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date1904="1" showInkAnnotation="0" autoCompressPictures="0"/>
  <mc:AlternateContent xmlns:mc="http://schemas.openxmlformats.org/markup-compatibility/2006">
    <mc:Choice Requires="x15">
      <x15ac:absPath xmlns:x15ac="http://schemas.microsoft.com/office/spreadsheetml/2010/11/ac" url="/Users/maurizio/Documents/Penny_Thermobar/Thermobar-MP/Thermobar/Examples/Cpx_Liq_Thermobarometry/Giacomoni_et_al_2016/"/>
    </mc:Choice>
  </mc:AlternateContent>
  <xr:revisionPtr revIDLastSave="0" documentId="8_{73F7170B-5C53-964A-90EE-D82344805ACB}" xr6:coauthVersionLast="47" xr6:coauthVersionMax="47" xr10:uidLastSave="{00000000-0000-0000-0000-000000000000}"/>
  <bookViews>
    <workbookView xWindow="940" yWindow="1700" windowWidth="25420" windowHeight="14040" tabRatio="828" activeTab="1" xr2:uid="{00000000-000D-0000-FFFF-FFFF00000000}"/>
  </bookViews>
  <sheets>
    <sheet name="Instructions" sheetId="5" r:id="rId1"/>
    <sheet name="Cpx Input &amp; Models" sheetId="1" r:id="rId2"/>
    <sheet name="P v T plot" sheetId="10" r:id="rId3"/>
    <sheet name="Test for Equilibrium" sheetId="4" r:id="rId4"/>
    <sheet name="Rhodes Diag" sheetId="13" r:id="rId5"/>
    <sheet name="Rhodes Diag Calcs" sheetId="11" r:id="rId6"/>
  </sheets>
  <calcPr calcId="191029" iterate="1"/>
  <extLst>
    <ext xmlns:mx="http://schemas.microsoft.com/office/mac/excel/2008/main" uri="{7523E5D3-25F3-A5E0-1632-64F254C22452}">
      <mx:ArchID Flags="2"/>
    </ext>
  </extLst>
</workbook>
</file>

<file path=xl/calcChain.xml><?xml version="1.0" encoding="utf-8"?>
<calcChain xmlns="http://schemas.openxmlformats.org/spreadsheetml/2006/main">
  <c r="BD16" i="1" l="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15" i="1"/>
  <c r="CQ16" i="1"/>
  <c r="CR16" i="1"/>
  <c r="CS16" i="1"/>
  <c r="CT16" i="1"/>
  <c r="CU16" i="1"/>
  <c r="CV16" i="1"/>
  <c r="CW16" i="1"/>
  <c r="CX16" i="1"/>
  <c r="CY16" i="1"/>
  <c r="CZ16" i="1"/>
  <c r="DA16" i="1"/>
  <c r="DB16" i="1"/>
  <c r="DQ16" i="1"/>
  <c r="DR16" i="1"/>
  <c r="ED16" i="1" s="1"/>
  <c r="DS16" i="1"/>
  <c r="EE16" i="1" s="1"/>
  <c r="DT16" i="1"/>
  <c r="DU16" i="1"/>
  <c r="DV16" i="1"/>
  <c r="DW16" i="1"/>
  <c r="DX16" i="1"/>
  <c r="DY16" i="1"/>
  <c r="DZ16" i="1"/>
  <c r="EL16" i="1" s="1"/>
  <c r="EA16" i="1"/>
  <c r="EC16" i="1"/>
  <c r="EG16" i="1"/>
  <c r="EH16" i="1"/>
  <c r="EI16" i="1"/>
  <c r="EJ16" i="1"/>
  <c r="EK16" i="1"/>
  <c r="FZ16" i="1"/>
  <c r="GY16" i="1"/>
  <c r="GZ16" i="1"/>
  <c r="HA16" i="1"/>
  <c r="HB16" i="1"/>
  <c r="II16" i="1"/>
  <c r="CQ17" i="1"/>
  <c r="CR17" i="1"/>
  <c r="CS17" i="1"/>
  <c r="CT17" i="1"/>
  <c r="CU17" i="1"/>
  <c r="CV17" i="1"/>
  <c r="CW17" i="1"/>
  <c r="CX17" i="1"/>
  <c r="CY17" i="1"/>
  <c r="CZ17" i="1"/>
  <c r="DA17" i="1"/>
  <c r="DQ17" i="1"/>
  <c r="DR17" i="1"/>
  <c r="DS17" i="1"/>
  <c r="DT17" i="1"/>
  <c r="EF17" i="1" s="1"/>
  <c r="DU17" i="1"/>
  <c r="DV17" i="1"/>
  <c r="DW17" i="1"/>
  <c r="DX17" i="1"/>
  <c r="DY17" i="1"/>
  <c r="EK17" i="1" s="1"/>
  <c r="DZ17" i="1"/>
  <c r="ED17" i="1"/>
  <c r="EE17" i="1"/>
  <c r="EI17" i="1"/>
  <c r="EJ17" i="1"/>
  <c r="EL17" i="1"/>
  <c r="FZ17" i="1"/>
  <c r="GY17" i="1"/>
  <c r="GZ17" i="1"/>
  <c r="HC17" i="1" s="1"/>
  <c r="HA17" i="1"/>
  <c r="HB17" i="1"/>
  <c r="II17" i="1"/>
  <c r="CQ18" i="1"/>
  <c r="DB18" i="1" s="1"/>
  <c r="CR18" i="1"/>
  <c r="CS18" i="1"/>
  <c r="CT18" i="1"/>
  <c r="CU18" i="1"/>
  <c r="CV18" i="1"/>
  <c r="CW18" i="1"/>
  <c r="CX18" i="1"/>
  <c r="CY18" i="1"/>
  <c r="CZ18" i="1"/>
  <c r="DA18" i="1"/>
  <c r="DQ18" i="1"/>
  <c r="DR18" i="1"/>
  <c r="DS18" i="1"/>
  <c r="DT18" i="1"/>
  <c r="EF18" i="1" s="1"/>
  <c r="DU18" i="1"/>
  <c r="EG18" i="1" s="1"/>
  <c r="DV18" i="1"/>
  <c r="DW18" i="1"/>
  <c r="EI18" i="1" s="1"/>
  <c r="DX18" i="1"/>
  <c r="DY18" i="1"/>
  <c r="DZ18" i="1"/>
  <c r="EC18" i="1"/>
  <c r="ED18" i="1"/>
  <c r="EE18" i="1"/>
  <c r="EJ18" i="1"/>
  <c r="EK18" i="1"/>
  <c r="EL18" i="1"/>
  <c r="FZ18" i="1"/>
  <c r="GY18" i="1"/>
  <c r="GZ18" i="1"/>
  <c r="HA18" i="1"/>
  <c r="HB18" i="1"/>
  <c r="II18" i="1"/>
  <c r="CQ19" i="1"/>
  <c r="CR19" i="1"/>
  <c r="CS19" i="1"/>
  <c r="CT19" i="1"/>
  <c r="CU19" i="1"/>
  <c r="CV19" i="1"/>
  <c r="CW19" i="1"/>
  <c r="CX19" i="1"/>
  <c r="CY19" i="1"/>
  <c r="CZ19" i="1"/>
  <c r="DA19" i="1"/>
  <c r="DQ19" i="1"/>
  <c r="DR19" i="1"/>
  <c r="DS19" i="1"/>
  <c r="DT19" i="1"/>
  <c r="DU19" i="1"/>
  <c r="DV19" i="1"/>
  <c r="DW19" i="1"/>
  <c r="DX19" i="1"/>
  <c r="EJ19" i="1" s="1"/>
  <c r="DY19" i="1"/>
  <c r="EK19" i="1" s="1"/>
  <c r="DZ19" i="1"/>
  <c r="ED19" i="1"/>
  <c r="EE19" i="1"/>
  <c r="EF19" i="1"/>
  <c r="EG19" i="1"/>
  <c r="EH19" i="1"/>
  <c r="EI19" i="1"/>
  <c r="FX19" i="1"/>
  <c r="FZ19" i="1"/>
  <c r="GY19" i="1"/>
  <c r="GZ19" i="1"/>
  <c r="HA19" i="1"/>
  <c r="HC19" i="1" s="1"/>
  <c r="HB19" i="1"/>
  <c r="II19" i="1"/>
  <c r="CQ20" i="1"/>
  <c r="CR20" i="1"/>
  <c r="CS20" i="1"/>
  <c r="CT20" i="1"/>
  <c r="CU20" i="1"/>
  <c r="CV20" i="1"/>
  <c r="CW20" i="1"/>
  <c r="CX20" i="1"/>
  <c r="CY20" i="1"/>
  <c r="CZ20" i="1"/>
  <c r="DA20" i="1"/>
  <c r="DQ20" i="1"/>
  <c r="EC20" i="1" s="1"/>
  <c r="EM20" i="1" s="1"/>
  <c r="EN20" i="1" s="1"/>
  <c r="DR20" i="1"/>
  <c r="DS20" i="1"/>
  <c r="DT20" i="1"/>
  <c r="DU20" i="1"/>
  <c r="DV20" i="1"/>
  <c r="FX20" i="1" s="1"/>
  <c r="DW20" i="1"/>
  <c r="EI20" i="1" s="1"/>
  <c r="DX20" i="1"/>
  <c r="EJ20" i="1" s="1"/>
  <c r="DY20" i="1"/>
  <c r="DZ20" i="1"/>
  <c r="ED20" i="1"/>
  <c r="EE20" i="1"/>
  <c r="EF20" i="1"/>
  <c r="EG20" i="1"/>
  <c r="EH20" i="1"/>
  <c r="EK20" i="1"/>
  <c r="EL20" i="1"/>
  <c r="EV20" i="1"/>
  <c r="FZ20" i="1"/>
  <c r="GY20" i="1"/>
  <c r="GZ20" i="1"/>
  <c r="HC20" i="1" s="1"/>
  <c r="HA20" i="1"/>
  <c r="HB20" i="1"/>
  <c r="II20" i="1"/>
  <c r="CQ21" i="1"/>
  <c r="CR21" i="1"/>
  <c r="CS21" i="1"/>
  <c r="CT21" i="1"/>
  <c r="CU21" i="1"/>
  <c r="CV21" i="1"/>
  <c r="CW21" i="1"/>
  <c r="CX21" i="1"/>
  <c r="CY21" i="1"/>
  <c r="CZ21" i="1"/>
  <c r="DA21" i="1"/>
  <c r="DQ21" i="1"/>
  <c r="DR21" i="1"/>
  <c r="DS21" i="1"/>
  <c r="DT21" i="1"/>
  <c r="DU21" i="1"/>
  <c r="DV21" i="1"/>
  <c r="DW21" i="1"/>
  <c r="DX21" i="1"/>
  <c r="DY21" i="1"/>
  <c r="DZ21" i="1"/>
  <c r="EE21" i="1"/>
  <c r="EF21" i="1"/>
  <c r="EG21" i="1"/>
  <c r="EH21" i="1"/>
  <c r="EI21" i="1"/>
  <c r="EJ21" i="1"/>
  <c r="FX21" i="1"/>
  <c r="FZ21" i="1"/>
  <c r="GY21" i="1"/>
  <c r="GZ21" i="1"/>
  <c r="HA21" i="1"/>
  <c r="HB21" i="1"/>
  <c r="II21" i="1"/>
  <c r="CQ22" i="1"/>
  <c r="CR22" i="1"/>
  <c r="CS22" i="1"/>
  <c r="CT22" i="1"/>
  <c r="CU22" i="1"/>
  <c r="CV22" i="1"/>
  <c r="CW22" i="1"/>
  <c r="CX22" i="1"/>
  <c r="CY22" i="1"/>
  <c r="CZ22" i="1"/>
  <c r="DA22" i="1"/>
  <c r="DQ22" i="1"/>
  <c r="DR22" i="1"/>
  <c r="ED22" i="1" s="1"/>
  <c r="DS22" i="1"/>
  <c r="DT22" i="1"/>
  <c r="DU22" i="1"/>
  <c r="DV22" i="1"/>
  <c r="DW22" i="1"/>
  <c r="DX22" i="1"/>
  <c r="EJ22" i="1" s="1"/>
  <c r="DY22" i="1"/>
  <c r="EK22" i="1" s="1"/>
  <c r="DZ22" i="1"/>
  <c r="EE22" i="1"/>
  <c r="EF22" i="1"/>
  <c r="EG22" i="1"/>
  <c r="EH22" i="1"/>
  <c r="EI22" i="1"/>
  <c r="FX22" i="1"/>
  <c r="FZ22" i="1"/>
  <c r="GY22" i="1"/>
  <c r="GZ22" i="1"/>
  <c r="HA22" i="1"/>
  <c r="HB22" i="1"/>
  <c r="HC22" i="1"/>
  <c r="II22" i="1"/>
  <c r="CQ23" i="1"/>
  <c r="CR23" i="1"/>
  <c r="CS23" i="1"/>
  <c r="CT23" i="1"/>
  <c r="CU23" i="1"/>
  <c r="CV23" i="1"/>
  <c r="CW23" i="1"/>
  <c r="CX23" i="1"/>
  <c r="CY23" i="1"/>
  <c r="CZ23" i="1"/>
  <c r="DA23" i="1"/>
  <c r="DQ23" i="1"/>
  <c r="DR23" i="1"/>
  <c r="ED23" i="1" s="1"/>
  <c r="DS23" i="1"/>
  <c r="EE23" i="1" s="1"/>
  <c r="DT23" i="1"/>
  <c r="EF23" i="1" s="1"/>
  <c r="DU23" i="1"/>
  <c r="DV23" i="1"/>
  <c r="DW23" i="1"/>
  <c r="DX23" i="1"/>
  <c r="DY23" i="1"/>
  <c r="EK23" i="1" s="1"/>
  <c r="DZ23" i="1"/>
  <c r="EL23" i="1" s="1"/>
  <c r="EG23" i="1"/>
  <c r="EH23" i="1"/>
  <c r="EI23" i="1"/>
  <c r="FZ23" i="1"/>
  <c r="GY23" i="1"/>
  <c r="GZ23" i="1"/>
  <c r="HA23" i="1"/>
  <c r="HB23" i="1"/>
  <c r="HC23" i="1"/>
  <c r="II23" i="1"/>
  <c r="CQ24" i="1"/>
  <c r="CR24" i="1"/>
  <c r="CS24" i="1"/>
  <c r="CT24" i="1"/>
  <c r="CU24" i="1"/>
  <c r="CV24" i="1"/>
  <c r="CW24" i="1"/>
  <c r="CX24" i="1"/>
  <c r="CY24" i="1"/>
  <c r="CZ24" i="1"/>
  <c r="DA24" i="1"/>
  <c r="DQ24" i="1"/>
  <c r="EA24" i="1" s="1"/>
  <c r="DR24" i="1"/>
  <c r="DS24" i="1"/>
  <c r="DT24" i="1"/>
  <c r="DU24" i="1"/>
  <c r="DV24" i="1"/>
  <c r="DW24" i="1"/>
  <c r="DX24" i="1"/>
  <c r="DY24" i="1"/>
  <c r="EK24" i="1" s="1"/>
  <c r="DZ24" i="1"/>
  <c r="EL24" i="1" s="1"/>
  <c r="EC24" i="1"/>
  <c r="ED24" i="1"/>
  <c r="EE24" i="1"/>
  <c r="EI24" i="1"/>
  <c r="EJ24" i="1"/>
  <c r="FX24" i="1"/>
  <c r="FZ24" i="1"/>
  <c r="GY24" i="1"/>
  <c r="GZ24" i="1"/>
  <c r="HC24" i="1" s="1"/>
  <c r="HA24" i="1"/>
  <c r="HB24" i="1"/>
  <c r="II24" i="1"/>
  <c r="CQ25" i="1"/>
  <c r="CR25" i="1"/>
  <c r="CS25" i="1"/>
  <c r="CT25" i="1"/>
  <c r="CU25" i="1"/>
  <c r="CV25" i="1"/>
  <c r="CW25" i="1"/>
  <c r="CX25" i="1"/>
  <c r="CY25" i="1"/>
  <c r="CZ25" i="1"/>
  <c r="DA25" i="1"/>
  <c r="DQ25" i="1"/>
  <c r="DR25" i="1"/>
  <c r="DS25" i="1"/>
  <c r="DT25" i="1"/>
  <c r="DU25" i="1"/>
  <c r="DV25" i="1"/>
  <c r="DW25" i="1"/>
  <c r="DX25" i="1"/>
  <c r="DY25" i="1"/>
  <c r="DZ25" i="1"/>
  <c r="EC25" i="1"/>
  <c r="ED25" i="1"/>
  <c r="EE25" i="1"/>
  <c r="EF25" i="1"/>
  <c r="EJ25" i="1"/>
  <c r="EK25" i="1"/>
  <c r="EL25" i="1"/>
  <c r="FZ25" i="1"/>
  <c r="GY25" i="1"/>
  <c r="GZ25" i="1"/>
  <c r="HA25" i="1"/>
  <c r="HB25" i="1"/>
  <c r="II25" i="1"/>
  <c r="CQ26" i="1"/>
  <c r="CR26" i="1"/>
  <c r="CS26" i="1"/>
  <c r="CT26" i="1"/>
  <c r="CU26" i="1"/>
  <c r="CV26" i="1"/>
  <c r="CW26" i="1"/>
  <c r="CX26" i="1"/>
  <c r="CY26" i="1"/>
  <c r="CZ26" i="1"/>
  <c r="DA26" i="1"/>
  <c r="DQ26" i="1"/>
  <c r="DR26" i="1"/>
  <c r="ED26" i="1" s="1"/>
  <c r="DS26" i="1"/>
  <c r="EE26" i="1" s="1"/>
  <c r="DT26" i="1"/>
  <c r="DU26" i="1"/>
  <c r="DV26" i="1"/>
  <c r="DW26" i="1"/>
  <c r="DX26" i="1"/>
  <c r="EJ26" i="1" s="1"/>
  <c r="DY26" i="1"/>
  <c r="DZ26" i="1"/>
  <c r="EF26" i="1"/>
  <c r="EG26" i="1"/>
  <c r="EH26" i="1"/>
  <c r="EI26" i="1"/>
  <c r="FX26" i="1"/>
  <c r="FZ26" i="1"/>
  <c r="GY26" i="1"/>
  <c r="GZ26" i="1"/>
  <c r="HA26" i="1"/>
  <c r="HB26" i="1"/>
  <c r="HC26" i="1"/>
  <c r="II26" i="1"/>
  <c r="CQ27" i="1"/>
  <c r="CR27" i="1"/>
  <c r="CS27" i="1"/>
  <c r="CT27" i="1"/>
  <c r="CU27" i="1"/>
  <c r="CV27" i="1"/>
  <c r="CW27" i="1"/>
  <c r="CX27" i="1"/>
  <c r="CY27" i="1"/>
  <c r="CZ27" i="1"/>
  <c r="DA27" i="1"/>
  <c r="DB27" i="1"/>
  <c r="DQ27" i="1"/>
  <c r="DR27" i="1"/>
  <c r="EA27" i="1" s="1"/>
  <c r="DS27" i="1"/>
  <c r="DT27" i="1"/>
  <c r="DU27" i="1"/>
  <c r="DV27" i="1"/>
  <c r="DW27" i="1"/>
  <c r="DX27" i="1"/>
  <c r="DY27" i="1"/>
  <c r="DZ27" i="1"/>
  <c r="EL27" i="1" s="1"/>
  <c r="EC27" i="1"/>
  <c r="EG27" i="1"/>
  <c r="EH27" i="1"/>
  <c r="EI27" i="1"/>
  <c r="EJ27" i="1"/>
  <c r="EK27" i="1"/>
  <c r="FX27" i="1"/>
  <c r="FZ27" i="1"/>
  <c r="GY27" i="1"/>
  <c r="GZ27" i="1"/>
  <c r="HA27" i="1"/>
  <c r="HB27" i="1"/>
  <c r="HC27" i="1"/>
  <c r="II27" i="1"/>
  <c r="CQ28" i="1"/>
  <c r="CR28" i="1"/>
  <c r="CS28" i="1"/>
  <c r="CT28" i="1"/>
  <c r="CU28" i="1"/>
  <c r="CV28" i="1"/>
  <c r="CW28" i="1"/>
  <c r="CX28" i="1"/>
  <c r="CY28" i="1"/>
  <c r="CZ28" i="1"/>
  <c r="DA28" i="1"/>
  <c r="DQ28" i="1"/>
  <c r="DR28" i="1"/>
  <c r="DS28" i="1"/>
  <c r="EE28" i="1" s="1"/>
  <c r="DT28" i="1"/>
  <c r="DU28" i="1"/>
  <c r="DV28" i="1"/>
  <c r="DW28" i="1"/>
  <c r="DX28" i="1"/>
  <c r="DY28" i="1"/>
  <c r="DZ28" i="1"/>
  <c r="EC28" i="1"/>
  <c r="ED28" i="1"/>
  <c r="EI28" i="1"/>
  <c r="EJ28" i="1"/>
  <c r="EK28" i="1"/>
  <c r="EL28" i="1"/>
  <c r="FZ28" i="1"/>
  <c r="GY28" i="1"/>
  <c r="GZ28" i="1"/>
  <c r="HA28" i="1"/>
  <c r="HB28" i="1"/>
  <c r="HC28" i="1" s="1"/>
  <c r="II28" i="1"/>
  <c r="CQ29" i="1"/>
  <c r="CR29" i="1"/>
  <c r="CS29" i="1"/>
  <c r="CT29" i="1"/>
  <c r="CU29" i="1"/>
  <c r="CV29" i="1"/>
  <c r="CW29" i="1"/>
  <c r="CX29" i="1"/>
  <c r="CY29" i="1"/>
  <c r="CZ29" i="1"/>
  <c r="DA29" i="1"/>
  <c r="DQ29" i="1"/>
  <c r="DR29" i="1"/>
  <c r="DS29" i="1"/>
  <c r="DT29" i="1"/>
  <c r="DU29" i="1"/>
  <c r="DV29" i="1"/>
  <c r="EH29" i="1" s="1"/>
  <c r="DW29" i="1"/>
  <c r="DX29" i="1"/>
  <c r="DY29" i="1"/>
  <c r="DZ29" i="1"/>
  <c r="EC29" i="1"/>
  <c r="ED29" i="1"/>
  <c r="EE29" i="1"/>
  <c r="EF29" i="1"/>
  <c r="EG29" i="1"/>
  <c r="EK29" i="1"/>
  <c r="EL29" i="1"/>
  <c r="FX29" i="1"/>
  <c r="FZ29" i="1"/>
  <c r="GY29" i="1"/>
  <c r="GZ29" i="1"/>
  <c r="HA29" i="1"/>
  <c r="HC29" i="1" s="1"/>
  <c r="HB29" i="1"/>
  <c r="II29" i="1"/>
  <c r="CQ30" i="1"/>
  <c r="CR30" i="1"/>
  <c r="CS30" i="1"/>
  <c r="CT30" i="1"/>
  <c r="CU30" i="1"/>
  <c r="CV30" i="1"/>
  <c r="CW30" i="1"/>
  <c r="CX30" i="1"/>
  <c r="CY30" i="1"/>
  <c r="CZ30" i="1"/>
  <c r="DA30" i="1"/>
  <c r="DQ30" i="1"/>
  <c r="DR30" i="1"/>
  <c r="DS30" i="1"/>
  <c r="DT30" i="1"/>
  <c r="DU30" i="1"/>
  <c r="DV30" i="1"/>
  <c r="FX30" i="1" s="1"/>
  <c r="DW30" i="1"/>
  <c r="EI30" i="1" s="1"/>
  <c r="DX30" i="1"/>
  <c r="EJ30" i="1" s="1"/>
  <c r="DY30" i="1"/>
  <c r="DZ30" i="1"/>
  <c r="ED30" i="1"/>
  <c r="EE30" i="1"/>
  <c r="EF30" i="1"/>
  <c r="EG30" i="1"/>
  <c r="EH30" i="1"/>
  <c r="EL30" i="1"/>
  <c r="FZ30" i="1"/>
  <c r="GY30" i="1"/>
  <c r="GZ30" i="1"/>
  <c r="HA30" i="1"/>
  <c r="HB30" i="1"/>
  <c r="II30" i="1"/>
  <c r="CQ31" i="1"/>
  <c r="CR31" i="1"/>
  <c r="CS31" i="1"/>
  <c r="CT31" i="1"/>
  <c r="CU31" i="1"/>
  <c r="CV31" i="1"/>
  <c r="CW31" i="1"/>
  <c r="CX31" i="1"/>
  <c r="CY31" i="1"/>
  <c r="CZ31" i="1"/>
  <c r="DA31" i="1"/>
  <c r="DQ31" i="1"/>
  <c r="DR31" i="1"/>
  <c r="ED31" i="1" s="1"/>
  <c r="DS31" i="1"/>
  <c r="DT31" i="1"/>
  <c r="DU31" i="1"/>
  <c r="DV31" i="1"/>
  <c r="DW31" i="1"/>
  <c r="DX31" i="1"/>
  <c r="DY31" i="1"/>
  <c r="EK31" i="1" s="1"/>
  <c r="DZ31" i="1"/>
  <c r="EF31" i="1"/>
  <c r="EG31" i="1"/>
  <c r="EH31" i="1"/>
  <c r="EJ31" i="1"/>
  <c r="FX31" i="1"/>
  <c r="FZ31" i="1"/>
  <c r="GY31" i="1"/>
  <c r="GZ31" i="1"/>
  <c r="HA31" i="1"/>
  <c r="HC31" i="1" s="1"/>
  <c r="HB31" i="1"/>
  <c r="II31" i="1"/>
  <c r="CQ32" i="1"/>
  <c r="CR32" i="1"/>
  <c r="CS32" i="1"/>
  <c r="CT32" i="1"/>
  <c r="CU32" i="1"/>
  <c r="CV32" i="1"/>
  <c r="CW32" i="1"/>
  <c r="CX32" i="1"/>
  <c r="CY32" i="1"/>
  <c r="CZ32" i="1"/>
  <c r="DA32" i="1"/>
  <c r="DQ32" i="1"/>
  <c r="DR32" i="1"/>
  <c r="DS32" i="1"/>
  <c r="EE32" i="1" s="1"/>
  <c r="DT32" i="1"/>
  <c r="DU32" i="1"/>
  <c r="DV32" i="1"/>
  <c r="DW32" i="1"/>
  <c r="DX32" i="1"/>
  <c r="DY32" i="1"/>
  <c r="DZ32" i="1"/>
  <c r="EC32" i="1"/>
  <c r="ED32" i="1"/>
  <c r="EH32" i="1"/>
  <c r="EI32" i="1"/>
  <c r="EJ32" i="1"/>
  <c r="EK32" i="1"/>
  <c r="EL32" i="1"/>
  <c r="FZ32" i="1"/>
  <c r="GY32" i="1"/>
  <c r="GZ32" i="1"/>
  <c r="HA32" i="1"/>
  <c r="HB32" i="1"/>
  <c r="HC32" i="1"/>
  <c r="II32" i="1"/>
  <c r="CQ33" i="1"/>
  <c r="CR33" i="1"/>
  <c r="CS33" i="1"/>
  <c r="CT33" i="1"/>
  <c r="CU33" i="1"/>
  <c r="CV33" i="1"/>
  <c r="CW33" i="1"/>
  <c r="CX33" i="1"/>
  <c r="CY33" i="1"/>
  <c r="CZ33" i="1"/>
  <c r="DA33" i="1"/>
  <c r="DQ33" i="1"/>
  <c r="DR33" i="1"/>
  <c r="DS33" i="1"/>
  <c r="DT33" i="1"/>
  <c r="DU33" i="1"/>
  <c r="EG33" i="1" s="1"/>
  <c r="DV33" i="1"/>
  <c r="DW33" i="1"/>
  <c r="DX33" i="1"/>
  <c r="DY33" i="1"/>
  <c r="DZ33" i="1"/>
  <c r="EA33" i="1"/>
  <c r="EC33" i="1"/>
  <c r="ED33" i="1"/>
  <c r="EF33" i="1"/>
  <c r="EJ33" i="1"/>
  <c r="EK33" i="1"/>
  <c r="EL33" i="1"/>
  <c r="FZ33" i="1"/>
  <c r="GY33" i="1"/>
  <c r="GZ33" i="1"/>
  <c r="HA33" i="1"/>
  <c r="HC33" i="1" s="1"/>
  <c r="HB33" i="1"/>
  <c r="II33" i="1"/>
  <c r="CQ34" i="1"/>
  <c r="CR34" i="1"/>
  <c r="CS34" i="1"/>
  <c r="CT34" i="1"/>
  <c r="CU34" i="1"/>
  <c r="CV34" i="1"/>
  <c r="CW34" i="1"/>
  <c r="CX34" i="1"/>
  <c r="CY34" i="1"/>
  <c r="CZ34" i="1"/>
  <c r="DA34" i="1"/>
  <c r="DQ34" i="1"/>
  <c r="DR34" i="1"/>
  <c r="DS34" i="1"/>
  <c r="DT34" i="1"/>
  <c r="DU34" i="1"/>
  <c r="EG34" i="1" s="1"/>
  <c r="DV34" i="1"/>
  <c r="DW34" i="1"/>
  <c r="EI34" i="1" s="1"/>
  <c r="DX34" i="1"/>
  <c r="EJ34" i="1" s="1"/>
  <c r="DY34" i="1"/>
  <c r="DZ34" i="1"/>
  <c r="EC34" i="1"/>
  <c r="EM34" i="1" s="1"/>
  <c r="EN34" i="1" s="1"/>
  <c r="ED34" i="1"/>
  <c r="EE34" i="1"/>
  <c r="EF34" i="1"/>
  <c r="EH34" i="1"/>
  <c r="EK34" i="1"/>
  <c r="EL34" i="1"/>
  <c r="FZ34" i="1"/>
  <c r="GY34" i="1"/>
  <c r="GZ34" i="1"/>
  <c r="HC34" i="1" s="1"/>
  <c r="HA34" i="1"/>
  <c r="HB34" i="1"/>
  <c r="II34" i="1"/>
  <c r="CQ35" i="1"/>
  <c r="CR35" i="1"/>
  <c r="CS35" i="1"/>
  <c r="CT35" i="1"/>
  <c r="CU35" i="1"/>
  <c r="CV35" i="1"/>
  <c r="CW35" i="1"/>
  <c r="CX35" i="1"/>
  <c r="CY35" i="1"/>
  <c r="CZ35" i="1"/>
  <c r="DA35" i="1"/>
  <c r="DB35" i="1"/>
  <c r="DQ35" i="1"/>
  <c r="DR35" i="1"/>
  <c r="ED35" i="1" s="1"/>
  <c r="DS35" i="1"/>
  <c r="DT35" i="1"/>
  <c r="DU35" i="1"/>
  <c r="DV35" i="1"/>
  <c r="DW35" i="1"/>
  <c r="DX35" i="1"/>
  <c r="EJ35" i="1" s="1"/>
  <c r="DY35" i="1"/>
  <c r="DZ35" i="1"/>
  <c r="EL35" i="1" s="1"/>
  <c r="EF35" i="1"/>
  <c r="EG35" i="1"/>
  <c r="EH35" i="1"/>
  <c r="EI35" i="1"/>
  <c r="FX35" i="1"/>
  <c r="FZ35" i="1"/>
  <c r="GY35" i="1"/>
  <c r="GZ35" i="1"/>
  <c r="HA35" i="1"/>
  <c r="HC35" i="1" s="1"/>
  <c r="HB35" i="1"/>
  <c r="II35" i="1"/>
  <c r="CQ36" i="1"/>
  <c r="CR36" i="1"/>
  <c r="CS36" i="1"/>
  <c r="CT36" i="1"/>
  <c r="CU36" i="1"/>
  <c r="CV36" i="1"/>
  <c r="CW36" i="1"/>
  <c r="CX36" i="1"/>
  <c r="CY36" i="1"/>
  <c r="CZ36" i="1"/>
  <c r="DA36" i="1"/>
  <c r="DQ36" i="1"/>
  <c r="DR36" i="1"/>
  <c r="DS36" i="1"/>
  <c r="DT36" i="1"/>
  <c r="DU36" i="1"/>
  <c r="EG36" i="1" s="1"/>
  <c r="DV36" i="1"/>
  <c r="DW36" i="1"/>
  <c r="DX36" i="1"/>
  <c r="DY36" i="1"/>
  <c r="DZ36" i="1"/>
  <c r="EC36" i="1"/>
  <c r="ED36" i="1"/>
  <c r="EE36" i="1"/>
  <c r="EF36" i="1"/>
  <c r="EJ36" i="1"/>
  <c r="EK36" i="1"/>
  <c r="EL36" i="1"/>
  <c r="FZ36" i="1"/>
  <c r="GY36" i="1"/>
  <c r="GZ36" i="1"/>
  <c r="HA36" i="1"/>
  <c r="HB36" i="1"/>
  <c r="II36" i="1"/>
  <c r="CQ37" i="1"/>
  <c r="CR37" i="1"/>
  <c r="CS37" i="1"/>
  <c r="CT37" i="1"/>
  <c r="CU37" i="1"/>
  <c r="CV37" i="1"/>
  <c r="CW37" i="1"/>
  <c r="CX37" i="1"/>
  <c r="CY37" i="1"/>
  <c r="CZ37" i="1"/>
  <c r="DA37" i="1"/>
  <c r="DQ37" i="1"/>
  <c r="DR37" i="1"/>
  <c r="DS37" i="1"/>
  <c r="DT37" i="1"/>
  <c r="DU37" i="1"/>
  <c r="DV37" i="1"/>
  <c r="FX37" i="1" s="1"/>
  <c r="DW37" i="1"/>
  <c r="EI37" i="1" s="1"/>
  <c r="DX37" i="1"/>
  <c r="EJ37" i="1" s="1"/>
  <c r="DY37" i="1"/>
  <c r="DZ37" i="1"/>
  <c r="ED37" i="1"/>
  <c r="EE37" i="1"/>
  <c r="EF37" i="1"/>
  <c r="EG37" i="1"/>
  <c r="EH37" i="1"/>
  <c r="EL37" i="1"/>
  <c r="FZ37" i="1"/>
  <c r="GY37" i="1"/>
  <c r="GZ37" i="1"/>
  <c r="HA37" i="1"/>
  <c r="HB37" i="1"/>
  <c r="HC37" i="1"/>
  <c r="II37" i="1"/>
  <c r="CQ38" i="1"/>
  <c r="CR38" i="1"/>
  <c r="CS38" i="1"/>
  <c r="DB38" i="1" s="1"/>
  <c r="CT38" i="1"/>
  <c r="CU38" i="1"/>
  <c r="CV38" i="1"/>
  <c r="CW38" i="1"/>
  <c r="CX38" i="1"/>
  <c r="CY38" i="1"/>
  <c r="CZ38" i="1"/>
  <c r="DA38" i="1"/>
  <c r="DK38" i="1"/>
  <c r="DQ38" i="1"/>
  <c r="EC38" i="1" s="1"/>
  <c r="DR38" i="1"/>
  <c r="DS38" i="1"/>
  <c r="DT38" i="1"/>
  <c r="DU38" i="1"/>
  <c r="DV38" i="1"/>
  <c r="DW38" i="1"/>
  <c r="DX38" i="1"/>
  <c r="DY38" i="1"/>
  <c r="EK38" i="1" s="1"/>
  <c r="DZ38" i="1"/>
  <c r="EL38" i="1" s="1"/>
  <c r="EA38" i="1"/>
  <c r="EF38" i="1"/>
  <c r="EG38" i="1"/>
  <c r="EH38" i="1"/>
  <c r="EI38" i="1"/>
  <c r="EJ38" i="1"/>
  <c r="FX38" i="1"/>
  <c r="FZ38" i="1"/>
  <c r="GY38" i="1"/>
  <c r="GZ38" i="1"/>
  <c r="HA38" i="1"/>
  <c r="HB38" i="1"/>
  <c r="HC38" i="1"/>
  <c r="II38" i="1"/>
  <c r="CQ39" i="1"/>
  <c r="CR39" i="1"/>
  <c r="CS39" i="1"/>
  <c r="CT39" i="1"/>
  <c r="CU39" i="1"/>
  <c r="CV39" i="1"/>
  <c r="CW39" i="1"/>
  <c r="CX39" i="1"/>
  <c r="CY39" i="1"/>
  <c r="CZ39" i="1"/>
  <c r="DA39" i="1"/>
  <c r="DQ39" i="1"/>
  <c r="DR39" i="1"/>
  <c r="ED39" i="1" s="1"/>
  <c r="DS39" i="1"/>
  <c r="DT39" i="1"/>
  <c r="DU39" i="1"/>
  <c r="DV39" i="1"/>
  <c r="DW39" i="1"/>
  <c r="DX39" i="1"/>
  <c r="EJ39" i="1" s="1"/>
  <c r="DY39" i="1"/>
  <c r="EK39" i="1" s="1"/>
  <c r="DZ39" i="1"/>
  <c r="EE39" i="1"/>
  <c r="EF39" i="1"/>
  <c r="EG39" i="1"/>
  <c r="EH39" i="1"/>
  <c r="EI39" i="1"/>
  <c r="FX39" i="1"/>
  <c r="FZ39" i="1"/>
  <c r="GY39" i="1"/>
  <c r="GZ39" i="1"/>
  <c r="HA39" i="1"/>
  <c r="HB39" i="1"/>
  <c r="HC39" i="1"/>
  <c r="II39" i="1"/>
  <c r="CQ40" i="1"/>
  <c r="CR40" i="1"/>
  <c r="DE40" i="1" s="1"/>
  <c r="CS40" i="1"/>
  <c r="DF40" i="1" s="1"/>
  <c r="CT40" i="1"/>
  <c r="CU40" i="1"/>
  <c r="CV40" i="1"/>
  <c r="CW40" i="1"/>
  <c r="CX40" i="1"/>
  <c r="CY40" i="1"/>
  <c r="CZ40" i="1"/>
  <c r="DM40" i="1" s="1"/>
  <c r="DA40" i="1"/>
  <c r="DN40" i="1" s="1"/>
  <c r="DB40" i="1"/>
  <c r="DQ40" i="1"/>
  <c r="DR40" i="1"/>
  <c r="ED40" i="1" s="1"/>
  <c r="DS40" i="1"/>
  <c r="EE40" i="1" s="1"/>
  <c r="DT40" i="1"/>
  <c r="DU40" i="1"/>
  <c r="DV40" i="1"/>
  <c r="DW40" i="1"/>
  <c r="DX40" i="1"/>
  <c r="DY40" i="1"/>
  <c r="DZ40" i="1"/>
  <c r="EL40" i="1" s="1"/>
  <c r="EA40" i="1"/>
  <c r="EC40" i="1"/>
  <c r="EG40" i="1"/>
  <c r="EH40" i="1"/>
  <c r="EI40" i="1"/>
  <c r="EJ40" i="1"/>
  <c r="EK40" i="1"/>
  <c r="FZ40" i="1"/>
  <c r="GY40" i="1"/>
  <c r="GZ40" i="1"/>
  <c r="HA40" i="1"/>
  <c r="HB40" i="1"/>
  <c r="HC40" i="1"/>
  <c r="II40" i="1"/>
  <c r="CQ41" i="1"/>
  <c r="CR41" i="1"/>
  <c r="CS41" i="1"/>
  <c r="CT41" i="1"/>
  <c r="CU41" i="1"/>
  <c r="CV41" i="1"/>
  <c r="CW41" i="1"/>
  <c r="CX41" i="1"/>
  <c r="CY41" i="1"/>
  <c r="CZ41" i="1"/>
  <c r="DA41" i="1"/>
  <c r="DQ41" i="1"/>
  <c r="DR41" i="1"/>
  <c r="DS41" i="1"/>
  <c r="DT41" i="1"/>
  <c r="EF41" i="1" s="1"/>
  <c r="DU41" i="1"/>
  <c r="DV41" i="1"/>
  <c r="DW41" i="1"/>
  <c r="DX41" i="1"/>
  <c r="DY41" i="1"/>
  <c r="DZ41" i="1"/>
  <c r="EC41" i="1"/>
  <c r="ED41" i="1"/>
  <c r="EE41" i="1"/>
  <c r="EI41" i="1"/>
  <c r="EJ41" i="1"/>
  <c r="EK41" i="1"/>
  <c r="EL41" i="1"/>
  <c r="FZ41" i="1"/>
  <c r="GY41" i="1"/>
  <c r="GZ41" i="1"/>
  <c r="HA41" i="1"/>
  <c r="HB41" i="1"/>
  <c r="II41" i="1"/>
  <c r="CQ42" i="1"/>
  <c r="CR42" i="1"/>
  <c r="CS42" i="1"/>
  <c r="CT42" i="1"/>
  <c r="CU42" i="1"/>
  <c r="CV42" i="1"/>
  <c r="CW42" i="1"/>
  <c r="CX42" i="1"/>
  <c r="CY42" i="1"/>
  <c r="CZ42" i="1"/>
  <c r="DA42" i="1"/>
  <c r="DQ42" i="1"/>
  <c r="DR42" i="1"/>
  <c r="DS42" i="1"/>
  <c r="DT42" i="1"/>
  <c r="DU42" i="1"/>
  <c r="EG42" i="1" s="1"/>
  <c r="DV42" i="1"/>
  <c r="DW42" i="1"/>
  <c r="EI42" i="1" s="1"/>
  <c r="DX42" i="1"/>
  <c r="DY42" i="1"/>
  <c r="DZ42" i="1"/>
  <c r="EC42" i="1"/>
  <c r="ED42" i="1"/>
  <c r="EE42" i="1"/>
  <c r="EF42" i="1"/>
  <c r="EK42" i="1"/>
  <c r="EL42" i="1"/>
  <c r="FZ42" i="1"/>
  <c r="GY42" i="1"/>
  <c r="GZ42" i="1"/>
  <c r="HA42" i="1"/>
  <c r="HB42" i="1"/>
  <c r="II42" i="1"/>
  <c r="CQ43" i="1"/>
  <c r="CR43" i="1"/>
  <c r="CS43" i="1"/>
  <c r="CT43" i="1"/>
  <c r="CU43" i="1"/>
  <c r="CV43" i="1"/>
  <c r="CW43" i="1"/>
  <c r="CX43" i="1"/>
  <c r="CY43" i="1"/>
  <c r="CZ43" i="1"/>
  <c r="DA43" i="1"/>
  <c r="DQ43" i="1"/>
  <c r="DR43" i="1"/>
  <c r="ED43" i="1" s="1"/>
  <c r="DS43" i="1"/>
  <c r="DT43" i="1"/>
  <c r="DU43" i="1"/>
  <c r="DV43" i="1"/>
  <c r="DW43" i="1"/>
  <c r="DX43" i="1"/>
  <c r="EJ43" i="1" s="1"/>
  <c r="DY43" i="1"/>
  <c r="EK43" i="1" s="1"/>
  <c r="DZ43" i="1"/>
  <c r="EE43" i="1"/>
  <c r="EF43" i="1"/>
  <c r="EG43" i="1"/>
  <c r="EH43" i="1"/>
  <c r="EI43" i="1"/>
  <c r="FX43" i="1"/>
  <c r="FZ43" i="1"/>
  <c r="GY43" i="1"/>
  <c r="GZ43" i="1"/>
  <c r="HA43" i="1"/>
  <c r="HB43" i="1"/>
  <c r="HC43" i="1" s="1"/>
  <c r="II43" i="1"/>
  <c r="CQ44" i="1"/>
  <c r="CR44" i="1"/>
  <c r="CS44" i="1"/>
  <c r="CT44" i="1"/>
  <c r="CU44" i="1"/>
  <c r="CV44" i="1"/>
  <c r="CW44" i="1"/>
  <c r="CX44" i="1"/>
  <c r="CY44" i="1"/>
  <c r="CZ44" i="1"/>
  <c r="DA44" i="1"/>
  <c r="DQ44" i="1"/>
  <c r="DR44" i="1"/>
  <c r="ED44" i="1" s="1"/>
  <c r="DS44" i="1"/>
  <c r="EE44" i="1" s="1"/>
  <c r="DT44" i="1"/>
  <c r="DU44" i="1"/>
  <c r="DV44" i="1"/>
  <c r="DW44" i="1"/>
  <c r="DX44" i="1"/>
  <c r="DY44" i="1"/>
  <c r="DZ44" i="1"/>
  <c r="EL44" i="1" s="1"/>
  <c r="EG44" i="1"/>
  <c r="EH44" i="1"/>
  <c r="EI44" i="1"/>
  <c r="EJ44" i="1"/>
  <c r="EK44" i="1"/>
  <c r="FX44" i="1"/>
  <c r="FZ44" i="1"/>
  <c r="GY44" i="1"/>
  <c r="GZ44" i="1"/>
  <c r="HA44" i="1"/>
  <c r="HB44" i="1"/>
  <c r="II44" i="1"/>
  <c r="CQ45" i="1"/>
  <c r="CR45" i="1"/>
  <c r="CS45" i="1"/>
  <c r="CT45" i="1"/>
  <c r="CU45" i="1"/>
  <c r="CV45" i="1"/>
  <c r="CW45" i="1"/>
  <c r="CX45" i="1"/>
  <c r="CY45" i="1"/>
  <c r="CZ45" i="1"/>
  <c r="DA45" i="1"/>
  <c r="DQ45" i="1"/>
  <c r="DR45" i="1"/>
  <c r="DS45" i="1"/>
  <c r="DT45" i="1"/>
  <c r="DU45" i="1"/>
  <c r="DV45" i="1"/>
  <c r="DW45" i="1"/>
  <c r="DX45" i="1"/>
  <c r="DY45" i="1"/>
  <c r="DZ45" i="1"/>
  <c r="EA45" i="1"/>
  <c r="EC45" i="1"/>
  <c r="ED45" i="1"/>
  <c r="EI45" i="1"/>
  <c r="EJ45" i="1"/>
  <c r="EK45" i="1"/>
  <c r="EL45" i="1"/>
  <c r="FZ45" i="1"/>
  <c r="GY45" i="1"/>
  <c r="GZ45" i="1"/>
  <c r="HA45" i="1"/>
  <c r="HB45" i="1"/>
  <c r="II45" i="1"/>
  <c r="CQ46" i="1"/>
  <c r="CR46" i="1"/>
  <c r="CS46" i="1"/>
  <c r="CT46" i="1"/>
  <c r="CU46" i="1"/>
  <c r="CV46" i="1"/>
  <c r="CW46" i="1"/>
  <c r="CX46" i="1"/>
  <c r="CY46" i="1"/>
  <c r="CZ46" i="1"/>
  <c r="DA46" i="1"/>
  <c r="DQ46" i="1"/>
  <c r="DR46" i="1"/>
  <c r="DS46" i="1"/>
  <c r="EE46" i="1" s="1"/>
  <c r="DT46" i="1"/>
  <c r="DU46" i="1"/>
  <c r="DV46" i="1"/>
  <c r="DW46" i="1"/>
  <c r="DX46" i="1"/>
  <c r="DY46" i="1"/>
  <c r="DZ46" i="1"/>
  <c r="EL46" i="1" s="1"/>
  <c r="EC46" i="1"/>
  <c r="EG46" i="1"/>
  <c r="EI46" i="1"/>
  <c r="EK46" i="1"/>
  <c r="FZ46" i="1"/>
  <c r="GY46" i="1"/>
  <c r="GZ46" i="1"/>
  <c r="HA46" i="1"/>
  <c r="HB46" i="1"/>
  <c r="II46" i="1"/>
  <c r="CQ47" i="1"/>
  <c r="DB47" i="1" s="1"/>
  <c r="CR47" i="1"/>
  <c r="CS47" i="1"/>
  <c r="CT47" i="1"/>
  <c r="CU47" i="1"/>
  <c r="CV47" i="1"/>
  <c r="CW47" i="1"/>
  <c r="CX47" i="1"/>
  <c r="CY47" i="1"/>
  <c r="CZ47" i="1"/>
  <c r="DA47" i="1"/>
  <c r="DL47" i="1"/>
  <c r="DM47" i="1"/>
  <c r="DQ47" i="1"/>
  <c r="DR47" i="1"/>
  <c r="ED47" i="1" s="1"/>
  <c r="DS47" i="1"/>
  <c r="DT47" i="1"/>
  <c r="EF47" i="1" s="1"/>
  <c r="DU47" i="1"/>
  <c r="EG47" i="1" s="1"/>
  <c r="DV47" i="1"/>
  <c r="DW47" i="1"/>
  <c r="DX47" i="1"/>
  <c r="DY47" i="1"/>
  <c r="DZ47" i="1"/>
  <c r="EC47" i="1"/>
  <c r="EE47" i="1"/>
  <c r="EI47" i="1"/>
  <c r="EK47" i="1"/>
  <c r="FZ47" i="1"/>
  <c r="GY47" i="1"/>
  <c r="GZ47" i="1"/>
  <c r="HA47" i="1"/>
  <c r="HB47" i="1"/>
  <c r="II47" i="1"/>
  <c r="CQ48" i="1"/>
  <c r="CR48" i="1"/>
  <c r="CS48" i="1"/>
  <c r="CT48" i="1"/>
  <c r="CU48" i="1"/>
  <c r="CV48" i="1"/>
  <c r="CW48" i="1"/>
  <c r="CX48" i="1"/>
  <c r="CY48" i="1"/>
  <c r="CZ48" i="1"/>
  <c r="DA48" i="1"/>
  <c r="DQ48" i="1"/>
  <c r="DR48" i="1"/>
  <c r="DS48" i="1"/>
  <c r="DT48" i="1"/>
  <c r="DU48" i="1"/>
  <c r="DV48" i="1"/>
  <c r="DW48" i="1"/>
  <c r="DX48" i="1"/>
  <c r="DY48" i="1"/>
  <c r="DZ48" i="1"/>
  <c r="EC48" i="1"/>
  <c r="EE48" i="1"/>
  <c r="EF48" i="1"/>
  <c r="EG48" i="1"/>
  <c r="EK48" i="1"/>
  <c r="FZ48" i="1"/>
  <c r="GY48" i="1"/>
  <c r="GZ48" i="1"/>
  <c r="HA48" i="1"/>
  <c r="HB48" i="1"/>
  <c r="II48" i="1"/>
  <c r="CQ49" i="1"/>
  <c r="CR49" i="1"/>
  <c r="CS49" i="1"/>
  <c r="CT49" i="1"/>
  <c r="CU49" i="1"/>
  <c r="CV49" i="1"/>
  <c r="CW49" i="1"/>
  <c r="CX49" i="1"/>
  <c r="CY49" i="1"/>
  <c r="CZ49" i="1"/>
  <c r="DA49" i="1"/>
  <c r="DQ49" i="1"/>
  <c r="EC49" i="1" s="1"/>
  <c r="DR49" i="1"/>
  <c r="ED49" i="1" s="1"/>
  <c r="DS49" i="1"/>
  <c r="DT49" i="1"/>
  <c r="DU49" i="1"/>
  <c r="DV49" i="1"/>
  <c r="DW49" i="1"/>
  <c r="DX49" i="1"/>
  <c r="DY49" i="1"/>
  <c r="DZ49" i="1"/>
  <c r="EE49" i="1"/>
  <c r="EG49" i="1"/>
  <c r="EH49" i="1"/>
  <c r="EI49" i="1"/>
  <c r="EK49" i="1"/>
  <c r="FZ49" i="1"/>
  <c r="GY49" i="1"/>
  <c r="GZ49" i="1"/>
  <c r="HA49" i="1"/>
  <c r="HB49" i="1"/>
  <c r="II49" i="1"/>
  <c r="CQ50" i="1"/>
  <c r="CR50" i="1"/>
  <c r="CS50" i="1"/>
  <c r="CT50" i="1"/>
  <c r="CU50" i="1"/>
  <c r="CV50" i="1"/>
  <c r="CW50" i="1"/>
  <c r="CX50" i="1"/>
  <c r="CY50" i="1"/>
  <c r="CZ50" i="1"/>
  <c r="DA50" i="1"/>
  <c r="DQ50" i="1"/>
  <c r="DR50" i="1"/>
  <c r="EA50" i="1" s="1"/>
  <c r="DS50" i="1"/>
  <c r="DT50" i="1"/>
  <c r="DU50" i="1"/>
  <c r="DV50" i="1"/>
  <c r="DW50" i="1"/>
  <c r="DX50" i="1"/>
  <c r="EJ50" i="1" s="1"/>
  <c r="DY50" i="1"/>
  <c r="DZ50" i="1"/>
  <c r="EC50" i="1"/>
  <c r="EG50" i="1"/>
  <c r="EI50" i="1"/>
  <c r="EK50" i="1"/>
  <c r="FX50" i="1"/>
  <c r="FZ50" i="1"/>
  <c r="GY50" i="1"/>
  <c r="GZ50" i="1"/>
  <c r="HA50" i="1"/>
  <c r="HB50" i="1"/>
  <c r="II50" i="1"/>
  <c r="CQ51" i="1"/>
  <c r="CR51" i="1"/>
  <c r="CS51" i="1"/>
  <c r="CT51" i="1"/>
  <c r="CU51" i="1"/>
  <c r="CV51" i="1"/>
  <c r="CW51" i="1"/>
  <c r="CX51" i="1"/>
  <c r="CY51" i="1"/>
  <c r="CZ51" i="1"/>
  <c r="DA51" i="1"/>
  <c r="DQ51" i="1"/>
  <c r="DR51" i="1"/>
  <c r="DS51" i="1"/>
  <c r="DT51" i="1"/>
  <c r="DU51" i="1"/>
  <c r="DV51" i="1"/>
  <c r="EH51" i="1" s="1"/>
  <c r="DW51" i="1"/>
  <c r="DX51" i="1"/>
  <c r="DY51" i="1"/>
  <c r="DZ51" i="1"/>
  <c r="EC51" i="1"/>
  <c r="EE51" i="1"/>
  <c r="EF51" i="1"/>
  <c r="EG51" i="1"/>
  <c r="EI51" i="1"/>
  <c r="EK51" i="1"/>
  <c r="FX51" i="1"/>
  <c r="FZ51" i="1"/>
  <c r="GY51" i="1"/>
  <c r="GZ51" i="1"/>
  <c r="HA51" i="1"/>
  <c r="HB51" i="1"/>
  <c r="II51" i="1"/>
  <c r="CQ52" i="1"/>
  <c r="CR52" i="1"/>
  <c r="CS52" i="1"/>
  <c r="CT52" i="1"/>
  <c r="CU52" i="1"/>
  <c r="CV52" i="1"/>
  <c r="CW52" i="1"/>
  <c r="CX52" i="1"/>
  <c r="CY52" i="1"/>
  <c r="CZ52" i="1"/>
  <c r="DA52" i="1"/>
  <c r="DQ52" i="1"/>
  <c r="EC52" i="1" s="1"/>
  <c r="DR52" i="1"/>
  <c r="ED52" i="1" s="1"/>
  <c r="DS52" i="1"/>
  <c r="DT52" i="1"/>
  <c r="DU52" i="1"/>
  <c r="DV52" i="1"/>
  <c r="DW52" i="1"/>
  <c r="DX52" i="1"/>
  <c r="EJ52" i="1" s="1"/>
  <c r="DY52" i="1"/>
  <c r="DZ52" i="1"/>
  <c r="EE52" i="1"/>
  <c r="EG52" i="1"/>
  <c r="EH52" i="1"/>
  <c r="EI52" i="1"/>
  <c r="EK52" i="1"/>
  <c r="FZ52" i="1"/>
  <c r="GY52" i="1"/>
  <c r="GZ52" i="1"/>
  <c r="HA52" i="1"/>
  <c r="HB52" i="1"/>
  <c r="HC52" i="1"/>
  <c r="II52" i="1"/>
  <c r="CQ53" i="1"/>
  <c r="CR53" i="1"/>
  <c r="CS53" i="1"/>
  <c r="CT53" i="1"/>
  <c r="CU53" i="1"/>
  <c r="CV53" i="1"/>
  <c r="CW53" i="1"/>
  <c r="CX53" i="1"/>
  <c r="CY53" i="1"/>
  <c r="CZ53" i="1"/>
  <c r="DA53" i="1"/>
  <c r="DQ53" i="1"/>
  <c r="DR53" i="1"/>
  <c r="DS53" i="1"/>
  <c r="DT53" i="1"/>
  <c r="DU53" i="1"/>
  <c r="DV53" i="1"/>
  <c r="DW53" i="1"/>
  <c r="DX53" i="1"/>
  <c r="DY53" i="1"/>
  <c r="DZ53" i="1"/>
  <c r="EL53" i="1" s="1"/>
  <c r="EC53" i="1"/>
  <c r="EE53" i="1"/>
  <c r="EG53" i="1"/>
  <c r="EI53" i="1"/>
  <c r="EJ53" i="1"/>
  <c r="EK53" i="1"/>
  <c r="FZ53" i="1"/>
  <c r="GY53" i="1"/>
  <c r="GZ53" i="1"/>
  <c r="HA53" i="1"/>
  <c r="HB53" i="1"/>
  <c r="II53" i="1"/>
  <c r="CQ54" i="1"/>
  <c r="CR54" i="1"/>
  <c r="CS54" i="1"/>
  <c r="CT54" i="1"/>
  <c r="CU54" i="1"/>
  <c r="CV54" i="1"/>
  <c r="CW54" i="1"/>
  <c r="CX54" i="1"/>
  <c r="CY54" i="1"/>
  <c r="CZ54" i="1"/>
  <c r="DA54" i="1"/>
  <c r="DQ54" i="1"/>
  <c r="DR54" i="1"/>
  <c r="ED54" i="1" s="1"/>
  <c r="DS54" i="1"/>
  <c r="DT54" i="1"/>
  <c r="DU54" i="1"/>
  <c r="DV54" i="1"/>
  <c r="DW54" i="1"/>
  <c r="DX54" i="1"/>
  <c r="EJ54" i="1" s="1"/>
  <c r="DY54" i="1"/>
  <c r="DZ54" i="1"/>
  <c r="EE54" i="1"/>
  <c r="EG54" i="1"/>
  <c r="EI54" i="1"/>
  <c r="EL54" i="1"/>
  <c r="FZ54" i="1"/>
  <c r="GY54" i="1"/>
  <c r="GZ54" i="1"/>
  <c r="HC54" i="1" s="1"/>
  <c r="HA54" i="1"/>
  <c r="HB54" i="1"/>
  <c r="II54" i="1"/>
  <c r="CQ55" i="1"/>
  <c r="CR55" i="1"/>
  <c r="CS55" i="1"/>
  <c r="CT55" i="1"/>
  <c r="CU55" i="1"/>
  <c r="CV55" i="1"/>
  <c r="CW55" i="1"/>
  <c r="CX55" i="1"/>
  <c r="CY55" i="1"/>
  <c r="CZ55" i="1"/>
  <c r="DA55" i="1"/>
  <c r="DQ55" i="1"/>
  <c r="EC55" i="1" s="1"/>
  <c r="DR55" i="1"/>
  <c r="DS55" i="1"/>
  <c r="DT55" i="1"/>
  <c r="DU55" i="1"/>
  <c r="DV55" i="1"/>
  <c r="DW55" i="1"/>
  <c r="DX55" i="1"/>
  <c r="DY55" i="1"/>
  <c r="EK55" i="1" s="1"/>
  <c r="DZ55" i="1"/>
  <c r="ED55" i="1"/>
  <c r="EF55" i="1"/>
  <c r="EG55" i="1"/>
  <c r="EH55" i="1"/>
  <c r="EI55" i="1"/>
  <c r="EL55" i="1"/>
  <c r="FX55" i="1"/>
  <c r="FZ55" i="1"/>
  <c r="GY55" i="1"/>
  <c r="GZ55" i="1"/>
  <c r="HA55" i="1"/>
  <c r="HB55" i="1"/>
  <c r="II55" i="1"/>
  <c r="CQ56" i="1"/>
  <c r="CR56" i="1"/>
  <c r="CS56" i="1"/>
  <c r="CT56" i="1"/>
  <c r="CU56" i="1"/>
  <c r="CV56" i="1"/>
  <c r="CW56" i="1"/>
  <c r="CX56" i="1"/>
  <c r="CY56" i="1"/>
  <c r="CZ56" i="1"/>
  <c r="DA56" i="1"/>
  <c r="DQ56" i="1"/>
  <c r="DR56" i="1"/>
  <c r="DS56" i="1"/>
  <c r="EE56" i="1" s="1"/>
  <c r="DT56" i="1"/>
  <c r="DU56" i="1"/>
  <c r="DV56" i="1"/>
  <c r="DW56" i="1"/>
  <c r="DX56" i="1"/>
  <c r="DY56" i="1"/>
  <c r="DZ56" i="1"/>
  <c r="EC56" i="1"/>
  <c r="ED56" i="1"/>
  <c r="EF56" i="1"/>
  <c r="EH56" i="1"/>
  <c r="EJ56" i="1"/>
  <c r="EK56" i="1"/>
  <c r="EL56" i="1"/>
  <c r="FZ56" i="1"/>
  <c r="GY56" i="1"/>
  <c r="GZ56" i="1"/>
  <c r="HA56" i="1"/>
  <c r="HC56" i="1" s="1"/>
  <c r="HB56" i="1"/>
  <c r="II56" i="1"/>
  <c r="CQ57" i="1"/>
  <c r="CR57" i="1"/>
  <c r="CS57" i="1"/>
  <c r="CT57" i="1"/>
  <c r="CU57" i="1"/>
  <c r="CV57" i="1"/>
  <c r="CW57" i="1"/>
  <c r="CX57" i="1"/>
  <c r="CY57" i="1"/>
  <c r="CZ57" i="1"/>
  <c r="DA57" i="1"/>
  <c r="DQ57" i="1"/>
  <c r="DR57" i="1"/>
  <c r="DS57" i="1"/>
  <c r="DT57" i="1"/>
  <c r="DU57" i="1"/>
  <c r="EG57" i="1" s="1"/>
  <c r="DV57" i="1"/>
  <c r="FX57" i="1" s="1"/>
  <c r="DW57" i="1"/>
  <c r="DX57" i="1"/>
  <c r="DY57" i="1"/>
  <c r="DZ57" i="1"/>
  <c r="EC57" i="1"/>
  <c r="ED57" i="1"/>
  <c r="EE57" i="1"/>
  <c r="EF57" i="1"/>
  <c r="EH57" i="1"/>
  <c r="EJ57" i="1"/>
  <c r="EK57" i="1"/>
  <c r="EL57" i="1"/>
  <c r="FZ57" i="1"/>
  <c r="GY57" i="1"/>
  <c r="GZ57" i="1"/>
  <c r="HA57" i="1"/>
  <c r="HB57" i="1"/>
  <c r="HC57" i="1"/>
  <c r="II57" i="1"/>
  <c r="CQ58" i="1"/>
  <c r="CR58" i="1"/>
  <c r="CS58" i="1"/>
  <c r="CT58" i="1"/>
  <c r="DG58" i="1" s="1"/>
  <c r="CU58" i="1"/>
  <c r="CV58" i="1"/>
  <c r="CW58" i="1"/>
  <c r="CX58" i="1"/>
  <c r="CY58" i="1"/>
  <c r="CZ58" i="1"/>
  <c r="DA58" i="1"/>
  <c r="DB58" i="1"/>
  <c r="DH58" i="1" s="1"/>
  <c r="DF58" i="1"/>
  <c r="DQ58" i="1"/>
  <c r="DR58" i="1"/>
  <c r="DS58" i="1"/>
  <c r="DT58" i="1"/>
  <c r="DU58" i="1"/>
  <c r="DV58" i="1"/>
  <c r="FX58" i="1" s="1"/>
  <c r="DW58" i="1"/>
  <c r="EI58" i="1" s="1"/>
  <c r="DX58" i="1"/>
  <c r="DY58" i="1"/>
  <c r="DZ58" i="1"/>
  <c r="ED58" i="1"/>
  <c r="EE58" i="1"/>
  <c r="EF58" i="1"/>
  <c r="EG58" i="1"/>
  <c r="EH58" i="1"/>
  <c r="EJ58" i="1"/>
  <c r="EL58" i="1"/>
  <c r="FZ58" i="1"/>
  <c r="GY58" i="1"/>
  <c r="GZ58" i="1"/>
  <c r="HA58" i="1"/>
  <c r="HC58" i="1" s="1"/>
  <c r="HB58" i="1"/>
  <c r="II58" i="1"/>
  <c r="CQ59" i="1"/>
  <c r="CR59" i="1"/>
  <c r="CS59" i="1"/>
  <c r="CT59" i="1"/>
  <c r="CU59" i="1"/>
  <c r="CV59" i="1"/>
  <c r="CW59" i="1"/>
  <c r="CX59" i="1"/>
  <c r="CY59" i="1"/>
  <c r="CZ59" i="1"/>
  <c r="DA59" i="1"/>
  <c r="DQ59" i="1"/>
  <c r="EC59" i="1" s="1"/>
  <c r="DR59" i="1"/>
  <c r="ED59" i="1" s="1"/>
  <c r="DS59" i="1"/>
  <c r="DT59" i="1"/>
  <c r="DU59" i="1"/>
  <c r="DV59" i="1"/>
  <c r="DW59" i="1"/>
  <c r="DX59" i="1"/>
  <c r="DY59" i="1"/>
  <c r="EK59" i="1" s="1"/>
  <c r="DZ59" i="1"/>
  <c r="EA59" i="1"/>
  <c r="EF59" i="1"/>
  <c r="EG59" i="1"/>
  <c r="EH59" i="1"/>
  <c r="EI59" i="1"/>
  <c r="EJ59" i="1"/>
  <c r="EL59" i="1"/>
  <c r="FX59" i="1"/>
  <c r="FZ59" i="1"/>
  <c r="GY59" i="1"/>
  <c r="GZ59" i="1"/>
  <c r="HA59" i="1"/>
  <c r="HB59" i="1"/>
  <c r="II59" i="1"/>
  <c r="CQ60" i="1"/>
  <c r="CR60" i="1"/>
  <c r="CS60" i="1"/>
  <c r="CT60" i="1"/>
  <c r="CU60" i="1"/>
  <c r="CV60" i="1"/>
  <c r="CW60" i="1"/>
  <c r="CX60" i="1"/>
  <c r="CY60" i="1"/>
  <c r="CZ60" i="1"/>
  <c r="DA60" i="1"/>
  <c r="DQ60" i="1"/>
  <c r="DR60" i="1"/>
  <c r="DS60" i="1"/>
  <c r="EE60" i="1" s="1"/>
  <c r="DT60" i="1"/>
  <c r="EF60" i="1" s="1"/>
  <c r="DU60" i="1"/>
  <c r="DV60" i="1"/>
  <c r="DW60" i="1"/>
  <c r="DX60" i="1"/>
  <c r="DY60" i="1"/>
  <c r="DZ60" i="1"/>
  <c r="EC60" i="1"/>
  <c r="ED60" i="1"/>
  <c r="EH60" i="1"/>
  <c r="EI60" i="1"/>
  <c r="EJ60" i="1"/>
  <c r="EK60" i="1"/>
  <c r="EL60" i="1"/>
  <c r="FX60" i="1"/>
  <c r="FZ60" i="1"/>
  <c r="GY60" i="1"/>
  <c r="GZ60" i="1"/>
  <c r="HA60" i="1"/>
  <c r="HB60" i="1"/>
  <c r="HC60" i="1"/>
  <c r="II60" i="1"/>
  <c r="CQ61" i="1"/>
  <c r="CR61" i="1"/>
  <c r="CS61" i="1"/>
  <c r="CT61" i="1"/>
  <c r="CU61" i="1"/>
  <c r="CV61" i="1"/>
  <c r="CW61" i="1"/>
  <c r="CX61" i="1"/>
  <c r="CY61" i="1"/>
  <c r="CZ61" i="1"/>
  <c r="DA61" i="1"/>
  <c r="DQ61" i="1"/>
  <c r="DR61" i="1"/>
  <c r="DS61" i="1"/>
  <c r="DT61" i="1"/>
  <c r="DU61" i="1"/>
  <c r="EG61" i="1" s="1"/>
  <c r="DV61" i="1"/>
  <c r="EH61" i="1" s="1"/>
  <c r="DW61" i="1"/>
  <c r="DX61" i="1"/>
  <c r="DY61" i="1"/>
  <c r="DZ61" i="1"/>
  <c r="EC61" i="1"/>
  <c r="ED61" i="1"/>
  <c r="EE61" i="1"/>
  <c r="EF61" i="1"/>
  <c r="EJ61" i="1"/>
  <c r="EK61" i="1"/>
  <c r="EL61" i="1"/>
  <c r="FZ61" i="1"/>
  <c r="GY61" i="1"/>
  <c r="GZ61" i="1"/>
  <c r="HA61" i="1"/>
  <c r="HB61" i="1"/>
  <c r="II61" i="1"/>
  <c r="CQ62" i="1"/>
  <c r="CR62" i="1"/>
  <c r="CS62" i="1"/>
  <c r="CT62" i="1"/>
  <c r="CU62" i="1"/>
  <c r="CV62" i="1"/>
  <c r="CW62" i="1"/>
  <c r="CX62" i="1"/>
  <c r="CY62" i="1"/>
  <c r="CZ62" i="1"/>
  <c r="DA62" i="1"/>
  <c r="DQ62" i="1"/>
  <c r="DR62" i="1"/>
  <c r="DS62" i="1"/>
  <c r="DT62" i="1"/>
  <c r="DU62" i="1"/>
  <c r="DV62" i="1"/>
  <c r="FX62" i="1" s="1"/>
  <c r="DW62" i="1"/>
  <c r="EI62" i="1" s="1"/>
  <c r="DX62" i="1"/>
  <c r="EJ62" i="1" s="1"/>
  <c r="DY62" i="1"/>
  <c r="DZ62" i="1"/>
  <c r="ED62" i="1"/>
  <c r="EE62" i="1"/>
  <c r="EF62" i="1"/>
  <c r="EG62" i="1"/>
  <c r="EH62" i="1"/>
  <c r="EL62" i="1"/>
  <c r="FZ62" i="1"/>
  <c r="GY62" i="1"/>
  <c r="GZ62" i="1"/>
  <c r="HA62" i="1"/>
  <c r="HB62" i="1"/>
  <c r="HC62" i="1"/>
  <c r="II62" i="1"/>
  <c r="CQ63" i="1"/>
  <c r="CR63" i="1"/>
  <c r="DE63" i="1" s="1"/>
  <c r="CS63" i="1"/>
  <c r="CT63" i="1"/>
  <c r="CU63" i="1"/>
  <c r="CV63" i="1"/>
  <c r="CW63" i="1"/>
  <c r="CX63" i="1"/>
  <c r="CY63" i="1"/>
  <c r="CZ63" i="1"/>
  <c r="DM63" i="1" s="1"/>
  <c r="DA63" i="1"/>
  <c r="DB63" i="1"/>
  <c r="DK63" i="1"/>
  <c r="DQ63" i="1"/>
  <c r="EC63" i="1" s="1"/>
  <c r="DR63" i="1"/>
  <c r="ED63" i="1" s="1"/>
  <c r="DS63" i="1"/>
  <c r="DT63" i="1"/>
  <c r="DU63" i="1"/>
  <c r="DV63" i="1"/>
  <c r="DW63" i="1"/>
  <c r="DX63" i="1"/>
  <c r="DY63" i="1"/>
  <c r="EK63" i="1" s="1"/>
  <c r="DZ63" i="1"/>
  <c r="EL63" i="1" s="1"/>
  <c r="EA63" i="1"/>
  <c r="EF63" i="1"/>
  <c r="EG63" i="1"/>
  <c r="EH63" i="1"/>
  <c r="EI63" i="1"/>
  <c r="EJ63" i="1"/>
  <c r="FX63" i="1"/>
  <c r="FZ63" i="1"/>
  <c r="GY63" i="1"/>
  <c r="GZ63" i="1"/>
  <c r="HA63" i="1"/>
  <c r="HB63" i="1"/>
  <c r="HC63" i="1"/>
  <c r="II63" i="1"/>
  <c r="CQ64" i="1"/>
  <c r="CR64" i="1"/>
  <c r="CS64" i="1"/>
  <c r="CT64" i="1"/>
  <c r="CU64" i="1"/>
  <c r="CV64" i="1"/>
  <c r="CW64" i="1"/>
  <c r="CX64" i="1"/>
  <c r="CY64" i="1"/>
  <c r="CZ64" i="1"/>
  <c r="DA64" i="1"/>
  <c r="DQ64" i="1"/>
  <c r="DR64" i="1"/>
  <c r="DS64" i="1"/>
  <c r="DT64" i="1"/>
  <c r="EF64" i="1" s="1"/>
  <c r="DU64" i="1"/>
  <c r="DV64" i="1"/>
  <c r="DW64" i="1"/>
  <c r="DX64" i="1"/>
  <c r="DY64" i="1"/>
  <c r="DZ64" i="1"/>
  <c r="EA64" i="1"/>
  <c r="ED64" i="1"/>
  <c r="EH64" i="1"/>
  <c r="EI64" i="1"/>
  <c r="EJ64" i="1"/>
  <c r="EK64" i="1"/>
  <c r="EL64" i="1"/>
  <c r="FX64" i="1"/>
  <c r="FZ64" i="1"/>
  <c r="GY64" i="1"/>
  <c r="GZ64" i="1"/>
  <c r="HA64" i="1"/>
  <c r="HB64" i="1"/>
  <c r="HC64" i="1"/>
  <c r="II64" i="1"/>
  <c r="CQ65" i="1"/>
  <c r="CR65" i="1"/>
  <c r="CS65" i="1"/>
  <c r="CT65" i="1"/>
  <c r="CU65" i="1"/>
  <c r="CV65" i="1"/>
  <c r="CW65" i="1"/>
  <c r="CX65" i="1"/>
  <c r="CY65" i="1"/>
  <c r="CZ65" i="1"/>
  <c r="DA65" i="1"/>
  <c r="DQ65" i="1"/>
  <c r="DR65" i="1"/>
  <c r="DS65" i="1"/>
  <c r="EE65" i="1" s="1"/>
  <c r="DT65" i="1"/>
  <c r="DU65" i="1"/>
  <c r="EG65" i="1" s="1"/>
  <c r="DV65" i="1"/>
  <c r="DW65" i="1"/>
  <c r="DX65" i="1"/>
  <c r="DY65" i="1"/>
  <c r="DZ65" i="1"/>
  <c r="EA65" i="1"/>
  <c r="EC65" i="1"/>
  <c r="ED65" i="1"/>
  <c r="EF65" i="1"/>
  <c r="EJ65" i="1"/>
  <c r="EK65" i="1"/>
  <c r="EL65" i="1"/>
  <c r="FZ65" i="1"/>
  <c r="GY65" i="1"/>
  <c r="GZ65" i="1"/>
  <c r="HA65" i="1"/>
  <c r="HB65" i="1"/>
  <c r="II65" i="1"/>
  <c r="CQ66" i="1"/>
  <c r="CR66" i="1"/>
  <c r="CS66" i="1"/>
  <c r="CT66" i="1"/>
  <c r="CU66" i="1"/>
  <c r="CV66" i="1"/>
  <c r="CW66" i="1"/>
  <c r="CX66" i="1"/>
  <c r="CY66" i="1"/>
  <c r="CZ66" i="1"/>
  <c r="DA66" i="1"/>
  <c r="DQ66" i="1"/>
  <c r="DR66" i="1"/>
  <c r="DS66" i="1"/>
  <c r="DT66" i="1"/>
  <c r="DU66" i="1"/>
  <c r="EG66" i="1" s="1"/>
  <c r="DV66" i="1"/>
  <c r="FX66" i="1" s="1"/>
  <c r="DW66" i="1"/>
  <c r="EI66" i="1" s="1"/>
  <c r="DX66" i="1"/>
  <c r="EJ66" i="1" s="1"/>
  <c r="DY66" i="1"/>
  <c r="DZ66" i="1"/>
  <c r="ED66" i="1"/>
  <c r="EE66" i="1"/>
  <c r="EF66" i="1"/>
  <c r="EL66" i="1"/>
  <c r="FZ66" i="1"/>
  <c r="GY66" i="1"/>
  <c r="GZ66" i="1"/>
  <c r="HA66" i="1"/>
  <c r="HB66" i="1"/>
  <c r="II66" i="1"/>
  <c r="CQ67" i="1"/>
  <c r="CR67" i="1"/>
  <c r="CS67" i="1"/>
  <c r="CT67" i="1"/>
  <c r="CU67" i="1"/>
  <c r="CV67" i="1"/>
  <c r="CW67" i="1"/>
  <c r="CX67" i="1"/>
  <c r="CY67" i="1"/>
  <c r="CZ67" i="1"/>
  <c r="DA67" i="1"/>
  <c r="DQ67" i="1"/>
  <c r="EC67" i="1" s="1"/>
  <c r="DR67" i="1"/>
  <c r="ED67" i="1" s="1"/>
  <c r="DS67" i="1"/>
  <c r="DT67" i="1"/>
  <c r="DU67" i="1"/>
  <c r="DV67" i="1"/>
  <c r="DW67" i="1"/>
  <c r="DX67" i="1"/>
  <c r="EJ67" i="1" s="1"/>
  <c r="DY67" i="1"/>
  <c r="EK67" i="1" s="1"/>
  <c r="DZ67" i="1"/>
  <c r="EL67" i="1" s="1"/>
  <c r="EF67" i="1"/>
  <c r="EG67" i="1"/>
  <c r="EH67" i="1"/>
  <c r="EI67" i="1"/>
  <c r="FX67" i="1"/>
  <c r="FZ67" i="1"/>
  <c r="GY67" i="1"/>
  <c r="GZ67" i="1"/>
  <c r="HA67" i="1"/>
  <c r="HB67" i="1"/>
  <c r="HC67" i="1"/>
  <c r="II67" i="1"/>
  <c r="CQ68" i="1"/>
  <c r="CR68" i="1"/>
  <c r="CS68" i="1"/>
  <c r="CT68" i="1"/>
  <c r="CU68" i="1"/>
  <c r="CV68" i="1"/>
  <c r="CW68" i="1"/>
  <c r="CX68" i="1"/>
  <c r="CY68" i="1"/>
  <c r="CZ68" i="1"/>
  <c r="DA68" i="1"/>
  <c r="DQ68" i="1"/>
  <c r="DR68" i="1"/>
  <c r="DS68" i="1"/>
  <c r="DT68" i="1"/>
  <c r="EF68" i="1" s="1"/>
  <c r="DU68" i="1"/>
  <c r="DV68" i="1"/>
  <c r="DW68" i="1"/>
  <c r="DX68" i="1"/>
  <c r="DY68" i="1"/>
  <c r="DZ68" i="1"/>
  <c r="EA68" i="1"/>
  <c r="ED68" i="1"/>
  <c r="EH68" i="1"/>
  <c r="EI68" i="1"/>
  <c r="EJ68" i="1"/>
  <c r="EK68" i="1"/>
  <c r="EL68" i="1"/>
  <c r="FX68" i="1"/>
  <c r="FZ68" i="1"/>
  <c r="GY68" i="1"/>
  <c r="GZ68" i="1"/>
  <c r="HA68" i="1"/>
  <c r="HB68" i="1"/>
  <c r="HC68" i="1"/>
  <c r="II68" i="1"/>
  <c r="CQ69" i="1"/>
  <c r="CR69" i="1"/>
  <c r="CS69" i="1"/>
  <c r="CT69" i="1"/>
  <c r="CU69" i="1"/>
  <c r="CV69" i="1"/>
  <c r="CW69" i="1"/>
  <c r="CX69" i="1"/>
  <c r="CY69" i="1"/>
  <c r="CZ69" i="1"/>
  <c r="DA69" i="1"/>
  <c r="DQ69" i="1"/>
  <c r="DR69" i="1"/>
  <c r="DS69" i="1"/>
  <c r="DT69" i="1"/>
  <c r="DU69" i="1"/>
  <c r="EG69" i="1" s="1"/>
  <c r="DV69" i="1"/>
  <c r="DW69" i="1"/>
  <c r="DX69" i="1"/>
  <c r="DY69" i="1"/>
  <c r="DZ69" i="1"/>
  <c r="EA69" i="1"/>
  <c r="EC69" i="1"/>
  <c r="ED69" i="1"/>
  <c r="EF69" i="1"/>
  <c r="EJ69" i="1"/>
  <c r="EK69" i="1"/>
  <c r="EL69" i="1"/>
  <c r="FZ69" i="1"/>
  <c r="GY69" i="1"/>
  <c r="GZ69" i="1"/>
  <c r="HA69" i="1"/>
  <c r="HB69" i="1"/>
  <c r="II69" i="1"/>
  <c r="CQ70" i="1"/>
  <c r="CR70" i="1"/>
  <c r="CS70" i="1"/>
  <c r="CT70" i="1"/>
  <c r="CU70" i="1"/>
  <c r="CV70" i="1"/>
  <c r="CW70" i="1"/>
  <c r="CX70" i="1"/>
  <c r="CY70" i="1"/>
  <c r="CZ70" i="1"/>
  <c r="DA70" i="1"/>
  <c r="DQ70" i="1"/>
  <c r="DR70" i="1"/>
  <c r="DS70" i="1"/>
  <c r="DT70" i="1"/>
  <c r="DU70" i="1"/>
  <c r="EG70" i="1" s="1"/>
  <c r="DV70" i="1"/>
  <c r="EH70" i="1" s="1"/>
  <c r="DW70" i="1"/>
  <c r="EI70" i="1" s="1"/>
  <c r="DX70" i="1"/>
  <c r="DY70" i="1"/>
  <c r="DZ70" i="1"/>
  <c r="EC70" i="1"/>
  <c r="ED70" i="1"/>
  <c r="EE70" i="1"/>
  <c r="EF70" i="1"/>
  <c r="EK70" i="1"/>
  <c r="EL70" i="1"/>
  <c r="FZ70" i="1"/>
  <c r="GY70" i="1"/>
  <c r="GZ70" i="1"/>
  <c r="HA70" i="1"/>
  <c r="HB70" i="1"/>
  <c r="HC70" i="1"/>
  <c r="II70" i="1"/>
  <c r="CQ71" i="1"/>
  <c r="CR71" i="1"/>
  <c r="CS71" i="1"/>
  <c r="CT71" i="1"/>
  <c r="CU71" i="1"/>
  <c r="CV71" i="1"/>
  <c r="CW71" i="1"/>
  <c r="CX71" i="1"/>
  <c r="CY71" i="1"/>
  <c r="CZ71" i="1"/>
  <c r="DA71" i="1"/>
  <c r="DQ71" i="1"/>
  <c r="DR71" i="1"/>
  <c r="DS71" i="1"/>
  <c r="DT71" i="1"/>
  <c r="DU71" i="1"/>
  <c r="DV71" i="1"/>
  <c r="EH71" i="1" s="1"/>
  <c r="DW71" i="1"/>
  <c r="DX71" i="1"/>
  <c r="DY71" i="1"/>
  <c r="EK71" i="1" s="1"/>
  <c r="DZ71" i="1"/>
  <c r="EE71" i="1"/>
  <c r="EF71" i="1"/>
  <c r="EG71" i="1"/>
  <c r="EI71" i="1"/>
  <c r="FX71" i="1"/>
  <c r="FZ71" i="1"/>
  <c r="GY71" i="1"/>
  <c r="GZ71" i="1"/>
  <c r="HA71" i="1"/>
  <c r="HB71" i="1"/>
  <c r="II71" i="1"/>
  <c r="CQ72" i="1"/>
  <c r="CR72" i="1"/>
  <c r="CS72" i="1"/>
  <c r="CT72" i="1"/>
  <c r="CU72" i="1"/>
  <c r="CV72" i="1"/>
  <c r="CW72" i="1"/>
  <c r="CX72" i="1"/>
  <c r="CY72" i="1"/>
  <c r="CZ72" i="1"/>
  <c r="DA72" i="1"/>
  <c r="DQ72" i="1"/>
  <c r="EA72" i="1" s="1"/>
  <c r="DR72" i="1"/>
  <c r="DS72" i="1"/>
  <c r="EE72" i="1" s="1"/>
  <c r="DT72" i="1"/>
  <c r="DU72" i="1"/>
  <c r="DV72" i="1"/>
  <c r="DW72" i="1"/>
  <c r="DX72" i="1"/>
  <c r="EJ72" i="1" s="1"/>
  <c r="DY72" i="1"/>
  <c r="DZ72" i="1"/>
  <c r="EC72" i="1"/>
  <c r="EG72" i="1"/>
  <c r="EH72" i="1"/>
  <c r="EI72" i="1"/>
  <c r="EK72" i="1"/>
  <c r="FX72" i="1"/>
  <c r="FZ72" i="1"/>
  <c r="GY72" i="1"/>
  <c r="GZ72" i="1"/>
  <c r="HA72" i="1"/>
  <c r="HB72" i="1"/>
  <c r="HC72" i="1" s="1"/>
  <c r="II72" i="1"/>
  <c r="CQ73" i="1"/>
  <c r="CR73" i="1"/>
  <c r="CS73" i="1"/>
  <c r="CT73" i="1"/>
  <c r="CU73" i="1"/>
  <c r="CV73" i="1"/>
  <c r="CW73" i="1"/>
  <c r="CX73" i="1"/>
  <c r="CY73" i="1"/>
  <c r="CZ73" i="1"/>
  <c r="DA73" i="1"/>
  <c r="DQ73" i="1"/>
  <c r="DR73" i="1"/>
  <c r="DS73" i="1"/>
  <c r="DT73" i="1"/>
  <c r="DU73" i="1"/>
  <c r="EG73" i="1" s="1"/>
  <c r="DV73" i="1"/>
  <c r="DW73" i="1"/>
  <c r="DX73" i="1"/>
  <c r="DY73" i="1"/>
  <c r="DZ73" i="1"/>
  <c r="EC73" i="1"/>
  <c r="EE73" i="1"/>
  <c r="EI73" i="1"/>
  <c r="EJ73" i="1"/>
  <c r="EK73" i="1"/>
  <c r="FZ73" i="1"/>
  <c r="GY73" i="1"/>
  <c r="GZ73" i="1"/>
  <c r="HC73" i="1" s="1"/>
  <c r="HA73" i="1"/>
  <c r="HB73" i="1"/>
  <c r="II73" i="1"/>
  <c r="CQ74" i="1"/>
  <c r="CR74" i="1"/>
  <c r="CS74" i="1"/>
  <c r="CT74" i="1"/>
  <c r="CU74" i="1"/>
  <c r="CV74" i="1"/>
  <c r="CW74" i="1"/>
  <c r="CX74" i="1"/>
  <c r="CY74" i="1"/>
  <c r="CZ74" i="1"/>
  <c r="DA74" i="1"/>
  <c r="DQ74" i="1"/>
  <c r="DR74" i="1"/>
  <c r="DS74" i="1"/>
  <c r="DT74" i="1"/>
  <c r="EF74" i="1" s="1"/>
  <c r="DU74" i="1"/>
  <c r="DV74" i="1"/>
  <c r="DW74" i="1"/>
  <c r="EI74" i="1" s="1"/>
  <c r="DX74" i="1"/>
  <c r="DY74" i="1"/>
  <c r="DZ74" i="1"/>
  <c r="EC74" i="1"/>
  <c r="ED74" i="1"/>
  <c r="EE74" i="1"/>
  <c r="EG74" i="1"/>
  <c r="EJ74" i="1"/>
  <c r="EK74" i="1"/>
  <c r="EL74" i="1"/>
  <c r="FZ74" i="1"/>
  <c r="GY74" i="1"/>
  <c r="GZ74" i="1"/>
  <c r="HA74" i="1"/>
  <c r="HB74" i="1"/>
  <c r="II74" i="1"/>
  <c r="CQ75" i="1"/>
  <c r="CR75" i="1"/>
  <c r="CS75" i="1"/>
  <c r="CT75" i="1"/>
  <c r="CU75" i="1"/>
  <c r="CV75" i="1"/>
  <c r="CW75" i="1"/>
  <c r="CX75" i="1"/>
  <c r="CY75" i="1"/>
  <c r="CZ75" i="1"/>
  <c r="DA75" i="1"/>
  <c r="DQ75" i="1"/>
  <c r="DR75" i="1"/>
  <c r="DS75" i="1"/>
  <c r="DT75" i="1"/>
  <c r="DU75" i="1"/>
  <c r="DV75" i="1"/>
  <c r="EH75" i="1" s="1"/>
  <c r="DW75" i="1"/>
  <c r="EI75" i="1" s="1"/>
  <c r="DX75" i="1"/>
  <c r="DY75" i="1"/>
  <c r="DZ75" i="1"/>
  <c r="EC75" i="1"/>
  <c r="ED75" i="1"/>
  <c r="EE75" i="1"/>
  <c r="EF75" i="1"/>
  <c r="EG75" i="1"/>
  <c r="EJ75" i="1"/>
  <c r="EK75" i="1"/>
  <c r="EL75" i="1"/>
  <c r="FZ75" i="1"/>
  <c r="GY75" i="1"/>
  <c r="GZ75" i="1"/>
  <c r="HA75" i="1"/>
  <c r="HB75" i="1"/>
  <c r="II75" i="1"/>
  <c r="CQ76" i="1"/>
  <c r="CR76" i="1"/>
  <c r="CS76" i="1"/>
  <c r="CT76" i="1"/>
  <c r="CU76" i="1"/>
  <c r="CV76" i="1"/>
  <c r="CW76" i="1"/>
  <c r="CX76" i="1"/>
  <c r="CY76" i="1"/>
  <c r="CZ76" i="1"/>
  <c r="DA76" i="1"/>
  <c r="DQ76" i="1"/>
  <c r="DR76" i="1"/>
  <c r="DS76" i="1"/>
  <c r="DT76" i="1"/>
  <c r="DU76" i="1"/>
  <c r="DV76" i="1"/>
  <c r="DW76" i="1"/>
  <c r="DX76" i="1"/>
  <c r="EJ76" i="1" s="1"/>
  <c r="DY76" i="1"/>
  <c r="EK76" i="1" s="1"/>
  <c r="DZ76" i="1"/>
  <c r="EE76" i="1"/>
  <c r="EF76" i="1"/>
  <c r="EG76" i="1"/>
  <c r="EH76" i="1"/>
  <c r="EI76" i="1"/>
  <c r="FX76" i="1"/>
  <c r="FZ76" i="1"/>
  <c r="GY76" i="1"/>
  <c r="GZ76" i="1"/>
  <c r="HA76" i="1"/>
  <c r="HB76" i="1"/>
  <c r="HC76" i="1" s="1"/>
  <c r="II76" i="1"/>
  <c r="CQ77" i="1"/>
  <c r="CR77" i="1"/>
  <c r="CS77" i="1"/>
  <c r="CT77" i="1"/>
  <c r="CU77" i="1"/>
  <c r="CV77" i="1"/>
  <c r="CW77" i="1"/>
  <c r="CX77" i="1"/>
  <c r="CY77" i="1"/>
  <c r="CZ77" i="1"/>
  <c r="DA77" i="1"/>
  <c r="DQ77" i="1"/>
  <c r="DR77" i="1"/>
  <c r="ED77" i="1" s="1"/>
  <c r="DS77" i="1"/>
  <c r="EE77" i="1" s="1"/>
  <c r="DT77" i="1"/>
  <c r="DU77" i="1"/>
  <c r="DV77" i="1"/>
  <c r="DW77" i="1"/>
  <c r="DX77" i="1"/>
  <c r="DY77" i="1"/>
  <c r="DZ77" i="1"/>
  <c r="EL77" i="1" s="1"/>
  <c r="EC77" i="1"/>
  <c r="EG77" i="1"/>
  <c r="EH77" i="1"/>
  <c r="EI77" i="1"/>
  <c r="EJ77" i="1"/>
  <c r="EK77" i="1"/>
  <c r="FZ77" i="1"/>
  <c r="GY77" i="1"/>
  <c r="GZ77" i="1"/>
  <c r="HA77" i="1"/>
  <c r="HB77" i="1"/>
  <c r="HC77" i="1" s="1"/>
  <c r="II77" i="1"/>
  <c r="CQ78" i="1"/>
  <c r="CR78" i="1"/>
  <c r="CS78" i="1"/>
  <c r="CT78" i="1"/>
  <c r="CU78" i="1"/>
  <c r="CV78" i="1"/>
  <c r="CW78" i="1"/>
  <c r="CX78" i="1"/>
  <c r="CY78" i="1"/>
  <c r="CZ78" i="1"/>
  <c r="DA78" i="1"/>
  <c r="DQ78" i="1"/>
  <c r="DR78" i="1"/>
  <c r="DS78" i="1"/>
  <c r="DT78" i="1"/>
  <c r="EF78" i="1" s="1"/>
  <c r="DU78" i="1"/>
  <c r="EG78" i="1" s="1"/>
  <c r="DV78" i="1"/>
  <c r="DW78" i="1"/>
  <c r="DX78" i="1"/>
  <c r="DY78" i="1"/>
  <c r="DZ78" i="1"/>
  <c r="EC78" i="1"/>
  <c r="ED78" i="1"/>
  <c r="EE78" i="1"/>
  <c r="EI78" i="1"/>
  <c r="EJ78" i="1"/>
  <c r="EK78" i="1"/>
  <c r="EL78" i="1"/>
  <c r="FZ78" i="1"/>
  <c r="GY78" i="1"/>
  <c r="GZ78" i="1"/>
  <c r="HC78" i="1" s="1"/>
  <c r="HA78" i="1"/>
  <c r="HB78" i="1"/>
  <c r="II78" i="1"/>
  <c r="CQ79" i="1"/>
  <c r="CR79" i="1"/>
  <c r="CS79" i="1"/>
  <c r="CT79" i="1"/>
  <c r="CU79" i="1"/>
  <c r="CV79" i="1"/>
  <c r="CW79" i="1"/>
  <c r="CX79" i="1"/>
  <c r="CY79" i="1"/>
  <c r="CZ79" i="1"/>
  <c r="DA79" i="1"/>
  <c r="DQ79" i="1"/>
  <c r="DR79" i="1"/>
  <c r="DS79" i="1"/>
  <c r="DT79" i="1"/>
  <c r="DU79" i="1"/>
  <c r="DV79" i="1"/>
  <c r="DW79" i="1"/>
  <c r="EI79" i="1" s="1"/>
  <c r="DX79" i="1"/>
  <c r="DY79" i="1"/>
  <c r="DZ79" i="1"/>
  <c r="EC79" i="1"/>
  <c r="ED79" i="1"/>
  <c r="EE79" i="1"/>
  <c r="EF79" i="1"/>
  <c r="EG79" i="1"/>
  <c r="EK79" i="1"/>
  <c r="EL79" i="1"/>
  <c r="FZ79" i="1"/>
  <c r="GY79" i="1"/>
  <c r="GZ79" i="1"/>
  <c r="HA79" i="1"/>
  <c r="HB79" i="1"/>
  <c r="II79" i="1"/>
  <c r="CQ80" i="1"/>
  <c r="CR80" i="1"/>
  <c r="CS80" i="1"/>
  <c r="CT80" i="1"/>
  <c r="CU80" i="1"/>
  <c r="CV80" i="1"/>
  <c r="CW80" i="1"/>
  <c r="CX80" i="1"/>
  <c r="CY80" i="1"/>
  <c r="CZ80" i="1"/>
  <c r="DA80" i="1"/>
  <c r="DQ80" i="1"/>
  <c r="DR80" i="1"/>
  <c r="DS80" i="1"/>
  <c r="DT80" i="1"/>
  <c r="DU80" i="1"/>
  <c r="DV80" i="1"/>
  <c r="DW80" i="1"/>
  <c r="DX80" i="1"/>
  <c r="EJ80" i="1" s="1"/>
  <c r="DY80" i="1"/>
  <c r="EK80" i="1" s="1"/>
  <c r="DZ80" i="1"/>
  <c r="EE80" i="1"/>
  <c r="EF80" i="1"/>
  <c r="EG80" i="1"/>
  <c r="EH80" i="1"/>
  <c r="EI80" i="1"/>
  <c r="FX80" i="1"/>
  <c r="FZ80" i="1"/>
  <c r="GY80" i="1"/>
  <c r="GZ80" i="1"/>
  <c r="HA80" i="1"/>
  <c r="HB80" i="1"/>
  <c r="HC80" i="1"/>
  <c r="II80" i="1"/>
  <c r="CQ81" i="1"/>
  <c r="CR81" i="1"/>
  <c r="CS81" i="1"/>
  <c r="CT81" i="1"/>
  <c r="CU81" i="1"/>
  <c r="CV81" i="1"/>
  <c r="CW81" i="1"/>
  <c r="CX81" i="1"/>
  <c r="CY81" i="1"/>
  <c r="CZ81" i="1"/>
  <c r="DA81" i="1"/>
  <c r="DQ81" i="1"/>
  <c r="DR81" i="1"/>
  <c r="DS81" i="1"/>
  <c r="EE81" i="1" s="1"/>
  <c r="DT81" i="1"/>
  <c r="DU81" i="1"/>
  <c r="DV81" i="1"/>
  <c r="DW81" i="1"/>
  <c r="DX81" i="1"/>
  <c r="DY81" i="1"/>
  <c r="DZ81" i="1"/>
  <c r="EL81" i="1" s="1"/>
  <c r="EA81" i="1"/>
  <c r="EC81" i="1"/>
  <c r="EG81" i="1"/>
  <c r="EH81" i="1"/>
  <c r="EI81" i="1"/>
  <c r="EJ81" i="1"/>
  <c r="EK81" i="1"/>
  <c r="FZ81" i="1"/>
  <c r="GY81" i="1"/>
  <c r="GZ81" i="1"/>
  <c r="HA81" i="1"/>
  <c r="HB81" i="1"/>
  <c r="HC81" i="1" s="1"/>
  <c r="II81" i="1"/>
  <c r="CQ82" i="1"/>
  <c r="CR82" i="1"/>
  <c r="CS82" i="1"/>
  <c r="CT82" i="1"/>
  <c r="CU82" i="1"/>
  <c r="CV82" i="1"/>
  <c r="CW82" i="1"/>
  <c r="CX82" i="1"/>
  <c r="CY82" i="1"/>
  <c r="CZ82" i="1"/>
  <c r="DA82" i="1"/>
  <c r="DQ82" i="1"/>
  <c r="DR82" i="1"/>
  <c r="DS82" i="1"/>
  <c r="DT82" i="1"/>
  <c r="EF82" i="1" s="1"/>
  <c r="DU82" i="1"/>
  <c r="EG82" i="1" s="1"/>
  <c r="DV82" i="1"/>
  <c r="DW82" i="1"/>
  <c r="DX82" i="1"/>
  <c r="DY82" i="1"/>
  <c r="DZ82" i="1"/>
  <c r="EC82" i="1"/>
  <c r="EE82" i="1"/>
  <c r="EI82" i="1"/>
  <c r="EJ82" i="1"/>
  <c r="EK82" i="1"/>
  <c r="FX82" i="1"/>
  <c r="FZ82" i="1"/>
  <c r="GY82" i="1"/>
  <c r="GZ82" i="1"/>
  <c r="HC82" i="1" s="1"/>
  <c r="HA82" i="1"/>
  <c r="HB82" i="1"/>
  <c r="II82" i="1"/>
  <c r="CQ83" i="1"/>
  <c r="CR83" i="1"/>
  <c r="CS83" i="1"/>
  <c r="CT83" i="1"/>
  <c r="CU83" i="1"/>
  <c r="CV83" i="1"/>
  <c r="CW83" i="1"/>
  <c r="CX83" i="1"/>
  <c r="CY83" i="1"/>
  <c r="CZ83" i="1"/>
  <c r="DA83" i="1"/>
  <c r="DQ83" i="1"/>
  <c r="DR83" i="1"/>
  <c r="DS83" i="1"/>
  <c r="DT83" i="1"/>
  <c r="DU83" i="1"/>
  <c r="DV83" i="1"/>
  <c r="DW83" i="1"/>
  <c r="EI83" i="1" s="1"/>
  <c r="DX83" i="1"/>
  <c r="DY83" i="1"/>
  <c r="DZ83" i="1"/>
  <c r="EC83" i="1"/>
  <c r="ED83" i="1"/>
  <c r="EE83" i="1"/>
  <c r="EF83" i="1"/>
  <c r="EG83" i="1"/>
  <c r="EK83" i="1"/>
  <c r="EL83" i="1"/>
  <c r="FZ83" i="1"/>
  <c r="GY83" i="1"/>
  <c r="GZ83" i="1"/>
  <c r="HA83" i="1"/>
  <c r="HB83" i="1"/>
  <c r="II83" i="1"/>
  <c r="CQ84" i="1"/>
  <c r="CR84" i="1"/>
  <c r="CS84" i="1"/>
  <c r="CT84" i="1"/>
  <c r="CU84" i="1"/>
  <c r="CV84" i="1"/>
  <c r="CW84" i="1"/>
  <c r="CX84" i="1"/>
  <c r="CY84" i="1"/>
  <c r="CZ84" i="1"/>
  <c r="DA84" i="1"/>
  <c r="DQ84" i="1"/>
  <c r="DR84" i="1"/>
  <c r="ED84" i="1" s="1"/>
  <c r="DS84" i="1"/>
  <c r="DT84" i="1"/>
  <c r="DU84" i="1"/>
  <c r="DV84" i="1"/>
  <c r="FX84" i="1" s="1"/>
  <c r="DW84" i="1"/>
  <c r="DX84" i="1"/>
  <c r="EJ84" i="1" s="1"/>
  <c r="DY84" i="1"/>
  <c r="EK84" i="1" s="1"/>
  <c r="DZ84" i="1"/>
  <c r="EE84" i="1"/>
  <c r="EF84" i="1"/>
  <c r="EG84" i="1"/>
  <c r="EH84" i="1"/>
  <c r="EI84" i="1"/>
  <c r="FZ84" i="1"/>
  <c r="GY84" i="1"/>
  <c r="GZ84" i="1"/>
  <c r="HA84" i="1"/>
  <c r="HB84" i="1"/>
  <c r="HC84" i="1"/>
  <c r="II84" i="1"/>
  <c r="CQ85" i="1"/>
  <c r="CR85" i="1"/>
  <c r="CS85" i="1"/>
  <c r="CT85" i="1"/>
  <c r="CU85" i="1"/>
  <c r="DB85" i="1" s="1"/>
  <c r="CV85" i="1"/>
  <c r="CW85" i="1"/>
  <c r="CX85" i="1"/>
  <c r="CY85" i="1"/>
  <c r="CZ85" i="1"/>
  <c r="DA85" i="1"/>
  <c r="DI85" i="1"/>
  <c r="DQ85" i="1"/>
  <c r="DR85" i="1"/>
  <c r="ED85" i="1" s="1"/>
  <c r="DS85" i="1"/>
  <c r="EE85" i="1" s="1"/>
  <c r="DT85" i="1"/>
  <c r="DU85" i="1"/>
  <c r="DV85" i="1"/>
  <c r="DW85" i="1"/>
  <c r="DX85" i="1"/>
  <c r="DY85" i="1"/>
  <c r="DZ85" i="1"/>
  <c r="EL85" i="1" s="1"/>
  <c r="EC85" i="1"/>
  <c r="EG85" i="1"/>
  <c r="EH85" i="1"/>
  <c r="EI85" i="1"/>
  <c r="EJ85" i="1"/>
  <c r="EK85" i="1"/>
  <c r="FZ85" i="1"/>
  <c r="GY85" i="1"/>
  <c r="GZ85" i="1"/>
  <c r="HA85" i="1"/>
  <c r="HB85" i="1"/>
  <c r="HC85" i="1" s="1"/>
  <c r="II85" i="1"/>
  <c r="CQ86" i="1"/>
  <c r="CR86" i="1"/>
  <c r="CS86" i="1"/>
  <c r="CT86" i="1"/>
  <c r="CU86" i="1"/>
  <c r="CV86" i="1"/>
  <c r="CW86" i="1"/>
  <c r="CX86" i="1"/>
  <c r="CY86" i="1"/>
  <c r="CZ86" i="1"/>
  <c r="DA86" i="1"/>
  <c r="DQ86" i="1"/>
  <c r="DR86" i="1"/>
  <c r="DS86" i="1"/>
  <c r="EE86" i="1" s="1"/>
  <c r="DT86" i="1"/>
  <c r="EF86" i="1" s="1"/>
  <c r="DU86" i="1"/>
  <c r="DV86" i="1"/>
  <c r="EH86" i="1" s="1"/>
  <c r="DW86" i="1"/>
  <c r="DX86" i="1"/>
  <c r="DY86" i="1"/>
  <c r="DZ86" i="1"/>
  <c r="EC86" i="1"/>
  <c r="ED86" i="1"/>
  <c r="EI86" i="1"/>
  <c r="EJ86" i="1"/>
  <c r="EK86" i="1"/>
  <c r="EL86" i="1"/>
  <c r="FZ86" i="1"/>
  <c r="GY86" i="1"/>
  <c r="GZ86" i="1"/>
  <c r="HC86" i="1" s="1"/>
  <c r="HA86" i="1"/>
  <c r="HB86" i="1"/>
  <c r="II86" i="1"/>
  <c r="CQ87" i="1"/>
  <c r="CR87" i="1"/>
  <c r="CS87" i="1"/>
  <c r="CT87" i="1"/>
  <c r="CU87" i="1"/>
  <c r="CV87" i="1"/>
  <c r="CW87" i="1"/>
  <c r="CX87" i="1"/>
  <c r="CY87" i="1"/>
  <c r="CZ87" i="1"/>
  <c r="DA87" i="1"/>
  <c r="DQ87" i="1"/>
  <c r="DR87" i="1"/>
  <c r="DS87" i="1"/>
  <c r="DT87" i="1"/>
  <c r="EF87" i="1" s="1"/>
  <c r="DU87" i="1"/>
  <c r="EG87" i="1" s="1"/>
  <c r="DV87" i="1"/>
  <c r="DW87" i="1"/>
  <c r="EI87" i="1" s="1"/>
  <c r="DX87" i="1"/>
  <c r="DY87" i="1"/>
  <c r="DZ87" i="1"/>
  <c r="EC87" i="1"/>
  <c r="ED87" i="1"/>
  <c r="EE87" i="1"/>
  <c r="EJ87" i="1"/>
  <c r="EK87" i="1"/>
  <c r="EL87" i="1"/>
  <c r="FZ87" i="1"/>
  <c r="GY87" i="1"/>
  <c r="GZ87" i="1"/>
  <c r="HA87" i="1"/>
  <c r="HB87" i="1"/>
  <c r="II87" i="1"/>
  <c r="CQ88" i="1"/>
  <c r="CR88" i="1"/>
  <c r="CS88" i="1"/>
  <c r="CT88" i="1"/>
  <c r="CU88" i="1"/>
  <c r="CV88" i="1"/>
  <c r="CW88" i="1"/>
  <c r="CX88" i="1"/>
  <c r="CY88" i="1"/>
  <c r="CZ88" i="1"/>
  <c r="DA88" i="1"/>
  <c r="DQ88" i="1"/>
  <c r="DR88" i="1"/>
  <c r="ED88" i="1" s="1"/>
  <c r="DS88" i="1"/>
  <c r="EE88" i="1" s="1"/>
  <c r="DT88" i="1"/>
  <c r="DU88" i="1"/>
  <c r="DV88" i="1"/>
  <c r="DW88" i="1"/>
  <c r="DX88" i="1"/>
  <c r="DY88" i="1"/>
  <c r="DZ88" i="1"/>
  <c r="EL88" i="1" s="1"/>
  <c r="EC88" i="1"/>
  <c r="EG88" i="1"/>
  <c r="EH88" i="1"/>
  <c r="EI88" i="1"/>
  <c r="EJ88" i="1"/>
  <c r="EK88" i="1"/>
  <c r="FZ88" i="1"/>
  <c r="GY88" i="1"/>
  <c r="GZ88" i="1"/>
  <c r="HA88" i="1"/>
  <c r="HB88" i="1"/>
  <c r="HC88" i="1"/>
  <c r="II88" i="1"/>
  <c r="CQ89" i="1"/>
  <c r="CR89" i="1"/>
  <c r="CS89" i="1"/>
  <c r="CT89" i="1"/>
  <c r="CU89" i="1"/>
  <c r="CV89" i="1"/>
  <c r="CW89" i="1"/>
  <c r="CX89" i="1"/>
  <c r="CY89" i="1"/>
  <c r="CZ89" i="1"/>
  <c r="DA89" i="1"/>
  <c r="DQ89" i="1"/>
  <c r="DR89" i="1"/>
  <c r="DS89" i="1"/>
  <c r="DT89" i="1"/>
  <c r="EF89" i="1" s="1"/>
  <c r="DU89" i="1"/>
  <c r="EG89" i="1" s="1"/>
  <c r="DV89" i="1"/>
  <c r="DW89" i="1"/>
  <c r="DX89" i="1"/>
  <c r="DY89" i="1"/>
  <c r="DZ89" i="1"/>
  <c r="EC89" i="1"/>
  <c r="ED89" i="1"/>
  <c r="EE89" i="1"/>
  <c r="EI89" i="1"/>
  <c r="EJ89" i="1"/>
  <c r="EK89" i="1"/>
  <c r="EL89" i="1"/>
  <c r="FZ89" i="1"/>
  <c r="GY89" i="1"/>
  <c r="GZ89" i="1"/>
  <c r="HC89" i="1" s="1"/>
  <c r="HA89" i="1"/>
  <c r="HB89" i="1"/>
  <c r="II89" i="1"/>
  <c r="CQ90" i="1"/>
  <c r="CR90" i="1"/>
  <c r="CS90" i="1"/>
  <c r="CT90" i="1"/>
  <c r="CU90" i="1"/>
  <c r="CV90" i="1"/>
  <c r="CW90" i="1"/>
  <c r="CX90" i="1"/>
  <c r="CY90" i="1"/>
  <c r="CZ90" i="1"/>
  <c r="DA90" i="1"/>
  <c r="DQ90" i="1"/>
  <c r="DR90" i="1"/>
  <c r="DS90" i="1"/>
  <c r="DT90" i="1"/>
  <c r="DU90" i="1"/>
  <c r="DV90" i="1"/>
  <c r="DW90" i="1"/>
  <c r="DX90" i="1"/>
  <c r="DY90" i="1"/>
  <c r="DZ90" i="1"/>
  <c r="EC90" i="1"/>
  <c r="ED90" i="1"/>
  <c r="EE90" i="1"/>
  <c r="EF90" i="1"/>
  <c r="EG90" i="1"/>
  <c r="EK90" i="1"/>
  <c r="EL90" i="1"/>
  <c r="FZ90" i="1"/>
  <c r="GY90" i="1"/>
  <c r="GZ90" i="1"/>
  <c r="HA90" i="1"/>
  <c r="HB90" i="1"/>
  <c r="II90" i="1"/>
  <c r="CQ91" i="1"/>
  <c r="CR91" i="1"/>
  <c r="CS91" i="1"/>
  <c r="CT91" i="1"/>
  <c r="CU91" i="1"/>
  <c r="CV91" i="1"/>
  <c r="CW91" i="1"/>
  <c r="CX91" i="1"/>
  <c r="CY91" i="1"/>
  <c r="CZ91" i="1"/>
  <c r="DA91" i="1"/>
  <c r="DQ91" i="1"/>
  <c r="DR91" i="1"/>
  <c r="ED91" i="1" s="1"/>
  <c r="DS91" i="1"/>
  <c r="DT91" i="1"/>
  <c r="DU91" i="1"/>
  <c r="DV91" i="1"/>
  <c r="DW91" i="1"/>
  <c r="DX91" i="1"/>
  <c r="DY91" i="1"/>
  <c r="DZ91" i="1"/>
  <c r="EE91" i="1"/>
  <c r="EF91" i="1"/>
  <c r="EG91" i="1"/>
  <c r="EH91" i="1"/>
  <c r="EI91" i="1"/>
  <c r="FX91" i="1"/>
  <c r="FZ91" i="1"/>
  <c r="GY91" i="1"/>
  <c r="GZ91" i="1"/>
  <c r="HA91" i="1"/>
  <c r="HC91" i="1" s="1"/>
  <c r="HB91" i="1"/>
  <c r="II91" i="1"/>
  <c r="CQ92" i="1"/>
  <c r="CR92" i="1"/>
  <c r="CS92" i="1"/>
  <c r="CT92" i="1"/>
  <c r="CU92" i="1"/>
  <c r="CV92" i="1"/>
  <c r="CW92" i="1"/>
  <c r="CX92" i="1"/>
  <c r="CY92" i="1"/>
  <c r="CZ92" i="1"/>
  <c r="DA92" i="1"/>
  <c r="DQ92" i="1"/>
  <c r="EA92" i="1" s="1"/>
  <c r="DR92" i="1"/>
  <c r="ED92" i="1" s="1"/>
  <c r="DS92" i="1"/>
  <c r="EE92" i="1" s="1"/>
  <c r="DT92" i="1"/>
  <c r="EF92" i="1" s="1"/>
  <c r="DU92" i="1"/>
  <c r="DV92" i="1"/>
  <c r="DW92" i="1"/>
  <c r="DX92" i="1"/>
  <c r="DY92" i="1"/>
  <c r="EK92" i="1" s="1"/>
  <c r="DZ92" i="1"/>
  <c r="EL92" i="1" s="1"/>
  <c r="EC92" i="1"/>
  <c r="EG92" i="1"/>
  <c r="EH92" i="1"/>
  <c r="EJ92" i="1"/>
  <c r="FZ92" i="1"/>
  <c r="GY92" i="1"/>
  <c r="GZ92" i="1"/>
  <c r="HA92" i="1"/>
  <c r="HB92" i="1"/>
  <c r="HC92" i="1"/>
  <c r="II92" i="1"/>
  <c r="CQ93" i="1"/>
  <c r="CR93" i="1"/>
  <c r="CS93" i="1"/>
  <c r="CT93" i="1"/>
  <c r="CU93" i="1"/>
  <c r="CV93" i="1"/>
  <c r="CW93" i="1"/>
  <c r="CX93" i="1"/>
  <c r="CY93" i="1"/>
  <c r="CZ93" i="1"/>
  <c r="DA93" i="1"/>
  <c r="DQ93" i="1"/>
  <c r="DR93" i="1"/>
  <c r="DS93" i="1"/>
  <c r="EE93" i="1" s="1"/>
  <c r="DT93" i="1"/>
  <c r="DU93" i="1"/>
  <c r="DV93" i="1"/>
  <c r="DW93" i="1"/>
  <c r="DX93" i="1"/>
  <c r="DY93" i="1"/>
  <c r="DZ93" i="1"/>
  <c r="EL93" i="1" s="1"/>
  <c r="EC93" i="1"/>
  <c r="ED93" i="1"/>
  <c r="EH93" i="1"/>
  <c r="EI93" i="1"/>
  <c r="EJ93" i="1"/>
  <c r="EK93" i="1"/>
  <c r="FZ93" i="1"/>
  <c r="GY93" i="1"/>
  <c r="GZ93" i="1"/>
  <c r="HC93" i="1" s="1"/>
  <c r="HA93" i="1"/>
  <c r="HB93" i="1"/>
  <c r="II93" i="1"/>
  <c r="CQ94" i="1"/>
  <c r="CR94" i="1"/>
  <c r="CS94" i="1"/>
  <c r="CT94" i="1"/>
  <c r="CU94" i="1"/>
  <c r="CV94" i="1"/>
  <c r="CW94" i="1"/>
  <c r="CX94" i="1"/>
  <c r="CY94" i="1"/>
  <c r="CZ94" i="1"/>
  <c r="DA94" i="1"/>
  <c r="DQ94" i="1"/>
  <c r="DR94" i="1"/>
  <c r="DS94" i="1"/>
  <c r="DT94" i="1"/>
  <c r="EF94" i="1" s="1"/>
  <c r="DU94" i="1"/>
  <c r="DV94" i="1"/>
  <c r="DW94" i="1"/>
  <c r="EI94" i="1" s="1"/>
  <c r="DX94" i="1"/>
  <c r="EJ94" i="1" s="1"/>
  <c r="DY94" i="1"/>
  <c r="DZ94" i="1"/>
  <c r="EC94" i="1"/>
  <c r="ED94" i="1"/>
  <c r="EE94" i="1"/>
  <c r="EK94" i="1"/>
  <c r="EL94" i="1"/>
  <c r="FZ94" i="1"/>
  <c r="GY94" i="1"/>
  <c r="GZ94" i="1"/>
  <c r="HA94" i="1"/>
  <c r="HB94" i="1"/>
  <c r="II94" i="1"/>
  <c r="CQ95" i="1"/>
  <c r="CR95" i="1"/>
  <c r="CS95" i="1"/>
  <c r="CT95" i="1"/>
  <c r="CU95" i="1"/>
  <c r="CV95" i="1"/>
  <c r="CW95" i="1"/>
  <c r="CX95" i="1"/>
  <c r="CY95" i="1"/>
  <c r="CZ95" i="1"/>
  <c r="DA95" i="1"/>
  <c r="DQ95" i="1"/>
  <c r="DR95" i="1"/>
  <c r="DS95" i="1"/>
  <c r="DT95" i="1"/>
  <c r="DU95" i="1"/>
  <c r="DV95" i="1"/>
  <c r="EH95" i="1" s="1"/>
  <c r="DW95" i="1"/>
  <c r="DX95" i="1"/>
  <c r="EJ95" i="1" s="1"/>
  <c r="DY95" i="1"/>
  <c r="EK95" i="1" s="1"/>
  <c r="DZ95" i="1"/>
  <c r="ED95" i="1"/>
  <c r="EE95" i="1"/>
  <c r="EF95" i="1"/>
  <c r="EG95" i="1"/>
  <c r="EI95" i="1"/>
  <c r="EL95" i="1"/>
  <c r="FX95" i="1"/>
  <c r="FZ95" i="1"/>
  <c r="GY95" i="1"/>
  <c r="GZ95" i="1"/>
  <c r="HA95" i="1"/>
  <c r="HB95" i="1"/>
  <c r="II95" i="1"/>
  <c r="CQ96" i="1"/>
  <c r="CR96" i="1"/>
  <c r="CS96" i="1"/>
  <c r="CT96" i="1"/>
  <c r="CU96" i="1"/>
  <c r="CV96" i="1"/>
  <c r="CW96" i="1"/>
  <c r="CX96" i="1"/>
  <c r="CY96" i="1"/>
  <c r="CZ96" i="1"/>
  <c r="DA96" i="1"/>
  <c r="DQ96" i="1"/>
  <c r="EC96" i="1" s="1"/>
  <c r="DR96" i="1"/>
  <c r="DS96" i="1"/>
  <c r="DT96" i="1"/>
  <c r="FX96" i="1" s="1"/>
  <c r="DU96" i="1"/>
  <c r="DV96" i="1"/>
  <c r="DW96" i="1"/>
  <c r="DX96" i="1"/>
  <c r="EJ96" i="1" s="1"/>
  <c r="DY96" i="1"/>
  <c r="DZ96" i="1"/>
  <c r="EA96" i="1"/>
  <c r="EF96" i="1"/>
  <c r="EG96" i="1"/>
  <c r="EH96" i="1"/>
  <c r="EI96" i="1"/>
  <c r="EK96" i="1"/>
  <c r="FZ96" i="1"/>
  <c r="GY96" i="1"/>
  <c r="GZ96" i="1"/>
  <c r="HA96" i="1"/>
  <c r="HC96" i="1" s="1"/>
  <c r="HB96" i="1"/>
  <c r="II96" i="1"/>
  <c r="CQ97" i="1"/>
  <c r="CR97" i="1"/>
  <c r="CS97" i="1"/>
  <c r="CT97" i="1"/>
  <c r="CU97" i="1"/>
  <c r="CV97" i="1"/>
  <c r="CW97" i="1"/>
  <c r="CX97" i="1"/>
  <c r="CY97" i="1"/>
  <c r="CZ97" i="1"/>
  <c r="DA97" i="1"/>
  <c r="DQ97" i="1"/>
  <c r="DR97" i="1"/>
  <c r="DS97" i="1"/>
  <c r="EE97" i="1" s="1"/>
  <c r="DT97" i="1"/>
  <c r="DU97" i="1"/>
  <c r="DV97" i="1"/>
  <c r="EH97" i="1" s="1"/>
  <c r="DW97" i="1"/>
  <c r="DX97" i="1"/>
  <c r="DY97" i="1"/>
  <c r="DZ97" i="1"/>
  <c r="EC97" i="1"/>
  <c r="ED97" i="1"/>
  <c r="EI97" i="1"/>
  <c r="EJ97" i="1"/>
  <c r="EK97" i="1"/>
  <c r="EL97" i="1"/>
  <c r="FZ97" i="1"/>
  <c r="GY97" i="1"/>
  <c r="GZ97" i="1"/>
  <c r="HA97" i="1"/>
  <c r="HC97" i="1" s="1"/>
  <c r="HB97" i="1"/>
  <c r="II97" i="1"/>
  <c r="CQ98" i="1"/>
  <c r="DB98" i="1" s="1"/>
  <c r="CR98" i="1"/>
  <c r="CS98" i="1"/>
  <c r="CT98" i="1"/>
  <c r="CU98" i="1"/>
  <c r="CV98" i="1"/>
  <c r="CW98" i="1"/>
  <c r="CX98" i="1"/>
  <c r="CY98" i="1"/>
  <c r="CZ98" i="1"/>
  <c r="DA98" i="1"/>
  <c r="DQ98" i="1"/>
  <c r="DR98" i="1"/>
  <c r="DS98" i="1"/>
  <c r="DT98" i="1"/>
  <c r="DU98" i="1"/>
  <c r="EG98" i="1" s="1"/>
  <c r="DV98" i="1"/>
  <c r="DW98" i="1"/>
  <c r="DX98" i="1"/>
  <c r="EJ98" i="1" s="1"/>
  <c r="DY98" i="1"/>
  <c r="DZ98" i="1"/>
  <c r="EC98" i="1"/>
  <c r="ED98" i="1"/>
  <c r="EE98" i="1"/>
  <c r="EF98" i="1"/>
  <c r="EK98" i="1"/>
  <c r="EL98" i="1"/>
  <c r="FZ98" i="1"/>
  <c r="GY98" i="1"/>
  <c r="GZ98" i="1"/>
  <c r="HA98" i="1"/>
  <c r="HB98" i="1"/>
  <c r="II98" i="1"/>
  <c r="CQ99" i="1"/>
  <c r="CR99" i="1"/>
  <c r="CS99" i="1"/>
  <c r="CT99" i="1"/>
  <c r="CU99" i="1"/>
  <c r="CV99" i="1"/>
  <c r="CW99" i="1"/>
  <c r="CX99" i="1"/>
  <c r="CY99" i="1"/>
  <c r="CZ99" i="1"/>
  <c r="DA99" i="1"/>
  <c r="DQ99" i="1"/>
  <c r="DR99" i="1"/>
  <c r="ED99" i="1" s="1"/>
  <c r="DS99" i="1"/>
  <c r="DT99" i="1"/>
  <c r="DU99" i="1"/>
  <c r="DV99" i="1"/>
  <c r="FX99" i="1" s="1"/>
  <c r="DW99" i="1"/>
  <c r="EI99" i="1" s="1"/>
  <c r="DX99" i="1"/>
  <c r="EJ99" i="1" s="1"/>
  <c r="DY99" i="1"/>
  <c r="DZ99" i="1"/>
  <c r="EL99" i="1" s="1"/>
  <c r="EE99" i="1"/>
  <c r="EF99" i="1"/>
  <c r="EG99" i="1"/>
  <c r="EH99" i="1"/>
  <c r="FZ99" i="1"/>
  <c r="GY99" i="1"/>
  <c r="GZ99" i="1"/>
  <c r="HA99" i="1"/>
  <c r="HB99" i="1"/>
  <c r="HC99" i="1" s="1"/>
  <c r="II99" i="1"/>
  <c r="CQ100" i="1"/>
  <c r="DD100" i="1" s="1"/>
  <c r="CR100" i="1"/>
  <c r="DE100" i="1" s="1"/>
  <c r="CS100" i="1"/>
  <c r="CT100" i="1"/>
  <c r="CU100" i="1"/>
  <c r="CV100" i="1"/>
  <c r="CW100" i="1"/>
  <c r="CX100" i="1"/>
  <c r="CY100" i="1"/>
  <c r="DL100" i="1" s="1"/>
  <c r="CZ100" i="1"/>
  <c r="DM100" i="1" s="1"/>
  <c r="DA100" i="1"/>
  <c r="DB100" i="1"/>
  <c r="DK100" i="1" s="1"/>
  <c r="DJ100" i="1"/>
  <c r="DQ100" i="1"/>
  <c r="EC100" i="1" s="1"/>
  <c r="DR100" i="1"/>
  <c r="DS100" i="1"/>
  <c r="DT100" i="1"/>
  <c r="EF100" i="1" s="1"/>
  <c r="DU100" i="1"/>
  <c r="DV100" i="1"/>
  <c r="DW100" i="1"/>
  <c r="DX100" i="1"/>
  <c r="DY100" i="1"/>
  <c r="EK100" i="1" s="1"/>
  <c r="DZ100" i="1"/>
  <c r="EL100" i="1" s="1"/>
  <c r="EA100" i="1"/>
  <c r="EG100" i="1"/>
  <c r="EH100" i="1"/>
  <c r="EI100" i="1"/>
  <c r="EJ100" i="1"/>
  <c r="FX100" i="1"/>
  <c r="FZ100" i="1"/>
  <c r="GY100" i="1"/>
  <c r="GZ100" i="1"/>
  <c r="HA100" i="1"/>
  <c r="HB100" i="1"/>
  <c r="II100" i="1"/>
  <c r="CQ101" i="1"/>
  <c r="CR101" i="1"/>
  <c r="CS101" i="1"/>
  <c r="CT101" i="1"/>
  <c r="CU101" i="1"/>
  <c r="CV101" i="1"/>
  <c r="CW101" i="1"/>
  <c r="CX101" i="1"/>
  <c r="CY101" i="1"/>
  <c r="CZ101" i="1"/>
  <c r="DA101" i="1"/>
  <c r="DQ101" i="1"/>
  <c r="DR101" i="1"/>
  <c r="DS101" i="1"/>
  <c r="EE101" i="1" s="1"/>
  <c r="DT101" i="1"/>
  <c r="EF101" i="1" s="1"/>
  <c r="DU101" i="1"/>
  <c r="DV101" i="1"/>
  <c r="EH101" i="1" s="1"/>
  <c r="DW101" i="1"/>
  <c r="DX101" i="1"/>
  <c r="DY101" i="1"/>
  <c r="DZ101" i="1"/>
  <c r="EC101" i="1"/>
  <c r="ED101" i="1"/>
  <c r="EI101" i="1"/>
  <c r="EJ101" i="1"/>
  <c r="EK101" i="1"/>
  <c r="EL101" i="1"/>
  <c r="FZ101" i="1"/>
  <c r="GY101" i="1"/>
  <c r="GZ101" i="1"/>
  <c r="HA101" i="1"/>
  <c r="HC101" i="1" s="1"/>
  <c r="HB101" i="1"/>
  <c r="II101" i="1"/>
  <c r="CQ102" i="1"/>
  <c r="DB102" i="1" s="1"/>
  <c r="DE102" i="1" s="1"/>
  <c r="CR102" i="1"/>
  <c r="CS102" i="1"/>
  <c r="CT102" i="1"/>
  <c r="CU102" i="1"/>
  <c r="CV102" i="1"/>
  <c r="CW102" i="1"/>
  <c r="CX102" i="1"/>
  <c r="CY102" i="1"/>
  <c r="CZ102" i="1"/>
  <c r="DA102" i="1"/>
  <c r="DD102" i="1"/>
  <c r="DM102" i="1"/>
  <c r="DN102" i="1"/>
  <c r="DQ102" i="1"/>
  <c r="EA102" i="1" s="1"/>
  <c r="DR102" i="1"/>
  <c r="DS102" i="1"/>
  <c r="DT102" i="1"/>
  <c r="DU102" i="1"/>
  <c r="EG102" i="1" s="1"/>
  <c r="DV102" i="1"/>
  <c r="DW102" i="1"/>
  <c r="DX102" i="1"/>
  <c r="EJ102" i="1" s="1"/>
  <c r="DY102" i="1"/>
  <c r="DZ102" i="1"/>
  <c r="EC102" i="1"/>
  <c r="ED102" i="1"/>
  <c r="EE102" i="1"/>
  <c r="EF102" i="1"/>
  <c r="EK102" i="1"/>
  <c r="EL102" i="1"/>
  <c r="FZ102" i="1"/>
  <c r="GY102" i="1"/>
  <c r="GZ102" i="1"/>
  <c r="HA102" i="1"/>
  <c r="HB102" i="1"/>
  <c r="II102" i="1"/>
  <c r="CQ103" i="1"/>
  <c r="CR103" i="1"/>
  <c r="CS103" i="1"/>
  <c r="DB103" i="1" s="1"/>
  <c r="CT103" i="1"/>
  <c r="CU103" i="1"/>
  <c r="CV103" i="1"/>
  <c r="CW103" i="1"/>
  <c r="CX103" i="1"/>
  <c r="CY103" i="1"/>
  <c r="CZ103" i="1"/>
  <c r="DA103" i="1"/>
  <c r="DN103" i="1" s="1"/>
  <c r="DQ103" i="1"/>
  <c r="EC103" i="1" s="1"/>
  <c r="DR103" i="1"/>
  <c r="ED103" i="1" s="1"/>
  <c r="DS103" i="1"/>
  <c r="DT103" i="1"/>
  <c r="DU103" i="1"/>
  <c r="DV103" i="1"/>
  <c r="DW103" i="1"/>
  <c r="DX103" i="1"/>
  <c r="DY103" i="1"/>
  <c r="EK103" i="1" s="1"/>
  <c r="DZ103" i="1"/>
  <c r="EL103" i="1" s="1"/>
  <c r="EE103" i="1"/>
  <c r="EF103" i="1"/>
  <c r="EG103" i="1"/>
  <c r="EH103" i="1"/>
  <c r="EJ103" i="1"/>
  <c r="FX103" i="1"/>
  <c r="FZ103" i="1"/>
  <c r="GY103" i="1"/>
  <c r="GZ103" i="1"/>
  <c r="HA103" i="1"/>
  <c r="HB103" i="1"/>
  <c r="HC103" i="1" s="1"/>
  <c r="II103" i="1"/>
  <c r="CQ104" i="1"/>
  <c r="CR104" i="1"/>
  <c r="CS104" i="1"/>
  <c r="CT104" i="1"/>
  <c r="CU104" i="1"/>
  <c r="CV104" i="1"/>
  <c r="CW104" i="1"/>
  <c r="CX104" i="1"/>
  <c r="CY104" i="1"/>
  <c r="CZ104" i="1"/>
  <c r="DA104" i="1"/>
  <c r="DQ104" i="1"/>
  <c r="DR104" i="1"/>
  <c r="DS104" i="1"/>
  <c r="EE104" i="1" s="1"/>
  <c r="DT104" i="1"/>
  <c r="DU104" i="1"/>
  <c r="DV104" i="1"/>
  <c r="DW104" i="1"/>
  <c r="DX104" i="1"/>
  <c r="EJ104" i="1" s="1"/>
  <c r="DY104" i="1"/>
  <c r="DZ104" i="1"/>
  <c r="EC104" i="1"/>
  <c r="ED104" i="1"/>
  <c r="EH104" i="1"/>
  <c r="EI104" i="1"/>
  <c r="EK104" i="1"/>
  <c r="EL104" i="1"/>
  <c r="FZ104" i="1"/>
  <c r="GY104" i="1"/>
  <c r="GZ104" i="1"/>
  <c r="HA104" i="1"/>
  <c r="HB104" i="1"/>
  <c r="HC104" i="1"/>
  <c r="II104" i="1"/>
  <c r="CQ105" i="1"/>
  <c r="CR105" i="1"/>
  <c r="CS105" i="1"/>
  <c r="DF105" i="1" s="1"/>
  <c r="CT105" i="1"/>
  <c r="CU105" i="1"/>
  <c r="CV105" i="1"/>
  <c r="CW105" i="1"/>
  <c r="CX105" i="1"/>
  <c r="CY105" i="1"/>
  <c r="CZ105" i="1"/>
  <c r="DA105" i="1"/>
  <c r="DB105" i="1"/>
  <c r="DQ105" i="1"/>
  <c r="DR105" i="1"/>
  <c r="DS105" i="1"/>
  <c r="DT105" i="1"/>
  <c r="DU105" i="1"/>
  <c r="EG105" i="1" s="1"/>
  <c r="DV105" i="1"/>
  <c r="FX105" i="1" s="1"/>
  <c r="DW105" i="1"/>
  <c r="DX105" i="1"/>
  <c r="DY105" i="1"/>
  <c r="DZ105" i="1"/>
  <c r="EL105" i="1" s="1"/>
  <c r="EC105" i="1"/>
  <c r="ED105" i="1"/>
  <c r="EE105" i="1"/>
  <c r="EF105" i="1"/>
  <c r="EJ105" i="1"/>
  <c r="EK105" i="1"/>
  <c r="FZ105" i="1"/>
  <c r="GY105" i="1"/>
  <c r="GZ105" i="1"/>
  <c r="HA105" i="1"/>
  <c r="HC105" i="1" s="1"/>
  <c r="HB105" i="1"/>
  <c r="II105" i="1"/>
  <c r="CQ106" i="1"/>
  <c r="CR106" i="1"/>
  <c r="CS106" i="1"/>
  <c r="CT106" i="1"/>
  <c r="CU106" i="1"/>
  <c r="CV106" i="1"/>
  <c r="CW106" i="1"/>
  <c r="CX106" i="1"/>
  <c r="CY106" i="1"/>
  <c r="CZ106" i="1"/>
  <c r="DA106" i="1"/>
  <c r="DQ106" i="1"/>
  <c r="DR106" i="1"/>
  <c r="DS106" i="1"/>
  <c r="DT106" i="1"/>
  <c r="DU106" i="1"/>
  <c r="EG106" i="1" s="1"/>
  <c r="DV106" i="1"/>
  <c r="FX106" i="1" s="1"/>
  <c r="DW106" i="1"/>
  <c r="EI106" i="1" s="1"/>
  <c r="DX106" i="1"/>
  <c r="EJ106" i="1" s="1"/>
  <c r="DY106" i="1"/>
  <c r="DZ106" i="1"/>
  <c r="EC106" i="1"/>
  <c r="EM106" i="1" s="1"/>
  <c r="EN106" i="1" s="1"/>
  <c r="ED106" i="1"/>
  <c r="EE106" i="1"/>
  <c r="EF106" i="1"/>
  <c r="EH106" i="1"/>
  <c r="EK106" i="1"/>
  <c r="EL106" i="1"/>
  <c r="FZ106" i="1"/>
  <c r="GY106" i="1"/>
  <c r="GZ106" i="1"/>
  <c r="HC106" i="1" s="1"/>
  <c r="HA106" i="1"/>
  <c r="HB106" i="1"/>
  <c r="II106" i="1"/>
  <c r="CQ107" i="1"/>
  <c r="DB107" i="1" s="1"/>
  <c r="CR107" i="1"/>
  <c r="CS107" i="1"/>
  <c r="CT107" i="1"/>
  <c r="CU107" i="1"/>
  <c r="CV107" i="1"/>
  <c r="CW107" i="1"/>
  <c r="CX107" i="1"/>
  <c r="CY107" i="1"/>
  <c r="DL107" i="1" s="1"/>
  <c r="CZ107" i="1"/>
  <c r="DA107" i="1"/>
  <c r="DQ107" i="1"/>
  <c r="DR107" i="1"/>
  <c r="ED107" i="1" s="1"/>
  <c r="DS107" i="1"/>
  <c r="DT107" i="1"/>
  <c r="DU107" i="1"/>
  <c r="DV107" i="1"/>
  <c r="DW107" i="1"/>
  <c r="DX107" i="1"/>
  <c r="EJ107" i="1" s="1"/>
  <c r="DY107" i="1"/>
  <c r="EK107" i="1" s="1"/>
  <c r="DZ107" i="1"/>
  <c r="EE107" i="1"/>
  <c r="EF107" i="1"/>
  <c r="EG107" i="1"/>
  <c r="EH107" i="1"/>
  <c r="EI107" i="1"/>
  <c r="FX107" i="1"/>
  <c r="FZ107" i="1"/>
  <c r="GY107" i="1"/>
  <c r="GZ107" i="1"/>
  <c r="HA107" i="1"/>
  <c r="HB107" i="1"/>
  <c r="HC107" i="1"/>
  <c r="II107" i="1"/>
  <c r="CQ108" i="1"/>
  <c r="CR108" i="1"/>
  <c r="CS108" i="1"/>
  <c r="CT108" i="1"/>
  <c r="CU108" i="1"/>
  <c r="CV108" i="1"/>
  <c r="CW108" i="1"/>
  <c r="CX108" i="1"/>
  <c r="CY108" i="1"/>
  <c r="CZ108" i="1"/>
  <c r="DA108" i="1"/>
  <c r="DB108" i="1"/>
  <c r="DD108" i="1" s="1"/>
  <c r="DQ108" i="1"/>
  <c r="DR108" i="1"/>
  <c r="ED108" i="1" s="1"/>
  <c r="DS108" i="1"/>
  <c r="EE108" i="1" s="1"/>
  <c r="DT108" i="1"/>
  <c r="DU108" i="1"/>
  <c r="DV108" i="1"/>
  <c r="DW108" i="1"/>
  <c r="DX108" i="1"/>
  <c r="DY108" i="1"/>
  <c r="DZ108" i="1"/>
  <c r="EL108" i="1" s="1"/>
  <c r="EC108" i="1"/>
  <c r="EG108" i="1"/>
  <c r="EH108" i="1"/>
  <c r="EI108" i="1"/>
  <c r="EJ108" i="1"/>
  <c r="EK108" i="1"/>
  <c r="FZ108" i="1"/>
  <c r="GY108" i="1"/>
  <c r="GZ108" i="1"/>
  <c r="HA108" i="1"/>
  <c r="HB108" i="1"/>
  <c r="HC108" i="1"/>
  <c r="II108" i="1"/>
  <c r="CQ109" i="1"/>
  <c r="CR109" i="1"/>
  <c r="CS109" i="1"/>
  <c r="CT109" i="1"/>
  <c r="CU109" i="1"/>
  <c r="CV109" i="1"/>
  <c r="CW109" i="1"/>
  <c r="CX109" i="1"/>
  <c r="CY109" i="1"/>
  <c r="CZ109" i="1"/>
  <c r="DA109" i="1"/>
  <c r="DB109" i="1"/>
  <c r="DQ109" i="1"/>
  <c r="DR109" i="1"/>
  <c r="DS109" i="1"/>
  <c r="EE109" i="1" s="1"/>
  <c r="DT109" i="1"/>
  <c r="EF109" i="1" s="1"/>
  <c r="DU109" i="1"/>
  <c r="EG109" i="1" s="1"/>
  <c r="DV109" i="1"/>
  <c r="DW109" i="1"/>
  <c r="DX109" i="1"/>
  <c r="DY109" i="1"/>
  <c r="DZ109" i="1"/>
  <c r="EC109" i="1"/>
  <c r="ED109" i="1"/>
  <c r="EI109" i="1"/>
  <c r="EJ109" i="1"/>
  <c r="EK109" i="1"/>
  <c r="EL109" i="1"/>
  <c r="FZ109" i="1"/>
  <c r="GY109" i="1"/>
  <c r="GZ109" i="1"/>
  <c r="HC109" i="1" s="1"/>
  <c r="HA109" i="1"/>
  <c r="HB109" i="1"/>
  <c r="II109" i="1"/>
  <c r="CQ110" i="1"/>
  <c r="CR110" i="1"/>
  <c r="CS110" i="1"/>
  <c r="CT110" i="1"/>
  <c r="CU110" i="1"/>
  <c r="CV110" i="1"/>
  <c r="CW110" i="1"/>
  <c r="CX110" i="1"/>
  <c r="CY110" i="1"/>
  <c r="CZ110" i="1"/>
  <c r="DA110" i="1"/>
  <c r="DQ110" i="1"/>
  <c r="DR110" i="1"/>
  <c r="DS110" i="1"/>
  <c r="DT110" i="1"/>
  <c r="DU110" i="1"/>
  <c r="DV110" i="1"/>
  <c r="DW110" i="1"/>
  <c r="EI110" i="1" s="1"/>
  <c r="DX110" i="1"/>
  <c r="DY110" i="1"/>
  <c r="DZ110" i="1"/>
  <c r="EC110" i="1"/>
  <c r="ED110" i="1"/>
  <c r="EE110" i="1"/>
  <c r="EF110" i="1"/>
  <c r="EK110" i="1"/>
  <c r="EL110" i="1"/>
  <c r="FZ110" i="1"/>
  <c r="GY110" i="1"/>
  <c r="GZ110" i="1"/>
  <c r="HA110" i="1"/>
  <c r="HB110" i="1"/>
  <c r="II110" i="1"/>
  <c r="CQ111" i="1"/>
  <c r="CR111" i="1"/>
  <c r="CS111" i="1"/>
  <c r="CT111" i="1"/>
  <c r="CU111" i="1"/>
  <c r="CV111" i="1"/>
  <c r="CW111" i="1"/>
  <c r="CX111" i="1"/>
  <c r="CY111" i="1"/>
  <c r="CZ111" i="1"/>
  <c r="DA111" i="1"/>
  <c r="DQ111" i="1"/>
  <c r="DR111" i="1"/>
  <c r="ED111" i="1" s="1"/>
  <c r="DS111" i="1"/>
  <c r="DT111" i="1"/>
  <c r="DU111" i="1"/>
  <c r="DV111" i="1"/>
  <c r="DW111" i="1"/>
  <c r="DX111" i="1"/>
  <c r="EJ111" i="1" s="1"/>
  <c r="DY111" i="1"/>
  <c r="EK111" i="1" s="1"/>
  <c r="DZ111" i="1"/>
  <c r="EE111" i="1"/>
  <c r="EF111" i="1"/>
  <c r="EG111" i="1"/>
  <c r="EH111" i="1"/>
  <c r="EI111" i="1"/>
  <c r="FX111" i="1"/>
  <c r="FZ111" i="1"/>
  <c r="GY111" i="1"/>
  <c r="GZ111" i="1"/>
  <c r="HA111" i="1"/>
  <c r="HC111" i="1" s="1"/>
  <c r="HB111" i="1"/>
  <c r="II111" i="1"/>
  <c r="CQ112" i="1"/>
  <c r="CR112" i="1"/>
  <c r="CS112" i="1"/>
  <c r="CT112" i="1"/>
  <c r="CU112" i="1"/>
  <c r="CV112" i="1"/>
  <c r="CW112" i="1"/>
  <c r="CX112" i="1"/>
  <c r="CY112" i="1"/>
  <c r="CZ112" i="1"/>
  <c r="DA112" i="1"/>
  <c r="DQ112" i="1"/>
  <c r="DR112" i="1"/>
  <c r="ED112" i="1" s="1"/>
  <c r="DS112" i="1"/>
  <c r="DT112" i="1"/>
  <c r="DU112" i="1"/>
  <c r="DV112" i="1"/>
  <c r="DW112" i="1"/>
  <c r="DX112" i="1"/>
  <c r="DY112" i="1"/>
  <c r="DZ112" i="1"/>
  <c r="EA112" i="1"/>
  <c r="EG112" i="1"/>
  <c r="EH112" i="1"/>
  <c r="EI112" i="1"/>
  <c r="EJ112" i="1"/>
  <c r="EK112" i="1"/>
  <c r="FX112" i="1"/>
  <c r="FZ112" i="1"/>
  <c r="GY112" i="1"/>
  <c r="GZ112" i="1"/>
  <c r="HA112" i="1"/>
  <c r="HB112" i="1"/>
  <c r="II112" i="1"/>
  <c r="CQ113" i="1"/>
  <c r="CR113" i="1"/>
  <c r="CS113" i="1"/>
  <c r="CT113" i="1"/>
  <c r="CU113" i="1"/>
  <c r="CV113" i="1"/>
  <c r="CW113" i="1"/>
  <c r="CX113" i="1"/>
  <c r="CY113" i="1"/>
  <c r="CZ113" i="1"/>
  <c r="DA113" i="1"/>
  <c r="DQ113" i="1"/>
  <c r="DR113" i="1"/>
  <c r="DS113" i="1"/>
  <c r="EE113" i="1" s="1"/>
  <c r="DT113" i="1"/>
  <c r="DU113" i="1"/>
  <c r="EG113" i="1" s="1"/>
  <c r="DV113" i="1"/>
  <c r="EH113" i="1" s="1"/>
  <c r="DW113" i="1"/>
  <c r="DX113" i="1"/>
  <c r="DY113" i="1"/>
  <c r="DZ113" i="1"/>
  <c r="ED113" i="1"/>
  <c r="EI113" i="1"/>
  <c r="EJ113" i="1"/>
  <c r="EL113" i="1"/>
  <c r="FZ113" i="1"/>
  <c r="GY113" i="1"/>
  <c r="GZ113" i="1"/>
  <c r="HC113" i="1" s="1"/>
  <c r="HA113" i="1"/>
  <c r="HB113" i="1"/>
  <c r="II113" i="1"/>
  <c r="CQ114" i="1"/>
  <c r="CR114" i="1"/>
  <c r="CS114" i="1"/>
  <c r="CT114" i="1"/>
  <c r="CU114" i="1"/>
  <c r="CV114" i="1"/>
  <c r="CW114" i="1"/>
  <c r="CX114" i="1"/>
  <c r="CY114" i="1"/>
  <c r="CZ114" i="1"/>
  <c r="DA114" i="1"/>
  <c r="DQ114" i="1"/>
  <c r="DR114" i="1"/>
  <c r="DS114" i="1"/>
  <c r="DT114" i="1"/>
  <c r="DU114" i="1"/>
  <c r="DV114" i="1"/>
  <c r="EH114" i="1" s="1"/>
  <c r="DW114" i="1"/>
  <c r="DX114" i="1"/>
  <c r="DY114" i="1"/>
  <c r="DZ114" i="1"/>
  <c r="EL114" i="1" s="1"/>
  <c r="EA114" i="1"/>
  <c r="EC114" i="1"/>
  <c r="EF114" i="1"/>
  <c r="EG114" i="1"/>
  <c r="EJ114" i="1"/>
  <c r="EK114" i="1"/>
  <c r="FZ114" i="1"/>
  <c r="GY114" i="1"/>
  <c r="GZ114" i="1"/>
  <c r="HA114" i="1"/>
  <c r="HB114" i="1"/>
  <c r="II114" i="1"/>
  <c r="CQ115" i="1"/>
  <c r="CR115" i="1"/>
  <c r="CS115" i="1"/>
  <c r="CT115" i="1"/>
  <c r="CU115" i="1"/>
  <c r="CV115" i="1"/>
  <c r="CW115" i="1"/>
  <c r="CX115" i="1"/>
  <c r="CY115" i="1"/>
  <c r="CZ115" i="1"/>
  <c r="DA115" i="1"/>
  <c r="DQ115" i="1"/>
  <c r="DR115" i="1"/>
  <c r="ED115" i="1" s="1"/>
  <c r="DS115" i="1"/>
  <c r="DT115" i="1"/>
  <c r="DU115" i="1"/>
  <c r="DV115" i="1"/>
  <c r="DW115" i="1"/>
  <c r="DX115" i="1"/>
  <c r="EJ115" i="1" s="1"/>
  <c r="DY115" i="1"/>
  <c r="DZ115" i="1"/>
  <c r="EC115" i="1"/>
  <c r="EE115" i="1"/>
  <c r="EF115" i="1"/>
  <c r="EG115" i="1"/>
  <c r="EH115" i="1"/>
  <c r="EK115" i="1"/>
  <c r="EL115" i="1"/>
  <c r="FX115" i="1"/>
  <c r="FZ115" i="1"/>
  <c r="GY115" i="1"/>
  <c r="GZ115" i="1"/>
  <c r="HA115" i="1"/>
  <c r="HB115" i="1"/>
  <c r="HC115" i="1" s="1"/>
  <c r="II115" i="1"/>
  <c r="CQ116" i="1"/>
  <c r="CR116" i="1"/>
  <c r="CS116" i="1"/>
  <c r="CT116" i="1"/>
  <c r="CU116" i="1"/>
  <c r="CV116" i="1"/>
  <c r="CW116" i="1"/>
  <c r="CX116" i="1"/>
  <c r="CY116" i="1"/>
  <c r="CZ116" i="1"/>
  <c r="DA116" i="1"/>
  <c r="DQ116" i="1"/>
  <c r="DR116" i="1"/>
  <c r="ED116" i="1" s="1"/>
  <c r="DS116" i="1"/>
  <c r="DT116" i="1"/>
  <c r="DU116" i="1"/>
  <c r="DV116" i="1"/>
  <c r="DW116" i="1"/>
  <c r="EI116" i="1" s="1"/>
  <c r="DX116" i="1"/>
  <c r="DY116" i="1"/>
  <c r="DZ116" i="1"/>
  <c r="EL116" i="1" s="1"/>
  <c r="EA116" i="1"/>
  <c r="EC116" i="1"/>
  <c r="EG116" i="1"/>
  <c r="EH116" i="1"/>
  <c r="EJ116" i="1"/>
  <c r="EK116" i="1"/>
  <c r="FX116" i="1"/>
  <c r="FZ116" i="1"/>
  <c r="GY116" i="1"/>
  <c r="GZ116" i="1"/>
  <c r="HA116" i="1"/>
  <c r="HC116" i="1" s="1"/>
  <c r="HB116" i="1"/>
  <c r="II116" i="1"/>
  <c r="CQ117" i="1"/>
  <c r="CR117" i="1"/>
  <c r="CS117" i="1"/>
  <c r="CT117" i="1"/>
  <c r="CU117" i="1"/>
  <c r="CV117" i="1"/>
  <c r="CW117" i="1"/>
  <c r="CX117" i="1"/>
  <c r="CY117" i="1"/>
  <c r="CZ117" i="1"/>
  <c r="DA117" i="1"/>
  <c r="DQ117" i="1"/>
  <c r="DR117" i="1"/>
  <c r="DS117" i="1"/>
  <c r="DT117" i="1"/>
  <c r="DU117" i="1"/>
  <c r="DV117" i="1"/>
  <c r="EH117" i="1" s="1"/>
  <c r="DW117" i="1"/>
  <c r="EI117" i="1" s="1"/>
  <c r="DX117" i="1"/>
  <c r="DY117" i="1"/>
  <c r="DZ117" i="1"/>
  <c r="EC117" i="1"/>
  <c r="ED117" i="1"/>
  <c r="EE117" i="1"/>
  <c r="EF117" i="1"/>
  <c r="EG117" i="1"/>
  <c r="EK117" i="1"/>
  <c r="EL117" i="1"/>
  <c r="FZ117" i="1"/>
  <c r="GY117" i="1"/>
  <c r="GZ117" i="1"/>
  <c r="HA117" i="1"/>
  <c r="HB117" i="1"/>
  <c r="II117" i="1"/>
  <c r="CQ118" i="1"/>
  <c r="CR118" i="1"/>
  <c r="CS118" i="1"/>
  <c r="CT118" i="1"/>
  <c r="CU118" i="1"/>
  <c r="CV118" i="1"/>
  <c r="CW118" i="1"/>
  <c r="CX118" i="1"/>
  <c r="CY118" i="1"/>
  <c r="CZ118" i="1"/>
  <c r="DA118" i="1"/>
  <c r="DQ118" i="1"/>
  <c r="DR118" i="1"/>
  <c r="ED118" i="1" s="1"/>
  <c r="DS118" i="1"/>
  <c r="DT118" i="1"/>
  <c r="DU118" i="1"/>
  <c r="DV118" i="1"/>
  <c r="DW118" i="1"/>
  <c r="DX118" i="1"/>
  <c r="EJ118" i="1" s="1"/>
  <c r="DY118" i="1"/>
  <c r="EK118" i="1" s="1"/>
  <c r="DZ118" i="1"/>
  <c r="EE118" i="1"/>
  <c r="EF118" i="1"/>
  <c r="EG118" i="1"/>
  <c r="EH118" i="1"/>
  <c r="EI118" i="1"/>
  <c r="FX118" i="1"/>
  <c r="FZ118" i="1"/>
  <c r="GY118" i="1"/>
  <c r="GZ118" i="1"/>
  <c r="HC118" i="1" s="1"/>
  <c r="HA118" i="1"/>
  <c r="HB118" i="1"/>
  <c r="II118" i="1"/>
  <c r="CQ119" i="1"/>
  <c r="CR119" i="1"/>
  <c r="CS119" i="1"/>
  <c r="CT119" i="1"/>
  <c r="CU119" i="1"/>
  <c r="CV119" i="1"/>
  <c r="CW119" i="1"/>
  <c r="CX119" i="1"/>
  <c r="CY119" i="1"/>
  <c r="CZ119" i="1"/>
  <c r="DA119" i="1"/>
  <c r="DB119" i="1"/>
  <c r="DQ119" i="1"/>
  <c r="DR119" i="1"/>
  <c r="DS119" i="1"/>
  <c r="EE119" i="1" s="1"/>
  <c r="DT119" i="1"/>
  <c r="DU119" i="1"/>
  <c r="DV119" i="1"/>
  <c r="DW119" i="1"/>
  <c r="DX119" i="1"/>
  <c r="DY119" i="1"/>
  <c r="DZ119" i="1"/>
  <c r="EC119" i="1"/>
  <c r="EG119" i="1"/>
  <c r="EH119" i="1"/>
  <c r="EI119" i="1"/>
  <c r="EJ119" i="1"/>
  <c r="EK119" i="1"/>
  <c r="FX119" i="1"/>
  <c r="FZ119" i="1"/>
  <c r="GY119" i="1"/>
  <c r="GZ119" i="1"/>
  <c r="HA119" i="1"/>
  <c r="HB119" i="1"/>
  <c r="II119" i="1"/>
  <c r="CQ120" i="1"/>
  <c r="CR120" i="1"/>
  <c r="DB120" i="1" s="1"/>
  <c r="CS120" i="1"/>
  <c r="DF120" i="1" s="1"/>
  <c r="CT120" i="1"/>
  <c r="CU120" i="1"/>
  <c r="CV120" i="1"/>
  <c r="CW120" i="1"/>
  <c r="CX120" i="1"/>
  <c r="CY120" i="1"/>
  <c r="CZ120" i="1"/>
  <c r="DA120" i="1"/>
  <c r="DL120" i="1"/>
  <c r="DM120" i="1"/>
  <c r="DQ120" i="1"/>
  <c r="DR120" i="1"/>
  <c r="DS120" i="1"/>
  <c r="DT120" i="1"/>
  <c r="DU120" i="1"/>
  <c r="DV120" i="1"/>
  <c r="DW120" i="1"/>
  <c r="DX120" i="1"/>
  <c r="DY120" i="1"/>
  <c r="DZ120" i="1"/>
  <c r="EC120" i="1"/>
  <c r="ED120" i="1"/>
  <c r="EE120" i="1"/>
  <c r="EF120" i="1"/>
  <c r="EI120" i="1"/>
  <c r="EJ120" i="1"/>
  <c r="EK120" i="1"/>
  <c r="EL120" i="1"/>
  <c r="FZ120" i="1"/>
  <c r="GY120" i="1"/>
  <c r="GZ120" i="1"/>
  <c r="HA120" i="1"/>
  <c r="HB120" i="1"/>
  <c r="HC120" i="1"/>
  <c r="II120" i="1"/>
  <c r="CQ121" i="1"/>
  <c r="CR121" i="1"/>
  <c r="CS121" i="1"/>
  <c r="CT121" i="1"/>
  <c r="CU121" i="1"/>
  <c r="CV121" i="1"/>
  <c r="CW121" i="1"/>
  <c r="CX121" i="1"/>
  <c r="CY121" i="1"/>
  <c r="CZ121" i="1"/>
  <c r="DA121" i="1"/>
  <c r="DQ121" i="1"/>
  <c r="EC121" i="1" s="1"/>
  <c r="EM121" i="1" s="1"/>
  <c r="EN121" i="1" s="1"/>
  <c r="DR121" i="1"/>
  <c r="DS121" i="1"/>
  <c r="EE121" i="1" s="1"/>
  <c r="DT121" i="1"/>
  <c r="EF121" i="1" s="1"/>
  <c r="DU121" i="1"/>
  <c r="DV121" i="1"/>
  <c r="DW121" i="1"/>
  <c r="EI121" i="1" s="1"/>
  <c r="DX121" i="1"/>
  <c r="DY121" i="1"/>
  <c r="DZ121" i="1"/>
  <c r="EA121" i="1"/>
  <c r="ED121" i="1"/>
  <c r="EG121" i="1"/>
  <c r="EH121" i="1"/>
  <c r="EJ121" i="1"/>
  <c r="EK121" i="1"/>
  <c r="EL121" i="1"/>
  <c r="FZ121" i="1"/>
  <c r="GY121" i="1"/>
  <c r="GZ121" i="1"/>
  <c r="HA121" i="1"/>
  <c r="HB121" i="1"/>
  <c r="HC121" i="1" s="1"/>
  <c r="II121" i="1"/>
  <c r="CQ122" i="1"/>
  <c r="CR122" i="1"/>
  <c r="CS122" i="1"/>
  <c r="CT122" i="1"/>
  <c r="CU122" i="1"/>
  <c r="CV122" i="1"/>
  <c r="CW122" i="1"/>
  <c r="CX122" i="1"/>
  <c r="CY122" i="1"/>
  <c r="CZ122" i="1"/>
  <c r="DA122" i="1"/>
  <c r="DQ122" i="1"/>
  <c r="DR122" i="1"/>
  <c r="ED122" i="1" s="1"/>
  <c r="DS122" i="1"/>
  <c r="EE122" i="1" s="1"/>
  <c r="DT122" i="1"/>
  <c r="DU122" i="1"/>
  <c r="DV122" i="1"/>
  <c r="DW122" i="1"/>
  <c r="DX122" i="1"/>
  <c r="EJ122" i="1" s="1"/>
  <c r="DY122" i="1"/>
  <c r="EK122" i="1" s="1"/>
  <c r="DZ122" i="1"/>
  <c r="EF122" i="1"/>
  <c r="EG122" i="1"/>
  <c r="EH122" i="1"/>
  <c r="EI122" i="1"/>
  <c r="FX122" i="1"/>
  <c r="FZ122" i="1"/>
  <c r="GY122" i="1"/>
  <c r="GZ122" i="1"/>
  <c r="HA122" i="1"/>
  <c r="HB122" i="1"/>
  <c r="HC122" i="1"/>
  <c r="II122" i="1"/>
  <c r="CQ123" i="1"/>
  <c r="CR123" i="1"/>
  <c r="CS123" i="1"/>
  <c r="CT123" i="1"/>
  <c r="CU123" i="1"/>
  <c r="CV123" i="1"/>
  <c r="CW123" i="1"/>
  <c r="CX123" i="1"/>
  <c r="CY123" i="1"/>
  <c r="CZ123" i="1"/>
  <c r="DA123" i="1"/>
  <c r="DQ123" i="1"/>
  <c r="DR123" i="1"/>
  <c r="ED123" i="1" s="1"/>
  <c r="DS123" i="1"/>
  <c r="EE123" i="1" s="1"/>
  <c r="DT123" i="1"/>
  <c r="DU123" i="1"/>
  <c r="EG123" i="1" s="1"/>
  <c r="DV123" i="1"/>
  <c r="DW123" i="1"/>
  <c r="DX123" i="1"/>
  <c r="DY123" i="1"/>
  <c r="DZ123" i="1"/>
  <c r="EL123" i="1" s="1"/>
  <c r="EA123" i="1"/>
  <c r="EC123" i="1"/>
  <c r="EH123" i="1"/>
  <c r="EI123" i="1"/>
  <c r="EJ123" i="1"/>
  <c r="EK123" i="1"/>
  <c r="FZ123" i="1"/>
  <c r="GY123" i="1"/>
  <c r="GZ123" i="1"/>
  <c r="HA123" i="1"/>
  <c r="HB123" i="1"/>
  <c r="HC123" i="1"/>
  <c r="II123" i="1"/>
  <c r="CQ124" i="1"/>
  <c r="CR124" i="1"/>
  <c r="CS124" i="1"/>
  <c r="CT124" i="1"/>
  <c r="CU124" i="1"/>
  <c r="CV124" i="1"/>
  <c r="CW124" i="1"/>
  <c r="CX124" i="1"/>
  <c r="CY124" i="1"/>
  <c r="CZ124" i="1"/>
  <c r="DA124" i="1"/>
  <c r="DQ124" i="1"/>
  <c r="DR124" i="1"/>
  <c r="DS124" i="1"/>
  <c r="DT124" i="1"/>
  <c r="EF124" i="1" s="1"/>
  <c r="DU124" i="1"/>
  <c r="DV124" i="1"/>
  <c r="DW124" i="1"/>
  <c r="EI124" i="1" s="1"/>
  <c r="DX124" i="1"/>
  <c r="DY124" i="1"/>
  <c r="DZ124" i="1"/>
  <c r="EC124" i="1"/>
  <c r="ED124" i="1"/>
  <c r="EE124" i="1"/>
  <c r="EJ124" i="1"/>
  <c r="EK124" i="1"/>
  <c r="EL124" i="1"/>
  <c r="FZ124" i="1"/>
  <c r="GY124" i="1"/>
  <c r="GZ124" i="1"/>
  <c r="HA124" i="1"/>
  <c r="HC124" i="1" s="1"/>
  <c r="HB124" i="1"/>
  <c r="II124" i="1"/>
  <c r="CQ125" i="1"/>
  <c r="CR125" i="1"/>
  <c r="CS125" i="1"/>
  <c r="CT125" i="1"/>
  <c r="CU125" i="1"/>
  <c r="CV125" i="1"/>
  <c r="CW125" i="1"/>
  <c r="CX125" i="1"/>
  <c r="CY125" i="1"/>
  <c r="CZ125" i="1"/>
  <c r="DA125" i="1"/>
  <c r="DQ125" i="1"/>
  <c r="EA125" i="1" s="1"/>
  <c r="DR125" i="1"/>
  <c r="DS125" i="1"/>
  <c r="DT125" i="1"/>
  <c r="DU125" i="1"/>
  <c r="DV125" i="1"/>
  <c r="EH125" i="1" s="1"/>
  <c r="DW125" i="1"/>
  <c r="EI125" i="1" s="1"/>
  <c r="DX125" i="1"/>
  <c r="DY125" i="1"/>
  <c r="EK125" i="1" s="1"/>
  <c r="DZ125" i="1"/>
  <c r="ED125" i="1"/>
  <c r="EE125" i="1"/>
  <c r="EF125" i="1"/>
  <c r="EG125" i="1"/>
  <c r="EL125" i="1"/>
  <c r="FZ125" i="1"/>
  <c r="GY125" i="1"/>
  <c r="GZ125" i="1"/>
  <c r="HA125" i="1"/>
  <c r="HB125" i="1"/>
  <c r="II125" i="1"/>
  <c r="CQ126" i="1"/>
  <c r="CR126" i="1"/>
  <c r="CS126" i="1"/>
  <c r="CT126" i="1"/>
  <c r="CU126" i="1"/>
  <c r="CV126" i="1"/>
  <c r="CW126" i="1"/>
  <c r="CX126" i="1"/>
  <c r="CY126" i="1"/>
  <c r="CZ126" i="1"/>
  <c r="DA126" i="1"/>
  <c r="DQ126" i="1"/>
  <c r="DR126" i="1"/>
  <c r="ED126" i="1" s="1"/>
  <c r="DS126" i="1"/>
  <c r="EE126" i="1" s="1"/>
  <c r="DT126" i="1"/>
  <c r="DU126" i="1"/>
  <c r="DV126" i="1"/>
  <c r="DW126" i="1"/>
  <c r="DX126" i="1"/>
  <c r="EJ126" i="1" s="1"/>
  <c r="DY126" i="1"/>
  <c r="EK126" i="1" s="1"/>
  <c r="DZ126" i="1"/>
  <c r="EF126" i="1"/>
  <c r="EG126" i="1"/>
  <c r="EH126" i="1"/>
  <c r="EI126" i="1"/>
  <c r="FX126" i="1"/>
  <c r="FZ126" i="1"/>
  <c r="GY126" i="1"/>
  <c r="GZ126" i="1"/>
  <c r="HA126" i="1"/>
  <c r="HB126" i="1"/>
  <c r="HC126" i="1"/>
  <c r="II126" i="1"/>
  <c r="CQ127" i="1"/>
  <c r="CR127" i="1"/>
  <c r="CS127" i="1"/>
  <c r="CT127" i="1"/>
  <c r="CU127" i="1"/>
  <c r="CV127" i="1"/>
  <c r="CW127" i="1"/>
  <c r="CX127" i="1"/>
  <c r="CY127" i="1"/>
  <c r="CZ127" i="1"/>
  <c r="DA127" i="1"/>
  <c r="DB127" i="1"/>
  <c r="DQ127" i="1"/>
  <c r="DR127" i="1"/>
  <c r="ED127" i="1" s="1"/>
  <c r="DS127" i="1"/>
  <c r="EE127" i="1" s="1"/>
  <c r="DT127" i="1"/>
  <c r="DU127" i="1"/>
  <c r="EG127" i="1" s="1"/>
  <c r="DV127" i="1"/>
  <c r="DW127" i="1"/>
  <c r="DX127" i="1"/>
  <c r="DY127" i="1"/>
  <c r="DZ127" i="1"/>
  <c r="EL127" i="1" s="1"/>
  <c r="EC127" i="1"/>
  <c r="EH127" i="1"/>
  <c r="EI127" i="1"/>
  <c r="EJ127" i="1"/>
  <c r="EK127" i="1"/>
  <c r="FZ127" i="1"/>
  <c r="GY127" i="1"/>
  <c r="GZ127" i="1"/>
  <c r="HA127" i="1"/>
  <c r="HB127" i="1"/>
  <c r="HC127" i="1"/>
  <c r="II127" i="1"/>
  <c r="CQ128" i="1"/>
  <c r="CR128" i="1"/>
  <c r="CS128" i="1"/>
  <c r="CT128" i="1"/>
  <c r="CU128" i="1"/>
  <c r="CV128" i="1"/>
  <c r="CW128" i="1"/>
  <c r="CX128" i="1"/>
  <c r="CY128" i="1"/>
  <c r="CZ128" i="1"/>
  <c r="DA128" i="1"/>
  <c r="DQ128" i="1"/>
  <c r="DR128" i="1"/>
  <c r="DS128" i="1"/>
  <c r="DT128" i="1"/>
  <c r="EF128" i="1" s="1"/>
  <c r="DU128" i="1"/>
  <c r="DV128" i="1"/>
  <c r="DW128" i="1"/>
  <c r="EI128" i="1" s="1"/>
  <c r="DX128" i="1"/>
  <c r="DY128" i="1"/>
  <c r="DZ128" i="1"/>
  <c r="EC128" i="1"/>
  <c r="ED128" i="1"/>
  <c r="EE128" i="1"/>
  <c r="EJ128" i="1"/>
  <c r="EK128" i="1"/>
  <c r="EL128" i="1"/>
  <c r="FZ128" i="1"/>
  <c r="GY128" i="1"/>
  <c r="GZ128" i="1"/>
  <c r="HA128" i="1"/>
  <c r="HB128" i="1"/>
  <c r="II128" i="1"/>
  <c r="CQ129" i="1"/>
  <c r="CR129" i="1"/>
  <c r="CS129" i="1"/>
  <c r="CT129" i="1"/>
  <c r="CU129" i="1"/>
  <c r="CV129" i="1"/>
  <c r="CW129" i="1"/>
  <c r="CX129" i="1"/>
  <c r="CY129" i="1"/>
  <c r="CZ129" i="1"/>
  <c r="DA129" i="1"/>
  <c r="DQ129" i="1"/>
  <c r="EA129" i="1" s="1"/>
  <c r="DR129" i="1"/>
  <c r="DS129" i="1"/>
  <c r="DT129" i="1"/>
  <c r="DU129" i="1"/>
  <c r="DV129" i="1"/>
  <c r="EH129" i="1" s="1"/>
  <c r="DW129" i="1"/>
  <c r="EI129" i="1" s="1"/>
  <c r="DX129" i="1"/>
  <c r="DY129" i="1"/>
  <c r="EK129" i="1" s="1"/>
  <c r="DZ129" i="1"/>
  <c r="ED129" i="1"/>
  <c r="EE129" i="1"/>
  <c r="EF129" i="1"/>
  <c r="EG129" i="1"/>
  <c r="EL129" i="1"/>
  <c r="FZ129" i="1"/>
  <c r="GY129" i="1"/>
  <c r="GZ129" i="1"/>
  <c r="HA129" i="1"/>
  <c r="HB129" i="1"/>
  <c r="II129" i="1"/>
  <c r="CQ130" i="1"/>
  <c r="DB130" i="1" s="1"/>
  <c r="CR130" i="1"/>
  <c r="CS130" i="1"/>
  <c r="CT130" i="1"/>
  <c r="CU130" i="1"/>
  <c r="CV130" i="1"/>
  <c r="CW130" i="1"/>
  <c r="CX130" i="1"/>
  <c r="CY130" i="1"/>
  <c r="DL130" i="1" s="1"/>
  <c r="CZ130" i="1"/>
  <c r="DA130" i="1"/>
  <c r="DQ130" i="1"/>
  <c r="DR130" i="1"/>
  <c r="ED130" i="1" s="1"/>
  <c r="DS130" i="1"/>
  <c r="EE130" i="1" s="1"/>
  <c r="DT130" i="1"/>
  <c r="DU130" i="1"/>
  <c r="DV130" i="1"/>
  <c r="DW130" i="1"/>
  <c r="DX130" i="1"/>
  <c r="EJ130" i="1" s="1"/>
  <c r="DY130" i="1"/>
  <c r="EK130" i="1" s="1"/>
  <c r="DZ130" i="1"/>
  <c r="EF130" i="1"/>
  <c r="EG130" i="1"/>
  <c r="EH130" i="1"/>
  <c r="EI130" i="1"/>
  <c r="FX130" i="1"/>
  <c r="FZ130" i="1"/>
  <c r="GY130" i="1"/>
  <c r="GZ130" i="1"/>
  <c r="HA130" i="1"/>
  <c r="HB130" i="1"/>
  <c r="HC130" i="1"/>
  <c r="II130" i="1"/>
  <c r="CQ131" i="1"/>
  <c r="CR131" i="1"/>
  <c r="CS131" i="1"/>
  <c r="CT131" i="1"/>
  <c r="CU131" i="1"/>
  <c r="CV131" i="1"/>
  <c r="CW131" i="1"/>
  <c r="CX131" i="1"/>
  <c r="CY131" i="1"/>
  <c r="CZ131" i="1"/>
  <c r="DA131" i="1"/>
  <c r="DQ131" i="1"/>
  <c r="DR131" i="1"/>
  <c r="ED131" i="1" s="1"/>
  <c r="DS131" i="1"/>
  <c r="DT131" i="1"/>
  <c r="DU131" i="1"/>
  <c r="EG131" i="1" s="1"/>
  <c r="DV131" i="1"/>
  <c r="DW131" i="1"/>
  <c r="DX131" i="1"/>
  <c r="DY131" i="1"/>
  <c r="DZ131" i="1"/>
  <c r="EL131" i="1" s="1"/>
  <c r="EA131" i="1"/>
  <c r="EC131" i="1"/>
  <c r="EH131" i="1"/>
  <c r="EI131" i="1"/>
  <c r="EJ131" i="1"/>
  <c r="EK131" i="1"/>
  <c r="FZ131" i="1"/>
  <c r="GY131" i="1"/>
  <c r="GZ131" i="1"/>
  <c r="HA131" i="1"/>
  <c r="HB131" i="1"/>
  <c r="HC131" i="1"/>
  <c r="II131" i="1"/>
  <c r="CQ132" i="1"/>
  <c r="CR132" i="1"/>
  <c r="CS132" i="1"/>
  <c r="CT132" i="1"/>
  <c r="CU132" i="1"/>
  <c r="CV132" i="1"/>
  <c r="CW132" i="1"/>
  <c r="CX132" i="1"/>
  <c r="CY132" i="1"/>
  <c r="CZ132" i="1"/>
  <c r="DA132" i="1"/>
  <c r="DQ132" i="1"/>
  <c r="DR132" i="1"/>
  <c r="DS132" i="1"/>
  <c r="DT132" i="1"/>
  <c r="EF132" i="1" s="1"/>
  <c r="DU132" i="1"/>
  <c r="DV132" i="1"/>
  <c r="DW132" i="1"/>
  <c r="EI132" i="1" s="1"/>
  <c r="DX132" i="1"/>
  <c r="DY132" i="1"/>
  <c r="DZ132" i="1"/>
  <c r="EC132" i="1"/>
  <c r="ED132" i="1"/>
  <c r="EE132" i="1"/>
  <c r="EJ132" i="1"/>
  <c r="EK132" i="1"/>
  <c r="EL132" i="1"/>
  <c r="FZ132" i="1"/>
  <c r="GY132" i="1"/>
  <c r="GZ132" i="1"/>
  <c r="HA132" i="1"/>
  <c r="HC132" i="1" s="1"/>
  <c r="HB132" i="1"/>
  <c r="II132" i="1"/>
  <c r="CQ133" i="1"/>
  <c r="CR133" i="1"/>
  <c r="CS133" i="1"/>
  <c r="CT133" i="1"/>
  <c r="CU133" i="1"/>
  <c r="CV133" i="1"/>
  <c r="CW133" i="1"/>
  <c r="CX133" i="1"/>
  <c r="CY133" i="1"/>
  <c r="CZ133" i="1"/>
  <c r="DA133" i="1"/>
  <c r="DQ133" i="1"/>
  <c r="DR133" i="1"/>
  <c r="DS133" i="1"/>
  <c r="DT133" i="1"/>
  <c r="DU133" i="1"/>
  <c r="DV133" i="1"/>
  <c r="EH133" i="1" s="1"/>
  <c r="DW133" i="1"/>
  <c r="DX133" i="1"/>
  <c r="DY133" i="1"/>
  <c r="EK133" i="1" s="1"/>
  <c r="DZ133" i="1"/>
  <c r="ED133" i="1"/>
  <c r="EE133" i="1"/>
  <c r="EF133" i="1"/>
  <c r="EG133" i="1"/>
  <c r="EL133" i="1"/>
  <c r="FZ133" i="1"/>
  <c r="GY133" i="1"/>
  <c r="GZ133" i="1"/>
  <c r="HA133" i="1"/>
  <c r="HC133" i="1" s="1"/>
  <c r="HB133" i="1"/>
  <c r="II133" i="1"/>
  <c r="CQ134" i="1"/>
  <c r="CR134" i="1"/>
  <c r="CS134" i="1"/>
  <c r="CT134" i="1"/>
  <c r="CU134" i="1"/>
  <c r="CV134" i="1"/>
  <c r="CW134" i="1"/>
  <c r="CX134" i="1"/>
  <c r="CY134" i="1"/>
  <c r="CZ134" i="1"/>
  <c r="DA134" i="1"/>
  <c r="DQ134" i="1"/>
  <c r="DR134" i="1"/>
  <c r="ED134" i="1" s="1"/>
  <c r="DS134" i="1"/>
  <c r="EE134" i="1" s="1"/>
  <c r="DT134" i="1"/>
  <c r="DU134" i="1"/>
  <c r="DV134" i="1"/>
  <c r="DW134" i="1"/>
  <c r="DX134" i="1"/>
  <c r="EJ134" i="1" s="1"/>
  <c r="DY134" i="1"/>
  <c r="EK134" i="1" s="1"/>
  <c r="DZ134" i="1"/>
  <c r="EF134" i="1"/>
  <c r="EG134" i="1"/>
  <c r="EH134" i="1"/>
  <c r="EI134" i="1"/>
  <c r="FX134" i="1"/>
  <c r="FZ134" i="1"/>
  <c r="GY134" i="1"/>
  <c r="GZ134" i="1"/>
  <c r="HA134" i="1"/>
  <c r="HB134" i="1"/>
  <c r="HC134" i="1"/>
  <c r="II134" i="1"/>
  <c r="CQ135" i="1"/>
  <c r="CR135" i="1"/>
  <c r="DB135" i="1" s="1"/>
  <c r="CS135" i="1"/>
  <c r="DF135" i="1" s="1"/>
  <c r="CT135" i="1"/>
  <c r="CU135" i="1"/>
  <c r="CV135" i="1"/>
  <c r="CW135" i="1"/>
  <c r="CX135" i="1"/>
  <c r="CY135" i="1"/>
  <c r="CZ135" i="1"/>
  <c r="DA135" i="1"/>
  <c r="DQ135" i="1"/>
  <c r="DR135" i="1"/>
  <c r="DS135" i="1"/>
  <c r="DT135" i="1"/>
  <c r="EF135" i="1" s="1"/>
  <c r="DU135" i="1"/>
  <c r="EG135" i="1" s="1"/>
  <c r="DV135" i="1"/>
  <c r="DW135" i="1"/>
  <c r="DX135" i="1"/>
  <c r="DY135" i="1"/>
  <c r="DZ135" i="1"/>
  <c r="EL135" i="1" s="1"/>
  <c r="EC135" i="1"/>
  <c r="ED135" i="1"/>
  <c r="EE135" i="1"/>
  <c r="EI135" i="1"/>
  <c r="EJ135" i="1"/>
  <c r="EK135" i="1"/>
  <c r="FZ135" i="1"/>
  <c r="GY135" i="1"/>
  <c r="GZ135" i="1"/>
  <c r="HA135" i="1"/>
  <c r="HB135" i="1"/>
  <c r="HC135" i="1"/>
  <c r="II135" i="1"/>
  <c r="CQ136" i="1"/>
  <c r="CR136" i="1"/>
  <c r="CS136" i="1"/>
  <c r="CT136" i="1"/>
  <c r="CU136" i="1"/>
  <c r="CV136" i="1"/>
  <c r="CW136" i="1"/>
  <c r="CX136" i="1"/>
  <c r="CY136" i="1"/>
  <c r="CZ136" i="1"/>
  <c r="DA136" i="1"/>
  <c r="DQ136" i="1"/>
  <c r="DR136" i="1"/>
  <c r="DS136" i="1"/>
  <c r="DT136" i="1"/>
  <c r="DU136" i="1"/>
  <c r="DV136" i="1"/>
  <c r="DW136" i="1"/>
  <c r="DX136" i="1"/>
  <c r="EJ136" i="1" s="1"/>
  <c r="DY136" i="1"/>
  <c r="DZ136" i="1"/>
  <c r="EC136" i="1"/>
  <c r="ED136" i="1"/>
  <c r="EE136" i="1"/>
  <c r="EF136" i="1"/>
  <c r="EG136" i="1"/>
  <c r="EK136" i="1"/>
  <c r="EL136" i="1"/>
  <c r="FZ136" i="1"/>
  <c r="GY136" i="1"/>
  <c r="GZ136" i="1"/>
  <c r="HA136" i="1"/>
  <c r="HB136" i="1"/>
  <c r="II136" i="1"/>
  <c r="CQ137" i="1"/>
  <c r="CR137" i="1"/>
  <c r="CS137" i="1"/>
  <c r="CT137" i="1"/>
  <c r="CU137" i="1"/>
  <c r="CV137" i="1"/>
  <c r="CW137" i="1"/>
  <c r="CX137" i="1"/>
  <c r="CY137" i="1"/>
  <c r="CZ137" i="1"/>
  <c r="DA137" i="1"/>
  <c r="DQ137" i="1"/>
  <c r="DR137" i="1"/>
  <c r="DS137" i="1"/>
  <c r="DT137" i="1"/>
  <c r="DU137" i="1"/>
  <c r="DV137" i="1"/>
  <c r="EH137" i="1" s="1"/>
  <c r="DW137" i="1"/>
  <c r="DX137" i="1"/>
  <c r="EJ137" i="1" s="1"/>
  <c r="DY137" i="1"/>
  <c r="EK137" i="1" s="1"/>
  <c r="DZ137" i="1"/>
  <c r="ED137" i="1"/>
  <c r="EE137" i="1"/>
  <c r="EF137" i="1"/>
  <c r="EI137" i="1"/>
  <c r="EL137" i="1"/>
  <c r="FX137" i="1"/>
  <c r="FZ137" i="1"/>
  <c r="GY137" i="1"/>
  <c r="GZ137" i="1"/>
  <c r="HA137" i="1"/>
  <c r="HB137" i="1"/>
  <c r="II137" i="1"/>
  <c r="CQ138" i="1"/>
  <c r="CR138" i="1"/>
  <c r="CS138" i="1"/>
  <c r="CT138" i="1"/>
  <c r="CU138" i="1"/>
  <c r="CV138" i="1"/>
  <c r="CW138" i="1"/>
  <c r="CX138" i="1"/>
  <c r="CY138" i="1"/>
  <c r="CZ138" i="1"/>
  <c r="DA138" i="1"/>
  <c r="DQ138" i="1"/>
  <c r="DR138" i="1"/>
  <c r="ED138" i="1" s="1"/>
  <c r="DS138" i="1"/>
  <c r="EE138" i="1" s="1"/>
  <c r="DT138" i="1"/>
  <c r="DU138" i="1"/>
  <c r="DV138" i="1"/>
  <c r="DW138" i="1"/>
  <c r="DX138" i="1"/>
  <c r="EJ138" i="1" s="1"/>
  <c r="DY138" i="1"/>
  <c r="DZ138" i="1"/>
  <c r="EL138" i="1" s="1"/>
  <c r="EC138" i="1"/>
  <c r="EG138" i="1"/>
  <c r="EH138" i="1"/>
  <c r="EI138" i="1"/>
  <c r="EK138" i="1"/>
  <c r="FZ138" i="1"/>
  <c r="GY138" i="1"/>
  <c r="GZ138" i="1"/>
  <c r="HA138" i="1"/>
  <c r="HB138" i="1"/>
  <c r="HC138" i="1" s="1"/>
  <c r="II138" i="1"/>
  <c r="CQ139" i="1"/>
  <c r="CR139" i="1"/>
  <c r="CS139" i="1"/>
  <c r="CT139" i="1"/>
  <c r="CU139" i="1"/>
  <c r="CV139" i="1"/>
  <c r="CW139" i="1"/>
  <c r="CX139" i="1"/>
  <c r="CY139" i="1"/>
  <c r="CZ139" i="1"/>
  <c r="DA139" i="1"/>
  <c r="DQ139" i="1"/>
  <c r="DR139" i="1"/>
  <c r="DS139" i="1"/>
  <c r="DT139" i="1"/>
  <c r="DU139" i="1"/>
  <c r="DV139" i="1"/>
  <c r="EH139" i="1" s="1"/>
  <c r="DW139" i="1"/>
  <c r="DX139" i="1"/>
  <c r="DY139" i="1"/>
  <c r="DZ139" i="1"/>
  <c r="EC139" i="1"/>
  <c r="ED139" i="1"/>
  <c r="EE139" i="1"/>
  <c r="EF139" i="1"/>
  <c r="EG139" i="1"/>
  <c r="EK139" i="1"/>
  <c r="EL139" i="1"/>
  <c r="FZ139" i="1"/>
  <c r="GY139" i="1"/>
  <c r="GZ139" i="1"/>
  <c r="HA139" i="1"/>
  <c r="HB139" i="1"/>
  <c r="II139" i="1"/>
  <c r="CQ140" i="1"/>
  <c r="DB140" i="1" s="1"/>
  <c r="CR140" i="1"/>
  <c r="CS140" i="1"/>
  <c r="CT140" i="1"/>
  <c r="CU140" i="1"/>
  <c r="CV140" i="1"/>
  <c r="CW140" i="1"/>
  <c r="CX140" i="1"/>
  <c r="CY140" i="1"/>
  <c r="DL140" i="1" s="1"/>
  <c r="CZ140" i="1"/>
  <c r="DA140" i="1"/>
  <c r="DQ140" i="1"/>
  <c r="DR140" i="1"/>
  <c r="ED140" i="1" s="1"/>
  <c r="DS140" i="1"/>
  <c r="DT140" i="1"/>
  <c r="DU140" i="1"/>
  <c r="DV140" i="1"/>
  <c r="DW140" i="1"/>
  <c r="DX140" i="1"/>
  <c r="EJ140" i="1" s="1"/>
  <c r="DY140" i="1"/>
  <c r="DZ140" i="1"/>
  <c r="EE140" i="1"/>
  <c r="EF140" i="1"/>
  <c r="EG140" i="1"/>
  <c r="EH140" i="1"/>
  <c r="EI140" i="1"/>
  <c r="FX140" i="1"/>
  <c r="FZ140" i="1"/>
  <c r="GY140" i="1"/>
  <c r="GZ140" i="1"/>
  <c r="HA140" i="1"/>
  <c r="HB140" i="1"/>
  <c r="HC140" i="1"/>
  <c r="II140" i="1"/>
  <c r="CQ141" i="1"/>
  <c r="CR141" i="1"/>
  <c r="CS141" i="1"/>
  <c r="CT141" i="1"/>
  <c r="CU141" i="1"/>
  <c r="CV141" i="1"/>
  <c r="CW141" i="1"/>
  <c r="CX141" i="1"/>
  <c r="CY141" i="1"/>
  <c r="CZ141" i="1"/>
  <c r="DA141" i="1"/>
  <c r="DB141" i="1"/>
  <c r="DQ141" i="1"/>
  <c r="DR141" i="1"/>
  <c r="ED141" i="1" s="1"/>
  <c r="DS141" i="1"/>
  <c r="DT141" i="1"/>
  <c r="DU141" i="1"/>
  <c r="DV141" i="1"/>
  <c r="DW141" i="1"/>
  <c r="DX141" i="1"/>
  <c r="DY141" i="1"/>
  <c r="DZ141" i="1"/>
  <c r="EL141" i="1" s="1"/>
  <c r="EA141" i="1"/>
  <c r="EC141" i="1"/>
  <c r="EG141" i="1"/>
  <c r="EH141" i="1"/>
  <c r="EI141" i="1"/>
  <c r="EJ141" i="1"/>
  <c r="EK141" i="1"/>
  <c r="FX141" i="1"/>
  <c r="FZ141" i="1"/>
  <c r="GY141" i="1"/>
  <c r="GZ141" i="1"/>
  <c r="HA141" i="1"/>
  <c r="HB141" i="1"/>
  <c r="HC141" i="1"/>
  <c r="II141" i="1"/>
  <c r="CQ142" i="1"/>
  <c r="CR142" i="1"/>
  <c r="CS142" i="1"/>
  <c r="CT142" i="1"/>
  <c r="CU142" i="1"/>
  <c r="CV142" i="1"/>
  <c r="CW142" i="1"/>
  <c r="CX142" i="1"/>
  <c r="CY142" i="1"/>
  <c r="CZ142" i="1"/>
  <c r="DA142" i="1"/>
  <c r="DQ142" i="1"/>
  <c r="DR142" i="1"/>
  <c r="DS142" i="1"/>
  <c r="DT142" i="1"/>
  <c r="EF142" i="1" s="1"/>
  <c r="DU142" i="1"/>
  <c r="DV142" i="1"/>
  <c r="DW142" i="1"/>
  <c r="DX142" i="1"/>
  <c r="DY142" i="1"/>
  <c r="DZ142" i="1"/>
  <c r="EC142" i="1"/>
  <c r="ED142" i="1"/>
  <c r="EE142" i="1"/>
  <c r="EI142" i="1"/>
  <c r="EJ142" i="1"/>
  <c r="EK142" i="1"/>
  <c r="EL142" i="1"/>
  <c r="FZ142" i="1"/>
  <c r="GY142" i="1"/>
  <c r="GZ142" i="1"/>
  <c r="HA142" i="1"/>
  <c r="HB142" i="1"/>
  <c r="HC142" i="1" s="1"/>
  <c r="II142" i="1"/>
  <c r="CQ143" i="1"/>
  <c r="CR143" i="1"/>
  <c r="CS143" i="1"/>
  <c r="CT143" i="1"/>
  <c r="CU143" i="1"/>
  <c r="CV143" i="1"/>
  <c r="CW143" i="1"/>
  <c r="CX143" i="1"/>
  <c r="CY143" i="1"/>
  <c r="CZ143" i="1"/>
  <c r="DA143" i="1"/>
  <c r="DQ143" i="1"/>
  <c r="DR143" i="1"/>
  <c r="DS143" i="1"/>
  <c r="DT143" i="1"/>
  <c r="DU143" i="1"/>
  <c r="DV143" i="1"/>
  <c r="EH143" i="1" s="1"/>
  <c r="DW143" i="1"/>
  <c r="DX143" i="1"/>
  <c r="DY143" i="1"/>
  <c r="DZ143" i="1"/>
  <c r="EC143" i="1"/>
  <c r="ED143" i="1"/>
  <c r="EE143" i="1"/>
  <c r="EF143" i="1"/>
  <c r="EG143" i="1"/>
  <c r="EK143" i="1"/>
  <c r="EL143" i="1"/>
  <c r="FZ143" i="1"/>
  <c r="GY143" i="1"/>
  <c r="GZ143" i="1"/>
  <c r="HA143" i="1"/>
  <c r="HB143" i="1"/>
  <c r="II143" i="1"/>
  <c r="CQ144" i="1"/>
  <c r="CR144" i="1"/>
  <c r="CS144" i="1"/>
  <c r="CT144" i="1"/>
  <c r="CU144" i="1"/>
  <c r="CV144" i="1"/>
  <c r="CW144" i="1"/>
  <c r="CX144" i="1"/>
  <c r="CY144" i="1"/>
  <c r="CZ144" i="1"/>
  <c r="DA144" i="1"/>
  <c r="DQ144" i="1"/>
  <c r="DR144" i="1"/>
  <c r="ED144" i="1" s="1"/>
  <c r="DS144" i="1"/>
  <c r="DT144" i="1"/>
  <c r="DU144" i="1"/>
  <c r="DV144" i="1"/>
  <c r="DW144" i="1"/>
  <c r="DX144" i="1"/>
  <c r="DY144" i="1"/>
  <c r="EK144" i="1" s="1"/>
  <c r="DZ144" i="1"/>
  <c r="EE144" i="1"/>
  <c r="EF144" i="1"/>
  <c r="EG144" i="1"/>
  <c r="EH144" i="1"/>
  <c r="EI144" i="1"/>
  <c r="FX144" i="1"/>
  <c r="FZ144" i="1"/>
  <c r="GY144" i="1"/>
  <c r="GZ144" i="1"/>
  <c r="HA144" i="1"/>
  <c r="HB144" i="1"/>
  <c r="HC144" i="1"/>
  <c r="II144" i="1"/>
  <c r="CQ145" i="1"/>
  <c r="CR145" i="1"/>
  <c r="CS145" i="1"/>
  <c r="CT145" i="1"/>
  <c r="CU145" i="1"/>
  <c r="CV145" i="1"/>
  <c r="CW145" i="1"/>
  <c r="CX145" i="1"/>
  <c r="CY145" i="1"/>
  <c r="CZ145" i="1"/>
  <c r="DA145" i="1"/>
  <c r="DQ145" i="1"/>
  <c r="DR145" i="1"/>
  <c r="ED145" i="1" s="1"/>
  <c r="DS145" i="1"/>
  <c r="EE145" i="1" s="1"/>
  <c r="DT145" i="1"/>
  <c r="DU145" i="1"/>
  <c r="DV145" i="1"/>
  <c r="DW145" i="1"/>
  <c r="DX145" i="1"/>
  <c r="DY145" i="1"/>
  <c r="DZ145" i="1"/>
  <c r="EL145" i="1" s="1"/>
  <c r="EG145" i="1"/>
  <c r="EH145" i="1"/>
  <c r="EI145" i="1"/>
  <c r="EJ145" i="1"/>
  <c r="FX145" i="1"/>
  <c r="FZ145" i="1"/>
  <c r="GY145" i="1"/>
  <c r="GZ145" i="1"/>
  <c r="HA145" i="1"/>
  <c r="HB145" i="1"/>
  <c r="HC145" i="1"/>
  <c r="II145" i="1"/>
  <c r="CQ146" i="1"/>
  <c r="CR146" i="1"/>
  <c r="CS146" i="1"/>
  <c r="CT146" i="1"/>
  <c r="CU146" i="1"/>
  <c r="CV146" i="1"/>
  <c r="CW146" i="1"/>
  <c r="CX146" i="1"/>
  <c r="CY146" i="1"/>
  <c r="CZ146" i="1"/>
  <c r="DA146" i="1"/>
  <c r="DQ146" i="1"/>
  <c r="DR146" i="1"/>
  <c r="DS146" i="1"/>
  <c r="DT146" i="1"/>
  <c r="DU146" i="1"/>
  <c r="EG146" i="1" s="1"/>
  <c r="DV146" i="1"/>
  <c r="DW146" i="1"/>
  <c r="DX146" i="1"/>
  <c r="DY146" i="1"/>
  <c r="DZ146" i="1"/>
  <c r="EC146" i="1"/>
  <c r="ED146" i="1"/>
  <c r="EI146" i="1"/>
  <c r="EJ146" i="1"/>
  <c r="EK146" i="1"/>
  <c r="EL146" i="1"/>
  <c r="FZ146" i="1"/>
  <c r="GY146" i="1"/>
  <c r="GZ146" i="1"/>
  <c r="HC146" i="1" s="1"/>
  <c r="HA146" i="1"/>
  <c r="HB146" i="1"/>
  <c r="II146" i="1"/>
  <c r="CQ147" i="1"/>
  <c r="CR147" i="1"/>
  <c r="CS147" i="1"/>
  <c r="CT147" i="1"/>
  <c r="CU147" i="1"/>
  <c r="CV147" i="1"/>
  <c r="CW147" i="1"/>
  <c r="CX147" i="1"/>
  <c r="CY147" i="1"/>
  <c r="CZ147" i="1"/>
  <c r="DA147" i="1"/>
  <c r="DQ147" i="1"/>
  <c r="DR147" i="1"/>
  <c r="DS147" i="1"/>
  <c r="DT147" i="1"/>
  <c r="DU147" i="1"/>
  <c r="DV147" i="1"/>
  <c r="DW147" i="1"/>
  <c r="EI147" i="1" s="1"/>
  <c r="DX147" i="1"/>
  <c r="DY147" i="1"/>
  <c r="DZ147" i="1"/>
  <c r="EC147" i="1"/>
  <c r="ED147" i="1"/>
  <c r="EE147" i="1"/>
  <c r="EF147" i="1"/>
  <c r="EG147" i="1"/>
  <c r="EK147" i="1"/>
  <c r="EL147" i="1"/>
  <c r="FZ147" i="1"/>
  <c r="GY147" i="1"/>
  <c r="GZ147" i="1"/>
  <c r="HA147" i="1"/>
  <c r="HB147" i="1"/>
  <c r="II147" i="1"/>
  <c r="CQ148" i="1"/>
  <c r="CR148" i="1"/>
  <c r="CS148" i="1"/>
  <c r="CT148" i="1"/>
  <c r="CU148" i="1"/>
  <c r="CV148" i="1"/>
  <c r="CW148" i="1"/>
  <c r="CX148" i="1"/>
  <c r="CY148" i="1"/>
  <c r="CZ148" i="1"/>
  <c r="DA148" i="1"/>
  <c r="DQ148" i="1"/>
  <c r="DR148" i="1"/>
  <c r="DS148" i="1"/>
  <c r="DT148" i="1"/>
  <c r="EF148" i="1" s="1"/>
  <c r="DU148" i="1"/>
  <c r="DV148" i="1"/>
  <c r="DW148" i="1"/>
  <c r="DX148" i="1"/>
  <c r="DY148" i="1"/>
  <c r="EK148" i="1" s="1"/>
  <c r="DZ148" i="1"/>
  <c r="EL148" i="1" s="1"/>
  <c r="EE148" i="1"/>
  <c r="EG148" i="1"/>
  <c r="EH148" i="1"/>
  <c r="EI148" i="1"/>
  <c r="EJ148" i="1"/>
  <c r="FX148" i="1"/>
  <c r="FZ148" i="1"/>
  <c r="GY148" i="1"/>
  <c r="GZ148" i="1"/>
  <c r="HA148" i="1"/>
  <c r="HB148" i="1"/>
  <c r="II148" i="1"/>
  <c r="CQ149" i="1"/>
  <c r="CR149" i="1"/>
  <c r="CS149" i="1"/>
  <c r="CT149" i="1"/>
  <c r="CU149" i="1"/>
  <c r="CV149" i="1"/>
  <c r="CW149" i="1"/>
  <c r="CX149" i="1"/>
  <c r="CY149" i="1"/>
  <c r="CZ149" i="1"/>
  <c r="DA149" i="1"/>
  <c r="DQ149" i="1"/>
  <c r="DR149" i="1"/>
  <c r="DS149" i="1"/>
  <c r="EE149" i="1" s="1"/>
  <c r="DT149" i="1"/>
  <c r="DU149" i="1"/>
  <c r="DV149" i="1"/>
  <c r="EH149" i="1" s="1"/>
  <c r="DW149" i="1"/>
  <c r="DX149" i="1"/>
  <c r="DY149" i="1"/>
  <c r="DZ149" i="1"/>
  <c r="EC149" i="1"/>
  <c r="ED149" i="1"/>
  <c r="EI149" i="1"/>
  <c r="EJ149" i="1"/>
  <c r="EK149" i="1"/>
  <c r="EL149" i="1"/>
  <c r="FZ149" i="1"/>
  <c r="GY149" i="1"/>
  <c r="GZ149" i="1"/>
  <c r="HA149" i="1"/>
  <c r="HC149" i="1" s="1"/>
  <c r="HB149" i="1"/>
  <c r="II149" i="1"/>
  <c r="CQ150" i="1"/>
  <c r="CR150" i="1"/>
  <c r="CS150" i="1"/>
  <c r="CT150" i="1"/>
  <c r="CU150" i="1"/>
  <c r="CV150" i="1"/>
  <c r="CW150" i="1"/>
  <c r="CX150" i="1"/>
  <c r="CY150" i="1"/>
  <c r="CZ150" i="1"/>
  <c r="DA150" i="1"/>
  <c r="DQ150" i="1"/>
  <c r="EA150" i="1" s="1"/>
  <c r="DR150" i="1"/>
  <c r="DS150" i="1"/>
  <c r="DT150" i="1"/>
  <c r="DU150" i="1"/>
  <c r="EG150" i="1" s="1"/>
  <c r="DV150" i="1"/>
  <c r="DW150" i="1"/>
  <c r="DX150" i="1"/>
  <c r="EJ150" i="1" s="1"/>
  <c r="DY150" i="1"/>
  <c r="DZ150" i="1"/>
  <c r="EC150" i="1"/>
  <c r="ED150" i="1"/>
  <c r="EE150" i="1"/>
  <c r="EF150" i="1"/>
  <c r="EK150" i="1"/>
  <c r="EL150" i="1"/>
  <c r="FZ150" i="1"/>
  <c r="GY150" i="1"/>
  <c r="GZ150" i="1"/>
  <c r="HA150" i="1"/>
  <c r="HB150" i="1"/>
  <c r="II150" i="1"/>
  <c r="CQ151" i="1"/>
  <c r="CR151" i="1"/>
  <c r="CS151" i="1"/>
  <c r="CT151" i="1"/>
  <c r="CU151" i="1"/>
  <c r="CV151" i="1"/>
  <c r="CW151" i="1"/>
  <c r="CX151" i="1"/>
  <c r="CY151" i="1"/>
  <c r="CZ151" i="1"/>
  <c r="DA151" i="1"/>
  <c r="DQ151" i="1"/>
  <c r="DR151" i="1"/>
  <c r="ED151" i="1" s="1"/>
  <c r="DS151" i="1"/>
  <c r="DT151" i="1"/>
  <c r="DU151" i="1"/>
  <c r="DV151" i="1"/>
  <c r="FX151" i="1" s="1"/>
  <c r="DW151" i="1"/>
  <c r="EI151" i="1" s="1"/>
  <c r="DX151" i="1"/>
  <c r="EJ151" i="1" s="1"/>
  <c r="DY151" i="1"/>
  <c r="DZ151" i="1"/>
  <c r="EE151" i="1"/>
  <c r="EF151" i="1"/>
  <c r="EG151" i="1"/>
  <c r="EH151" i="1"/>
  <c r="FZ151" i="1"/>
  <c r="GY151" i="1"/>
  <c r="GZ151" i="1"/>
  <c r="HA151" i="1"/>
  <c r="HB151" i="1"/>
  <c r="HC151" i="1" s="1"/>
  <c r="II151" i="1"/>
  <c r="CQ152" i="1"/>
  <c r="CR152" i="1"/>
  <c r="CS152" i="1"/>
  <c r="DB152" i="1" s="1"/>
  <c r="CT152" i="1"/>
  <c r="CU152" i="1"/>
  <c r="CV152" i="1"/>
  <c r="CW152" i="1"/>
  <c r="CX152" i="1"/>
  <c r="CY152" i="1"/>
  <c r="CZ152" i="1"/>
  <c r="DA152" i="1"/>
  <c r="DJ152" i="1"/>
  <c r="DQ152" i="1"/>
  <c r="EC152" i="1" s="1"/>
  <c r="DR152" i="1"/>
  <c r="DS152" i="1"/>
  <c r="DT152" i="1"/>
  <c r="EF152" i="1" s="1"/>
  <c r="DU152" i="1"/>
  <c r="DV152" i="1"/>
  <c r="DW152" i="1"/>
  <c r="DX152" i="1"/>
  <c r="DY152" i="1"/>
  <c r="EK152" i="1" s="1"/>
  <c r="DZ152" i="1"/>
  <c r="EL152" i="1" s="1"/>
  <c r="EA152" i="1"/>
  <c r="EG152" i="1"/>
  <c r="EH152" i="1"/>
  <c r="EI152" i="1"/>
  <c r="EJ152" i="1"/>
  <c r="FX152" i="1"/>
  <c r="FZ152" i="1"/>
  <c r="GY152" i="1"/>
  <c r="GZ152" i="1"/>
  <c r="HA152" i="1"/>
  <c r="HB152" i="1"/>
  <c r="II152" i="1"/>
  <c r="CQ153" i="1"/>
  <c r="CR153" i="1"/>
  <c r="CS153" i="1"/>
  <c r="CT153" i="1"/>
  <c r="CU153" i="1"/>
  <c r="CV153" i="1"/>
  <c r="CW153" i="1"/>
  <c r="CX153" i="1"/>
  <c r="CY153" i="1"/>
  <c r="CZ153" i="1"/>
  <c r="DA153" i="1"/>
  <c r="DQ153" i="1"/>
  <c r="DR153" i="1"/>
  <c r="DS153" i="1"/>
  <c r="EE153" i="1" s="1"/>
  <c r="DT153" i="1"/>
  <c r="DU153" i="1"/>
  <c r="DV153" i="1"/>
  <c r="EH153" i="1" s="1"/>
  <c r="DW153" i="1"/>
  <c r="DX153" i="1"/>
  <c r="DY153" i="1"/>
  <c r="DZ153" i="1"/>
  <c r="EC153" i="1"/>
  <c r="ED153" i="1"/>
  <c r="EI153" i="1"/>
  <c r="EJ153" i="1"/>
  <c r="EK153" i="1"/>
  <c r="EL153" i="1"/>
  <c r="FZ153" i="1"/>
  <c r="GY153" i="1"/>
  <c r="GZ153" i="1"/>
  <c r="HA153" i="1"/>
  <c r="HC153" i="1" s="1"/>
  <c r="HB153" i="1"/>
  <c r="II153" i="1"/>
  <c r="CQ154" i="1"/>
  <c r="CR154" i="1"/>
  <c r="CS154" i="1"/>
  <c r="CT154" i="1"/>
  <c r="CU154" i="1"/>
  <c r="CV154" i="1"/>
  <c r="CW154" i="1"/>
  <c r="CX154" i="1"/>
  <c r="CY154" i="1"/>
  <c r="CZ154" i="1"/>
  <c r="DA154" i="1"/>
  <c r="DQ154" i="1"/>
  <c r="EA154" i="1" s="1"/>
  <c r="DR154" i="1"/>
  <c r="DS154" i="1"/>
  <c r="DT154" i="1"/>
  <c r="DU154" i="1"/>
  <c r="EG154" i="1" s="1"/>
  <c r="DV154" i="1"/>
  <c r="DW154" i="1"/>
  <c r="DX154" i="1"/>
  <c r="EJ154" i="1" s="1"/>
  <c r="DY154" i="1"/>
  <c r="DZ154" i="1"/>
  <c r="EC154" i="1"/>
  <c r="ED154" i="1"/>
  <c r="EE154" i="1"/>
  <c r="EF154" i="1"/>
  <c r="EK154" i="1"/>
  <c r="EL154" i="1"/>
  <c r="FZ154" i="1"/>
  <c r="GY154" i="1"/>
  <c r="GZ154" i="1"/>
  <c r="HA154" i="1"/>
  <c r="HB154" i="1"/>
  <c r="II154" i="1"/>
  <c r="CQ155" i="1"/>
  <c r="CR155" i="1"/>
  <c r="CS155" i="1"/>
  <c r="CT155" i="1"/>
  <c r="CU155" i="1"/>
  <c r="CV155" i="1"/>
  <c r="CW155" i="1"/>
  <c r="CX155" i="1"/>
  <c r="CY155" i="1"/>
  <c r="CZ155" i="1"/>
  <c r="DA155" i="1"/>
  <c r="DQ155" i="1"/>
  <c r="DR155" i="1"/>
  <c r="ED155" i="1" s="1"/>
  <c r="DS155" i="1"/>
  <c r="DT155" i="1"/>
  <c r="DU155" i="1"/>
  <c r="DV155" i="1"/>
  <c r="FX155" i="1" s="1"/>
  <c r="DW155" i="1"/>
  <c r="EI155" i="1" s="1"/>
  <c r="DX155" i="1"/>
  <c r="EJ155" i="1" s="1"/>
  <c r="DY155" i="1"/>
  <c r="DZ155" i="1"/>
  <c r="EL155" i="1" s="1"/>
  <c r="EE155" i="1"/>
  <c r="EF155" i="1"/>
  <c r="EG155" i="1"/>
  <c r="EH155" i="1"/>
  <c r="FZ155" i="1"/>
  <c r="GY155" i="1"/>
  <c r="GZ155" i="1"/>
  <c r="HA155" i="1"/>
  <c r="HB155" i="1"/>
  <c r="HC155" i="1" s="1"/>
  <c r="II155" i="1"/>
  <c r="CQ156" i="1"/>
  <c r="CR156" i="1"/>
  <c r="CS156" i="1"/>
  <c r="CT156" i="1"/>
  <c r="CU156" i="1"/>
  <c r="CV156" i="1"/>
  <c r="CW156" i="1"/>
  <c r="CX156" i="1"/>
  <c r="CY156" i="1"/>
  <c r="CZ156" i="1"/>
  <c r="DA156" i="1"/>
  <c r="DB156" i="1"/>
  <c r="DQ156" i="1"/>
  <c r="EC156" i="1" s="1"/>
  <c r="DR156" i="1"/>
  <c r="DS156" i="1"/>
  <c r="DT156" i="1"/>
  <c r="EF156" i="1" s="1"/>
  <c r="DU156" i="1"/>
  <c r="DV156" i="1"/>
  <c r="DW156" i="1"/>
  <c r="DX156" i="1"/>
  <c r="DY156" i="1"/>
  <c r="EK156" i="1" s="1"/>
  <c r="DZ156" i="1"/>
  <c r="EL156" i="1" s="1"/>
  <c r="EA156" i="1"/>
  <c r="EG156" i="1"/>
  <c r="EH156" i="1"/>
  <c r="EI156" i="1"/>
  <c r="EJ156" i="1"/>
  <c r="FX156" i="1"/>
  <c r="FZ156" i="1"/>
  <c r="GY156" i="1"/>
  <c r="GZ156" i="1"/>
  <c r="HA156" i="1"/>
  <c r="HB156" i="1"/>
  <c r="II156" i="1"/>
  <c r="CQ157" i="1"/>
  <c r="CR157" i="1"/>
  <c r="CS157" i="1"/>
  <c r="CT157" i="1"/>
  <c r="CU157" i="1"/>
  <c r="CV157" i="1"/>
  <c r="CW157" i="1"/>
  <c r="CX157" i="1"/>
  <c r="CY157" i="1"/>
  <c r="CZ157" i="1"/>
  <c r="DA157" i="1"/>
  <c r="DQ157" i="1"/>
  <c r="DR157" i="1"/>
  <c r="DS157" i="1"/>
  <c r="EE157" i="1" s="1"/>
  <c r="DT157" i="1"/>
  <c r="DU157" i="1"/>
  <c r="DV157" i="1"/>
  <c r="EH157" i="1" s="1"/>
  <c r="DW157" i="1"/>
  <c r="DX157" i="1"/>
  <c r="DY157" i="1"/>
  <c r="DZ157" i="1"/>
  <c r="EC157" i="1"/>
  <c r="ED157" i="1"/>
  <c r="EI157" i="1"/>
  <c r="EJ157" i="1"/>
  <c r="EK157" i="1"/>
  <c r="EL157" i="1"/>
  <c r="FZ157" i="1"/>
  <c r="GY157" i="1"/>
  <c r="GZ157" i="1"/>
  <c r="HA157" i="1"/>
  <c r="HC157" i="1" s="1"/>
  <c r="HB157" i="1"/>
  <c r="II157" i="1"/>
  <c r="CQ158" i="1"/>
  <c r="CR158" i="1"/>
  <c r="CS158" i="1"/>
  <c r="CT158" i="1"/>
  <c r="CU158" i="1"/>
  <c r="CV158" i="1"/>
  <c r="CW158" i="1"/>
  <c r="CX158" i="1"/>
  <c r="CY158" i="1"/>
  <c r="CZ158" i="1"/>
  <c r="DA158" i="1"/>
  <c r="DQ158" i="1"/>
  <c r="DR158" i="1"/>
  <c r="DS158" i="1"/>
  <c r="DT158" i="1"/>
  <c r="DU158" i="1"/>
  <c r="DV158" i="1"/>
  <c r="DW158" i="1"/>
  <c r="DX158" i="1"/>
  <c r="EJ158" i="1" s="1"/>
  <c r="DY158" i="1"/>
  <c r="DZ158" i="1"/>
  <c r="EC158" i="1"/>
  <c r="ED158" i="1"/>
  <c r="EE158" i="1"/>
  <c r="EF158" i="1"/>
  <c r="EG158" i="1"/>
  <c r="EK158" i="1"/>
  <c r="EL158" i="1"/>
  <c r="FZ158" i="1"/>
  <c r="GY158" i="1"/>
  <c r="GZ158" i="1"/>
  <c r="HA158" i="1"/>
  <c r="HB158" i="1"/>
  <c r="II158" i="1"/>
  <c r="CQ159" i="1"/>
  <c r="CR159" i="1"/>
  <c r="CS159" i="1"/>
  <c r="CT159" i="1"/>
  <c r="CU159" i="1"/>
  <c r="CV159" i="1"/>
  <c r="CW159" i="1"/>
  <c r="CX159" i="1"/>
  <c r="CY159" i="1"/>
  <c r="CZ159" i="1"/>
  <c r="DA159" i="1"/>
  <c r="DQ159" i="1"/>
  <c r="DR159" i="1"/>
  <c r="ED159" i="1" s="1"/>
  <c r="DS159" i="1"/>
  <c r="DT159" i="1"/>
  <c r="DU159" i="1"/>
  <c r="DV159" i="1"/>
  <c r="DW159" i="1"/>
  <c r="DX159" i="1"/>
  <c r="EJ159" i="1" s="1"/>
  <c r="DY159" i="1"/>
  <c r="DZ159" i="1"/>
  <c r="EL159" i="1" s="1"/>
  <c r="EE159" i="1"/>
  <c r="EF159" i="1"/>
  <c r="EG159" i="1"/>
  <c r="EH159" i="1"/>
  <c r="EI159" i="1"/>
  <c r="FX159" i="1"/>
  <c r="FZ159" i="1"/>
  <c r="GY159" i="1"/>
  <c r="GZ159" i="1"/>
  <c r="HA159" i="1"/>
  <c r="HB159" i="1"/>
  <c r="HC159" i="1"/>
  <c r="II159" i="1"/>
  <c r="CQ160" i="1"/>
  <c r="CR160" i="1"/>
  <c r="CS160" i="1"/>
  <c r="CT160" i="1"/>
  <c r="CU160" i="1"/>
  <c r="CV160" i="1"/>
  <c r="CW160" i="1"/>
  <c r="CX160" i="1"/>
  <c r="CY160" i="1"/>
  <c r="CZ160" i="1"/>
  <c r="DA160" i="1"/>
  <c r="DB160" i="1"/>
  <c r="DK160" i="1" s="1"/>
  <c r="DJ160" i="1"/>
  <c r="DQ160" i="1"/>
  <c r="DR160" i="1"/>
  <c r="DS160" i="1"/>
  <c r="DT160" i="1"/>
  <c r="EF160" i="1" s="1"/>
  <c r="DU160" i="1"/>
  <c r="DV160" i="1"/>
  <c r="DW160" i="1"/>
  <c r="DX160" i="1"/>
  <c r="DY160" i="1"/>
  <c r="DZ160" i="1"/>
  <c r="EC160" i="1"/>
  <c r="EG160" i="1"/>
  <c r="EH160" i="1"/>
  <c r="EI160" i="1"/>
  <c r="EJ160" i="1"/>
  <c r="EK160" i="1"/>
  <c r="FX160" i="1"/>
  <c r="FZ160" i="1"/>
  <c r="GY160" i="1"/>
  <c r="GZ160" i="1"/>
  <c r="HA160" i="1"/>
  <c r="HB160" i="1"/>
  <c r="HC160" i="1" s="1"/>
  <c r="II160" i="1"/>
  <c r="CQ161" i="1"/>
  <c r="CR161" i="1"/>
  <c r="CS161" i="1"/>
  <c r="CT161" i="1"/>
  <c r="CU161" i="1"/>
  <c r="CV161" i="1"/>
  <c r="CW161" i="1"/>
  <c r="CX161" i="1"/>
  <c r="CY161" i="1"/>
  <c r="CZ161" i="1"/>
  <c r="DA161" i="1"/>
  <c r="DQ161" i="1"/>
  <c r="DR161" i="1"/>
  <c r="DS161" i="1"/>
  <c r="DT161" i="1"/>
  <c r="FX161" i="1" s="1"/>
  <c r="DU161" i="1"/>
  <c r="DV161" i="1"/>
  <c r="EH161" i="1" s="1"/>
  <c r="DW161" i="1"/>
  <c r="DX161" i="1"/>
  <c r="DY161" i="1"/>
  <c r="DZ161" i="1"/>
  <c r="EC161" i="1"/>
  <c r="ED161" i="1"/>
  <c r="EE161" i="1"/>
  <c r="EJ161" i="1"/>
  <c r="EK161" i="1"/>
  <c r="EL161" i="1"/>
  <c r="FZ161" i="1"/>
  <c r="GY161" i="1"/>
  <c r="GZ161" i="1"/>
  <c r="HA161" i="1"/>
  <c r="HC161" i="1" s="1"/>
  <c r="HB161" i="1"/>
  <c r="II161" i="1"/>
  <c r="CQ162" i="1"/>
  <c r="DB162" i="1" s="1"/>
  <c r="CR162" i="1"/>
  <c r="CS162" i="1"/>
  <c r="CT162" i="1"/>
  <c r="CU162" i="1"/>
  <c r="CV162" i="1"/>
  <c r="CW162" i="1"/>
  <c r="CX162" i="1"/>
  <c r="CY162" i="1"/>
  <c r="DL162" i="1" s="1"/>
  <c r="CZ162" i="1"/>
  <c r="DA162" i="1"/>
  <c r="DQ162" i="1"/>
  <c r="DR162" i="1"/>
  <c r="DS162" i="1"/>
  <c r="DT162" i="1"/>
  <c r="DU162" i="1"/>
  <c r="DV162" i="1"/>
  <c r="FX162" i="1" s="1"/>
  <c r="DW162" i="1"/>
  <c r="DX162" i="1"/>
  <c r="EJ162" i="1" s="1"/>
  <c r="DY162" i="1"/>
  <c r="DZ162" i="1"/>
  <c r="ED162" i="1"/>
  <c r="EE162" i="1"/>
  <c r="EF162" i="1"/>
  <c r="EG162" i="1"/>
  <c r="EL162" i="1"/>
  <c r="FZ162" i="1"/>
  <c r="GY162" i="1"/>
  <c r="GZ162" i="1"/>
  <c r="HA162" i="1"/>
  <c r="HB162" i="1"/>
  <c r="HC162" i="1"/>
  <c r="II162" i="1"/>
  <c r="CQ163" i="1"/>
  <c r="DB163" i="1" s="1"/>
  <c r="CR163" i="1"/>
  <c r="CS163" i="1"/>
  <c r="CT163" i="1"/>
  <c r="CU163" i="1"/>
  <c r="CV163" i="1"/>
  <c r="CW163" i="1"/>
  <c r="CX163" i="1"/>
  <c r="CY163" i="1"/>
  <c r="CZ163" i="1"/>
  <c r="DA163" i="1"/>
  <c r="DH163" i="1"/>
  <c r="DQ163" i="1"/>
  <c r="EC163" i="1" s="1"/>
  <c r="DR163" i="1"/>
  <c r="ED163" i="1" s="1"/>
  <c r="DS163" i="1"/>
  <c r="DT163" i="1"/>
  <c r="DU163" i="1"/>
  <c r="DV163" i="1"/>
  <c r="DW163" i="1"/>
  <c r="DX163" i="1"/>
  <c r="DY163" i="1"/>
  <c r="DZ163" i="1"/>
  <c r="EL163" i="1" s="1"/>
  <c r="EF163" i="1"/>
  <c r="EG163" i="1"/>
  <c r="EH163" i="1"/>
  <c r="EI163" i="1"/>
  <c r="EJ163" i="1"/>
  <c r="FX163" i="1"/>
  <c r="FZ163" i="1"/>
  <c r="GY163" i="1"/>
  <c r="GZ163" i="1"/>
  <c r="HA163" i="1"/>
  <c r="HB163" i="1"/>
  <c r="HC163" i="1" s="1"/>
  <c r="II163" i="1"/>
  <c r="CQ164" i="1"/>
  <c r="CR164" i="1"/>
  <c r="CS164" i="1"/>
  <c r="DB164" i="1" s="1"/>
  <c r="CT164" i="1"/>
  <c r="CU164" i="1"/>
  <c r="CV164" i="1"/>
  <c r="CW164" i="1"/>
  <c r="CX164" i="1"/>
  <c r="CY164" i="1"/>
  <c r="CZ164" i="1"/>
  <c r="DA164" i="1"/>
  <c r="DJ164" i="1"/>
  <c r="DQ164" i="1"/>
  <c r="DR164" i="1"/>
  <c r="ED164" i="1" s="1"/>
  <c r="DS164" i="1"/>
  <c r="DT164" i="1"/>
  <c r="EF164" i="1" s="1"/>
  <c r="DU164" i="1"/>
  <c r="DV164" i="1"/>
  <c r="DW164" i="1"/>
  <c r="DX164" i="1"/>
  <c r="DY164" i="1"/>
  <c r="DZ164" i="1"/>
  <c r="EA164" i="1"/>
  <c r="EC164" i="1"/>
  <c r="EH164" i="1"/>
  <c r="EI164" i="1"/>
  <c r="EJ164" i="1"/>
  <c r="EK164" i="1"/>
  <c r="EL164" i="1"/>
  <c r="FX164" i="1"/>
  <c r="FZ164" i="1"/>
  <c r="GY164" i="1"/>
  <c r="GZ164" i="1"/>
  <c r="HA164" i="1"/>
  <c r="HB164" i="1"/>
  <c r="HC164" i="1" s="1"/>
  <c r="II164" i="1"/>
  <c r="CQ165" i="1"/>
  <c r="CR165" i="1"/>
  <c r="CS165" i="1"/>
  <c r="CT165" i="1"/>
  <c r="CU165" i="1"/>
  <c r="CV165" i="1"/>
  <c r="CW165" i="1"/>
  <c r="CX165" i="1"/>
  <c r="CY165" i="1"/>
  <c r="CZ165" i="1"/>
  <c r="DA165" i="1"/>
  <c r="DQ165" i="1"/>
  <c r="DR165" i="1"/>
  <c r="DS165" i="1"/>
  <c r="DT165" i="1"/>
  <c r="FX165" i="1" s="1"/>
  <c r="DU165" i="1"/>
  <c r="DV165" i="1"/>
  <c r="EH165" i="1" s="1"/>
  <c r="DW165" i="1"/>
  <c r="DX165" i="1"/>
  <c r="DY165" i="1"/>
  <c r="DZ165" i="1"/>
  <c r="EC165" i="1"/>
  <c r="ED165" i="1"/>
  <c r="EE165" i="1"/>
  <c r="EJ165" i="1"/>
  <c r="EK165" i="1"/>
  <c r="EL165" i="1"/>
  <c r="FZ165" i="1"/>
  <c r="GY165" i="1"/>
  <c r="GZ165" i="1"/>
  <c r="HA165" i="1"/>
  <c r="HC165" i="1" s="1"/>
  <c r="HB165" i="1"/>
  <c r="II165" i="1"/>
  <c r="CQ166" i="1"/>
  <c r="DB166" i="1" s="1"/>
  <c r="CR166" i="1"/>
  <c r="CS166" i="1"/>
  <c r="CT166" i="1"/>
  <c r="CU166" i="1"/>
  <c r="CV166" i="1"/>
  <c r="CW166" i="1"/>
  <c r="CX166" i="1"/>
  <c r="CY166" i="1"/>
  <c r="CZ166" i="1"/>
  <c r="DA166" i="1"/>
  <c r="DQ166" i="1"/>
  <c r="DR166" i="1"/>
  <c r="DS166" i="1"/>
  <c r="DT166" i="1"/>
  <c r="DU166" i="1"/>
  <c r="DV166" i="1"/>
  <c r="FX166" i="1" s="1"/>
  <c r="DW166" i="1"/>
  <c r="DX166" i="1"/>
  <c r="EJ166" i="1" s="1"/>
  <c r="DY166" i="1"/>
  <c r="DZ166" i="1"/>
  <c r="ED166" i="1"/>
  <c r="EE166" i="1"/>
  <c r="EF166" i="1"/>
  <c r="EG166" i="1"/>
  <c r="EL166" i="1"/>
  <c r="FZ166" i="1"/>
  <c r="GY166" i="1"/>
  <c r="GZ166" i="1"/>
  <c r="HA166" i="1"/>
  <c r="HB166" i="1"/>
  <c r="HC166" i="1"/>
  <c r="II166" i="1"/>
  <c r="CQ167" i="1"/>
  <c r="DB167" i="1" s="1"/>
  <c r="CR167" i="1"/>
  <c r="CS167" i="1"/>
  <c r="CT167" i="1"/>
  <c r="CU167" i="1"/>
  <c r="CV167" i="1"/>
  <c r="CW167" i="1"/>
  <c r="CX167" i="1"/>
  <c r="CY167" i="1"/>
  <c r="CZ167" i="1"/>
  <c r="DA167" i="1"/>
  <c r="DH167" i="1"/>
  <c r="DQ167" i="1"/>
  <c r="EC167" i="1" s="1"/>
  <c r="DR167" i="1"/>
  <c r="ED167" i="1" s="1"/>
  <c r="DS167" i="1"/>
  <c r="DT167" i="1"/>
  <c r="DU167" i="1"/>
  <c r="DV167" i="1"/>
  <c r="DW167" i="1"/>
  <c r="DX167" i="1"/>
  <c r="DY167" i="1"/>
  <c r="DZ167" i="1"/>
  <c r="EL167" i="1" s="1"/>
  <c r="EF167" i="1"/>
  <c r="EG167" i="1"/>
  <c r="EH167" i="1"/>
  <c r="EI167" i="1"/>
  <c r="EJ167" i="1"/>
  <c r="FX167" i="1"/>
  <c r="FZ167" i="1"/>
  <c r="GY167" i="1"/>
  <c r="GZ167" i="1"/>
  <c r="HA167" i="1"/>
  <c r="HB167" i="1"/>
  <c r="HC167" i="1" s="1"/>
  <c r="II167" i="1"/>
  <c r="CQ168" i="1"/>
  <c r="CR168" i="1"/>
  <c r="CS168" i="1"/>
  <c r="CT168" i="1"/>
  <c r="CU168" i="1"/>
  <c r="CV168" i="1"/>
  <c r="CW168" i="1"/>
  <c r="CX168" i="1"/>
  <c r="CY168" i="1"/>
  <c r="CZ168" i="1"/>
  <c r="DA168" i="1"/>
  <c r="DQ168" i="1"/>
  <c r="DR168" i="1"/>
  <c r="ED168" i="1" s="1"/>
  <c r="DS168" i="1"/>
  <c r="DT168" i="1"/>
  <c r="EF168" i="1" s="1"/>
  <c r="DU168" i="1"/>
  <c r="DV168" i="1"/>
  <c r="DW168" i="1"/>
  <c r="DX168" i="1"/>
  <c r="DY168" i="1"/>
  <c r="DZ168" i="1"/>
  <c r="EA168" i="1"/>
  <c r="EC168" i="1"/>
  <c r="EH168" i="1"/>
  <c r="EI168" i="1"/>
  <c r="EJ168" i="1"/>
  <c r="EK168" i="1"/>
  <c r="EL168" i="1"/>
  <c r="FX168" i="1"/>
  <c r="FZ168" i="1"/>
  <c r="GY168" i="1"/>
  <c r="GZ168" i="1"/>
  <c r="HA168" i="1"/>
  <c r="HB168" i="1"/>
  <c r="HC168" i="1" s="1"/>
  <c r="II168" i="1"/>
  <c r="CQ169" i="1"/>
  <c r="CR169" i="1"/>
  <c r="CS169" i="1"/>
  <c r="CT169" i="1"/>
  <c r="CU169" i="1"/>
  <c r="CV169" i="1"/>
  <c r="CW169" i="1"/>
  <c r="CX169" i="1"/>
  <c r="CY169" i="1"/>
  <c r="CZ169" i="1"/>
  <c r="DA169" i="1"/>
  <c r="DQ169" i="1"/>
  <c r="DR169" i="1"/>
  <c r="DS169" i="1"/>
  <c r="DT169" i="1"/>
  <c r="FX169" i="1" s="1"/>
  <c r="DU169" i="1"/>
  <c r="DV169" i="1"/>
  <c r="EH169" i="1" s="1"/>
  <c r="DW169" i="1"/>
  <c r="DX169" i="1"/>
  <c r="DY169" i="1"/>
  <c r="DZ169" i="1"/>
  <c r="EC169" i="1"/>
  <c r="ED169" i="1"/>
  <c r="EE169" i="1"/>
  <c r="EJ169" i="1"/>
  <c r="EK169" i="1"/>
  <c r="EL169" i="1"/>
  <c r="FZ169" i="1"/>
  <c r="GY169" i="1"/>
  <c r="GZ169" i="1"/>
  <c r="HA169" i="1"/>
  <c r="HC169" i="1" s="1"/>
  <c r="HB169" i="1"/>
  <c r="II169" i="1"/>
  <c r="CQ170" i="1"/>
  <c r="DB170" i="1" s="1"/>
  <c r="CR170" i="1"/>
  <c r="CS170" i="1"/>
  <c r="CT170" i="1"/>
  <c r="CU170" i="1"/>
  <c r="CV170" i="1"/>
  <c r="CW170" i="1"/>
  <c r="CX170" i="1"/>
  <c r="CY170" i="1"/>
  <c r="CZ170" i="1"/>
  <c r="DA170" i="1"/>
  <c r="DQ170" i="1"/>
  <c r="DR170" i="1"/>
  <c r="DS170" i="1"/>
  <c r="DT170" i="1"/>
  <c r="EF170" i="1" s="1"/>
  <c r="DU170" i="1"/>
  <c r="DV170" i="1"/>
  <c r="DW170" i="1"/>
  <c r="EI170" i="1" s="1"/>
  <c r="DX170" i="1"/>
  <c r="DY170" i="1"/>
  <c r="DZ170" i="1"/>
  <c r="EC170" i="1"/>
  <c r="ED170" i="1"/>
  <c r="EE170" i="1"/>
  <c r="EG170" i="1"/>
  <c r="EH170" i="1"/>
  <c r="EK170" i="1"/>
  <c r="EL170" i="1"/>
  <c r="FZ170" i="1"/>
  <c r="GY170" i="1"/>
  <c r="GZ170" i="1"/>
  <c r="HA170" i="1"/>
  <c r="HC170" i="1" s="1"/>
  <c r="HB170" i="1"/>
  <c r="II170" i="1"/>
  <c r="CQ171" i="1"/>
  <c r="CR171" i="1"/>
  <c r="CS171" i="1"/>
  <c r="DB171" i="1" s="1"/>
  <c r="CT171" i="1"/>
  <c r="CU171" i="1"/>
  <c r="CV171" i="1"/>
  <c r="CW171" i="1"/>
  <c r="CX171" i="1"/>
  <c r="CY171" i="1"/>
  <c r="CZ171" i="1"/>
  <c r="DA171" i="1"/>
  <c r="DN171" i="1" s="1"/>
  <c r="DH171" i="1"/>
  <c r="DQ171" i="1"/>
  <c r="EC171" i="1" s="1"/>
  <c r="DR171" i="1"/>
  <c r="ED171" i="1" s="1"/>
  <c r="DS171" i="1"/>
  <c r="DT171" i="1"/>
  <c r="DU171" i="1"/>
  <c r="DV171" i="1"/>
  <c r="DW171" i="1"/>
  <c r="DX171" i="1"/>
  <c r="EJ171" i="1" s="1"/>
  <c r="DY171" i="1"/>
  <c r="EK171" i="1" s="1"/>
  <c r="DZ171" i="1"/>
  <c r="EL171" i="1" s="1"/>
  <c r="EA171" i="1"/>
  <c r="EF171" i="1"/>
  <c r="EG171" i="1"/>
  <c r="EH171" i="1"/>
  <c r="EI171" i="1"/>
  <c r="FX171" i="1"/>
  <c r="FZ171" i="1"/>
  <c r="GY171" i="1"/>
  <c r="GZ171" i="1"/>
  <c r="HA171" i="1"/>
  <c r="HB171" i="1"/>
  <c r="HC171" i="1"/>
  <c r="II171" i="1"/>
  <c r="CQ172" i="1"/>
  <c r="CR172" i="1"/>
  <c r="CS172" i="1"/>
  <c r="CT172" i="1"/>
  <c r="CU172" i="1"/>
  <c r="CV172" i="1"/>
  <c r="CW172" i="1"/>
  <c r="CX172" i="1"/>
  <c r="CY172" i="1"/>
  <c r="CZ172" i="1"/>
  <c r="DA172" i="1"/>
  <c r="DB172" i="1"/>
  <c r="DJ172" i="1" s="1"/>
  <c r="DH172" i="1"/>
  <c r="DQ172" i="1"/>
  <c r="DR172" i="1"/>
  <c r="DS172" i="1"/>
  <c r="DT172" i="1"/>
  <c r="EF172" i="1" s="1"/>
  <c r="DU172" i="1"/>
  <c r="DV172" i="1"/>
  <c r="DW172" i="1"/>
  <c r="DX172" i="1"/>
  <c r="EJ172" i="1" s="1"/>
  <c r="DY172" i="1"/>
  <c r="DZ172" i="1"/>
  <c r="EA172" i="1"/>
  <c r="EC172" i="1"/>
  <c r="EG172" i="1"/>
  <c r="EH172" i="1"/>
  <c r="EI172" i="1"/>
  <c r="EK172" i="1"/>
  <c r="EL172" i="1"/>
  <c r="FX172" i="1"/>
  <c r="FZ172" i="1"/>
  <c r="GY172" i="1"/>
  <c r="GZ172" i="1"/>
  <c r="HA172" i="1"/>
  <c r="HB172" i="1"/>
  <c r="HC172" i="1" s="1"/>
  <c r="II172" i="1"/>
  <c r="CQ173" i="1"/>
  <c r="CR173" i="1"/>
  <c r="CS173" i="1"/>
  <c r="CT173" i="1"/>
  <c r="CU173" i="1"/>
  <c r="CV173" i="1"/>
  <c r="CW173" i="1"/>
  <c r="CX173" i="1"/>
  <c r="CY173" i="1"/>
  <c r="CZ173" i="1"/>
  <c r="DA173" i="1"/>
  <c r="DQ173" i="1"/>
  <c r="DR173" i="1"/>
  <c r="DS173" i="1"/>
  <c r="DT173" i="1"/>
  <c r="DU173" i="1"/>
  <c r="EG173" i="1" s="1"/>
  <c r="DV173" i="1"/>
  <c r="EH173" i="1" s="1"/>
  <c r="DW173" i="1"/>
  <c r="DX173" i="1"/>
  <c r="DY173" i="1"/>
  <c r="DZ173" i="1"/>
  <c r="EC173" i="1"/>
  <c r="EE173" i="1"/>
  <c r="EF173" i="1"/>
  <c r="EI173" i="1"/>
  <c r="EJ173" i="1"/>
  <c r="EK173" i="1"/>
  <c r="FZ173" i="1"/>
  <c r="GY173" i="1"/>
  <c r="GZ173" i="1"/>
  <c r="HA173" i="1"/>
  <c r="HB173" i="1"/>
  <c r="II173" i="1"/>
  <c r="CQ174" i="1"/>
  <c r="CR174" i="1"/>
  <c r="CS174" i="1"/>
  <c r="CT174" i="1"/>
  <c r="CU174" i="1"/>
  <c r="CV174" i="1"/>
  <c r="CW174" i="1"/>
  <c r="CX174" i="1"/>
  <c r="CY174" i="1"/>
  <c r="CZ174" i="1"/>
  <c r="DA174" i="1"/>
  <c r="DQ174" i="1"/>
  <c r="DR174" i="1"/>
  <c r="DS174" i="1"/>
  <c r="DT174" i="1"/>
  <c r="DU174" i="1"/>
  <c r="DV174" i="1"/>
  <c r="DW174" i="1"/>
  <c r="DX174" i="1"/>
  <c r="EJ174" i="1" s="1"/>
  <c r="DY174" i="1"/>
  <c r="DZ174" i="1"/>
  <c r="EC174" i="1"/>
  <c r="ED174" i="1"/>
  <c r="EE174" i="1"/>
  <c r="EG174" i="1"/>
  <c r="EK174" i="1"/>
  <c r="EL174" i="1"/>
  <c r="FZ174" i="1"/>
  <c r="GY174" i="1"/>
  <c r="GZ174" i="1"/>
  <c r="HA174" i="1"/>
  <c r="HB174" i="1"/>
  <c r="II174" i="1"/>
  <c r="CQ175" i="1"/>
  <c r="CR175" i="1"/>
  <c r="CS175" i="1"/>
  <c r="CT175" i="1"/>
  <c r="CU175" i="1"/>
  <c r="CV175" i="1"/>
  <c r="CW175" i="1"/>
  <c r="CX175" i="1"/>
  <c r="CY175" i="1"/>
  <c r="CZ175" i="1"/>
  <c r="DA175" i="1"/>
  <c r="DQ175" i="1"/>
  <c r="EC175" i="1" s="1"/>
  <c r="DR175" i="1"/>
  <c r="ED175" i="1" s="1"/>
  <c r="DS175" i="1"/>
  <c r="EE175" i="1" s="1"/>
  <c r="DT175" i="1"/>
  <c r="DU175" i="1"/>
  <c r="DV175" i="1"/>
  <c r="DW175" i="1"/>
  <c r="EI175" i="1" s="1"/>
  <c r="DX175" i="1"/>
  <c r="DY175" i="1"/>
  <c r="EK175" i="1" s="1"/>
  <c r="DZ175" i="1"/>
  <c r="EL175" i="1" s="1"/>
  <c r="EF175" i="1"/>
  <c r="EG175" i="1"/>
  <c r="EJ175" i="1"/>
  <c r="FX175" i="1"/>
  <c r="FZ175" i="1"/>
  <c r="GY175" i="1"/>
  <c r="GZ175" i="1"/>
  <c r="HA175" i="1"/>
  <c r="HB175" i="1"/>
  <c r="II175" i="1"/>
  <c r="CQ176" i="1"/>
  <c r="CR176" i="1"/>
  <c r="CS176" i="1"/>
  <c r="CT176" i="1"/>
  <c r="CU176" i="1"/>
  <c r="CV176" i="1"/>
  <c r="CW176" i="1"/>
  <c r="CX176" i="1"/>
  <c r="CY176" i="1"/>
  <c r="CZ176" i="1"/>
  <c r="DA176" i="1"/>
  <c r="DQ176" i="1"/>
  <c r="DR176" i="1"/>
  <c r="DS176" i="1"/>
  <c r="DT176" i="1"/>
  <c r="DU176" i="1"/>
  <c r="EG176" i="1" s="1"/>
  <c r="DV176" i="1"/>
  <c r="FX176" i="1" s="1"/>
  <c r="DW176" i="1"/>
  <c r="EI176" i="1" s="1"/>
  <c r="DX176" i="1"/>
  <c r="EJ176" i="1" s="1"/>
  <c r="DY176" i="1"/>
  <c r="DZ176" i="1"/>
  <c r="ED176" i="1"/>
  <c r="EE176" i="1"/>
  <c r="EF176" i="1"/>
  <c r="EH176" i="1"/>
  <c r="EL176" i="1"/>
  <c r="FZ176" i="1"/>
  <c r="GY176" i="1"/>
  <c r="GZ176" i="1"/>
  <c r="HA176" i="1"/>
  <c r="HB176" i="1"/>
  <c r="HC176" i="1"/>
  <c r="II176" i="1"/>
  <c r="CQ177" i="1"/>
  <c r="CR177" i="1"/>
  <c r="CS177" i="1"/>
  <c r="CT177" i="1"/>
  <c r="CU177" i="1"/>
  <c r="CV177" i="1"/>
  <c r="CW177" i="1"/>
  <c r="CX177" i="1"/>
  <c r="CY177" i="1"/>
  <c r="CZ177" i="1"/>
  <c r="DA177" i="1"/>
  <c r="DB177" i="1"/>
  <c r="DK177" i="1" s="1"/>
  <c r="DQ177" i="1"/>
  <c r="EC177" i="1" s="1"/>
  <c r="DR177" i="1"/>
  <c r="ED177" i="1" s="1"/>
  <c r="DS177" i="1"/>
  <c r="DT177" i="1"/>
  <c r="DU177" i="1"/>
  <c r="DV177" i="1"/>
  <c r="DW177" i="1"/>
  <c r="EI177" i="1" s="1"/>
  <c r="DX177" i="1"/>
  <c r="DY177" i="1"/>
  <c r="EK177" i="1" s="1"/>
  <c r="DZ177" i="1"/>
  <c r="EL177" i="1" s="1"/>
  <c r="EA177" i="1"/>
  <c r="EF177" i="1"/>
  <c r="EG177" i="1"/>
  <c r="EH177" i="1"/>
  <c r="EJ177" i="1"/>
  <c r="FX177" i="1"/>
  <c r="FZ177" i="1"/>
  <c r="GY177" i="1"/>
  <c r="GZ177" i="1"/>
  <c r="HA177" i="1"/>
  <c r="HB177" i="1"/>
  <c r="HC177" i="1" s="1"/>
  <c r="II177" i="1"/>
  <c r="CQ178" i="1"/>
  <c r="CR178" i="1"/>
  <c r="CS178" i="1"/>
  <c r="CT178" i="1"/>
  <c r="CU178" i="1"/>
  <c r="CV178" i="1"/>
  <c r="CW178" i="1"/>
  <c r="CX178" i="1"/>
  <c r="CY178" i="1"/>
  <c r="CZ178" i="1"/>
  <c r="DA178" i="1"/>
  <c r="DB178" i="1"/>
  <c r="DQ178" i="1"/>
  <c r="DR178" i="1"/>
  <c r="ED178" i="1" s="1"/>
  <c r="DS178" i="1"/>
  <c r="DT178" i="1"/>
  <c r="EF178" i="1" s="1"/>
  <c r="DU178" i="1"/>
  <c r="DV178" i="1"/>
  <c r="DW178" i="1"/>
  <c r="DX178" i="1"/>
  <c r="DY178" i="1"/>
  <c r="EK178" i="1" s="1"/>
  <c r="DZ178" i="1"/>
  <c r="EA178" i="1"/>
  <c r="EH178" i="1"/>
  <c r="EI178" i="1"/>
  <c r="EJ178" i="1"/>
  <c r="FX178" i="1"/>
  <c r="FZ178" i="1"/>
  <c r="GY178" i="1"/>
  <c r="GZ178" i="1"/>
  <c r="HA178" i="1"/>
  <c r="HB178" i="1"/>
  <c r="HC178" i="1"/>
  <c r="II178" i="1"/>
  <c r="CQ179" i="1"/>
  <c r="CR179" i="1"/>
  <c r="CS179" i="1"/>
  <c r="CT179" i="1"/>
  <c r="CU179" i="1"/>
  <c r="CV179" i="1"/>
  <c r="CW179" i="1"/>
  <c r="CX179" i="1"/>
  <c r="CY179" i="1"/>
  <c r="CZ179" i="1"/>
  <c r="DA179" i="1"/>
  <c r="DQ179" i="1"/>
  <c r="DR179" i="1"/>
  <c r="DS179" i="1"/>
  <c r="EE179" i="1" s="1"/>
  <c r="DT179" i="1"/>
  <c r="DU179" i="1"/>
  <c r="DV179" i="1"/>
  <c r="EH179" i="1" s="1"/>
  <c r="DW179" i="1"/>
  <c r="DX179" i="1"/>
  <c r="DY179" i="1"/>
  <c r="DZ179" i="1"/>
  <c r="EC179" i="1"/>
  <c r="ED179" i="1"/>
  <c r="EF179" i="1"/>
  <c r="EJ179" i="1"/>
  <c r="EK179" i="1"/>
  <c r="EL179" i="1"/>
  <c r="FZ179" i="1"/>
  <c r="GY179" i="1"/>
  <c r="GZ179" i="1"/>
  <c r="HA179" i="1"/>
  <c r="HC179" i="1" s="1"/>
  <c r="HB179" i="1"/>
  <c r="II179" i="1"/>
  <c r="CQ180" i="1"/>
  <c r="CR180" i="1"/>
  <c r="CS180" i="1"/>
  <c r="CT180" i="1"/>
  <c r="CU180" i="1"/>
  <c r="CV180" i="1"/>
  <c r="CW180" i="1"/>
  <c r="CX180" i="1"/>
  <c r="CY180" i="1"/>
  <c r="CZ180" i="1"/>
  <c r="DA180" i="1"/>
  <c r="DQ180" i="1"/>
  <c r="DR180" i="1"/>
  <c r="DS180" i="1"/>
  <c r="DT180" i="1"/>
  <c r="DU180" i="1"/>
  <c r="DV180" i="1"/>
  <c r="FX180" i="1" s="1"/>
  <c r="DW180" i="1"/>
  <c r="EI180" i="1" s="1"/>
  <c r="DX180" i="1"/>
  <c r="EJ180" i="1" s="1"/>
  <c r="DY180" i="1"/>
  <c r="DZ180" i="1"/>
  <c r="ED180" i="1"/>
  <c r="EE180" i="1"/>
  <c r="EF180" i="1"/>
  <c r="EG180" i="1"/>
  <c r="EH180" i="1"/>
  <c r="EL180" i="1"/>
  <c r="FZ180" i="1"/>
  <c r="GY180" i="1"/>
  <c r="GZ180" i="1"/>
  <c r="HA180" i="1"/>
  <c r="HB180" i="1"/>
  <c r="II180" i="1"/>
  <c r="CQ181" i="1"/>
  <c r="CR181" i="1"/>
  <c r="CS181" i="1"/>
  <c r="CT181" i="1"/>
  <c r="CU181" i="1"/>
  <c r="CV181" i="1"/>
  <c r="CW181" i="1"/>
  <c r="CX181" i="1"/>
  <c r="CY181" i="1"/>
  <c r="CZ181" i="1"/>
  <c r="DA181" i="1"/>
  <c r="DB181" i="1"/>
  <c r="DQ181" i="1"/>
  <c r="DR181" i="1"/>
  <c r="ED181" i="1" s="1"/>
  <c r="DS181" i="1"/>
  <c r="DT181" i="1"/>
  <c r="DU181" i="1"/>
  <c r="DV181" i="1"/>
  <c r="DW181" i="1"/>
  <c r="DX181" i="1"/>
  <c r="DY181" i="1"/>
  <c r="DZ181" i="1"/>
  <c r="EL181" i="1" s="1"/>
  <c r="EF181" i="1"/>
  <c r="EG181" i="1"/>
  <c r="EH181" i="1"/>
  <c r="EI181" i="1"/>
  <c r="EJ181" i="1"/>
  <c r="FX181" i="1"/>
  <c r="FZ181" i="1"/>
  <c r="GY181" i="1"/>
  <c r="GZ181" i="1"/>
  <c r="HA181" i="1"/>
  <c r="HB181" i="1"/>
  <c r="HC181" i="1" s="1"/>
  <c r="II181" i="1"/>
  <c r="CQ182" i="1"/>
  <c r="CR182" i="1"/>
  <c r="CS182" i="1"/>
  <c r="CT182" i="1"/>
  <c r="CU182" i="1"/>
  <c r="CV182" i="1"/>
  <c r="CW182" i="1"/>
  <c r="CX182" i="1"/>
  <c r="CY182" i="1"/>
  <c r="CZ182" i="1"/>
  <c r="DA182" i="1"/>
  <c r="DQ182" i="1"/>
  <c r="DR182" i="1"/>
  <c r="ED182" i="1" s="1"/>
  <c r="DS182" i="1"/>
  <c r="EE182" i="1" s="1"/>
  <c r="DT182" i="1"/>
  <c r="DU182" i="1"/>
  <c r="DV182" i="1"/>
  <c r="DW182" i="1"/>
  <c r="DX182" i="1"/>
  <c r="DY182" i="1"/>
  <c r="DZ182" i="1"/>
  <c r="EC182" i="1"/>
  <c r="EH182" i="1"/>
  <c r="EI182" i="1"/>
  <c r="EJ182" i="1"/>
  <c r="EK182" i="1"/>
  <c r="EL182" i="1"/>
  <c r="FZ182" i="1"/>
  <c r="GY182" i="1"/>
  <c r="GZ182" i="1"/>
  <c r="HA182" i="1"/>
  <c r="HB182" i="1"/>
  <c r="HC182" i="1"/>
  <c r="II182" i="1"/>
  <c r="CQ183" i="1"/>
  <c r="CR183" i="1"/>
  <c r="CS183" i="1"/>
  <c r="CT183" i="1"/>
  <c r="CU183" i="1"/>
  <c r="CV183" i="1"/>
  <c r="CW183" i="1"/>
  <c r="CX183" i="1"/>
  <c r="CY183" i="1"/>
  <c r="CZ183" i="1"/>
  <c r="DA183" i="1"/>
  <c r="DQ183" i="1"/>
  <c r="DR183" i="1"/>
  <c r="DS183" i="1"/>
  <c r="DT183" i="1"/>
  <c r="DU183" i="1"/>
  <c r="EG183" i="1" s="1"/>
  <c r="DV183" i="1"/>
  <c r="EH183" i="1" s="1"/>
  <c r="DW183" i="1"/>
  <c r="DX183" i="1"/>
  <c r="DY183" i="1"/>
  <c r="DZ183" i="1"/>
  <c r="EC183" i="1"/>
  <c r="ED183" i="1"/>
  <c r="EE183" i="1"/>
  <c r="EF183" i="1"/>
  <c r="EI183" i="1"/>
  <c r="EJ183" i="1"/>
  <c r="EK183" i="1"/>
  <c r="EL183" i="1"/>
  <c r="FX183" i="1"/>
  <c r="FZ183" i="1"/>
  <c r="GY183" i="1"/>
  <c r="GZ183" i="1"/>
  <c r="HA183" i="1"/>
  <c r="HC183" i="1" s="1"/>
  <c r="HB183" i="1"/>
  <c r="II183" i="1"/>
  <c r="CQ184" i="1"/>
  <c r="CR184" i="1"/>
  <c r="CS184" i="1"/>
  <c r="CT184" i="1"/>
  <c r="CU184" i="1"/>
  <c r="CV184" i="1"/>
  <c r="CW184" i="1"/>
  <c r="CX184" i="1"/>
  <c r="CY184" i="1"/>
  <c r="CZ184" i="1"/>
  <c r="DA184" i="1"/>
  <c r="DQ184" i="1"/>
  <c r="DR184" i="1"/>
  <c r="DS184" i="1"/>
  <c r="DT184" i="1"/>
  <c r="DU184" i="1"/>
  <c r="DV184" i="1"/>
  <c r="DW184" i="1"/>
  <c r="EI184" i="1" s="1"/>
  <c r="DX184" i="1"/>
  <c r="EJ184" i="1" s="1"/>
  <c r="DY184" i="1"/>
  <c r="DZ184" i="1"/>
  <c r="EC184" i="1"/>
  <c r="ED184" i="1"/>
  <c r="EE184" i="1"/>
  <c r="EG184" i="1"/>
  <c r="EH184" i="1"/>
  <c r="EK184" i="1"/>
  <c r="EL184" i="1"/>
  <c r="FZ184" i="1"/>
  <c r="GY184" i="1"/>
  <c r="GZ184" i="1"/>
  <c r="HA184" i="1"/>
  <c r="HB184" i="1"/>
  <c r="II184" i="1"/>
  <c r="CQ185" i="1"/>
  <c r="CR185" i="1"/>
  <c r="CS185" i="1"/>
  <c r="CT185" i="1"/>
  <c r="CU185" i="1"/>
  <c r="CV185" i="1"/>
  <c r="CW185" i="1"/>
  <c r="CX185" i="1"/>
  <c r="CY185" i="1"/>
  <c r="CZ185" i="1"/>
  <c r="DA185" i="1"/>
  <c r="DQ185" i="1"/>
  <c r="EC185" i="1" s="1"/>
  <c r="DR185" i="1"/>
  <c r="ED185" i="1" s="1"/>
  <c r="DS185" i="1"/>
  <c r="DT185" i="1"/>
  <c r="DU185" i="1"/>
  <c r="DV185" i="1"/>
  <c r="DW185" i="1"/>
  <c r="DX185" i="1"/>
  <c r="DY185" i="1"/>
  <c r="EK185" i="1" s="1"/>
  <c r="DZ185" i="1"/>
  <c r="EL185" i="1" s="1"/>
  <c r="EA185" i="1"/>
  <c r="EF185" i="1"/>
  <c r="EG185" i="1"/>
  <c r="EH185" i="1"/>
  <c r="EI185" i="1"/>
  <c r="EJ185" i="1"/>
  <c r="FX185" i="1"/>
  <c r="FZ185" i="1"/>
  <c r="GY185" i="1"/>
  <c r="GZ185" i="1"/>
  <c r="HA185" i="1"/>
  <c r="HB185" i="1"/>
  <c r="HC185" i="1"/>
  <c r="II185" i="1"/>
  <c r="CQ186" i="1"/>
  <c r="CR186" i="1"/>
  <c r="CS186" i="1"/>
  <c r="CT186" i="1"/>
  <c r="CU186" i="1"/>
  <c r="CV186" i="1"/>
  <c r="CW186" i="1"/>
  <c r="CX186" i="1"/>
  <c r="CY186" i="1"/>
  <c r="CZ186" i="1"/>
  <c r="DA186" i="1"/>
  <c r="DQ186" i="1"/>
  <c r="DR186" i="1"/>
  <c r="DS186" i="1"/>
  <c r="EE186" i="1" s="1"/>
  <c r="DT186" i="1"/>
  <c r="EF186" i="1" s="1"/>
  <c r="DU186" i="1"/>
  <c r="DV186" i="1"/>
  <c r="DW186" i="1"/>
  <c r="DX186" i="1"/>
  <c r="DY186" i="1"/>
  <c r="DZ186" i="1"/>
  <c r="ED186" i="1"/>
  <c r="EG186" i="1"/>
  <c r="EH186" i="1"/>
  <c r="EI186" i="1"/>
  <c r="EJ186" i="1"/>
  <c r="EL186" i="1"/>
  <c r="FX186" i="1"/>
  <c r="FZ186" i="1"/>
  <c r="GY186" i="1"/>
  <c r="GZ186" i="1"/>
  <c r="HA186" i="1"/>
  <c r="HB186" i="1"/>
  <c r="HC186" i="1"/>
  <c r="II186" i="1"/>
  <c r="CQ187" i="1"/>
  <c r="CR187" i="1"/>
  <c r="CS187" i="1"/>
  <c r="CT187" i="1"/>
  <c r="CU187" i="1"/>
  <c r="CV187" i="1"/>
  <c r="CW187" i="1"/>
  <c r="CX187" i="1"/>
  <c r="CY187" i="1"/>
  <c r="CZ187" i="1"/>
  <c r="DA187" i="1"/>
  <c r="DQ187" i="1"/>
  <c r="DR187" i="1"/>
  <c r="DS187" i="1"/>
  <c r="EE187" i="1" s="1"/>
  <c r="DT187" i="1"/>
  <c r="EF187" i="1" s="1"/>
  <c r="DU187" i="1"/>
  <c r="DV187" i="1"/>
  <c r="DW187" i="1"/>
  <c r="DX187" i="1"/>
  <c r="DY187" i="1"/>
  <c r="DZ187" i="1"/>
  <c r="EC187" i="1"/>
  <c r="ED187" i="1"/>
  <c r="EH187" i="1"/>
  <c r="EI187" i="1"/>
  <c r="EJ187" i="1"/>
  <c r="EK187" i="1"/>
  <c r="EL187" i="1"/>
  <c r="FZ187" i="1"/>
  <c r="GY187" i="1"/>
  <c r="GZ187" i="1"/>
  <c r="HA187" i="1"/>
  <c r="HB187" i="1"/>
  <c r="HC187" i="1"/>
  <c r="II187" i="1"/>
  <c r="CQ188" i="1"/>
  <c r="CR188" i="1"/>
  <c r="CS188" i="1"/>
  <c r="CT188" i="1"/>
  <c r="CU188" i="1"/>
  <c r="CV188" i="1"/>
  <c r="CW188" i="1"/>
  <c r="CX188" i="1"/>
  <c r="CY188" i="1"/>
  <c r="CZ188" i="1"/>
  <c r="DA188" i="1"/>
  <c r="DQ188" i="1"/>
  <c r="DR188" i="1"/>
  <c r="DS188" i="1"/>
  <c r="DT188" i="1"/>
  <c r="DU188" i="1"/>
  <c r="EG188" i="1" s="1"/>
  <c r="DV188" i="1"/>
  <c r="EH188" i="1" s="1"/>
  <c r="DW188" i="1"/>
  <c r="DX188" i="1"/>
  <c r="DY188" i="1"/>
  <c r="DZ188" i="1"/>
  <c r="EC188" i="1"/>
  <c r="ED188" i="1"/>
  <c r="EE188" i="1"/>
  <c r="EF188" i="1"/>
  <c r="EJ188" i="1"/>
  <c r="EK188" i="1"/>
  <c r="EL188" i="1"/>
  <c r="FZ188" i="1"/>
  <c r="GY188" i="1"/>
  <c r="GZ188" i="1"/>
  <c r="HA188" i="1"/>
  <c r="HB188" i="1"/>
  <c r="II188" i="1"/>
  <c r="CQ189" i="1"/>
  <c r="DB189" i="1" s="1"/>
  <c r="CR189" i="1"/>
  <c r="CS189" i="1"/>
  <c r="CT189" i="1"/>
  <c r="CU189" i="1"/>
  <c r="CV189" i="1"/>
  <c r="CW189" i="1"/>
  <c r="CX189" i="1"/>
  <c r="CY189" i="1"/>
  <c r="DL189" i="1" s="1"/>
  <c r="CZ189" i="1"/>
  <c r="DA189" i="1"/>
  <c r="DQ189" i="1"/>
  <c r="DR189" i="1"/>
  <c r="DS189" i="1"/>
  <c r="DT189" i="1"/>
  <c r="DU189" i="1"/>
  <c r="DV189" i="1"/>
  <c r="FX189" i="1" s="1"/>
  <c r="DW189" i="1"/>
  <c r="EI189" i="1" s="1"/>
  <c r="DX189" i="1"/>
  <c r="EJ189" i="1" s="1"/>
  <c r="DY189" i="1"/>
  <c r="DZ189" i="1"/>
  <c r="ED189" i="1"/>
  <c r="EE189" i="1"/>
  <c r="EF189" i="1"/>
  <c r="EG189" i="1"/>
  <c r="EH189" i="1"/>
  <c r="EL189" i="1"/>
  <c r="FZ189" i="1"/>
  <c r="GY189" i="1"/>
  <c r="GZ189" i="1"/>
  <c r="HA189" i="1"/>
  <c r="HB189" i="1"/>
  <c r="HC189" i="1"/>
  <c r="II189" i="1"/>
  <c r="CQ190" i="1"/>
  <c r="CR190" i="1"/>
  <c r="CS190" i="1"/>
  <c r="CT190" i="1"/>
  <c r="CU190" i="1"/>
  <c r="CV190" i="1"/>
  <c r="CW190" i="1"/>
  <c r="CX190" i="1"/>
  <c r="CY190" i="1"/>
  <c r="CZ190" i="1"/>
  <c r="DA190" i="1"/>
  <c r="DB190" i="1"/>
  <c r="DQ190" i="1"/>
  <c r="EC190" i="1" s="1"/>
  <c r="DR190" i="1"/>
  <c r="ED190" i="1" s="1"/>
  <c r="DS190" i="1"/>
  <c r="DT190" i="1"/>
  <c r="DU190" i="1"/>
  <c r="DV190" i="1"/>
  <c r="DW190" i="1"/>
  <c r="DX190" i="1"/>
  <c r="DY190" i="1"/>
  <c r="EK190" i="1" s="1"/>
  <c r="DZ190" i="1"/>
  <c r="EL190" i="1" s="1"/>
  <c r="EA190" i="1"/>
  <c r="EF190" i="1"/>
  <c r="EG190" i="1"/>
  <c r="EH190" i="1"/>
  <c r="EI190" i="1"/>
  <c r="EJ190" i="1"/>
  <c r="FX190" i="1"/>
  <c r="FZ190" i="1"/>
  <c r="GY190" i="1"/>
  <c r="GZ190" i="1"/>
  <c r="HA190" i="1"/>
  <c r="HB190" i="1"/>
  <c r="HC190" i="1"/>
  <c r="II190" i="1"/>
  <c r="CQ191" i="1"/>
  <c r="CR191" i="1"/>
  <c r="CS191" i="1"/>
  <c r="CT191" i="1"/>
  <c r="CU191" i="1"/>
  <c r="CV191" i="1"/>
  <c r="CW191" i="1"/>
  <c r="CX191" i="1"/>
  <c r="CY191" i="1"/>
  <c r="CZ191" i="1"/>
  <c r="DA191" i="1"/>
  <c r="DQ191" i="1"/>
  <c r="DR191" i="1"/>
  <c r="DS191" i="1"/>
  <c r="EE191" i="1" s="1"/>
  <c r="DT191" i="1"/>
  <c r="EF191" i="1" s="1"/>
  <c r="DU191" i="1"/>
  <c r="DV191" i="1"/>
  <c r="DW191" i="1"/>
  <c r="DX191" i="1"/>
  <c r="DY191" i="1"/>
  <c r="DZ191" i="1"/>
  <c r="EC191" i="1"/>
  <c r="ED191" i="1"/>
  <c r="EH191" i="1"/>
  <c r="EI191" i="1"/>
  <c r="EJ191" i="1"/>
  <c r="EK191" i="1"/>
  <c r="EL191" i="1"/>
  <c r="FZ191" i="1"/>
  <c r="GY191" i="1"/>
  <c r="GZ191" i="1"/>
  <c r="HA191" i="1"/>
  <c r="HB191" i="1"/>
  <c r="HC191" i="1"/>
  <c r="II191" i="1"/>
  <c r="CQ192" i="1"/>
  <c r="CR192" i="1"/>
  <c r="CS192" i="1"/>
  <c r="CT192" i="1"/>
  <c r="CU192" i="1"/>
  <c r="CV192" i="1"/>
  <c r="CW192" i="1"/>
  <c r="CX192" i="1"/>
  <c r="CY192" i="1"/>
  <c r="CZ192" i="1"/>
  <c r="DA192" i="1"/>
  <c r="DQ192" i="1"/>
  <c r="DR192" i="1"/>
  <c r="DS192" i="1"/>
  <c r="DT192" i="1"/>
  <c r="EA192" i="1" s="1"/>
  <c r="DU192" i="1"/>
  <c r="EG192" i="1" s="1"/>
  <c r="DV192" i="1"/>
  <c r="EH192" i="1" s="1"/>
  <c r="DW192" i="1"/>
  <c r="DX192" i="1"/>
  <c r="DY192" i="1"/>
  <c r="DZ192" i="1"/>
  <c r="EC192" i="1"/>
  <c r="ED192" i="1"/>
  <c r="EE192" i="1"/>
  <c r="EF192" i="1"/>
  <c r="EJ192" i="1"/>
  <c r="EK192" i="1"/>
  <c r="EL192" i="1"/>
  <c r="FZ192" i="1"/>
  <c r="GY192" i="1"/>
  <c r="GZ192" i="1"/>
  <c r="HA192" i="1"/>
  <c r="HB192" i="1"/>
  <c r="II192" i="1"/>
  <c r="CQ193" i="1"/>
  <c r="CR193" i="1"/>
  <c r="CS193" i="1"/>
  <c r="CT193" i="1"/>
  <c r="CU193" i="1"/>
  <c r="CV193" i="1"/>
  <c r="CW193" i="1"/>
  <c r="CX193" i="1"/>
  <c r="CY193" i="1"/>
  <c r="CZ193" i="1"/>
  <c r="DA193" i="1"/>
  <c r="DQ193" i="1"/>
  <c r="DR193" i="1"/>
  <c r="DS193" i="1"/>
  <c r="DT193" i="1"/>
  <c r="DU193" i="1"/>
  <c r="DV193" i="1"/>
  <c r="FX193" i="1" s="1"/>
  <c r="DW193" i="1"/>
  <c r="EI193" i="1" s="1"/>
  <c r="DX193" i="1"/>
  <c r="EJ193" i="1" s="1"/>
  <c r="DY193" i="1"/>
  <c r="DZ193" i="1"/>
  <c r="ED193" i="1"/>
  <c r="EE193" i="1"/>
  <c r="EF193" i="1"/>
  <c r="EG193" i="1"/>
  <c r="EH193" i="1"/>
  <c r="EL193" i="1"/>
  <c r="FZ193" i="1"/>
  <c r="GY193" i="1"/>
  <c r="GZ193" i="1"/>
  <c r="HA193" i="1"/>
  <c r="HB193" i="1"/>
  <c r="HC193" i="1"/>
  <c r="II193" i="1"/>
  <c r="CQ194" i="1"/>
  <c r="DD194" i="1" s="1"/>
  <c r="CR194" i="1"/>
  <c r="DE194" i="1" s="1"/>
  <c r="CS194" i="1"/>
  <c r="DF194" i="1" s="1"/>
  <c r="CT194" i="1"/>
  <c r="CU194" i="1"/>
  <c r="CV194" i="1"/>
  <c r="CW194" i="1"/>
  <c r="CX194" i="1"/>
  <c r="CY194" i="1"/>
  <c r="DL194" i="1" s="1"/>
  <c r="CZ194" i="1"/>
  <c r="DM194" i="1" s="1"/>
  <c r="DA194" i="1"/>
  <c r="DN194" i="1" s="1"/>
  <c r="DB194" i="1"/>
  <c r="DK194" i="1"/>
  <c r="DQ194" i="1"/>
  <c r="EC194" i="1" s="1"/>
  <c r="DR194" i="1"/>
  <c r="ED194" i="1" s="1"/>
  <c r="DS194" i="1"/>
  <c r="DT194" i="1"/>
  <c r="DU194" i="1"/>
  <c r="DV194" i="1"/>
  <c r="DW194" i="1"/>
  <c r="DX194" i="1"/>
  <c r="DY194" i="1"/>
  <c r="EK194" i="1" s="1"/>
  <c r="DZ194" i="1"/>
  <c r="EL194" i="1" s="1"/>
  <c r="EA194" i="1"/>
  <c r="EF194" i="1"/>
  <c r="EG194" i="1"/>
  <c r="EH194" i="1"/>
  <c r="EI194" i="1"/>
  <c r="EJ194" i="1"/>
  <c r="FX194" i="1"/>
  <c r="FZ194" i="1"/>
  <c r="GY194" i="1"/>
  <c r="GZ194" i="1"/>
  <c r="HA194" i="1"/>
  <c r="HB194" i="1"/>
  <c r="HC194" i="1"/>
  <c r="II194" i="1"/>
  <c r="CQ195" i="1"/>
  <c r="CR195" i="1"/>
  <c r="CS195" i="1"/>
  <c r="CT195" i="1"/>
  <c r="CU195" i="1"/>
  <c r="CV195" i="1"/>
  <c r="CW195" i="1"/>
  <c r="CX195" i="1"/>
  <c r="CY195" i="1"/>
  <c r="CZ195" i="1"/>
  <c r="DA195" i="1"/>
  <c r="DQ195" i="1"/>
  <c r="DR195" i="1"/>
  <c r="DS195" i="1"/>
  <c r="EE195" i="1" s="1"/>
  <c r="DT195" i="1"/>
  <c r="EF195" i="1" s="1"/>
  <c r="DU195" i="1"/>
  <c r="DV195" i="1"/>
  <c r="DW195" i="1"/>
  <c r="DX195" i="1"/>
  <c r="DY195" i="1"/>
  <c r="DZ195" i="1"/>
  <c r="EC195" i="1"/>
  <c r="ED195" i="1"/>
  <c r="EH195" i="1"/>
  <c r="EI195" i="1"/>
  <c r="EJ195" i="1"/>
  <c r="EK195" i="1"/>
  <c r="EL195" i="1"/>
  <c r="FZ195" i="1"/>
  <c r="GY195" i="1"/>
  <c r="GZ195" i="1"/>
  <c r="HA195" i="1"/>
  <c r="HB195" i="1"/>
  <c r="HC195" i="1"/>
  <c r="II195" i="1"/>
  <c r="CQ196" i="1"/>
  <c r="CR196" i="1"/>
  <c r="CS196" i="1"/>
  <c r="CT196" i="1"/>
  <c r="CU196" i="1"/>
  <c r="CV196" i="1"/>
  <c r="CW196" i="1"/>
  <c r="CX196" i="1"/>
  <c r="CY196" i="1"/>
  <c r="CZ196" i="1"/>
  <c r="DA196" i="1"/>
  <c r="DQ196" i="1"/>
  <c r="DR196" i="1"/>
  <c r="DS196" i="1"/>
  <c r="DT196" i="1"/>
  <c r="DU196" i="1"/>
  <c r="EG196" i="1" s="1"/>
  <c r="DV196" i="1"/>
  <c r="EH196" i="1" s="1"/>
  <c r="DW196" i="1"/>
  <c r="DX196" i="1"/>
  <c r="DY196" i="1"/>
  <c r="DZ196" i="1"/>
  <c r="EC196" i="1"/>
  <c r="ED196" i="1"/>
  <c r="EE196" i="1"/>
  <c r="EF196" i="1"/>
  <c r="EJ196" i="1"/>
  <c r="EK196" i="1"/>
  <c r="EL196" i="1"/>
  <c r="FZ196" i="1"/>
  <c r="GY196" i="1"/>
  <c r="GZ196" i="1"/>
  <c r="HA196" i="1"/>
  <c r="HB196" i="1"/>
  <c r="II196" i="1"/>
  <c r="CQ197" i="1"/>
  <c r="CR197" i="1"/>
  <c r="CS197" i="1"/>
  <c r="CT197" i="1"/>
  <c r="CU197" i="1"/>
  <c r="CV197" i="1"/>
  <c r="CW197" i="1"/>
  <c r="CX197" i="1"/>
  <c r="CY197" i="1"/>
  <c r="CZ197" i="1"/>
  <c r="DA197" i="1"/>
  <c r="DQ197" i="1"/>
  <c r="DR197" i="1"/>
  <c r="DS197" i="1"/>
  <c r="DT197" i="1"/>
  <c r="DU197" i="1"/>
  <c r="DV197" i="1"/>
  <c r="FX197" i="1" s="1"/>
  <c r="DW197" i="1"/>
  <c r="EI197" i="1" s="1"/>
  <c r="DX197" i="1"/>
  <c r="EJ197" i="1" s="1"/>
  <c r="DY197" i="1"/>
  <c r="DZ197" i="1"/>
  <c r="ED197" i="1"/>
  <c r="EE197" i="1"/>
  <c r="EF197" i="1"/>
  <c r="EG197" i="1"/>
  <c r="EH197" i="1"/>
  <c r="EL197" i="1"/>
  <c r="FZ197" i="1"/>
  <c r="GY197" i="1"/>
  <c r="GZ197" i="1"/>
  <c r="HA197" i="1"/>
  <c r="HB197" i="1"/>
  <c r="HC197" i="1"/>
  <c r="II197" i="1"/>
  <c r="CQ198" i="1"/>
  <c r="DD198" i="1" s="1"/>
  <c r="CR198" i="1"/>
  <c r="DE198" i="1" s="1"/>
  <c r="CS198" i="1"/>
  <c r="CT198" i="1"/>
  <c r="CU198" i="1"/>
  <c r="CV198" i="1"/>
  <c r="CW198" i="1"/>
  <c r="CX198" i="1"/>
  <c r="CY198" i="1"/>
  <c r="DL198" i="1" s="1"/>
  <c r="CZ198" i="1"/>
  <c r="DM198" i="1" s="1"/>
  <c r="DA198" i="1"/>
  <c r="DN198" i="1" s="1"/>
  <c r="DB198" i="1"/>
  <c r="DK198" i="1"/>
  <c r="DQ198" i="1"/>
  <c r="EC198" i="1" s="1"/>
  <c r="DR198" i="1"/>
  <c r="ED198" i="1" s="1"/>
  <c r="DS198" i="1"/>
  <c r="DT198" i="1"/>
  <c r="DU198" i="1"/>
  <c r="DV198" i="1"/>
  <c r="DW198" i="1"/>
  <c r="DX198" i="1"/>
  <c r="DY198" i="1"/>
  <c r="EK198" i="1" s="1"/>
  <c r="DZ198" i="1"/>
  <c r="EL198" i="1" s="1"/>
  <c r="EA198" i="1"/>
  <c r="EF198" i="1"/>
  <c r="EG198" i="1"/>
  <c r="EH198" i="1"/>
  <c r="EI198" i="1"/>
  <c r="EJ198" i="1"/>
  <c r="FX198" i="1"/>
  <c r="FZ198" i="1"/>
  <c r="GY198" i="1"/>
  <c r="GZ198" i="1"/>
  <c r="HA198" i="1"/>
  <c r="HB198" i="1"/>
  <c r="HC198" i="1"/>
  <c r="II198" i="1"/>
  <c r="CQ199" i="1"/>
  <c r="CR199" i="1"/>
  <c r="CS199" i="1"/>
  <c r="CT199" i="1"/>
  <c r="CU199" i="1"/>
  <c r="CV199" i="1"/>
  <c r="CW199" i="1"/>
  <c r="CX199" i="1"/>
  <c r="CY199" i="1"/>
  <c r="CZ199" i="1"/>
  <c r="DA199" i="1"/>
  <c r="DQ199" i="1"/>
  <c r="DR199" i="1"/>
  <c r="DS199" i="1"/>
  <c r="EE199" i="1" s="1"/>
  <c r="DT199" i="1"/>
  <c r="EF199" i="1" s="1"/>
  <c r="DU199" i="1"/>
  <c r="DV199" i="1"/>
  <c r="DW199" i="1"/>
  <c r="DX199" i="1"/>
  <c r="DY199" i="1"/>
  <c r="DZ199" i="1"/>
  <c r="EC199" i="1"/>
  <c r="ED199" i="1"/>
  <c r="EH199" i="1"/>
  <c r="EI199" i="1"/>
  <c r="EJ199" i="1"/>
  <c r="EK199" i="1"/>
  <c r="EL199" i="1"/>
  <c r="FZ199" i="1"/>
  <c r="GY199" i="1"/>
  <c r="GZ199" i="1"/>
  <c r="HA199" i="1"/>
  <c r="HB199" i="1"/>
  <c r="HC199" i="1"/>
  <c r="II199" i="1"/>
  <c r="CQ200" i="1"/>
  <c r="CR200" i="1"/>
  <c r="CS200" i="1"/>
  <c r="CT200" i="1"/>
  <c r="CU200" i="1"/>
  <c r="CV200" i="1"/>
  <c r="CW200" i="1"/>
  <c r="CX200" i="1"/>
  <c r="CY200" i="1"/>
  <c r="CZ200" i="1"/>
  <c r="DA200" i="1"/>
  <c r="DQ200" i="1"/>
  <c r="DR200" i="1"/>
  <c r="DS200" i="1"/>
  <c r="DT200" i="1"/>
  <c r="EA200" i="1" s="1"/>
  <c r="DU200" i="1"/>
  <c r="DV200" i="1"/>
  <c r="EH200" i="1" s="1"/>
  <c r="DW200" i="1"/>
  <c r="DX200" i="1"/>
  <c r="DY200" i="1"/>
  <c r="DZ200" i="1"/>
  <c r="EC200" i="1"/>
  <c r="ED200" i="1"/>
  <c r="EE200" i="1"/>
  <c r="EF200" i="1"/>
  <c r="EJ200" i="1"/>
  <c r="EK200" i="1"/>
  <c r="EL200" i="1"/>
  <c r="FZ200" i="1"/>
  <c r="GY200" i="1"/>
  <c r="GZ200" i="1"/>
  <c r="HA200" i="1"/>
  <c r="HC200" i="1" s="1"/>
  <c r="HB200" i="1"/>
  <c r="II200" i="1"/>
  <c r="CQ201" i="1"/>
  <c r="CR201" i="1"/>
  <c r="CS201" i="1"/>
  <c r="CT201" i="1"/>
  <c r="CU201" i="1"/>
  <c r="CV201" i="1"/>
  <c r="CW201" i="1"/>
  <c r="CX201" i="1"/>
  <c r="CY201" i="1"/>
  <c r="CZ201" i="1"/>
  <c r="DA201" i="1"/>
  <c r="DQ201" i="1"/>
  <c r="DR201" i="1"/>
  <c r="DS201" i="1"/>
  <c r="DT201" i="1"/>
  <c r="DU201" i="1"/>
  <c r="DV201" i="1"/>
  <c r="FX201" i="1" s="1"/>
  <c r="DW201" i="1"/>
  <c r="EI201" i="1" s="1"/>
  <c r="DX201" i="1"/>
  <c r="EJ201" i="1" s="1"/>
  <c r="DY201" i="1"/>
  <c r="DZ201" i="1"/>
  <c r="ED201" i="1"/>
  <c r="EE201" i="1"/>
  <c r="EF201" i="1"/>
  <c r="EG201" i="1"/>
  <c r="EH201" i="1"/>
  <c r="EL201" i="1"/>
  <c r="FZ201" i="1"/>
  <c r="GY201" i="1"/>
  <c r="GZ201" i="1"/>
  <c r="HA201" i="1"/>
  <c r="HB201" i="1"/>
  <c r="HC201" i="1" s="1"/>
  <c r="II201" i="1"/>
  <c r="CQ202" i="1"/>
  <c r="DD202" i="1" s="1"/>
  <c r="CR202" i="1"/>
  <c r="CS202" i="1"/>
  <c r="CT202" i="1"/>
  <c r="CU202" i="1"/>
  <c r="CV202" i="1"/>
  <c r="CW202" i="1"/>
  <c r="CX202" i="1"/>
  <c r="CY202" i="1"/>
  <c r="DL202" i="1" s="1"/>
  <c r="CZ202" i="1"/>
  <c r="DA202" i="1"/>
  <c r="DB202" i="1"/>
  <c r="DH202" i="1" s="1"/>
  <c r="DI202" i="1"/>
  <c r="DQ202" i="1"/>
  <c r="DR202" i="1"/>
  <c r="ED202" i="1" s="1"/>
  <c r="DS202" i="1"/>
  <c r="DT202" i="1"/>
  <c r="DU202" i="1"/>
  <c r="DV202" i="1"/>
  <c r="DW202" i="1"/>
  <c r="DX202" i="1"/>
  <c r="DY202" i="1"/>
  <c r="EK202" i="1" s="1"/>
  <c r="DZ202" i="1"/>
  <c r="EL202" i="1" s="1"/>
  <c r="EF202" i="1"/>
  <c r="EG202" i="1"/>
  <c r="EH202" i="1"/>
  <c r="EI202" i="1"/>
  <c r="EJ202" i="1"/>
  <c r="FX202" i="1"/>
  <c r="FZ202" i="1"/>
  <c r="GY202" i="1"/>
  <c r="GZ202" i="1"/>
  <c r="HA202" i="1"/>
  <c r="HB202" i="1"/>
  <c r="HC202" i="1"/>
  <c r="II202" i="1"/>
  <c r="CQ203" i="1"/>
  <c r="CR203" i="1"/>
  <c r="CS203" i="1"/>
  <c r="DB203" i="1" s="1"/>
  <c r="DJ203" i="1" s="1"/>
  <c r="CT203" i="1"/>
  <c r="CU203" i="1"/>
  <c r="CV203" i="1"/>
  <c r="CW203" i="1"/>
  <c r="CX203" i="1"/>
  <c r="CY203" i="1"/>
  <c r="CZ203" i="1"/>
  <c r="DA203" i="1"/>
  <c r="DQ203" i="1"/>
  <c r="DR203" i="1"/>
  <c r="DS203" i="1"/>
  <c r="EE203" i="1" s="1"/>
  <c r="DT203" i="1"/>
  <c r="EF203" i="1" s="1"/>
  <c r="DU203" i="1"/>
  <c r="DV203" i="1"/>
  <c r="DW203" i="1"/>
  <c r="DX203" i="1"/>
  <c r="DY203" i="1"/>
  <c r="DZ203" i="1"/>
  <c r="EC203" i="1"/>
  <c r="ED203" i="1"/>
  <c r="EH203" i="1"/>
  <c r="EI203" i="1"/>
  <c r="EJ203" i="1"/>
  <c r="EK203" i="1"/>
  <c r="EL203" i="1"/>
  <c r="FZ203" i="1"/>
  <c r="GY203" i="1"/>
  <c r="GZ203" i="1"/>
  <c r="HA203" i="1"/>
  <c r="HB203" i="1"/>
  <c r="HC203" i="1"/>
  <c r="II203" i="1"/>
  <c r="CQ204" i="1"/>
  <c r="CR204" i="1"/>
  <c r="CS204" i="1"/>
  <c r="CT204" i="1"/>
  <c r="CU204" i="1"/>
  <c r="CV204" i="1"/>
  <c r="CW204" i="1"/>
  <c r="CX204" i="1"/>
  <c r="CY204" i="1"/>
  <c r="CZ204" i="1"/>
  <c r="DA204" i="1"/>
  <c r="DQ204" i="1"/>
  <c r="DR204" i="1"/>
  <c r="DS204" i="1"/>
  <c r="DT204" i="1"/>
  <c r="DU204" i="1"/>
  <c r="EG204" i="1" s="1"/>
  <c r="DV204" i="1"/>
  <c r="DW204" i="1"/>
  <c r="DX204" i="1"/>
  <c r="DY204" i="1"/>
  <c r="DZ204" i="1"/>
  <c r="EA204" i="1"/>
  <c r="EC204" i="1"/>
  <c r="ED204" i="1"/>
  <c r="EF204" i="1"/>
  <c r="EJ204" i="1"/>
  <c r="EK204" i="1"/>
  <c r="EL204" i="1"/>
  <c r="FZ204" i="1"/>
  <c r="GY204" i="1"/>
  <c r="GZ204" i="1"/>
  <c r="HA204" i="1"/>
  <c r="HB204" i="1"/>
  <c r="II204" i="1"/>
  <c r="CQ205" i="1"/>
  <c r="CR205" i="1"/>
  <c r="CS205" i="1"/>
  <c r="CT205" i="1"/>
  <c r="CU205" i="1"/>
  <c r="CV205" i="1"/>
  <c r="CW205" i="1"/>
  <c r="CX205" i="1"/>
  <c r="CY205" i="1"/>
  <c r="CZ205" i="1"/>
  <c r="DA205" i="1"/>
  <c r="DQ205" i="1"/>
  <c r="DR205" i="1"/>
  <c r="DS205" i="1"/>
  <c r="DT205" i="1"/>
  <c r="DU205" i="1"/>
  <c r="DV205" i="1"/>
  <c r="FX205" i="1" s="1"/>
  <c r="DW205" i="1"/>
  <c r="EI205" i="1" s="1"/>
  <c r="DX205" i="1"/>
  <c r="EJ205" i="1" s="1"/>
  <c r="DY205" i="1"/>
  <c r="DZ205" i="1"/>
  <c r="ED205" i="1"/>
  <c r="EE205" i="1"/>
  <c r="EF205" i="1"/>
  <c r="EL205" i="1"/>
  <c r="FZ205" i="1"/>
  <c r="GY205" i="1"/>
  <c r="GZ205" i="1"/>
  <c r="HA205" i="1"/>
  <c r="HB205" i="1"/>
  <c r="HC205" i="1"/>
  <c r="II205" i="1"/>
  <c r="CQ206" i="1"/>
  <c r="DB206" i="1" s="1"/>
  <c r="CR206" i="1"/>
  <c r="CS206" i="1"/>
  <c r="CT206" i="1"/>
  <c r="CU206" i="1"/>
  <c r="CV206" i="1"/>
  <c r="CW206" i="1"/>
  <c r="CX206" i="1"/>
  <c r="CY206" i="1"/>
  <c r="CZ206" i="1"/>
  <c r="DA206" i="1"/>
  <c r="DQ206" i="1"/>
  <c r="EC206" i="1" s="1"/>
  <c r="DR206" i="1"/>
  <c r="ED206" i="1" s="1"/>
  <c r="DS206" i="1"/>
  <c r="DT206" i="1"/>
  <c r="DU206" i="1"/>
  <c r="DV206" i="1"/>
  <c r="DW206" i="1"/>
  <c r="DX206" i="1"/>
  <c r="DY206" i="1"/>
  <c r="EK206" i="1" s="1"/>
  <c r="DZ206" i="1"/>
  <c r="EL206" i="1" s="1"/>
  <c r="EE206" i="1"/>
  <c r="EF206" i="1"/>
  <c r="EG206" i="1"/>
  <c r="EH206" i="1"/>
  <c r="EI206" i="1"/>
  <c r="FX206" i="1"/>
  <c r="FZ206" i="1"/>
  <c r="GY206" i="1"/>
  <c r="GZ206" i="1"/>
  <c r="HC206" i="1" s="1"/>
  <c r="HA206" i="1"/>
  <c r="HB206" i="1"/>
  <c r="II206" i="1"/>
  <c r="CQ207" i="1"/>
  <c r="CR207" i="1"/>
  <c r="CS207" i="1"/>
  <c r="CT207" i="1"/>
  <c r="CU207" i="1"/>
  <c r="CV207" i="1"/>
  <c r="CW207" i="1"/>
  <c r="CX207" i="1"/>
  <c r="CY207" i="1"/>
  <c r="CZ207" i="1"/>
  <c r="DA207" i="1"/>
  <c r="DQ207" i="1"/>
  <c r="DR207" i="1"/>
  <c r="EA207" i="1" s="1"/>
  <c r="DS207" i="1"/>
  <c r="EE207" i="1" s="1"/>
  <c r="DT207" i="1"/>
  <c r="EF207" i="1" s="1"/>
  <c r="DU207" i="1"/>
  <c r="DV207" i="1"/>
  <c r="DW207" i="1"/>
  <c r="DX207" i="1"/>
  <c r="DY207" i="1"/>
  <c r="DZ207" i="1"/>
  <c r="EL207" i="1" s="1"/>
  <c r="EC207" i="1"/>
  <c r="EG207" i="1"/>
  <c r="EH207" i="1"/>
  <c r="EI207" i="1"/>
  <c r="EJ207" i="1"/>
  <c r="EK207" i="1"/>
  <c r="FX207" i="1"/>
  <c r="FZ207" i="1"/>
  <c r="GY207" i="1"/>
  <c r="GZ207" i="1"/>
  <c r="HA207" i="1"/>
  <c r="HB207" i="1"/>
  <c r="II207" i="1"/>
  <c r="CQ208" i="1"/>
  <c r="CR208" i="1"/>
  <c r="CS208" i="1"/>
  <c r="CT208" i="1"/>
  <c r="CU208" i="1"/>
  <c r="CV208" i="1"/>
  <c r="CW208" i="1"/>
  <c r="CX208" i="1"/>
  <c r="CY208" i="1"/>
  <c r="CZ208" i="1"/>
  <c r="DA208" i="1"/>
  <c r="DQ208" i="1"/>
  <c r="DR208" i="1"/>
  <c r="DS208" i="1"/>
  <c r="DT208" i="1"/>
  <c r="DU208" i="1"/>
  <c r="EG208" i="1" s="1"/>
  <c r="DV208" i="1"/>
  <c r="EH208" i="1" s="1"/>
  <c r="DW208" i="1"/>
  <c r="DX208" i="1"/>
  <c r="DY208" i="1"/>
  <c r="DZ208" i="1"/>
  <c r="EC208" i="1"/>
  <c r="ED208" i="1"/>
  <c r="EE208" i="1"/>
  <c r="EI208" i="1"/>
  <c r="EJ208" i="1"/>
  <c r="EK208" i="1"/>
  <c r="EL208" i="1"/>
  <c r="FZ208" i="1"/>
  <c r="GY208" i="1"/>
  <c r="GZ208" i="1"/>
  <c r="HA208" i="1"/>
  <c r="HB208" i="1"/>
  <c r="II208" i="1"/>
  <c r="CQ209" i="1"/>
  <c r="CR209" i="1"/>
  <c r="CS209" i="1"/>
  <c r="CT209" i="1"/>
  <c r="CU209" i="1"/>
  <c r="CV209" i="1"/>
  <c r="CW209" i="1"/>
  <c r="CX209" i="1"/>
  <c r="CY209" i="1"/>
  <c r="CZ209" i="1"/>
  <c r="DA209" i="1"/>
  <c r="DQ209" i="1"/>
  <c r="DR209" i="1"/>
  <c r="DS209" i="1"/>
  <c r="DT209" i="1"/>
  <c r="DU209" i="1"/>
  <c r="DV209" i="1"/>
  <c r="DW209" i="1"/>
  <c r="EI209" i="1" s="1"/>
  <c r="DX209" i="1"/>
  <c r="EJ209" i="1" s="1"/>
  <c r="DY209" i="1"/>
  <c r="DZ209" i="1"/>
  <c r="EC209" i="1"/>
  <c r="ED209" i="1"/>
  <c r="EE209" i="1"/>
  <c r="EG209" i="1"/>
  <c r="EH209" i="1"/>
  <c r="EK209" i="1"/>
  <c r="EL209" i="1"/>
  <c r="FZ209" i="1"/>
  <c r="GY209" i="1"/>
  <c r="GZ209" i="1"/>
  <c r="HA209" i="1"/>
  <c r="HB209" i="1"/>
  <c r="II209" i="1"/>
  <c r="CQ210" i="1"/>
  <c r="CR210" i="1"/>
  <c r="CS210" i="1"/>
  <c r="CT210" i="1"/>
  <c r="CU210" i="1"/>
  <c r="CV210" i="1"/>
  <c r="CW210" i="1"/>
  <c r="CX210" i="1"/>
  <c r="CY210" i="1"/>
  <c r="CZ210" i="1"/>
  <c r="DA210" i="1"/>
  <c r="DQ210" i="1"/>
  <c r="EC210" i="1" s="1"/>
  <c r="DR210" i="1"/>
  <c r="ED210" i="1" s="1"/>
  <c r="DS210" i="1"/>
  <c r="DT210" i="1"/>
  <c r="DU210" i="1"/>
  <c r="DV210" i="1"/>
  <c r="DW210" i="1"/>
  <c r="EI210" i="1" s="1"/>
  <c r="DX210" i="1"/>
  <c r="EJ210" i="1" s="1"/>
  <c r="DY210" i="1"/>
  <c r="EK210" i="1" s="1"/>
  <c r="DZ210" i="1"/>
  <c r="EL210" i="1" s="1"/>
  <c r="EA210" i="1"/>
  <c r="EF210" i="1"/>
  <c r="EG210" i="1"/>
  <c r="EH210" i="1"/>
  <c r="FX210" i="1"/>
  <c r="FZ210" i="1"/>
  <c r="GY210" i="1"/>
  <c r="GZ210" i="1"/>
  <c r="HA210" i="1"/>
  <c r="HB210" i="1"/>
  <c r="HC210" i="1"/>
  <c r="II210" i="1"/>
  <c r="CQ211" i="1"/>
  <c r="DB211" i="1" s="1"/>
  <c r="CR211" i="1"/>
  <c r="CS211" i="1"/>
  <c r="DF211" i="1" s="1"/>
  <c r="CT211" i="1"/>
  <c r="CU211" i="1"/>
  <c r="CV211" i="1"/>
  <c r="CW211" i="1"/>
  <c r="CX211" i="1"/>
  <c r="CY211" i="1"/>
  <c r="CZ211" i="1"/>
  <c r="DA211" i="1"/>
  <c r="DN211" i="1" s="1"/>
  <c r="DQ211" i="1"/>
  <c r="DR211" i="1"/>
  <c r="ED211" i="1" s="1"/>
  <c r="DS211" i="1"/>
  <c r="EE211" i="1" s="1"/>
  <c r="DT211" i="1"/>
  <c r="DU211" i="1"/>
  <c r="DV211" i="1"/>
  <c r="DW211" i="1"/>
  <c r="DX211" i="1"/>
  <c r="DY211" i="1"/>
  <c r="DZ211" i="1"/>
  <c r="EL211" i="1" s="1"/>
  <c r="EC211" i="1"/>
  <c r="EG211" i="1"/>
  <c r="EH211" i="1"/>
  <c r="EI211" i="1"/>
  <c r="EK211" i="1"/>
  <c r="FZ211" i="1"/>
  <c r="GY211" i="1"/>
  <c r="GZ211" i="1"/>
  <c r="HA211" i="1"/>
  <c r="HB211" i="1"/>
  <c r="HC211" i="1" s="1"/>
  <c r="II211" i="1"/>
  <c r="CQ212" i="1"/>
  <c r="CR212" i="1"/>
  <c r="CS212" i="1"/>
  <c r="CT212" i="1"/>
  <c r="CU212" i="1"/>
  <c r="CV212" i="1"/>
  <c r="CW212" i="1"/>
  <c r="CX212" i="1"/>
  <c r="CY212" i="1"/>
  <c r="CZ212" i="1"/>
  <c r="DA212" i="1"/>
  <c r="DQ212" i="1"/>
  <c r="DR212" i="1"/>
  <c r="DS212" i="1"/>
  <c r="DT212" i="1"/>
  <c r="EF212" i="1" s="1"/>
  <c r="DU212" i="1"/>
  <c r="EG212" i="1" s="1"/>
  <c r="DV212" i="1"/>
  <c r="DW212" i="1"/>
  <c r="DX212" i="1"/>
  <c r="DY212" i="1"/>
  <c r="DZ212" i="1"/>
  <c r="EC212" i="1"/>
  <c r="EE212" i="1"/>
  <c r="EI212" i="1"/>
  <c r="EJ212" i="1"/>
  <c r="EK212" i="1"/>
  <c r="FZ212" i="1"/>
  <c r="GY212" i="1"/>
  <c r="GZ212" i="1"/>
  <c r="HC212" i="1" s="1"/>
  <c r="HA212" i="1"/>
  <c r="HB212" i="1"/>
  <c r="II212" i="1"/>
  <c r="CQ213" i="1"/>
  <c r="CR213" i="1"/>
  <c r="CS213" i="1"/>
  <c r="CT213" i="1"/>
  <c r="CU213" i="1"/>
  <c r="CV213" i="1"/>
  <c r="CW213" i="1"/>
  <c r="CX213" i="1"/>
  <c r="CY213" i="1"/>
  <c r="CZ213" i="1"/>
  <c r="DA213" i="1"/>
  <c r="DQ213" i="1"/>
  <c r="DR213" i="1"/>
  <c r="DS213" i="1"/>
  <c r="DT213" i="1"/>
  <c r="EA213" i="1" s="1"/>
  <c r="DU213" i="1"/>
  <c r="DV213" i="1"/>
  <c r="EH213" i="1" s="1"/>
  <c r="DW213" i="1"/>
  <c r="EI213" i="1" s="1"/>
  <c r="DX213" i="1"/>
  <c r="DY213" i="1"/>
  <c r="DZ213" i="1"/>
  <c r="EC213" i="1"/>
  <c r="ED213" i="1"/>
  <c r="EE213" i="1"/>
  <c r="EG213" i="1"/>
  <c r="EK213" i="1"/>
  <c r="EL213" i="1"/>
  <c r="FZ213" i="1"/>
  <c r="GY213" i="1"/>
  <c r="GZ213" i="1"/>
  <c r="HA213" i="1"/>
  <c r="HC213" i="1" s="1"/>
  <c r="HB213" i="1"/>
  <c r="II213" i="1"/>
  <c r="CQ214" i="1"/>
  <c r="CR214" i="1"/>
  <c r="CS214" i="1"/>
  <c r="CT214" i="1"/>
  <c r="CU214" i="1"/>
  <c r="CV214" i="1"/>
  <c r="CW214" i="1"/>
  <c r="CX214" i="1"/>
  <c r="CY214" i="1"/>
  <c r="CZ214" i="1"/>
  <c r="DA214" i="1"/>
  <c r="DQ214" i="1"/>
  <c r="DR214" i="1"/>
  <c r="DS214" i="1"/>
  <c r="DT214" i="1"/>
  <c r="DU214" i="1"/>
  <c r="DV214" i="1"/>
  <c r="DW214" i="1"/>
  <c r="DX214" i="1"/>
  <c r="EJ214" i="1" s="1"/>
  <c r="DY214" i="1"/>
  <c r="EK214" i="1" s="1"/>
  <c r="DZ214" i="1"/>
  <c r="EE214" i="1"/>
  <c r="EF214" i="1"/>
  <c r="EG214" i="1"/>
  <c r="EI214" i="1"/>
  <c r="FX214" i="1"/>
  <c r="FZ214" i="1"/>
  <c r="GY214" i="1"/>
  <c r="GZ214" i="1"/>
  <c r="HC214" i="1" s="1"/>
  <c r="HA214" i="1"/>
  <c r="HB214" i="1"/>
  <c r="II214" i="1"/>
  <c r="CQ215" i="1"/>
  <c r="DB215" i="1" s="1"/>
  <c r="CR215" i="1"/>
  <c r="CS215" i="1"/>
  <c r="DF215" i="1" s="1"/>
  <c r="CT215" i="1"/>
  <c r="CU215" i="1"/>
  <c r="CV215" i="1"/>
  <c r="CW215" i="1"/>
  <c r="CX215" i="1"/>
  <c r="CY215" i="1"/>
  <c r="CZ215" i="1"/>
  <c r="DA215" i="1"/>
  <c r="DN215" i="1" s="1"/>
  <c r="DQ215" i="1"/>
  <c r="DR215" i="1"/>
  <c r="ED215" i="1" s="1"/>
  <c r="DS215" i="1"/>
  <c r="EE215" i="1" s="1"/>
  <c r="DT215" i="1"/>
  <c r="DU215" i="1"/>
  <c r="DV215" i="1"/>
  <c r="DW215" i="1"/>
  <c r="DX215" i="1"/>
  <c r="DY215" i="1"/>
  <c r="DZ215" i="1"/>
  <c r="EL215" i="1" s="1"/>
  <c r="EC215" i="1"/>
  <c r="EG215" i="1"/>
  <c r="EH215" i="1"/>
  <c r="EI215" i="1"/>
  <c r="EK215" i="1"/>
  <c r="FZ215" i="1"/>
  <c r="GY215" i="1"/>
  <c r="GZ215" i="1"/>
  <c r="HA215" i="1"/>
  <c r="HB215" i="1"/>
  <c r="HC215" i="1" s="1"/>
  <c r="II215" i="1"/>
  <c r="CQ216" i="1"/>
  <c r="CR216" i="1"/>
  <c r="CS216" i="1"/>
  <c r="CT216" i="1"/>
  <c r="CU216" i="1"/>
  <c r="CV216" i="1"/>
  <c r="CW216" i="1"/>
  <c r="CX216" i="1"/>
  <c r="CY216" i="1"/>
  <c r="CZ216" i="1"/>
  <c r="DA216" i="1"/>
  <c r="DQ216" i="1"/>
  <c r="DR216" i="1"/>
  <c r="DS216" i="1"/>
  <c r="DT216" i="1"/>
  <c r="EF216" i="1" s="1"/>
  <c r="DU216" i="1"/>
  <c r="EG216" i="1" s="1"/>
  <c r="DV216" i="1"/>
  <c r="DW216" i="1"/>
  <c r="DX216" i="1"/>
  <c r="DY216" i="1"/>
  <c r="DZ216" i="1"/>
  <c r="EC216" i="1"/>
  <c r="EE216" i="1"/>
  <c r="EI216" i="1"/>
  <c r="EJ216" i="1"/>
  <c r="EK216" i="1"/>
  <c r="FZ216" i="1"/>
  <c r="GY216" i="1"/>
  <c r="GZ216" i="1"/>
  <c r="HC216" i="1" s="1"/>
  <c r="HA216" i="1"/>
  <c r="HB216" i="1"/>
  <c r="II216" i="1"/>
  <c r="CQ217" i="1"/>
  <c r="CR217" i="1"/>
  <c r="CS217" i="1"/>
  <c r="CT217" i="1"/>
  <c r="CU217" i="1"/>
  <c r="CV217" i="1"/>
  <c r="CW217" i="1"/>
  <c r="CX217" i="1"/>
  <c r="CY217" i="1"/>
  <c r="CZ217" i="1"/>
  <c r="DA217" i="1"/>
  <c r="DQ217" i="1"/>
  <c r="DR217" i="1"/>
  <c r="DS217" i="1"/>
  <c r="DT217" i="1"/>
  <c r="EA217" i="1" s="1"/>
  <c r="DU217" i="1"/>
  <c r="DV217" i="1"/>
  <c r="EH217" i="1" s="1"/>
  <c r="DW217" i="1"/>
  <c r="EI217" i="1" s="1"/>
  <c r="DX217" i="1"/>
  <c r="DY217" i="1"/>
  <c r="DZ217" i="1"/>
  <c r="EC217" i="1"/>
  <c r="ED217" i="1"/>
  <c r="EE217" i="1"/>
  <c r="EG217" i="1"/>
  <c r="EK217" i="1"/>
  <c r="EL217" i="1"/>
  <c r="FZ217" i="1"/>
  <c r="GY217" i="1"/>
  <c r="GZ217" i="1"/>
  <c r="HA217" i="1"/>
  <c r="HC217" i="1" s="1"/>
  <c r="HB217" i="1"/>
  <c r="II217" i="1"/>
  <c r="CQ218" i="1"/>
  <c r="CR218" i="1"/>
  <c r="CS218" i="1"/>
  <c r="CT218" i="1"/>
  <c r="CU218" i="1"/>
  <c r="CV218" i="1"/>
  <c r="CW218" i="1"/>
  <c r="CX218" i="1"/>
  <c r="CY218" i="1"/>
  <c r="CZ218" i="1"/>
  <c r="DA218" i="1"/>
  <c r="DQ218" i="1"/>
  <c r="DR218" i="1"/>
  <c r="DS218" i="1"/>
  <c r="DT218" i="1"/>
  <c r="DU218" i="1"/>
  <c r="DV218" i="1"/>
  <c r="DW218" i="1"/>
  <c r="DX218" i="1"/>
  <c r="EJ218" i="1" s="1"/>
  <c r="DY218" i="1"/>
  <c r="EK218" i="1" s="1"/>
  <c r="DZ218" i="1"/>
  <c r="EE218" i="1"/>
  <c r="EF218" i="1"/>
  <c r="EG218" i="1"/>
  <c r="EI218" i="1"/>
  <c r="FX218" i="1"/>
  <c r="FZ218" i="1"/>
  <c r="GY218" i="1"/>
  <c r="GZ218" i="1"/>
  <c r="HA218" i="1"/>
  <c r="HB218" i="1"/>
  <c r="II218" i="1"/>
  <c r="CQ219" i="1"/>
  <c r="DB219" i="1" s="1"/>
  <c r="CR219" i="1"/>
  <c r="CS219" i="1"/>
  <c r="DF219" i="1" s="1"/>
  <c r="CT219" i="1"/>
  <c r="CU219" i="1"/>
  <c r="CV219" i="1"/>
  <c r="CW219" i="1"/>
  <c r="CX219" i="1"/>
  <c r="CY219" i="1"/>
  <c r="CZ219" i="1"/>
  <c r="DA219" i="1"/>
  <c r="DN219" i="1" s="1"/>
  <c r="DQ219" i="1"/>
  <c r="DR219" i="1"/>
  <c r="ED219" i="1" s="1"/>
  <c r="DS219" i="1"/>
  <c r="EE219" i="1" s="1"/>
  <c r="DT219" i="1"/>
  <c r="DU219" i="1"/>
  <c r="DV219" i="1"/>
  <c r="DW219" i="1"/>
  <c r="DX219" i="1"/>
  <c r="DY219" i="1"/>
  <c r="DZ219" i="1"/>
  <c r="EL219" i="1" s="1"/>
  <c r="EC219" i="1"/>
  <c r="EG219" i="1"/>
  <c r="EH219" i="1"/>
  <c r="EI219" i="1"/>
  <c r="EK219" i="1"/>
  <c r="FZ219" i="1"/>
  <c r="GY219" i="1"/>
  <c r="GZ219" i="1"/>
  <c r="HA219" i="1"/>
  <c r="HB219" i="1"/>
  <c r="HC219" i="1" s="1"/>
  <c r="II219" i="1"/>
  <c r="CQ220" i="1"/>
  <c r="CR220" i="1"/>
  <c r="CS220" i="1"/>
  <c r="CT220" i="1"/>
  <c r="CU220" i="1"/>
  <c r="CV220" i="1"/>
  <c r="CW220" i="1"/>
  <c r="CX220" i="1"/>
  <c r="CY220" i="1"/>
  <c r="CZ220" i="1"/>
  <c r="DA220" i="1"/>
  <c r="DQ220" i="1"/>
  <c r="DR220" i="1"/>
  <c r="DS220" i="1"/>
  <c r="DT220" i="1"/>
  <c r="EF220" i="1" s="1"/>
  <c r="DU220" i="1"/>
  <c r="EG220" i="1" s="1"/>
  <c r="DV220" i="1"/>
  <c r="DW220" i="1"/>
  <c r="DX220" i="1"/>
  <c r="DY220" i="1"/>
  <c r="DZ220" i="1"/>
  <c r="EC220" i="1"/>
  <c r="EE220" i="1"/>
  <c r="EI220" i="1"/>
  <c r="EJ220" i="1"/>
  <c r="EK220" i="1"/>
  <c r="FZ220" i="1"/>
  <c r="GY220" i="1"/>
  <c r="GZ220" i="1"/>
  <c r="HC220" i="1" s="1"/>
  <c r="HA220" i="1"/>
  <c r="HB220" i="1"/>
  <c r="II220" i="1"/>
  <c r="CQ221" i="1"/>
  <c r="CR221" i="1"/>
  <c r="CS221" i="1"/>
  <c r="CT221" i="1"/>
  <c r="CU221" i="1"/>
  <c r="CV221" i="1"/>
  <c r="CW221" i="1"/>
  <c r="CX221" i="1"/>
  <c r="CY221" i="1"/>
  <c r="CZ221" i="1"/>
  <c r="DA221" i="1"/>
  <c r="DQ221" i="1"/>
  <c r="DR221" i="1"/>
  <c r="DS221" i="1"/>
  <c r="DT221" i="1"/>
  <c r="EA221" i="1" s="1"/>
  <c r="DU221" i="1"/>
  <c r="DV221" i="1"/>
  <c r="EH221" i="1" s="1"/>
  <c r="DW221" i="1"/>
  <c r="EI221" i="1" s="1"/>
  <c r="DX221" i="1"/>
  <c r="DY221" i="1"/>
  <c r="DZ221" i="1"/>
  <c r="EC221" i="1"/>
  <c r="ED221" i="1"/>
  <c r="EE221" i="1"/>
  <c r="EG221" i="1"/>
  <c r="EK221" i="1"/>
  <c r="EL221" i="1"/>
  <c r="FZ221" i="1"/>
  <c r="GY221" i="1"/>
  <c r="GZ221" i="1"/>
  <c r="HA221" i="1"/>
  <c r="HC221" i="1" s="1"/>
  <c r="HB221" i="1"/>
  <c r="II221" i="1"/>
  <c r="CQ222" i="1"/>
  <c r="CR222" i="1"/>
  <c r="CS222" i="1"/>
  <c r="CT222" i="1"/>
  <c r="CU222" i="1"/>
  <c r="CV222" i="1"/>
  <c r="CW222" i="1"/>
  <c r="CX222" i="1"/>
  <c r="CY222" i="1"/>
  <c r="CZ222" i="1"/>
  <c r="DA222" i="1"/>
  <c r="DQ222" i="1"/>
  <c r="DR222" i="1"/>
  <c r="DS222" i="1"/>
  <c r="DT222" i="1"/>
  <c r="DU222" i="1"/>
  <c r="DV222" i="1"/>
  <c r="DW222" i="1"/>
  <c r="DX222" i="1"/>
  <c r="EJ222" i="1" s="1"/>
  <c r="DY222" i="1"/>
  <c r="EK222" i="1" s="1"/>
  <c r="DZ222" i="1"/>
  <c r="EE222" i="1"/>
  <c r="EF222" i="1"/>
  <c r="EG222" i="1"/>
  <c r="EI222" i="1"/>
  <c r="FX222" i="1"/>
  <c r="FZ222" i="1"/>
  <c r="GY222" i="1"/>
  <c r="GZ222" i="1"/>
  <c r="HA222" i="1"/>
  <c r="HB222" i="1"/>
  <c r="II222" i="1"/>
  <c r="CQ223" i="1"/>
  <c r="DB223" i="1" s="1"/>
  <c r="CR223" i="1"/>
  <c r="CS223" i="1"/>
  <c r="DF223" i="1" s="1"/>
  <c r="CT223" i="1"/>
  <c r="CU223" i="1"/>
  <c r="CV223" i="1"/>
  <c r="CW223" i="1"/>
  <c r="CX223" i="1"/>
  <c r="CY223" i="1"/>
  <c r="CZ223" i="1"/>
  <c r="DA223" i="1"/>
  <c r="DN223" i="1" s="1"/>
  <c r="DQ223" i="1"/>
  <c r="DR223" i="1"/>
  <c r="ED223" i="1" s="1"/>
  <c r="DS223" i="1"/>
  <c r="EE223" i="1" s="1"/>
  <c r="DT223" i="1"/>
  <c r="DU223" i="1"/>
  <c r="DV223" i="1"/>
  <c r="DW223" i="1"/>
  <c r="DX223" i="1"/>
  <c r="EJ223" i="1" s="1"/>
  <c r="DY223" i="1"/>
  <c r="DZ223" i="1"/>
  <c r="EL223" i="1" s="1"/>
  <c r="EC223" i="1"/>
  <c r="EG223" i="1"/>
  <c r="EH223" i="1"/>
  <c r="EI223" i="1"/>
  <c r="EK223" i="1"/>
  <c r="FZ223" i="1"/>
  <c r="GY223" i="1"/>
  <c r="GZ223" i="1"/>
  <c r="HA223" i="1"/>
  <c r="HB223" i="1"/>
  <c r="HC223" i="1" s="1"/>
  <c r="II223" i="1"/>
  <c r="CQ224" i="1"/>
  <c r="CR224" i="1"/>
  <c r="CS224" i="1"/>
  <c r="CT224" i="1"/>
  <c r="CU224" i="1"/>
  <c r="CV224" i="1"/>
  <c r="CW224" i="1"/>
  <c r="CX224" i="1"/>
  <c r="CY224" i="1"/>
  <c r="CZ224" i="1"/>
  <c r="DA224" i="1"/>
  <c r="DQ224" i="1"/>
  <c r="DR224" i="1"/>
  <c r="DS224" i="1"/>
  <c r="EE224" i="1" s="1"/>
  <c r="DT224" i="1"/>
  <c r="EF224" i="1" s="1"/>
  <c r="DU224" i="1"/>
  <c r="EG224" i="1" s="1"/>
  <c r="DV224" i="1"/>
  <c r="DW224" i="1"/>
  <c r="DX224" i="1"/>
  <c r="DY224" i="1"/>
  <c r="DZ224" i="1"/>
  <c r="EA224" i="1"/>
  <c r="EC224" i="1"/>
  <c r="ED224" i="1"/>
  <c r="EI224" i="1"/>
  <c r="EJ224" i="1"/>
  <c r="EK224" i="1"/>
  <c r="EL224" i="1"/>
  <c r="FX224" i="1"/>
  <c r="FZ224" i="1"/>
  <c r="GY224" i="1"/>
  <c r="GZ224" i="1"/>
  <c r="HC224" i="1" s="1"/>
  <c r="HA224" i="1"/>
  <c r="HB224" i="1"/>
  <c r="II224" i="1"/>
  <c r="CQ225" i="1"/>
  <c r="CR225" i="1"/>
  <c r="CS225" i="1"/>
  <c r="CT225" i="1"/>
  <c r="CU225" i="1"/>
  <c r="CV225" i="1"/>
  <c r="CW225" i="1"/>
  <c r="CX225" i="1"/>
  <c r="CY225" i="1"/>
  <c r="CZ225" i="1"/>
  <c r="DA225" i="1"/>
  <c r="DQ225" i="1"/>
  <c r="DR225" i="1"/>
  <c r="DS225" i="1"/>
  <c r="DT225" i="1"/>
  <c r="DU225" i="1"/>
  <c r="DV225" i="1"/>
  <c r="EH225" i="1" s="1"/>
  <c r="DW225" i="1"/>
  <c r="EI225" i="1" s="1"/>
  <c r="DX225" i="1"/>
  <c r="DY225" i="1"/>
  <c r="DZ225" i="1"/>
  <c r="EC225" i="1"/>
  <c r="ED225" i="1"/>
  <c r="EE225" i="1"/>
  <c r="EF225" i="1"/>
  <c r="EG225" i="1"/>
  <c r="EK225" i="1"/>
  <c r="EL225" i="1"/>
  <c r="FZ225" i="1"/>
  <c r="GY225" i="1"/>
  <c r="GZ225" i="1"/>
  <c r="HA225" i="1"/>
  <c r="HB225" i="1"/>
  <c r="II225" i="1"/>
  <c r="CQ226" i="1"/>
  <c r="CR226" i="1"/>
  <c r="CS226" i="1"/>
  <c r="CT226" i="1"/>
  <c r="CU226" i="1"/>
  <c r="CV226" i="1"/>
  <c r="CW226" i="1"/>
  <c r="CX226" i="1"/>
  <c r="CY226" i="1"/>
  <c r="CZ226" i="1"/>
  <c r="DA226" i="1"/>
  <c r="DQ226" i="1"/>
  <c r="DR226" i="1"/>
  <c r="ED226" i="1" s="1"/>
  <c r="DS226" i="1"/>
  <c r="DT226" i="1"/>
  <c r="DU226" i="1"/>
  <c r="DV226" i="1"/>
  <c r="DW226" i="1"/>
  <c r="DX226" i="1"/>
  <c r="EJ226" i="1" s="1"/>
  <c r="DY226" i="1"/>
  <c r="EK226" i="1" s="1"/>
  <c r="DZ226" i="1"/>
  <c r="EE226" i="1"/>
  <c r="EF226" i="1"/>
  <c r="EG226" i="1"/>
  <c r="EH226" i="1"/>
  <c r="EI226" i="1"/>
  <c r="FX226" i="1"/>
  <c r="FZ226" i="1"/>
  <c r="GY226" i="1"/>
  <c r="GZ226" i="1"/>
  <c r="HA226" i="1"/>
  <c r="HB226" i="1"/>
  <c r="II226" i="1"/>
  <c r="CQ227" i="1"/>
  <c r="CR227" i="1"/>
  <c r="CS227" i="1"/>
  <c r="CT227" i="1"/>
  <c r="CU227" i="1"/>
  <c r="CV227" i="1"/>
  <c r="CW227" i="1"/>
  <c r="CX227" i="1"/>
  <c r="CY227" i="1"/>
  <c r="CZ227" i="1"/>
  <c r="DA227" i="1"/>
  <c r="DQ227" i="1"/>
  <c r="DR227" i="1"/>
  <c r="ED227" i="1" s="1"/>
  <c r="DS227" i="1"/>
  <c r="EE227" i="1" s="1"/>
  <c r="DT227" i="1"/>
  <c r="EF227" i="1" s="1"/>
  <c r="DU227" i="1"/>
  <c r="DV227" i="1"/>
  <c r="DW227" i="1"/>
  <c r="DX227" i="1"/>
  <c r="DY227" i="1"/>
  <c r="DZ227" i="1"/>
  <c r="EL227" i="1" s="1"/>
  <c r="EC227" i="1"/>
  <c r="EG227" i="1"/>
  <c r="EH227" i="1"/>
  <c r="EI227" i="1"/>
  <c r="EK227" i="1"/>
  <c r="FZ227" i="1"/>
  <c r="GY227" i="1"/>
  <c r="GZ227" i="1"/>
  <c r="HA227" i="1"/>
  <c r="HC227" i="1" s="1"/>
  <c r="HB227" i="1"/>
  <c r="II227" i="1"/>
  <c r="CQ228" i="1"/>
  <c r="CR228" i="1"/>
  <c r="CS228" i="1"/>
  <c r="CT228" i="1"/>
  <c r="CU228" i="1"/>
  <c r="CV228" i="1"/>
  <c r="CW228" i="1"/>
  <c r="CX228" i="1"/>
  <c r="CY228" i="1"/>
  <c r="CZ228" i="1"/>
  <c r="DA228" i="1"/>
  <c r="DQ228" i="1"/>
  <c r="DR228" i="1"/>
  <c r="DS228" i="1"/>
  <c r="EE228" i="1" s="1"/>
  <c r="DT228" i="1"/>
  <c r="EF228" i="1" s="1"/>
  <c r="DU228" i="1"/>
  <c r="DV228" i="1"/>
  <c r="DW228" i="1"/>
  <c r="DX228" i="1"/>
  <c r="DY228" i="1"/>
  <c r="EK228" i="1" s="1"/>
  <c r="DZ228" i="1"/>
  <c r="EL228" i="1" s="1"/>
  <c r="ED228" i="1"/>
  <c r="EH228" i="1"/>
  <c r="EI228" i="1"/>
  <c r="EJ228" i="1"/>
  <c r="FZ228" i="1"/>
  <c r="GY228" i="1"/>
  <c r="GZ228" i="1"/>
  <c r="HC228" i="1" s="1"/>
  <c r="HA228" i="1"/>
  <c r="HB228" i="1"/>
  <c r="II228" i="1"/>
  <c r="CQ229" i="1"/>
  <c r="CR229" i="1"/>
  <c r="CS229" i="1"/>
  <c r="CT229" i="1"/>
  <c r="CU229" i="1"/>
  <c r="CV229" i="1"/>
  <c r="CW229" i="1"/>
  <c r="CX229" i="1"/>
  <c r="CY229" i="1"/>
  <c r="CZ229" i="1"/>
  <c r="DA229" i="1"/>
  <c r="DQ229" i="1"/>
  <c r="DR229" i="1"/>
  <c r="DS229" i="1"/>
  <c r="DT229" i="1"/>
  <c r="EF229" i="1" s="1"/>
  <c r="DU229" i="1"/>
  <c r="EG229" i="1" s="1"/>
  <c r="DV229" i="1"/>
  <c r="DW229" i="1"/>
  <c r="EI229" i="1" s="1"/>
  <c r="DX229" i="1"/>
  <c r="DY229" i="1"/>
  <c r="DZ229" i="1"/>
  <c r="EC229" i="1"/>
  <c r="ED229" i="1"/>
  <c r="EE229" i="1"/>
  <c r="EJ229" i="1"/>
  <c r="EK229" i="1"/>
  <c r="EL229" i="1"/>
  <c r="FZ229" i="1"/>
  <c r="GY229" i="1"/>
  <c r="GZ229" i="1"/>
  <c r="HA229" i="1"/>
  <c r="HB229" i="1"/>
  <c r="II229" i="1"/>
  <c r="CQ230" i="1"/>
  <c r="CR230" i="1"/>
  <c r="CS230" i="1"/>
  <c r="CT230" i="1"/>
  <c r="CU230" i="1"/>
  <c r="CV230" i="1"/>
  <c r="CW230" i="1"/>
  <c r="CX230" i="1"/>
  <c r="CY230" i="1"/>
  <c r="CZ230" i="1"/>
  <c r="DA230" i="1"/>
  <c r="DQ230" i="1"/>
  <c r="DR230" i="1"/>
  <c r="DS230" i="1"/>
  <c r="DT230" i="1"/>
  <c r="DU230" i="1"/>
  <c r="DV230" i="1"/>
  <c r="DW230" i="1"/>
  <c r="DX230" i="1"/>
  <c r="EJ230" i="1" s="1"/>
  <c r="DY230" i="1"/>
  <c r="EK230" i="1" s="1"/>
  <c r="DZ230" i="1"/>
  <c r="EE230" i="1"/>
  <c r="EF230" i="1"/>
  <c r="EG230" i="1"/>
  <c r="EH230" i="1"/>
  <c r="EI230" i="1"/>
  <c r="EL230" i="1"/>
  <c r="FX230" i="1"/>
  <c r="FZ230" i="1"/>
  <c r="GY230" i="1"/>
  <c r="GZ230" i="1"/>
  <c r="HA230" i="1"/>
  <c r="HB230" i="1"/>
  <c r="II230" i="1"/>
  <c r="CQ231" i="1"/>
  <c r="CR231" i="1"/>
  <c r="CS231" i="1"/>
  <c r="CT231" i="1"/>
  <c r="CU231" i="1"/>
  <c r="DB231" i="1" s="1"/>
  <c r="CV231" i="1"/>
  <c r="CW231" i="1"/>
  <c r="CX231" i="1"/>
  <c r="CY231" i="1"/>
  <c r="CZ231" i="1"/>
  <c r="DA231" i="1"/>
  <c r="DQ231" i="1"/>
  <c r="EC231" i="1" s="1"/>
  <c r="DR231" i="1"/>
  <c r="ED231" i="1" s="1"/>
  <c r="DS231" i="1"/>
  <c r="DT231" i="1"/>
  <c r="DU231" i="1"/>
  <c r="DV231" i="1"/>
  <c r="DW231" i="1"/>
  <c r="DX231" i="1"/>
  <c r="EJ231" i="1" s="1"/>
  <c r="DY231" i="1"/>
  <c r="DZ231" i="1"/>
  <c r="EL231" i="1" s="1"/>
  <c r="EA231" i="1"/>
  <c r="EF231" i="1"/>
  <c r="EG231" i="1"/>
  <c r="EH231" i="1"/>
  <c r="EI231" i="1"/>
  <c r="FX231" i="1"/>
  <c r="FZ231" i="1"/>
  <c r="GY231" i="1"/>
  <c r="GZ231" i="1"/>
  <c r="HA231" i="1"/>
  <c r="HB231" i="1"/>
  <c r="HC231" i="1"/>
  <c r="II231" i="1"/>
  <c r="CQ232" i="1"/>
  <c r="CR232" i="1"/>
  <c r="CS232" i="1"/>
  <c r="CT232" i="1"/>
  <c r="CU232" i="1"/>
  <c r="CV232" i="1"/>
  <c r="CW232" i="1"/>
  <c r="CX232" i="1"/>
  <c r="CY232" i="1"/>
  <c r="CZ232" i="1"/>
  <c r="DA232" i="1"/>
  <c r="DQ232" i="1"/>
  <c r="DR232" i="1"/>
  <c r="DS232" i="1"/>
  <c r="DT232" i="1"/>
  <c r="EF232" i="1" s="1"/>
  <c r="DU232" i="1"/>
  <c r="EG232" i="1" s="1"/>
  <c r="DV232" i="1"/>
  <c r="EH232" i="1" s="1"/>
  <c r="DW232" i="1"/>
  <c r="DX232" i="1"/>
  <c r="DY232" i="1"/>
  <c r="EK232" i="1" s="1"/>
  <c r="DZ232" i="1"/>
  <c r="EC232" i="1"/>
  <c r="ED232" i="1"/>
  <c r="EE232" i="1"/>
  <c r="EI232" i="1"/>
  <c r="EJ232" i="1"/>
  <c r="EL232" i="1"/>
  <c r="FZ232" i="1"/>
  <c r="GY232" i="1"/>
  <c r="GZ232" i="1"/>
  <c r="HC232" i="1" s="1"/>
  <c r="HA232" i="1"/>
  <c r="HB232" i="1"/>
  <c r="II232" i="1"/>
  <c r="CQ233" i="1"/>
  <c r="CR233" i="1"/>
  <c r="CS233" i="1"/>
  <c r="CT233" i="1"/>
  <c r="CU233" i="1"/>
  <c r="CV233" i="1"/>
  <c r="CW233" i="1"/>
  <c r="CX233" i="1"/>
  <c r="CY233" i="1"/>
  <c r="CZ233" i="1"/>
  <c r="DA233" i="1"/>
  <c r="DQ233" i="1"/>
  <c r="DR233" i="1"/>
  <c r="DS233" i="1"/>
  <c r="DT233" i="1"/>
  <c r="EF233" i="1" s="1"/>
  <c r="DU233" i="1"/>
  <c r="EG233" i="1" s="1"/>
  <c r="DV233" i="1"/>
  <c r="DW233" i="1"/>
  <c r="DX233" i="1"/>
  <c r="DY233" i="1"/>
  <c r="DZ233" i="1"/>
  <c r="EL233" i="1" s="1"/>
  <c r="EC233" i="1"/>
  <c r="EE233" i="1"/>
  <c r="EI233" i="1"/>
  <c r="EJ233" i="1"/>
  <c r="EK233" i="1"/>
  <c r="FZ233" i="1"/>
  <c r="GY233" i="1"/>
  <c r="GZ233" i="1"/>
  <c r="HC233" i="1" s="1"/>
  <c r="HA233" i="1"/>
  <c r="HB233" i="1"/>
  <c r="II233" i="1"/>
  <c r="CQ234" i="1"/>
  <c r="CR234" i="1"/>
  <c r="CS234" i="1"/>
  <c r="CT234" i="1"/>
  <c r="CU234" i="1"/>
  <c r="CV234" i="1"/>
  <c r="CW234" i="1"/>
  <c r="CX234" i="1"/>
  <c r="CY234" i="1"/>
  <c r="CZ234" i="1"/>
  <c r="DA234" i="1"/>
  <c r="DQ234" i="1"/>
  <c r="DR234" i="1"/>
  <c r="DS234" i="1"/>
  <c r="DT234" i="1"/>
  <c r="DU234" i="1"/>
  <c r="DV234" i="1"/>
  <c r="EH234" i="1" s="1"/>
  <c r="DW234" i="1"/>
  <c r="EI234" i="1" s="1"/>
  <c r="DX234" i="1"/>
  <c r="DY234" i="1"/>
  <c r="DZ234" i="1"/>
  <c r="EC234" i="1"/>
  <c r="ED234" i="1"/>
  <c r="EE234" i="1"/>
  <c r="EG234" i="1"/>
  <c r="EK234" i="1"/>
  <c r="EL234" i="1"/>
  <c r="FZ234" i="1"/>
  <c r="GY234" i="1"/>
  <c r="GZ234" i="1"/>
  <c r="HA234" i="1"/>
  <c r="HB234" i="1"/>
  <c r="II234" i="1"/>
  <c r="CQ235" i="1"/>
  <c r="DB235" i="1" s="1"/>
  <c r="CR235" i="1"/>
  <c r="DE235" i="1" s="1"/>
  <c r="CS235" i="1"/>
  <c r="CT235" i="1"/>
  <c r="CU235" i="1"/>
  <c r="CV235" i="1"/>
  <c r="CW235" i="1"/>
  <c r="CX235" i="1"/>
  <c r="DK235" i="1" s="1"/>
  <c r="CY235" i="1"/>
  <c r="DL235" i="1" s="1"/>
  <c r="CZ235" i="1"/>
  <c r="DM235" i="1" s="1"/>
  <c r="DA235" i="1"/>
  <c r="DQ235" i="1"/>
  <c r="DR235" i="1"/>
  <c r="DS235" i="1"/>
  <c r="DT235" i="1"/>
  <c r="DU235" i="1"/>
  <c r="DV235" i="1"/>
  <c r="EH235" i="1" s="1"/>
  <c r="DW235" i="1"/>
  <c r="DX235" i="1"/>
  <c r="EJ235" i="1" s="1"/>
  <c r="DY235" i="1"/>
  <c r="EK235" i="1" s="1"/>
  <c r="DZ235" i="1"/>
  <c r="EE235" i="1"/>
  <c r="EF235" i="1"/>
  <c r="EG235" i="1"/>
  <c r="EI235" i="1"/>
  <c r="FX235" i="1"/>
  <c r="FZ235" i="1"/>
  <c r="GY235" i="1"/>
  <c r="GZ235" i="1"/>
  <c r="HA235" i="1"/>
  <c r="HB235" i="1"/>
  <c r="II235" i="1"/>
  <c r="CQ236" i="1"/>
  <c r="CR236" i="1"/>
  <c r="CS236" i="1"/>
  <c r="CT236" i="1"/>
  <c r="CU236" i="1"/>
  <c r="CV236" i="1"/>
  <c r="CW236" i="1"/>
  <c r="CX236" i="1"/>
  <c r="CY236" i="1"/>
  <c r="CZ236" i="1"/>
  <c r="DA236" i="1"/>
  <c r="DQ236" i="1"/>
  <c r="EA236" i="1" s="1"/>
  <c r="DR236" i="1"/>
  <c r="ED236" i="1" s="1"/>
  <c r="DS236" i="1"/>
  <c r="EE236" i="1" s="1"/>
  <c r="DT236" i="1"/>
  <c r="DU236" i="1"/>
  <c r="DV236" i="1"/>
  <c r="DW236" i="1"/>
  <c r="DX236" i="1"/>
  <c r="EJ236" i="1" s="1"/>
  <c r="DY236" i="1"/>
  <c r="DZ236" i="1"/>
  <c r="EL236" i="1" s="1"/>
  <c r="EC236" i="1"/>
  <c r="EG236" i="1"/>
  <c r="EH236" i="1"/>
  <c r="EI236" i="1"/>
  <c r="EK236" i="1"/>
  <c r="FZ236" i="1"/>
  <c r="GY236" i="1"/>
  <c r="GZ236" i="1"/>
  <c r="HA236" i="1"/>
  <c r="HB236" i="1"/>
  <c r="HC236" i="1" s="1"/>
  <c r="II236" i="1"/>
  <c r="CQ237" i="1"/>
  <c r="CR237" i="1"/>
  <c r="CS237" i="1"/>
  <c r="CT237" i="1"/>
  <c r="CU237" i="1"/>
  <c r="CV237" i="1"/>
  <c r="CW237" i="1"/>
  <c r="CX237" i="1"/>
  <c r="CY237" i="1"/>
  <c r="CZ237" i="1"/>
  <c r="DA237" i="1"/>
  <c r="DQ237" i="1"/>
  <c r="DR237" i="1"/>
  <c r="DS237" i="1"/>
  <c r="DT237" i="1"/>
  <c r="EF237" i="1" s="1"/>
  <c r="DU237" i="1"/>
  <c r="EG237" i="1" s="1"/>
  <c r="DV237" i="1"/>
  <c r="DW237" i="1"/>
  <c r="DX237" i="1"/>
  <c r="DY237" i="1"/>
  <c r="DZ237" i="1"/>
  <c r="EL237" i="1" s="1"/>
  <c r="EC237" i="1"/>
  <c r="EE237" i="1"/>
  <c r="EI237" i="1"/>
  <c r="EJ237" i="1"/>
  <c r="EK237" i="1"/>
  <c r="FZ237" i="1"/>
  <c r="GY237" i="1"/>
  <c r="GZ237" i="1"/>
  <c r="HC237" i="1" s="1"/>
  <c r="HA237" i="1"/>
  <c r="HB237" i="1"/>
  <c r="II237" i="1"/>
  <c r="CQ238" i="1"/>
  <c r="CR238" i="1"/>
  <c r="CS238" i="1"/>
  <c r="CT238" i="1"/>
  <c r="CU238" i="1"/>
  <c r="CV238" i="1"/>
  <c r="CW238" i="1"/>
  <c r="CX238" i="1"/>
  <c r="CY238" i="1"/>
  <c r="CZ238" i="1"/>
  <c r="DA238" i="1"/>
  <c r="DQ238" i="1"/>
  <c r="DR238" i="1"/>
  <c r="DS238" i="1"/>
  <c r="DT238" i="1"/>
  <c r="DU238" i="1"/>
  <c r="DV238" i="1"/>
  <c r="EH238" i="1" s="1"/>
  <c r="DW238" i="1"/>
  <c r="EI238" i="1" s="1"/>
  <c r="DX238" i="1"/>
  <c r="DY238" i="1"/>
  <c r="DZ238" i="1"/>
  <c r="EC238" i="1"/>
  <c r="ED238" i="1"/>
  <c r="EE238" i="1"/>
  <c r="EG238" i="1"/>
  <c r="EK238" i="1"/>
  <c r="EL238" i="1"/>
  <c r="FZ238" i="1"/>
  <c r="GY238" i="1"/>
  <c r="GZ238" i="1"/>
  <c r="HA238" i="1"/>
  <c r="HB238" i="1"/>
  <c r="II238" i="1"/>
  <c r="CQ239" i="1"/>
  <c r="DB239" i="1" s="1"/>
  <c r="CR239" i="1"/>
  <c r="DE239" i="1" s="1"/>
  <c r="CS239" i="1"/>
  <c r="CT239" i="1"/>
  <c r="CU239" i="1"/>
  <c r="CV239" i="1"/>
  <c r="CW239" i="1"/>
  <c r="CX239" i="1"/>
  <c r="DK239" i="1" s="1"/>
  <c r="CY239" i="1"/>
  <c r="DL239" i="1" s="1"/>
  <c r="CZ239" i="1"/>
  <c r="DM239" i="1" s="1"/>
  <c r="DA239" i="1"/>
  <c r="DQ239" i="1"/>
  <c r="DR239" i="1"/>
  <c r="DS239" i="1"/>
  <c r="DT239" i="1"/>
  <c r="DU239" i="1"/>
  <c r="DV239" i="1"/>
  <c r="EH239" i="1" s="1"/>
  <c r="DW239" i="1"/>
  <c r="DX239" i="1"/>
  <c r="EJ239" i="1" s="1"/>
  <c r="DY239" i="1"/>
  <c r="EK239" i="1" s="1"/>
  <c r="DZ239" i="1"/>
  <c r="EE239" i="1"/>
  <c r="EF239" i="1"/>
  <c r="EG239" i="1"/>
  <c r="EI239" i="1"/>
  <c r="FX239" i="1"/>
  <c r="FZ239" i="1"/>
  <c r="GY239" i="1"/>
  <c r="GZ239" i="1"/>
  <c r="HA239" i="1"/>
  <c r="HB239" i="1"/>
  <c r="II239" i="1"/>
  <c r="CQ240" i="1"/>
  <c r="CR240" i="1"/>
  <c r="CS240" i="1"/>
  <c r="CT240" i="1"/>
  <c r="CU240" i="1"/>
  <c r="CV240" i="1"/>
  <c r="CW240" i="1"/>
  <c r="CX240" i="1"/>
  <c r="CY240" i="1"/>
  <c r="CZ240" i="1"/>
  <c r="DA240" i="1"/>
  <c r="DQ240" i="1"/>
  <c r="EA240" i="1" s="1"/>
  <c r="DR240" i="1"/>
  <c r="ED240" i="1" s="1"/>
  <c r="DS240" i="1"/>
  <c r="EE240" i="1" s="1"/>
  <c r="DT240" i="1"/>
  <c r="DU240" i="1"/>
  <c r="DV240" i="1"/>
  <c r="DW240" i="1"/>
  <c r="DX240" i="1"/>
  <c r="EJ240" i="1" s="1"/>
  <c r="DY240" i="1"/>
  <c r="DZ240" i="1"/>
  <c r="EL240" i="1" s="1"/>
  <c r="EC240" i="1"/>
  <c r="EG240" i="1"/>
  <c r="EH240" i="1"/>
  <c r="EI240" i="1"/>
  <c r="EK240" i="1"/>
  <c r="FZ240" i="1"/>
  <c r="GY240" i="1"/>
  <c r="GZ240" i="1"/>
  <c r="HA240" i="1"/>
  <c r="HB240" i="1"/>
  <c r="HC240" i="1" s="1"/>
  <c r="II240" i="1"/>
  <c r="CQ241" i="1"/>
  <c r="CR241" i="1"/>
  <c r="CS241" i="1"/>
  <c r="CT241" i="1"/>
  <c r="CU241" i="1"/>
  <c r="CV241" i="1"/>
  <c r="CW241" i="1"/>
  <c r="CX241" i="1"/>
  <c r="CY241" i="1"/>
  <c r="CZ241" i="1"/>
  <c r="DA241" i="1"/>
  <c r="DQ241" i="1"/>
  <c r="DR241" i="1"/>
  <c r="DS241" i="1"/>
  <c r="DT241" i="1"/>
  <c r="EF241" i="1" s="1"/>
  <c r="DU241" i="1"/>
  <c r="EG241" i="1" s="1"/>
  <c r="DV241" i="1"/>
  <c r="DW241" i="1"/>
  <c r="DX241" i="1"/>
  <c r="DY241" i="1"/>
  <c r="DZ241" i="1"/>
  <c r="EL241" i="1" s="1"/>
  <c r="EC241" i="1"/>
  <c r="EE241" i="1"/>
  <c r="EI241" i="1"/>
  <c r="EJ241" i="1"/>
  <c r="EK241" i="1"/>
  <c r="FZ241" i="1"/>
  <c r="GY241" i="1"/>
  <c r="GZ241" i="1"/>
  <c r="HC241" i="1" s="1"/>
  <c r="HA241" i="1"/>
  <c r="HB241" i="1"/>
  <c r="II241" i="1"/>
  <c r="CQ242" i="1"/>
  <c r="CR242" i="1"/>
  <c r="CS242" i="1"/>
  <c r="CT242" i="1"/>
  <c r="CU242" i="1"/>
  <c r="CV242" i="1"/>
  <c r="CW242" i="1"/>
  <c r="CX242" i="1"/>
  <c r="CY242" i="1"/>
  <c r="CZ242" i="1"/>
  <c r="DA242" i="1"/>
  <c r="DQ242" i="1"/>
  <c r="DR242" i="1"/>
  <c r="DS242" i="1"/>
  <c r="DT242" i="1"/>
  <c r="DU242" i="1"/>
  <c r="DV242" i="1"/>
  <c r="EH242" i="1" s="1"/>
  <c r="DW242" i="1"/>
  <c r="EI242" i="1" s="1"/>
  <c r="DX242" i="1"/>
  <c r="DY242" i="1"/>
  <c r="DZ242" i="1"/>
  <c r="EC242" i="1"/>
  <c r="ED242" i="1"/>
  <c r="EE242" i="1"/>
  <c r="EG242" i="1"/>
  <c r="EK242" i="1"/>
  <c r="EL242" i="1"/>
  <c r="FZ242" i="1"/>
  <c r="GY242" i="1"/>
  <c r="GZ242" i="1"/>
  <c r="HA242" i="1"/>
  <c r="HB242" i="1"/>
  <c r="II242" i="1"/>
  <c r="CQ243" i="1"/>
  <c r="DB243" i="1" s="1"/>
  <c r="CR243" i="1"/>
  <c r="DE243" i="1" s="1"/>
  <c r="CS243" i="1"/>
  <c r="CT243" i="1"/>
  <c r="CU243" i="1"/>
  <c r="CV243" i="1"/>
  <c r="CW243" i="1"/>
  <c r="CX243" i="1"/>
  <c r="DK243" i="1" s="1"/>
  <c r="CY243" i="1"/>
  <c r="DL243" i="1" s="1"/>
  <c r="CZ243" i="1"/>
  <c r="DM243" i="1" s="1"/>
  <c r="DA243" i="1"/>
  <c r="DQ243" i="1"/>
  <c r="DR243" i="1"/>
  <c r="DS243" i="1"/>
  <c r="DT243" i="1"/>
  <c r="DU243" i="1"/>
  <c r="DV243" i="1"/>
  <c r="EH243" i="1" s="1"/>
  <c r="DW243" i="1"/>
  <c r="DX243" i="1"/>
  <c r="EJ243" i="1" s="1"/>
  <c r="DY243" i="1"/>
  <c r="EK243" i="1" s="1"/>
  <c r="DZ243" i="1"/>
  <c r="EE243" i="1"/>
  <c r="EF243" i="1"/>
  <c r="EG243" i="1"/>
  <c r="EI243" i="1"/>
  <c r="FX243" i="1"/>
  <c r="FZ243" i="1"/>
  <c r="GY243" i="1"/>
  <c r="GZ243" i="1"/>
  <c r="HA243" i="1"/>
  <c r="HB243" i="1"/>
  <c r="II243" i="1"/>
  <c r="CQ244" i="1"/>
  <c r="CR244" i="1"/>
  <c r="CS244" i="1"/>
  <c r="CT244" i="1"/>
  <c r="CU244" i="1"/>
  <c r="CV244" i="1"/>
  <c r="CW244" i="1"/>
  <c r="CX244" i="1"/>
  <c r="CY244" i="1"/>
  <c r="CZ244" i="1"/>
  <c r="DA244" i="1"/>
  <c r="DQ244" i="1"/>
  <c r="EA244" i="1" s="1"/>
  <c r="DR244" i="1"/>
  <c r="ED244" i="1" s="1"/>
  <c r="DS244" i="1"/>
  <c r="EE244" i="1" s="1"/>
  <c r="DT244" i="1"/>
  <c r="DU244" i="1"/>
  <c r="DV244" i="1"/>
  <c r="DW244" i="1"/>
  <c r="DX244" i="1"/>
  <c r="EJ244" i="1" s="1"/>
  <c r="DY244" i="1"/>
  <c r="DZ244" i="1"/>
  <c r="EL244" i="1" s="1"/>
  <c r="EC244" i="1"/>
  <c r="EG244" i="1"/>
  <c r="EH244" i="1"/>
  <c r="EI244" i="1"/>
  <c r="EK244" i="1"/>
  <c r="FZ244" i="1"/>
  <c r="GY244" i="1"/>
  <c r="GZ244" i="1"/>
  <c r="HA244" i="1"/>
  <c r="HB244" i="1"/>
  <c r="HC244" i="1" s="1"/>
  <c r="II244" i="1"/>
  <c r="CQ245" i="1"/>
  <c r="CR245" i="1"/>
  <c r="CS245" i="1"/>
  <c r="CT245" i="1"/>
  <c r="CU245" i="1"/>
  <c r="CV245" i="1"/>
  <c r="CW245" i="1"/>
  <c r="CX245" i="1"/>
  <c r="CY245" i="1"/>
  <c r="CZ245" i="1"/>
  <c r="DA245" i="1"/>
  <c r="DQ245" i="1"/>
  <c r="DR245" i="1"/>
  <c r="DS245" i="1"/>
  <c r="DT245" i="1"/>
  <c r="EF245" i="1" s="1"/>
  <c r="DU245" i="1"/>
  <c r="EG245" i="1" s="1"/>
  <c r="DV245" i="1"/>
  <c r="DW245" i="1"/>
  <c r="DX245" i="1"/>
  <c r="DY245" i="1"/>
  <c r="DZ245" i="1"/>
  <c r="EL245" i="1" s="1"/>
  <c r="EC245" i="1"/>
  <c r="EE245" i="1"/>
  <c r="EI245" i="1"/>
  <c r="EJ245" i="1"/>
  <c r="EK245" i="1"/>
  <c r="FZ245" i="1"/>
  <c r="GY245" i="1"/>
  <c r="GZ245" i="1"/>
  <c r="HC245" i="1" s="1"/>
  <c r="HA245" i="1"/>
  <c r="HB245" i="1"/>
  <c r="II245" i="1"/>
  <c r="CQ246" i="1"/>
  <c r="CR246" i="1"/>
  <c r="CS246" i="1"/>
  <c r="CT246" i="1"/>
  <c r="CU246" i="1"/>
  <c r="CV246" i="1"/>
  <c r="CW246" i="1"/>
  <c r="CX246" i="1"/>
  <c r="CY246" i="1"/>
  <c r="CZ246" i="1"/>
  <c r="DA246" i="1"/>
  <c r="DQ246" i="1"/>
  <c r="DR246" i="1"/>
  <c r="DS246" i="1"/>
  <c r="DT246" i="1"/>
  <c r="DU246" i="1"/>
  <c r="DV246" i="1"/>
  <c r="EH246" i="1" s="1"/>
  <c r="DW246" i="1"/>
  <c r="EI246" i="1" s="1"/>
  <c r="DX246" i="1"/>
  <c r="DY246" i="1"/>
  <c r="DZ246" i="1"/>
  <c r="EC246" i="1"/>
  <c r="ED246" i="1"/>
  <c r="EE246" i="1"/>
  <c r="EG246" i="1"/>
  <c r="EK246" i="1"/>
  <c r="EL246" i="1"/>
  <c r="FZ246" i="1"/>
  <c r="GY246" i="1"/>
  <c r="GZ246" i="1"/>
  <c r="HA246" i="1"/>
  <c r="HB246" i="1"/>
  <c r="II246" i="1"/>
  <c r="CQ247" i="1"/>
  <c r="DB247" i="1" s="1"/>
  <c r="CR247" i="1"/>
  <c r="DE247" i="1" s="1"/>
  <c r="CS247" i="1"/>
  <c r="CT247" i="1"/>
  <c r="CU247" i="1"/>
  <c r="CV247" i="1"/>
  <c r="CW247" i="1"/>
  <c r="CX247" i="1"/>
  <c r="DK247" i="1" s="1"/>
  <c r="CY247" i="1"/>
  <c r="DL247" i="1" s="1"/>
  <c r="CZ247" i="1"/>
  <c r="DM247" i="1" s="1"/>
  <c r="DA247" i="1"/>
  <c r="DQ247" i="1"/>
  <c r="DR247" i="1"/>
  <c r="DS247" i="1"/>
  <c r="DT247" i="1"/>
  <c r="DU247" i="1"/>
  <c r="DV247" i="1"/>
  <c r="EH247" i="1" s="1"/>
  <c r="DW247" i="1"/>
  <c r="DX247" i="1"/>
  <c r="EJ247" i="1" s="1"/>
  <c r="DY247" i="1"/>
  <c r="EK247" i="1" s="1"/>
  <c r="DZ247" i="1"/>
  <c r="EE247" i="1"/>
  <c r="EF247" i="1"/>
  <c r="EG247" i="1"/>
  <c r="EI247" i="1"/>
  <c r="FX247" i="1"/>
  <c r="FZ247" i="1"/>
  <c r="GY247" i="1"/>
  <c r="GZ247" i="1"/>
  <c r="HA247" i="1"/>
  <c r="HB247" i="1"/>
  <c r="II247" i="1"/>
  <c r="CQ248" i="1"/>
  <c r="CR248" i="1"/>
  <c r="CS248" i="1"/>
  <c r="CT248" i="1"/>
  <c r="CU248" i="1"/>
  <c r="CV248" i="1"/>
  <c r="CW248" i="1"/>
  <c r="CX248" i="1"/>
  <c r="CY248" i="1"/>
  <c r="CZ248" i="1"/>
  <c r="DA248" i="1"/>
  <c r="DQ248" i="1"/>
  <c r="EA248" i="1" s="1"/>
  <c r="DR248" i="1"/>
  <c r="ED248" i="1" s="1"/>
  <c r="DS248" i="1"/>
  <c r="EE248" i="1" s="1"/>
  <c r="DT248" i="1"/>
  <c r="DU248" i="1"/>
  <c r="DV248" i="1"/>
  <c r="DW248" i="1"/>
  <c r="DX248" i="1"/>
  <c r="EJ248" i="1" s="1"/>
  <c r="DY248" i="1"/>
  <c r="DZ248" i="1"/>
  <c r="EL248" i="1" s="1"/>
  <c r="EC248" i="1"/>
  <c r="EG248" i="1"/>
  <c r="EH248" i="1"/>
  <c r="EI248" i="1"/>
  <c r="EK248" i="1"/>
  <c r="FZ248" i="1"/>
  <c r="GY248" i="1"/>
  <c r="GZ248" i="1"/>
  <c r="HA248" i="1"/>
  <c r="HB248" i="1"/>
  <c r="HC248" i="1" s="1"/>
  <c r="II248" i="1"/>
  <c r="CQ249" i="1"/>
  <c r="CR249" i="1"/>
  <c r="CS249" i="1"/>
  <c r="CT249" i="1"/>
  <c r="CU249" i="1"/>
  <c r="CV249" i="1"/>
  <c r="CW249" i="1"/>
  <c r="CX249" i="1"/>
  <c r="CY249" i="1"/>
  <c r="CZ249" i="1"/>
  <c r="DA249" i="1"/>
  <c r="DQ249" i="1"/>
  <c r="DR249" i="1"/>
  <c r="DS249" i="1"/>
  <c r="DT249" i="1"/>
  <c r="EF249" i="1" s="1"/>
  <c r="DU249" i="1"/>
  <c r="EG249" i="1" s="1"/>
  <c r="DV249" i="1"/>
  <c r="DW249" i="1"/>
  <c r="DX249" i="1"/>
  <c r="DY249" i="1"/>
  <c r="DZ249" i="1"/>
  <c r="EL249" i="1" s="1"/>
  <c r="EC249" i="1"/>
  <c r="EE249" i="1"/>
  <c r="EI249" i="1"/>
  <c r="EJ249" i="1"/>
  <c r="EK249" i="1"/>
  <c r="FZ249" i="1"/>
  <c r="GY249" i="1"/>
  <c r="GZ249" i="1"/>
  <c r="HC249" i="1" s="1"/>
  <c r="HA249" i="1"/>
  <c r="HB249" i="1"/>
  <c r="II249" i="1"/>
  <c r="CQ250" i="1"/>
  <c r="CR250" i="1"/>
  <c r="CS250" i="1"/>
  <c r="CT250" i="1"/>
  <c r="CU250" i="1"/>
  <c r="CV250" i="1"/>
  <c r="CW250" i="1"/>
  <c r="CX250" i="1"/>
  <c r="CY250" i="1"/>
  <c r="CZ250" i="1"/>
  <c r="DA250" i="1"/>
  <c r="DQ250" i="1"/>
  <c r="DR250" i="1"/>
  <c r="DS250" i="1"/>
  <c r="DT250" i="1"/>
  <c r="DU250" i="1"/>
  <c r="DV250" i="1"/>
  <c r="EH250" i="1" s="1"/>
  <c r="DW250" i="1"/>
  <c r="EI250" i="1" s="1"/>
  <c r="DX250" i="1"/>
  <c r="DY250" i="1"/>
  <c r="DZ250" i="1"/>
  <c r="EC250" i="1"/>
  <c r="ED250" i="1"/>
  <c r="EE250" i="1"/>
  <c r="EG250" i="1"/>
  <c r="EK250" i="1"/>
  <c r="EL250" i="1"/>
  <c r="FZ250" i="1"/>
  <c r="GY250" i="1"/>
  <c r="GZ250" i="1"/>
  <c r="HA250" i="1"/>
  <c r="HC250" i="1" s="1"/>
  <c r="HB250" i="1"/>
  <c r="II250" i="1"/>
  <c r="CQ251" i="1"/>
  <c r="CR251" i="1"/>
  <c r="CS251" i="1"/>
  <c r="CT251" i="1"/>
  <c r="CU251" i="1"/>
  <c r="CV251" i="1"/>
  <c r="CW251" i="1"/>
  <c r="CX251" i="1"/>
  <c r="CY251" i="1"/>
  <c r="CZ251" i="1"/>
  <c r="DA251" i="1"/>
  <c r="DQ251" i="1"/>
  <c r="DR251" i="1"/>
  <c r="DS251" i="1"/>
  <c r="DT251" i="1"/>
  <c r="DU251" i="1"/>
  <c r="DV251" i="1"/>
  <c r="DW251" i="1"/>
  <c r="DX251" i="1"/>
  <c r="EJ251" i="1" s="1"/>
  <c r="DY251" i="1"/>
  <c r="EK251" i="1" s="1"/>
  <c r="DZ251" i="1"/>
  <c r="EE251" i="1"/>
  <c r="EF251" i="1"/>
  <c r="EG251" i="1"/>
  <c r="EI251" i="1"/>
  <c r="FX251" i="1"/>
  <c r="FZ251" i="1"/>
  <c r="GY251" i="1"/>
  <c r="GZ251" i="1"/>
  <c r="HA251" i="1"/>
  <c r="HB251" i="1"/>
  <c r="II251" i="1"/>
  <c r="CQ252" i="1"/>
  <c r="CR252" i="1"/>
  <c r="CS252" i="1"/>
  <c r="CT252" i="1"/>
  <c r="CU252" i="1"/>
  <c r="CV252" i="1"/>
  <c r="CW252" i="1"/>
  <c r="CX252" i="1"/>
  <c r="CY252" i="1"/>
  <c r="CZ252" i="1"/>
  <c r="DA252" i="1"/>
  <c r="DQ252" i="1"/>
  <c r="DR252" i="1"/>
  <c r="ED252" i="1" s="1"/>
  <c r="DS252" i="1"/>
  <c r="EE252" i="1" s="1"/>
  <c r="DT252" i="1"/>
  <c r="DU252" i="1"/>
  <c r="DV252" i="1"/>
  <c r="DW252" i="1"/>
  <c r="DX252" i="1"/>
  <c r="EJ252" i="1" s="1"/>
  <c r="DY252" i="1"/>
  <c r="DZ252" i="1"/>
  <c r="EG252" i="1"/>
  <c r="EH252" i="1"/>
  <c r="EI252" i="1"/>
  <c r="EK252" i="1"/>
  <c r="FZ252" i="1"/>
  <c r="GY252" i="1"/>
  <c r="GZ252" i="1"/>
  <c r="HA252" i="1"/>
  <c r="HB252" i="1"/>
  <c r="HC252" i="1"/>
  <c r="II252" i="1"/>
  <c r="CQ253" i="1"/>
  <c r="CR253" i="1"/>
  <c r="CS253" i="1"/>
  <c r="CT253" i="1"/>
  <c r="CU253" i="1"/>
  <c r="CV253" i="1"/>
  <c r="CW253" i="1"/>
  <c r="CX253" i="1"/>
  <c r="CY253" i="1"/>
  <c r="CZ253" i="1"/>
  <c r="DA253" i="1"/>
  <c r="DQ253" i="1"/>
  <c r="DR253" i="1"/>
  <c r="DS253" i="1"/>
  <c r="DT253" i="1"/>
  <c r="DU253" i="1"/>
  <c r="EG253" i="1" s="1"/>
  <c r="DV253" i="1"/>
  <c r="DW253" i="1"/>
  <c r="DX253" i="1"/>
  <c r="DY253" i="1"/>
  <c r="DZ253" i="1"/>
  <c r="EL253" i="1" s="1"/>
  <c r="EC253" i="1"/>
  <c r="EE253" i="1"/>
  <c r="EI253" i="1"/>
  <c r="EJ253" i="1"/>
  <c r="EK253" i="1"/>
  <c r="FZ253" i="1"/>
  <c r="GY253" i="1"/>
  <c r="GZ253" i="1"/>
  <c r="HC253" i="1" s="1"/>
  <c r="HA253" i="1"/>
  <c r="HB253" i="1"/>
  <c r="II253" i="1"/>
  <c r="CQ254" i="1"/>
  <c r="CR254" i="1"/>
  <c r="CS254" i="1"/>
  <c r="CT254" i="1"/>
  <c r="CU254" i="1"/>
  <c r="CV254" i="1"/>
  <c r="CW254" i="1"/>
  <c r="CX254" i="1"/>
  <c r="CY254" i="1"/>
  <c r="CZ254" i="1"/>
  <c r="DA254" i="1"/>
  <c r="DQ254" i="1"/>
  <c r="DR254" i="1"/>
  <c r="DS254" i="1"/>
  <c r="DT254" i="1"/>
  <c r="DU254" i="1"/>
  <c r="DV254" i="1"/>
  <c r="DW254" i="1"/>
  <c r="EI254" i="1" s="1"/>
  <c r="DX254" i="1"/>
  <c r="DY254" i="1"/>
  <c r="DZ254" i="1"/>
  <c r="EC254" i="1"/>
  <c r="ED254" i="1"/>
  <c r="EE254" i="1"/>
  <c r="EG254" i="1"/>
  <c r="EK254" i="1"/>
  <c r="EL254" i="1"/>
  <c r="FZ254" i="1"/>
  <c r="GY254" i="1"/>
  <c r="GZ254" i="1"/>
  <c r="HA254" i="1"/>
  <c r="HB254" i="1"/>
  <c r="II254" i="1"/>
  <c r="CQ255" i="1"/>
  <c r="CR255" i="1"/>
  <c r="CS255" i="1"/>
  <c r="CT255" i="1"/>
  <c r="CU255" i="1"/>
  <c r="CV255" i="1"/>
  <c r="CW255" i="1"/>
  <c r="CX255" i="1"/>
  <c r="CY255" i="1"/>
  <c r="CZ255" i="1"/>
  <c r="DA255" i="1"/>
  <c r="DQ255" i="1"/>
  <c r="DR255" i="1"/>
  <c r="ED255" i="1" s="1"/>
  <c r="DS255" i="1"/>
  <c r="DT255" i="1"/>
  <c r="DU255" i="1"/>
  <c r="DV255" i="1"/>
  <c r="FX255" i="1" s="1"/>
  <c r="DW255" i="1"/>
  <c r="DX255" i="1"/>
  <c r="EJ255" i="1" s="1"/>
  <c r="DY255" i="1"/>
  <c r="EK255" i="1" s="1"/>
  <c r="DZ255" i="1"/>
  <c r="EE255" i="1"/>
  <c r="EF255" i="1"/>
  <c r="EG255" i="1"/>
  <c r="EH255" i="1"/>
  <c r="EI255" i="1"/>
  <c r="FZ255" i="1"/>
  <c r="GY255" i="1"/>
  <c r="GZ255" i="1"/>
  <c r="HA255" i="1"/>
  <c r="HB255" i="1"/>
  <c r="HC255" i="1" s="1"/>
  <c r="II255" i="1"/>
  <c r="CQ256" i="1"/>
  <c r="CR256" i="1"/>
  <c r="CS256" i="1"/>
  <c r="CT256" i="1"/>
  <c r="CU256" i="1"/>
  <c r="CV256" i="1"/>
  <c r="CW256" i="1"/>
  <c r="CX256" i="1"/>
  <c r="CY256" i="1"/>
  <c r="CZ256" i="1"/>
  <c r="DA256" i="1"/>
  <c r="DQ256" i="1"/>
  <c r="DR256" i="1"/>
  <c r="ED256" i="1" s="1"/>
  <c r="DS256" i="1"/>
  <c r="EE256" i="1" s="1"/>
  <c r="DT256" i="1"/>
  <c r="DU256" i="1"/>
  <c r="DV256" i="1"/>
  <c r="DW256" i="1"/>
  <c r="DX256" i="1"/>
  <c r="EJ256" i="1" s="1"/>
  <c r="DY256" i="1"/>
  <c r="DZ256" i="1"/>
  <c r="EL256" i="1" s="1"/>
  <c r="EC256" i="1"/>
  <c r="EG256" i="1"/>
  <c r="EH256" i="1"/>
  <c r="EI256" i="1"/>
  <c r="EK256" i="1"/>
  <c r="FZ256" i="1"/>
  <c r="GY256" i="1"/>
  <c r="GZ256" i="1"/>
  <c r="HA256" i="1"/>
  <c r="HB256" i="1"/>
  <c r="II256" i="1"/>
  <c r="CQ257" i="1"/>
  <c r="CR257" i="1"/>
  <c r="CS257" i="1"/>
  <c r="CT257" i="1"/>
  <c r="CU257" i="1"/>
  <c r="CV257" i="1"/>
  <c r="CW257" i="1"/>
  <c r="CX257" i="1"/>
  <c r="CY257" i="1"/>
  <c r="CZ257" i="1"/>
  <c r="DA257" i="1"/>
  <c r="DQ257" i="1"/>
  <c r="DR257" i="1"/>
  <c r="DS257" i="1"/>
  <c r="DT257" i="1"/>
  <c r="EF257" i="1" s="1"/>
  <c r="DU257" i="1"/>
  <c r="DV257" i="1"/>
  <c r="DW257" i="1"/>
  <c r="DX257" i="1"/>
  <c r="DY257" i="1"/>
  <c r="DZ257" i="1"/>
  <c r="EA257" i="1"/>
  <c r="ED257" i="1"/>
  <c r="EH257" i="1"/>
  <c r="EI257" i="1"/>
  <c r="EJ257" i="1"/>
  <c r="EL257" i="1"/>
  <c r="FZ257" i="1"/>
  <c r="GY257" i="1"/>
  <c r="GZ257" i="1"/>
  <c r="HC257" i="1" s="1"/>
  <c r="HA257" i="1"/>
  <c r="HB257" i="1"/>
  <c r="II257" i="1"/>
  <c r="CQ258" i="1"/>
  <c r="CR258" i="1"/>
  <c r="CS258" i="1"/>
  <c r="CT258" i="1"/>
  <c r="CU258" i="1"/>
  <c r="CV258" i="1"/>
  <c r="CW258" i="1"/>
  <c r="CX258" i="1"/>
  <c r="CY258" i="1"/>
  <c r="CZ258" i="1"/>
  <c r="DA258" i="1"/>
  <c r="DQ258" i="1"/>
  <c r="DR258" i="1"/>
  <c r="DS258" i="1"/>
  <c r="DT258" i="1"/>
  <c r="DU258" i="1"/>
  <c r="EG258" i="1" s="1"/>
  <c r="DV258" i="1"/>
  <c r="DW258" i="1"/>
  <c r="EI258" i="1" s="1"/>
  <c r="DX258" i="1"/>
  <c r="DY258" i="1"/>
  <c r="DZ258" i="1"/>
  <c r="EC258" i="1"/>
  <c r="ED258" i="1"/>
  <c r="EE258" i="1"/>
  <c r="EJ258" i="1"/>
  <c r="EK258" i="1"/>
  <c r="EL258" i="1"/>
  <c r="FZ258" i="1"/>
  <c r="GY258" i="1"/>
  <c r="GZ258" i="1"/>
  <c r="HA258" i="1"/>
  <c r="HB258" i="1"/>
  <c r="II258" i="1"/>
  <c r="CQ259" i="1"/>
  <c r="CR259" i="1"/>
  <c r="CS259" i="1"/>
  <c r="CT259" i="1"/>
  <c r="CU259" i="1"/>
  <c r="CV259" i="1"/>
  <c r="CW259" i="1"/>
  <c r="CX259" i="1"/>
  <c r="CY259" i="1"/>
  <c r="CZ259" i="1"/>
  <c r="DA259" i="1"/>
  <c r="DQ259" i="1"/>
  <c r="DR259" i="1"/>
  <c r="DS259" i="1"/>
  <c r="DT259" i="1"/>
  <c r="DU259" i="1"/>
  <c r="DV259" i="1"/>
  <c r="DW259" i="1"/>
  <c r="DX259" i="1"/>
  <c r="DY259" i="1"/>
  <c r="EK259" i="1" s="1"/>
  <c r="DZ259" i="1"/>
  <c r="EE259" i="1"/>
  <c r="EF259" i="1"/>
  <c r="EG259" i="1"/>
  <c r="EH259" i="1"/>
  <c r="EI259" i="1"/>
  <c r="FX259" i="1"/>
  <c r="FZ259" i="1"/>
  <c r="GY259" i="1"/>
  <c r="GZ259" i="1"/>
  <c r="HA259" i="1"/>
  <c r="HC259" i="1" s="1"/>
  <c r="HB259" i="1"/>
  <c r="II259" i="1"/>
  <c r="CQ260" i="1"/>
  <c r="CR260" i="1"/>
  <c r="CS260" i="1"/>
  <c r="CT260" i="1"/>
  <c r="DG260" i="1" s="1"/>
  <c r="CU260" i="1"/>
  <c r="CV260" i="1"/>
  <c r="CW260" i="1"/>
  <c r="CX260" i="1"/>
  <c r="CY260" i="1"/>
  <c r="CZ260" i="1"/>
  <c r="DA260" i="1"/>
  <c r="DB260" i="1"/>
  <c r="DQ260" i="1"/>
  <c r="DR260" i="1"/>
  <c r="ED260" i="1" s="1"/>
  <c r="DS260" i="1"/>
  <c r="EE260" i="1" s="1"/>
  <c r="DT260" i="1"/>
  <c r="DU260" i="1"/>
  <c r="DV260" i="1"/>
  <c r="DW260" i="1"/>
  <c r="DX260" i="1"/>
  <c r="DY260" i="1"/>
  <c r="DZ260" i="1"/>
  <c r="EL260" i="1" s="1"/>
  <c r="EA260" i="1"/>
  <c r="EF260" i="1"/>
  <c r="EG260" i="1"/>
  <c r="EH260" i="1"/>
  <c r="EI260" i="1"/>
  <c r="EJ260" i="1"/>
  <c r="EK260" i="1"/>
  <c r="FX260" i="1"/>
  <c r="FZ260" i="1"/>
  <c r="GY260" i="1"/>
  <c r="GZ260" i="1"/>
  <c r="HA260" i="1"/>
  <c r="HB260" i="1"/>
  <c r="HC260" i="1"/>
  <c r="II260" i="1"/>
  <c r="CQ261" i="1"/>
  <c r="CR261" i="1"/>
  <c r="DB261" i="1" s="1"/>
  <c r="CS261" i="1"/>
  <c r="CT261" i="1"/>
  <c r="CU261" i="1"/>
  <c r="CV261" i="1"/>
  <c r="CW261" i="1"/>
  <c r="CX261" i="1"/>
  <c r="CY261" i="1"/>
  <c r="CZ261" i="1"/>
  <c r="DM261" i="1" s="1"/>
  <c r="DA261" i="1"/>
  <c r="DQ261" i="1"/>
  <c r="DR261" i="1"/>
  <c r="DS261" i="1"/>
  <c r="DT261" i="1"/>
  <c r="DU261" i="1"/>
  <c r="DV261" i="1"/>
  <c r="DW261" i="1"/>
  <c r="DX261" i="1"/>
  <c r="DY261" i="1"/>
  <c r="DZ261" i="1"/>
  <c r="EC261" i="1"/>
  <c r="ED261" i="1"/>
  <c r="EE261" i="1"/>
  <c r="EH261" i="1"/>
  <c r="EI261" i="1"/>
  <c r="EJ261" i="1"/>
  <c r="EK261" i="1"/>
  <c r="EL261" i="1"/>
  <c r="FX261" i="1"/>
  <c r="FZ261" i="1"/>
  <c r="GY261" i="1"/>
  <c r="GZ261" i="1"/>
  <c r="HC261" i="1" s="1"/>
  <c r="HA261" i="1"/>
  <c r="HB261" i="1"/>
  <c r="II261" i="1"/>
  <c r="CQ262" i="1"/>
  <c r="CR262" i="1"/>
  <c r="CS262" i="1"/>
  <c r="CT262" i="1"/>
  <c r="CU262" i="1"/>
  <c r="CV262" i="1"/>
  <c r="CW262" i="1"/>
  <c r="CX262" i="1"/>
  <c r="CY262" i="1"/>
  <c r="CZ262" i="1"/>
  <c r="DA262" i="1"/>
  <c r="DQ262" i="1"/>
  <c r="DR262" i="1"/>
  <c r="DS262" i="1"/>
  <c r="DT262" i="1"/>
  <c r="DU262" i="1"/>
  <c r="DV262" i="1"/>
  <c r="DW262" i="1"/>
  <c r="DX262" i="1"/>
  <c r="DY262" i="1"/>
  <c r="DZ262" i="1"/>
  <c r="EC262" i="1"/>
  <c r="ED262" i="1"/>
  <c r="EE262" i="1"/>
  <c r="EF262" i="1"/>
  <c r="EG262" i="1"/>
  <c r="EJ262" i="1"/>
  <c r="EK262" i="1"/>
  <c r="EL262" i="1"/>
  <c r="FZ262" i="1"/>
  <c r="GY262" i="1"/>
  <c r="GZ262" i="1"/>
  <c r="HA262" i="1"/>
  <c r="HB262" i="1"/>
  <c r="II262" i="1"/>
  <c r="CQ263" i="1"/>
  <c r="CR263" i="1"/>
  <c r="CS263" i="1"/>
  <c r="CT263" i="1"/>
  <c r="CU263" i="1"/>
  <c r="CV263" i="1"/>
  <c r="CW263" i="1"/>
  <c r="CX263" i="1"/>
  <c r="CY263" i="1"/>
  <c r="CZ263" i="1"/>
  <c r="DA263" i="1"/>
  <c r="DQ263" i="1"/>
  <c r="DR263" i="1"/>
  <c r="ED263" i="1" s="1"/>
  <c r="DS263" i="1"/>
  <c r="DT263" i="1"/>
  <c r="DU263" i="1"/>
  <c r="DV263" i="1"/>
  <c r="DW263" i="1"/>
  <c r="DX263" i="1"/>
  <c r="EJ263" i="1" s="1"/>
  <c r="DY263" i="1"/>
  <c r="EK263" i="1" s="1"/>
  <c r="DZ263" i="1"/>
  <c r="EE263" i="1"/>
  <c r="EF263" i="1"/>
  <c r="EG263" i="1"/>
  <c r="EH263" i="1"/>
  <c r="EI263" i="1"/>
  <c r="FX263" i="1"/>
  <c r="FZ263" i="1"/>
  <c r="GY263" i="1"/>
  <c r="GZ263" i="1"/>
  <c r="HA263" i="1"/>
  <c r="HB263" i="1"/>
  <c r="II263" i="1"/>
  <c r="CQ264" i="1"/>
  <c r="DD264" i="1" s="1"/>
  <c r="CR264" i="1"/>
  <c r="CS264" i="1"/>
  <c r="CT264" i="1"/>
  <c r="DG264" i="1" s="1"/>
  <c r="CU264" i="1"/>
  <c r="CV264" i="1"/>
  <c r="CW264" i="1"/>
  <c r="CX264" i="1"/>
  <c r="DK264" i="1" s="1"/>
  <c r="CY264" i="1"/>
  <c r="CZ264" i="1"/>
  <c r="DA264" i="1"/>
  <c r="DB264" i="1"/>
  <c r="DH264" i="1" s="1"/>
  <c r="DQ264" i="1"/>
  <c r="EC264" i="1" s="1"/>
  <c r="DR264" i="1"/>
  <c r="ED264" i="1" s="1"/>
  <c r="DS264" i="1"/>
  <c r="EE264" i="1" s="1"/>
  <c r="DT264" i="1"/>
  <c r="DU264" i="1"/>
  <c r="DV264" i="1"/>
  <c r="DW264" i="1"/>
  <c r="EI264" i="1" s="1"/>
  <c r="DX264" i="1"/>
  <c r="DY264" i="1"/>
  <c r="EK264" i="1" s="1"/>
  <c r="DZ264" i="1"/>
  <c r="EL264" i="1" s="1"/>
  <c r="EF264" i="1"/>
  <c r="EG264" i="1"/>
  <c r="EH264" i="1"/>
  <c r="EJ264" i="1"/>
  <c r="FX264" i="1"/>
  <c r="FZ264" i="1"/>
  <c r="GY264" i="1"/>
  <c r="GZ264" i="1"/>
  <c r="HA264" i="1"/>
  <c r="HB264" i="1"/>
  <c r="HC264" i="1"/>
  <c r="II264" i="1"/>
  <c r="CQ265" i="1"/>
  <c r="CR265" i="1"/>
  <c r="CS265" i="1"/>
  <c r="DB265" i="1" s="1"/>
  <c r="CT265" i="1"/>
  <c r="CU265" i="1"/>
  <c r="CV265" i="1"/>
  <c r="CW265" i="1"/>
  <c r="CX265" i="1"/>
  <c r="CY265" i="1"/>
  <c r="CZ265" i="1"/>
  <c r="DA265" i="1"/>
  <c r="DQ265" i="1"/>
  <c r="DR265" i="1"/>
  <c r="ED265" i="1" s="1"/>
  <c r="EM265" i="1" s="1"/>
  <c r="EN265" i="1" s="1"/>
  <c r="DS265" i="1"/>
  <c r="EE265" i="1" s="1"/>
  <c r="DT265" i="1"/>
  <c r="EF265" i="1" s="1"/>
  <c r="DU265" i="1"/>
  <c r="EG265" i="1" s="1"/>
  <c r="DV265" i="1"/>
  <c r="EH265" i="1" s="1"/>
  <c r="DW265" i="1"/>
  <c r="DX265" i="1"/>
  <c r="DY265" i="1"/>
  <c r="DZ265" i="1"/>
  <c r="EC265" i="1"/>
  <c r="EI265" i="1"/>
  <c r="EJ265" i="1"/>
  <c r="EK265" i="1"/>
  <c r="EL265" i="1"/>
  <c r="FZ265" i="1"/>
  <c r="GY265" i="1"/>
  <c r="GZ265" i="1"/>
  <c r="HC265" i="1" s="1"/>
  <c r="HA265" i="1"/>
  <c r="HB265" i="1"/>
  <c r="II265" i="1"/>
  <c r="CQ266" i="1"/>
  <c r="DD266" i="1" s="1"/>
  <c r="CR266" i="1"/>
  <c r="CS266" i="1"/>
  <c r="CT266" i="1"/>
  <c r="DG266" i="1" s="1"/>
  <c r="CU266" i="1"/>
  <c r="CV266" i="1"/>
  <c r="CW266" i="1"/>
  <c r="CX266" i="1"/>
  <c r="DK266" i="1" s="1"/>
  <c r="CY266" i="1"/>
  <c r="CZ266" i="1"/>
  <c r="DA266" i="1"/>
  <c r="DB266" i="1"/>
  <c r="DN266" i="1" s="1"/>
  <c r="DM266" i="1"/>
  <c r="DQ266" i="1"/>
  <c r="DR266" i="1"/>
  <c r="DS266" i="1"/>
  <c r="EE266" i="1" s="1"/>
  <c r="DT266" i="1"/>
  <c r="EF266" i="1" s="1"/>
  <c r="DU266" i="1"/>
  <c r="EG266" i="1" s="1"/>
  <c r="DV266" i="1"/>
  <c r="DW266" i="1"/>
  <c r="EI266" i="1" s="1"/>
  <c r="DX266" i="1"/>
  <c r="DY266" i="1"/>
  <c r="DZ266" i="1"/>
  <c r="EC266" i="1"/>
  <c r="ED266" i="1"/>
  <c r="EJ266" i="1"/>
  <c r="EK266" i="1"/>
  <c r="EL266" i="1"/>
  <c r="FZ266" i="1"/>
  <c r="GY266" i="1"/>
  <c r="GZ266" i="1"/>
  <c r="HA266" i="1"/>
  <c r="HC266" i="1" s="1"/>
  <c r="HB266" i="1"/>
  <c r="II266" i="1"/>
  <c r="CQ267" i="1"/>
  <c r="DB267" i="1" s="1"/>
  <c r="CR267" i="1"/>
  <c r="CS267" i="1"/>
  <c r="CT267" i="1"/>
  <c r="CU267" i="1"/>
  <c r="CV267" i="1"/>
  <c r="CW267" i="1"/>
  <c r="CX267" i="1"/>
  <c r="CY267" i="1"/>
  <c r="DL267" i="1" s="1"/>
  <c r="CZ267" i="1"/>
  <c r="DA267" i="1"/>
  <c r="DQ267" i="1"/>
  <c r="EA267" i="1" s="1"/>
  <c r="DR267" i="1"/>
  <c r="DS267" i="1"/>
  <c r="DT267" i="1"/>
  <c r="DU267" i="1"/>
  <c r="DV267" i="1"/>
  <c r="FX267" i="1" s="1"/>
  <c r="DW267" i="1"/>
  <c r="EI267" i="1" s="1"/>
  <c r="DX267" i="1"/>
  <c r="EJ267" i="1" s="1"/>
  <c r="DY267" i="1"/>
  <c r="DZ267" i="1"/>
  <c r="ED267" i="1"/>
  <c r="EF267" i="1"/>
  <c r="EH267" i="1"/>
  <c r="EL267" i="1"/>
  <c r="FZ267" i="1"/>
  <c r="GY267" i="1"/>
  <c r="GZ267" i="1"/>
  <c r="HA267" i="1"/>
  <c r="HB267" i="1"/>
  <c r="HC267" i="1"/>
  <c r="II267" i="1"/>
  <c r="CQ268" i="1"/>
  <c r="DD268" i="1" s="1"/>
  <c r="CR268" i="1"/>
  <c r="DE268" i="1" s="1"/>
  <c r="CS268" i="1"/>
  <c r="DF268" i="1" s="1"/>
  <c r="CT268" i="1"/>
  <c r="DG268" i="1" s="1"/>
  <c r="CU268" i="1"/>
  <c r="CV268" i="1"/>
  <c r="CW268" i="1"/>
  <c r="CX268" i="1"/>
  <c r="CY268" i="1"/>
  <c r="DL268" i="1" s="1"/>
  <c r="CZ268" i="1"/>
  <c r="DM268" i="1" s="1"/>
  <c r="DA268" i="1"/>
  <c r="DN268" i="1" s="1"/>
  <c r="DB268" i="1"/>
  <c r="DH268" i="1" s="1"/>
  <c r="DK268" i="1"/>
  <c r="DQ268" i="1"/>
  <c r="EC268" i="1" s="1"/>
  <c r="DR268" i="1"/>
  <c r="ED268" i="1" s="1"/>
  <c r="DS268" i="1"/>
  <c r="DT268" i="1"/>
  <c r="DU268" i="1"/>
  <c r="DV268" i="1"/>
  <c r="DW268" i="1"/>
  <c r="DX268" i="1"/>
  <c r="DY268" i="1"/>
  <c r="EK268" i="1" s="1"/>
  <c r="DZ268" i="1"/>
  <c r="EL268" i="1" s="1"/>
  <c r="EA268" i="1"/>
  <c r="EF268" i="1"/>
  <c r="EH268" i="1"/>
  <c r="EJ268" i="1"/>
  <c r="FX268" i="1"/>
  <c r="FZ268" i="1"/>
  <c r="GY268" i="1"/>
  <c r="GZ268" i="1"/>
  <c r="HA268" i="1"/>
  <c r="HB268" i="1"/>
  <c r="II268" i="1"/>
  <c r="CQ269" i="1"/>
  <c r="CR269" i="1"/>
  <c r="DB269" i="1" s="1"/>
  <c r="CS269" i="1"/>
  <c r="DF269" i="1" s="1"/>
  <c r="CT269" i="1"/>
  <c r="DG269" i="1" s="1"/>
  <c r="CU269" i="1"/>
  <c r="DH269" i="1" s="1"/>
  <c r="CV269" i="1"/>
  <c r="DI269" i="1" s="1"/>
  <c r="CW269" i="1"/>
  <c r="CX269" i="1"/>
  <c r="CY269" i="1"/>
  <c r="CZ269" i="1"/>
  <c r="DA269" i="1"/>
  <c r="DN269" i="1" s="1"/>
  <c r="DQ269" i="1"/>
  <c r="DR269" i="1"/>
  <c r="DS269" i="1"/>
  <c r="EE269" i="1" s="1"/>
  <c r="DT269" i="1"/>
  <c r="EF269" i="1" s="1"/>
  <c r="DU269" i="1"/>
  <c r="DV269" i="1"/>
  <c r="DW269" i="1"/>
  <c r="DX269" i="1"/>
  <c r="DY269" i="1"/>
  <c r="DZ269" i="1"/>
  <c r="ED269" i="1"/>
  <c r="EH269" i="1"/>
  <c r="EJ269" i="1"/>
  <c r="EL269" i="1"/>
  <c r="FZ269" i="1"/>
  <c r="GY269" i="1"/>
  <c r="GZ269" i="1"/>
  <c r="HA269" i="1"/>
  <c r="HB269" i="1"/>
  <c r="HC269" i="1"/>
  <c r="II269" i="1"/>
  <c r="CQ270" i="1"/>
  <c r="CR270" i="1"/>
  <c r="CS270" i="1"/>
  <c r="CT270" i="1"/>
  <c r="CU270" i="1"/>
  <c r="CV270" i="1"/>
  <c r="CW270" i="1"/>
  <c r="DJ270" i="1" s="1"/>
  <c r="CX270" i="1"/>
  <c r="DB270" i="1" s="1"/>
  <c r="CY270" i="1"/>
  <c r="CZ270" i="1"/>
  <c r="DA270" i="1"/>
  <c r="DQ270" i="1"/>
  <c r="DR270" i="1"/>
  <c r="DS270" i="1"/>
  <c r="DT270" i="1"/>
  <c r="DU270" i="1"/>
  <c r="EG270" i="1" s="1"/>
  <c r="DV270" i="1"/>
  <c r="EH270" i="1" s="1"/>
  <c r="DW270" i="1"/>
  <c r="DX270" i="1"/>
  <c r="DY270" i="1"/>
  <c r="DZ270" i="1"/>
  <c r="ED270" i="1"/>
  <c r="EF270" i="1"/>
  <c r="EJ270" i="1"/>
  <c r="EL270" i="1"/>
  <c r="FZ270" i="1"/>
  <c r="GY270" i="1"/>
  <c r="GZ270" i="1"/>
  <c r="HA270" i="1"/>
  <c r="HC270" i="1" s="1"/>
  <c r="HB270" i="1"/>
  <c r="II270" i="1"/>
  <c r="CQ271" i="1"/>
  <c r="DB271" i="1" s="1"/>
  <c r="CR271" i="1"/>
  <c r="DE271" i="1" s="1"/>
  <c r="CS271" i="1"/>
  <c r="CT271" i="1"/>
  <c r="CU271" i="1"/>
  <c r="CV271" i="1"/>
  <c r="CW271" i="1"/>
  <c r="CX271" i="1"/>
  <c r="DK271" i="1" s="1"/>
  <c r="CY271" i="1"/>
  <c r="DL271" i="1" s="1"/>
  <c r="CZ271" i="1"/>
  <c r="DM271" i="1" s="1"/>
  <c r="DA271" i="1"/>
  <c r="DQ271" i="1"/>
  <c r="EA271" i="1" s="1"/>
  <c r="DR271" i="1"/>
  <c r="DS271" i="1"/>
  <c r="DT271" i="1"/>
  <c r="DU271" i="1"/>
  <c r="DV271" i="1"/>
  <c r="DW271" i="1"/>
  <c r="EI271" i="1" s="1"/>
  <c r="DX271" i="1"/>
  <c r="EJ271" i="1" s="1"/>
  <c r="DY271" i="1"/>
  <c r="DZ271" i="1"/>
  <c r="ED271" i="1"/>
  <c r="EE271" i="1"/>
  <c r="EF271" i="1"/>
  <c r="EH271" i="1"/>
  <c r="EL271" i="1"/>
  <c r="FX271" i="1"/>
  <c r="FZ271" i="1"/>
  <c r="GY271" i="1"/>
  <c r="GZ271" i="1"/>
  <c r="HA271" i="1"/>
  <c r="HB271" i="1"/>
  <c r="II271" i="1"/>
  <c r="CQ272" i="1"/>
  <c r="CR272" i="1"/>
  <c r="CS272" i="1"/>
  <c r="CT272" i="1"/>
  <c r="CU272" i="1"/>
  <c r="CV272" i="1"/>
  <c r="CW272" i="1"/>
  <c r="CX272" i="1"/>
  <c r="CY272" i="1"/>
  <c r="CZ272" i="1"/>
  <c r="DA272" i="1"/>
  <c r="DB272" i="1"/>
  <c r="DI272" i="1" s="1"/>
  <c r="DK272" i="1"/>
  <c r="DQ272" i="1"/>
  <c r="DR272" i="1"/>
  <c r="ED272" i="1" s="1"/>
  <c r="DS272" i="1"/>
  <c r="DT272" i="1"/>
  <c r="DU272" i="1"/>
  <c r="DV272" i="1"/>
  <c r="DW272" i="1"/>
  <c r="DX272" i="1"/>
  <c r="DY272" i="1"/>
  <c r="DZ272" i="1"/>
  <c r="EL272" i="1" s="1"/>
  <c r="EF272" i="1"/>
  <c r="EG272" i="1"/>
  <c r="EH272" i="1"/>
  <c r="EJ272" i="1"/>
  <c r="FX272" i="1"/>
  <c r="FZ272" i="1"/>
  <c r="GY272" i="1"/>
  <c r="GZ272" i="1"/>
  <c r="HA272" i="1"/>
  <c r="HB272" i="1"/>
  <c r="HC272" i="1"/>
  <c r="II272" i="1"/>
  <c r="CQ273" i="1"/>
  <c r="CR273" i="1"/>
  <c r="CS273" i="1"/>
  <c r="CT273" i="1"/>
  <c r="CU273" i="1"/>
  <c r="CV273" i="1"/>
  <c r="CW273" i="1"/>
  <c r="CX273" i="1"/>
  <c r="CY273" i="1"/>
  <c r="CZ273" i="1"/>
  <c r="DA273" i="1"/>
  <c r="DQ273" i="1"/>
  <c r="DR273" i="1"/>
  <c r="DS273" i="1"/>
  <c r="DT273" i="1"/>
  <c r="EF273" i="1" s="1"/>
  <c r="DU273" i="1"/>
  <c r="DV273" i="1"/>
  <c r="DW273" i="1"/>
  <c r="DX273" i="1"/>
  <c r="DY273" i="1"/>
  <c r="DZ273" i="1"/>
  <c r="ED273" i="1"/>
  <c r="EH273" i="1"/>
  <c r="EI273" i="1"/>
  <c r="EJ273" i="1"/>
  <c r="EL273" i="1"/>
  <c r="FZ273" i="1"/>
  <c r="GY273" i="1"/>
  <c r="GZ273" i="1"/>
  <c r="HA273" i="1"/>
  <c r="HB273" i="1"/>
  <c r="HC273" i="1"/>
  <c r="II273" i="1"/>
  <c r="CQ274" i="1"/>
  <c r="CR274" i="1"/>
  <c r="CS274" i="1"/>
  <c r="CT274" i="1"/>
  <c r="CU274" i="1"/>
  <c r="CV274" i="1"/>
  <c r="CW274" i="1"/>
  <c r="CX274" i="1"/>
  <c r="CY274" i="1"/>
  <c r="CZ274" i="1"/>
  <c r="DA274" i="1"/>
  <c r="DQ274" i="1"/>
  <c r="DR274" i="1"/>
  <c r="DS274" i="1"/>
  <c r="DT274" i="1"/>
  <c r="DU274" i="1"/>
  <c r="DV274" i="1"/>
  <c r="EH274" i="1" s="1"/>
  <c r="DW274" i="1"/>
  <c r="DX274" i="1"/>
  <c r="DY274" i="1"/>
  <c r="DZ274" i="1"/>
  <c r="EC274" i="1"/>
  <c r="ED274" i="1"/>
  <c r="EF274" i="1"/>
  <c r="EJ274" i="1"/>
  <c r="EL274" i="1"/>
  <c r="FZ274" i="1"/>
  <c r="GY274" i="1"/>
  <c r="GZ274" i="1"/>
  <c r="HA274" i="1"/>
  <c r="HC274" i="1" s="1"/>
  <c r="HB274" i="1"/>
  <c r="II274" i="1"/>
  <c r="CQ275" i="1"/>
  <c r="CR275" i="1"/>
  <c r="CS275" i="1"/>
  <c r="CT275" i="1"/>
  <c r="CU275" i="1"/>
  <c r="CV275" i="1"/>
  <c r="CW275" i="1"/>
  <c r="CX275" i="1"/>
  <c r="CY275" i="1"/>
  <c r="CZ275" i="1"/>
  <c r="DA275" i="1"/>
  <c r="DQ275" i="1"/>
  <c r="DR275" i="1"/>
  <c r="DS275" i="1"/>
  <c r="DT275" i="1"/>
  <c r="DU275" i="1"/>
  <c r="DV275" i="1"/>
  <c r="FX275" i="1" s="1"/>
  <c r="DW275" i="1"/>
  <c r="DX275" i="1"/>
  <c r="EJ275" i="1" s="1"/>
  <c r="DY275" i="1"/>
  <c r="DZ275" i="1"/>
  <c r="ED275" i="1"/>
  <c r="EF275" i="1"/>
  <c r="EH275" i="1"/>
  <c r="EL275" i="1"/>
  <c r="FZ275" i="1"/>
  <c r="GY275" i="1"/>
  <c r="GZ275" i="1"/>
  <c r="HA275" i="1"/>
  <c r="HB275" i="1"/>
  <c r="HC275" i="1"/>
  <c r="II275" i="1"/>
  <c r="CQ276" i="1"/>
  <c r="CR276" i="1"/>
  <c r="CS276" i="1"/>
  <c r="CT276" i="1"/>
  <c r="CU276" i="1"/>
  <c r="CV276" i="1"/>
  <c r="CW276" i="1"/>
  <c r="CX276" i="1"/>
  <c r="CY276" i="1"/>
  <c r="CZ276" i="1"/>
  <c r="DA276" i="1"/>
  <c r="DB276" i="1"/>
  <c r="DI276" i="1" s="1"/>
  <c r="DK276" i="1"/>
  <c r="DQ276" i="1"/>
  <c r="DR276" i="1"/>
  <c r="ED276" i="1" s="1"/>
  <c r="DS276" i="1"/>
  <c r="DT276" i="1"/>
  <c r="DU276" i="1"/>
  <c r="DV276" i="1"/>
  <c r="DW276" i="1"/>
  <c r="DX276" i="1"/>
  <c r="DY276" i="1"/>
  <c r="DZ276" i="1"/>
  <c r="EL276" i="1" s="1"/>
  <c r="EA276" i="1"/>
  <c r="EF276" i="1"/>
  <c r="EH276" i="1"/>
  <c r="EJ276" i="1"/>
  <c r="FX276" i="1"/>
  <c r="FZ276" i="1"/>
  <c r="GY276" i="1"/>
  <c r="GZ276" i="1"/>
  <c r="HA276" i="1"/>
  <c r="HB276" i="1"/>
  <c r="HC276" i="1"/>
  <c r="II276" i="1"/>
  <c r="CQ277" i="1"/>
  <c r="CR277" i="1"/>
  <c r="CS277" i="1"/>
  <c r="DF277" i="1" s="1"/>
  <c r="CT277" i="1"/>
  <c r="CU277" i="1"/>
  <c r="DH277" i="1" s="1"/>
  <c r="CV277" i="1"/>
  <c r="CW277" i="1"/>
  <c r="CX277" i="1"/>
  <c r="CY277" i="1"/>
  <c r="CZ277" i="1"/>
  <c r="DA277" i="1"/>
  <c r="DN277" i="1" s="1"/>
  <c r="DB277" i="1"/>
  <c r="DE277" i="1"/>
  <c r="DQ277" i="1"/>
  <c r="DR277" i="1"/>
  <c r="DS277" i="1"/>
  <c r="DT277" i="1"/>
  <c r="EF277" i="1" s="1"/>
  <c r="DU277" i="1"/>
  <c r="DV277" i="1"/>
  <c r="DW277" i="1"/>
  <c r="DX277" i="1"/>
  <c r="DY277" i="1"/>
  <c r="DZ277" i="1"/>
  <c r="ED277" i="1"/>
  <c r="EH277" i="1"/>
  <c r="EJ277" i="1"/>
  <c r="EL277" i="1"/>
  <c r="FZ277" i="1"/>
  <c r="GY277" i="1"/>
  <c r="GZ277" i="1"/>
  <c r="HA277" i="1"/>
  <c r="HB277" i="1"/>
  <c r="HC277" i="1"/>
  <c r="II277" i="1"/>
  <c r="CQ278" i="1"/>
  <c r="CR278" i="1"/>
  <c r="CS278" i="1"/>
  <c r="CT278" i="1"/>
  <c r="CU278" i="1"/>
  <c r="CV278" i="1"/>
  <c r="CW278" i="1"/>
  <c r="CX278" i="1"/>
  <c r="CY278" i="1"/>
  <c r="CZ278" i="1"/>
  <c r="DA278" i="1"/>
  <c r="DQ278" i="1"/>
  <c r="DR278" i="1"/>
  <c r="DS278" i="1"/>
  <c r="DT278" i="1"/>
  <c r="DU278" i="1"/>
  <c r="DV278" i="1"/>
  <c r="EH278" i="1" s="1"/>
  <c r="DW278" i="1"/>
  <c r="DX278" i="1"/>
  <c r="DY278" i="1"/>
  <c r="DZ278" i="1"/>
  <c r="ED278" i="1"/>
  <c r="EF278" i="1"/>
  <c r="EJ278" i="1"/>
  <c r="EL278" i="1"/>
  <c r="FZ278" i="1"/>
  <c r="GY278" i="1"/>
  <c r="GZ278" i="1"/>
  <c r="HA278" i="1"/>
  <c r="HC278" i="1" s="1"/>
  <c r="HB278" i="1"/>
  <c r="II278" i="1"/>
  <c r="CQ279" i="1"/>
  <c r="DB279" i="1" s="1"/>
  <c r="CR279" i="1"/>
  <c r="DE279" i="1" s="1"/>
  <c r="CS279" i="1"/>
  <c r="CT279" i="1"/>
  <c r="CU279" i="1"/>
  <c r="CV279" i="1"/>
  <c r="CW279" i="1"/>
  <c r="CX279" i="1"/>
  <c r="CY279" i="1"/>
  <c r="DL279" i="1" s="1"/>
  <c r="CZ279" i="1"/>
  <c r="DM279" i="1" s="1"/>
  <c r="DA279" i="1"/>
  <c r="DQ279" i="1"/>
  <c r="DR279" i="1"/>
  <c r="DS279" i="1"/>
  <c r="DT279" i="1"/>
  <c r="DU279" i="1"/>
  <c r="DV279" i="1"/>
  <c r="DW279" i="1"/>
  <c r="DX279" i="1"/>
  <c r="EJ279" i="1" s="1"/>
  <c r="DY279" i="1"/>
  <c r="DZ279" i="1"/>
  <c r="ED279" i="1"/>
  <c r="EF279" i="1"/>
  <c r="EH279" i="1"/>
  <c r="EL279" i="1"/>
  <c r="FX279" i="1"/>
  <c r="FZ279" i="1"/>
  <c r="GY279" i="1"/>
  <c r="GZ279" i="1"/>
  <c r="HA279" i="1"/>
  <c r="HC279" i="1" s="1"/>
  <c r="HB279" i="1"/>
  <c r="II279" i="1"/>
  <c r="CQ280" i="1"/>
  <c r="CR280" i="1"/>
  <c r="CS280" i="1"/>
  <c r="CT280" i="1"/>
  <c r="CU280" i="1"/>
  <c r="CV280" i="1"/>
  <c r="CW280" i="1"/>
  <c r="CX280" i="1"/>
  <c r="CY280" i="1"/>
  <c r="CZ280" i="1"/>
  <c r="DA280" i="1"/>
  <c r="DQ280" i="1"/>
  <c r="DR280" i="1"/>
  <c r="ED280" i="1" s="1"/>
  <c r="DS280" i="1"/>
  <c r="DT280" i="1"/>
  <c r="DU280" i="1"/>
  <c r="DV280" i="1"/>
  <c r="DW280" i="1"/>
  <c r="DX280" i="1"/>
  <c r="DY280" i="1"/>
  <c r="DZ280" i="1"/>
  <c r="EL280" i="1" s="1"/>
  <c r="EF280" i="1"/>
  <c r="EG280" i="1"/>
  <c r="EH280" i="1"/>
  <c r="EJ280" i="1"/>
  <c r="FX280" i="1"/>
  <c r="FZ280" i="1"/>
  <c r="GY280" i="1"/>
  <c r="GZ280" i="1"/>
  <c r="HA280" i="1"/>
  <c r="HB280" i="1"/>
  <c r="HC280" i="1"/>
  <c r="II280" i="1"/>
  <c r="CQ281" i="1"/>
  <c r="CR281" i="1"/>
  <c r="DB281" i="1" s="1"/>
  <c r="CS281" i="1"/>
  <c r="CT281" i="1"/>
  <c r="CU281" i="1"/>
  <c r="CV281" i="1"/>
  <c r="CW281" i="1"/>
  <c r="CX281" i="1"/>
  <c r="CY281" i="1"/>
  <c r="CZ281" i="1"/>
  <c r="DM281" i="1" s="1"/>
  <c r="DA281" i="1"/>
  <c r="DQ281" i="1"/>
  <c r="DR281" i="1"/>
  <c r="DS281" i="1"/>
  <c r="DT281" i="1"/>
  <c r="EF281" i="1" s="1"/>
  <c r="DU281" i="1"/>
  <c r="DV281" i="1"/>
  <c r="DW281" i="1"/>
  <c r="DX281" i="1"/>
  <c r="DY281" i="1"/>
  <c r="DZ281" i="1"/>
  <c r="EA281" i="1"/>
  <c r="ED281" i="1"/>
  <c r="EH281" i="1"/>
  <c r="EJ281" i="1"/>
  <c r="EL281" i="1"/>
  <c r="FZ281" i="1"/>
  <c r="GY281" i="1"/>
  <c r="GZ281" i="1"/>
  <c r="HA281" i="1"/>
  <c r="HB281" i="1"/>
  <c r="HC281" i="1"/>
  <c r="II281" i="1"/>
  <c r="CQ282" i="1"/>
  <c r="CR282" i="1"/>
  <c r="CS282" i="1"/>
  <c r="CT282" i="1"/>
  <c r="CU282" i="1"/>
  <c r="CV282" i="1"/>
  <c r="CW282" i="1"/>
  <c r="CX282" i="1"/>
  <c r="CY282" i="1"/>
  <c r="CZ282" i="1"/>
  <c r="DA282" i="1"/>
  <c r="DQ282" i="1"/>
  <c r="EC282" i="1" s="1"/>
  <c r="DR282" i="1"/>
  <c r="DS282" i="1"/>
  <c r="DT282" i="1"/>
  <c r="DU282" i="1"/>
  <c r="DV282" i="1"/>
  <c r="EH282" i="1" s="1"/>
  <c r="DW282" i="1"/>
  <c r="DX282" i="1"/>
  <c r="DY282" i="1"/>
  <c r="DZ282" i="1"/>
  <c r="ED282" i="1"/>
  <c r="EF282" i="1"/>
  <c r="EJ282" i="1"/>
  <c r="EL282" i="1"/>
  <c r="FZ282" i="1"/>
  <c r="GY282" i="1"/>
  <c r="GZ282" i="1"/>
  <c r="HA282" i="1"/>
  <c r="HC282" i="1" s="1"/>
  <c r="HB282" i="1"/>
  <c r="II282" i="1"/>
  <c r="CQ283" i="1"/>
  <c r="CR283" i="1"/>
  <c r="CS283" i="1"/>
  <c r="CT283" i="1"/>
  <c r="CU283" i="1"/>
  <c r="CV283" i="1"/>
  <c r="CW283" i="1"/>
  <c r="CX283" i="1"/>
  <c r="CY283" i="1"/>
  <c r="CZ283" i="1"/>
  <c r="DA283" i="1"/>
  <c r="DQ283" i="1"/>
  <c r="DR283" i="1"/>
  <c r="DS283" i="1"/>
  <c r="DT283" i="1"/>
  <c r="DU283" i="1"/>
  <c r="DV283" i="1"/>
  <c r="DW283" i="1"/>
  <c r="DX283" i="1"/>
  <c r="EJ283" i="1" s="1"/>
  <c r="DY283" i="1"/>
  <c r="DZ283" i="1"/>
  <c r="ED283" i="1"/>
  <c r="EF283" i="1"/>
  <c r="EH283" i="1"/>
  <c r="EL283" i="1"/>
  <c r="FX283" i="1"/>
  <c r="FZ283" i="1"/>
  <c r="GY283" i="1"/>
  <c r="GZ283" i="1"/>
  <c r="HA283" i="1"/>
  <c r="HB283" i="1"/>
  <c r="II283" i="1"/>
  <c r="CQ284" i="1"/>
  <c r="CR284" i="1"/>
  <c r="CS284" i="1"/>
  <c r="CT284" i="1"/>
  <c r="CU284" i="1"/>
  <c r="CV284" i="1"/>
  <c r="CW284" i="1"/>
  <c r="CX284" i="1"/>
  <c r="CY284" i="1"/>
  <c r="CZ284" i="1"/>
  <c r="DB284" i="1" s="1"/>
  <c r="DA284" i="1"/>
  <c r="DQ284" i="1"/>
  <c r="DR284" i="1"/>
  <c r="ED284" i="1" s="1"/>
  <c r="DS284" i="1"/>
  <c r="DT284" i="1"/>
  <c r="DU284" i="1"/>
  <c r="DV284" i="1"/>
  <c r="DW284" i="1"/>
  <c r="DX284" i="1"/>
  <c r="DY284" i="1"/>
  <c r="DZ284" i="1"/>
  <c r="EL284" i="1" s="1"/>
  <c r="EF284" i="1"/>
  <c r="EH284" i="1"/>
  <c r="EJ284" i="1"/>
  <c r="FX284" i="1"/>
  <c r="FZ284" i="1"/>
  <c r="GY284" i="1"/>
  <c r="GZ284" i="1"/>
  <c r="HA284" i="1"/>
  <c r="HB284" i="1"/>
  <c r="HC284" i="1"/>
  <c r="II284" i="1"/>
  <c r="CQ285" i="1"/>
  <c r="CR285" i="1"/>
  <c r="DB285" i="1" s="1"/>
  <c r="CS285" i="1"/>
  <c r="CT285" i="1"/>
  <c r="CU285" i="1"/>
  <c r="CV285" i="1"/>
  <c r="CW285" i="1"/>
  <c r="CX285" i="1"/>
  <c r="CY285" i="1"/>
  <c r="CZ285" i="1"/>
  <c r="DM285" i="1" s="1"/>
  <c r="DA285" i="1"/>
  <c r="DQ285" i="1"/>
  <c r="DR285" i="1"/>
  <c r="DS285" i="1"/>
  <c r="DT285" i="1"/>
  <c r="EF285" i="1" s="1"/>
  <c r="DU285" i="1"/>
  <c r="DV285" i="1"/>
  <c r="FX285" i="1" s="1"/>
  <c r="DW285" i="1"/>
  <c r="DX285" i="1"/>
  <c r="DY285" i="1"/>
  <c r="DZ285" i="1"/>
  <c r="EA285" i="1"/>
  <c r="ED285" i="1"/>
  <c r="EH285" i="1"/>
  <c r="EJ285" i="1"/>
  <c r="EL285" i="1"/>
  <c r="FZ285" i="1"/>
  <c r="GY285" i="1"/>
  <c r="GZ285" i="1"/>
  <c r="HA285" i="1"/>
  <c r="HB285" i="1"/>
  <c r="HC285" i="1"/>
  <c r="II285" i="1"/>
  <c r="CQ286" i="1"/>
  <c r="CR286" i="1"/>
  <c r="CS286" i="1"/>
  <c r="CT286" i="1"/>
  <c r="CU286" i="1"/>
  <c r="CV286" i="1"/>
  <c r="CW286" i="1"/>
  <c r="CX286" i="1"/>
  <c r="CY286" i="1"/>
  <c r="CZ286" i="1"/>
  <c r="DA286" i="1"/>
  <c r="DQ286" i="1"/>
  <c r="EC286" i="1" s="1"/>
  <c r="DR286" i="1"/>
  <c r="DS286" i="1"/>
  <c r="DT286" i="1"/>
  <c r="DU286" i="1"/>
  <c r="DV286" i="1"/>
  <c r="EH286" i="1" s="1"/>
  <c r="DW286" i="1"/>
  <c r="DX286" i="1"/>
  <c r="DY286" i="1"/>
  <c r="DZ286" i="1"/>
  <c r="ED286" i="1"/>
  <c r="EF286" i="1"/>
  <c r="EJ286" i="1"/>
  <c r="EL286" i="1"/>
  <c r="FZ286" i="1"/>
  <c r="GY286" i="1"/>
  <c r="GZ286" i="1"/>
  <c r="HA286" i="1"/>
  <c r="HC286" i="1" s="1"/>
  <c r="HB286" i="1"/>
  <c r="II286" i="1"/>
  <c r="CQ287" i="1"/>
  <c r="CR287" i="1"/>
  <c r="CS287" i="1"/>
  <c r="CT287" i="1"/>
  <c r="CU287" i="1"/>
  <c r="CV287" i="1"/>
  <c r="CW287" i="1"/>
  <c r="CX287" i="1"/>
  <c r="CY287" i="1"/>
  <c r="CZ287" i="1"/>
  <c r="DA287" i="1"/>
  <c r="DQ287" i="1"/>
  <c r="DR287" i="1"/>
  <c r="DS287" i="1"/>
  <c r="DT287" i="1"/>
  <c r="DU287" i="1"/>
  <c r="DV287" i="1"/>
  <c r="DW287" i="1"/>
  <c r="DX287" i="1"/>
  <c r="EJ287" i="1" s="1"/>
  <c r="DY287" i="1"/>
  <c r="DZ287" i="1"/>
  <c r="ED287" i="1"/>
  <c r="EF287" i="1"/>
  <c r="EH287" i="1"/>
  <c r="EL287" i="1"/>
  <c r="FX287" i="1"/>
  <c r="FZ287" i="1"/>
  <c r="GY287" i="1"/>
  <c r="GZ287" i="1"/>
  <c r="HA287" i="1"/>
  <c r="HB287" i="1"/>
  <c r="II287" i="1"/>
  <c r="CQ288" i="1"/>
  <c r="CR288" i="1"/>
  <c r="DB288" i="1" s="1"/>
  <c r="CS288" i="1"/>
  <c r="CT288" i="1"/>
  <c r="CU288" i="1"/>
  <c r="CV288" i="1"/>
  <c r="CW288" i="1"/>
  <c r="CX288" i="1"/>
  <c r="CY288" i="1"/>
  <c r="CZ288" i="1"/>
  <c r="DA288" i="1"/>
  <c r="DK288" i="1"/>
  <c r="DQ288" i="1"/>
  <c r="DR288" i="1"/>
  <c r="ED288" i="1" s="1"/>
  <c r="DS288" i="1"/>
  <c r="DT288" i="1"/>
  <c r="DU288" i="1"/>
  <c r="DV288" i="1"/>
  <c r="DW288" i="1"/>
  <c r="DX288" i="1"/>
  <c r="DY288" i="1"/>
  <c r="DZ288" i="1"/>
  <c r="EL288" i="1" s="1"/>
  <c r="EF288" i="1"/>
  <c r="EH288" i="1"/>
  <c r="EJ288" i="1"/>
  <c r="FX288" i="1"/>
  <c r="FZ288" i="1"/>
  <c r="GY288" i="1"/>
  <c r="GZ288" i="1"/>
  <c r="HA288" i="1"/>
  <c r="HB288" i="1"/>
  <c r="HC288" i="1"/>
  <c r="II288" i="1"/>
  <c r="CQ289" i="1"/>
  <c r="CR289" i="1"/>
  <c r="DB289" i="1" s="1"/>
  <c r="CS289" i="1"/>
  <c r="CT289" i="1"/>
  <c r="CU289" i="1"/>
  <c r="CV289" i="1"/>
  <c r="CW289" i="1"/>
  <c r="CX289" i="1"/>
  <c r="CY289" i="1"/>
  <c r="CZ289" i="1"/>
  <c r="DM289" i="1" s="1"/>
  <c r="DA289" i="1"/>
  <c r="DQ289" i="1"/>
  <c r="DR289" i="1"/>
  <c r="DS289" i="1"/>
  <c r="DT289" i="1"/>
  <c r="EF289" i="1" s="1"/>
  <c r="DU289" i="1"/>
  <c r="DV289" i="1"/>
  <c r="FX289" i="1" s="1"/>
  <c r="DW289" i="1"/>
  <c r="DX289" i="1"/>
  <c r="DY289" i="1"/>
  <c r="DZ289" i="1"/>
  <c r="EA289" i="1"/>
  <c r="ED289" i="1"/>
  <c r="EH289" i="1"/>
  <c r="EJ289" i="1"/>
  <c r="EL289" i="1"/>
  <c r="FZ289" i="1"/>
  <c r="GY289" i="1"/>
  <c r="GZ289" i="1"/>
  <c r="HA289" i="1"/>
  <c r="HB289" i="1"/>
  <c r="HC289" i="1"/>
  <c r="II289" i="1"/>
  <c r="CQ290" i="1"/>
  <c r="CR290" i="1"/>
  <c r="CS290" i="1"/>
  <c r="CT290" i="1"/>
  <c r="CU290" i="1"/>
  <c r="CV290" i="1"/>
  <c r="CW290" i="1"/>
  <c r="CX290" i="1"/>
  <c r="CY290" i="1"/>
  <c r="CZ290" i="1"/>
  <c r="DA290" i="1"/>
  <c r="DQ290" i="1"/>
  <c r="EC290" i="1" s="1"/>
  <c r="DR290" i="1"/>
  <c r="DS290" i="1"/>
  <c r="DT290" i="1"/>
  <c r="DU290" i="1"/>
  <c r="DV290" i="1"/>
  <c r="EH290" i="1" s="1"/>
  <c r="DW290" i="1"/>
  <c r="DX290" i="1"/>
  <c r="DY290" i="1"/>
  <c r="DZ290" i="1"/>
  <c r="ED290" i="1"/>
  <c r="EF290" i="1"/>
  <c r="EJ290" i="1"/>
  <c r="EL290" i="1"/>
  <c r="FZ290" i="1"/>
  <c r="GY290" i="1"/>
  <c r="GZ290" i="1"/>
  <c r="HA290" i="1"/>
  <c r="HC290" i="1" s="1"/>
  <c r="HB290" i="1"/>
  <c r="II290" i="1"/>
  <c r="CQ291" i="1"/>
  <c r="CR291" i="1"/>
  <c r="CS291" i="1"/>
  <c r="CT291" i="1"/>
  <c r="CU291" i="1"/>
  <c r="CV291" i="1"/>
  <c r="CW291" i="1"/>
  <c r="CX291" i="1"/>
  <c r="CY291" i="1"/>
  <c r="CZ291" i="1"/>
  <c r="DA291" i="1"/>
  <c r="DQ291" i="1"/>
  <c r="DR291" i="1"/>
  <c r="DS291" i="1"/>
  <c r="DT291" i="1"/>
  <c r="DU291" i="1"/>
  <c r="DV291" i="1"/>
  <c r="DW291" i="1"/>
  <c r="EI291" i="1" s="1"/>
  <c r="DX291" i="1"/>
  <c r="DY291" i="1"/>
  <c r="DZ291" i="1"/>
  <c r="ED291" i="1"/>
  <c r="EF291" i="1"/>
  <c r="EG291" i="1"/>
  <c r="EH291" i="1"/>
  <c r="EL291" i="1"/>
  <c r="FX291" i="1"/>
  <c r="FZ291" i="1"/>
  <c r="GY291" i="1"/>
  <c r="GZ291" i="1"/>
  <c r="HA291" i="1"/>
  <c r="HC291" i="1" s="1"/>
  <c r="HB291" i="1"/>
  <c r="II291" i="1"/>
  <c r="CQ292" i="1"/>
  <c r="CR292" i="1"/>
  <c r="DB292" i="1" s="1"/>
  <c r="DG292" i="1" s="1"/>
  <c r="CS292" i="1"/>
  <c r="CT292" i="1"/>
  <c r="CU292" i="1"/>
  <c r="CV292" i="1"/>
  <c r="DI292" i="1" s="1"/>
  <c r="CW292" i="1"/>
  <c r="CX292" i="1"/>
  <c r="CY292" i="1"/>
  <c r="CZ292" i="1"/>
  <c r="DM292" i="1" s="1"/>
  <c r="DA292" i="1"/>
  <c r="DQ292" i="1"/>
  <c r="DR292" i="1"/>
  <c r="DS292" i="1"/>
  <c r="EE292" i="1" s="1"/>
  <c r="DT292" i="1"/>
  <c r="FX292" i="1" s="1"/>
  <c r="DU292" i="1"/>
  <c r="EG292" i="1" s="1"/>
  <c r="DV292" i="1"/>
  <c r="DW292" i="1"/>
  <c r="DX292" i="1"/>
  <c r="DY292" i="1"/>
  <c r="DZ292" i="1"/>
  <c r="EF292" i="1"/>
  <c r="EH292" i="1"/>
  <c r="EI292" i="1"/>
  <c r="EJ292" i="1"/>
  <c r="EK292" i="1"/>
  <c r="FZ292" i="1"/>
  <c r="GY292" i="1"/>
  <c r="GZ292" i="1"/>
  <c r="HA292" i="1"/>
  <c r="HB292" i="1"/>
  <c r="HC292" i="1"/>
  <c r="II292" i="1"/>
  <c r="CQ293" i="1"/>
  <c r="CR293" i="1"/>
  <c r="CS293" i="1"/>
  <c r="CT293" i="1"/>
  <c r="CU293" i="1"/>
  <c r="CV293" i="1"/>
  <c r="CW293" i="1"/>
  <c r="CX293" i="1"/>
  <c r="CY293" i="1"/>
  <c r="CZ293" i="1"/>
  <c r="DA293" i="1"/>
  <c r="DQ293" i="1"/>
  <c r="DR293" i="1"/>
  <c r="DS293" i="1"/>
  <c r="DT293" i="1"/>
  <c r="DU293" i="1"/>
  <c r="EG293" i="1" s="1"/>
  <c r="DV293" i="1"/>
  <c r="EH293" i="1" s="1"/>
  <c r="DW293" i="1"/>
  <c r="DX293" i="1"/>
  <c r="DY293" i="1"/>
  <c r="DZ293" i="1"/>
  <c r="ED293" i="1"/>
  <c r="EE293" i="1"/>
  <c r="EF293" i="1"/>
  <c r="EJ293" i="1"/>
  <c r="EL293" i="1"/>
  <c r="FZ293" i="1"/>
  <c r="GY293" i="1"/>
  <c r="GZ293" i="1"/>
  <c r="HA293" i="1"/>
  <c r="HB293" i="1"/>
  <c r="II293" i="1"/>
  <c r="CQ294" i="1"/>
  <c r="DB294" i="1" s="1"/>
  <c r="DI294" i="1" s="1"/>
  <c r="CR294" i="1"/>
  <c r="CS294" i="1"/>
  <c r="CT294" i="1"/>
  <c r="CU294" i="1"/>
  <c r="CV294" i="1"/>
  <c r="CW294" i="1"/>
  <c r="CX294" i="1"/>
  <c r="CY294" i="1"/>
  <c r="DL294" i="1" s="1"/>
  <c r="CZ294" i="1"/>
  <c r="DA294" i="1"/>
  <c r="DQ294" i="1"/>
  <c r="DR294" i="1"/>
  <c r="DS294" i="1"/>
  <c r="DT294" i="1"/>
  <c r="DU294" i="1"/>
  <c r="DV294" i="1"/>
  <c r="FX294" i="1" s="1"/>
  <c r="DW294" i="1"/>
  <c r="EI294" i="1" s="1"/>
  <c r="DX294" i="1"/>
  <c r="EJ294" i="1" s="1"/>
  <c r="DY294" i="1"/>
  <c r="DZ294" i="1"/>
  <c r="ED294" i="1"/>
  <c r="EF294" i="1"/>
  <c r="EG294" i="1"/>
  <c r="EH294" i="1"/>
  <c r="EL294" i="1"/>
  <c r="FZ294" i="1"/>
  <c r="GY294" i="1"/>
  <c r="GZ294" i="1"/>
  <c r="HA294" i="1"/>
  <c r="HB294" i="1"/>
  <c r="HC294" i="1"/>
  <c r="II294" i="1"/>
  <c r="CQ295" i="1"/>
  <c r="CR295" i="1"/>
  <c r="CS295" i="1"/>
  <c r="CT295" i="1"/>
  <c r="CU295" i="1"/>
  <c r="CV295" i="1"/>
  <c r="CW295" i="1"/>
  <c r="CX295" i="1"/>
  <c r="CY295" i="1"/>
  <c r="CZ295" i="1"/>
  <c r="DA295" i="1"/>
  <c r="DB295" i="1"/>
  <c r="DK295" i="1"/>
  <c r="DQ295" i="1"/>
  <c r="EC295" i="1" s="1"/>
  <c r="DR295" i="1"/>
  <c r="ED295" i="1" s="1"/>
  <c r="DS295" i="1"/>
  <c r="DT295" i="1"/>
  <c r="DU295" i="1"/>
  <c r="DV295" i="1"/>
  <c r="DW295" i="1"/>
  <c r="DX295" i="1"/>
  <c r="DY295" i="1"/>
  <c r="EK295" i="1" s="1"/>
  <c r="DZ295" i="1"/>
  <c r="EL295" i="1" s="1"/>
  <c r="EA295" i="1"/>
  <c r="EF295" i="1"/>
  <c r="EH295" i="1"/>
  <c r="EI295" i="1"/>
  <c r="EJ295" i="1"/>
  <c r="FX295" i="1"/>
  <c r="FZ295" i="1"/>
  <c r="GY295" i="1"/>
  <c r="GZ295" i="1"/>
  <c r="HA295" i="1"/>
  <c r="HB295" i="1"/>
  <c r="HC295" i="1"/>
  <c r="II295" i="1"/>
  <c r="CQ296" i="1"/>
  <c r="CR296" i="1"/>
  <c r="CS296" i="1"/>
  <c r="CT296" i="1"/>
  <c r="CU296" i="1"/>
  <c r="CV296" i="1"/>
  <c r="CW296" i="1"/>
  <c r="CX296" i="1"/>
  <c r="CY296" i="1"/>
  <c r="CZ296" i="1"/>
  <c r="DA296" i="1"/>
  <c r="DQ296" i="1"/>
  <c r="DR296" i="1"/>
  <c r="DS296" i="1"/>
  <c r="EE296" i="1" s="1"/>
  <c r="DT296" i="1"/>
  <c r="EF296" i="1" s="1"/>
  <c r="DU296" i="1"/>
  <c r="DV296" i="1"/>
  <c r="DW296" i="1"/>
  <c r="DX296" i="1"/>
  <c r="DY296" i="1"/>
  <c r="DZ296" i="1"/>
  <c r="EC296" i="1"/>
  <c r="ED296" i="1"/>
  <c r="EH296" i="1"/>
  <c r="EJ296" i="1"/>
  <c r="EK296" i="1"/>
  <c r="EL296" i="1"/>
  <c r="FZ296" i="1"/>
  <c r="GY296" i="1"/>
  <c r="GZ296" i="1"/>
  <c r="HA296" i="1"/>
  <c r="HB296" i="1"/>
  <c r="HC296" i="1"/>
  <c r="II296" i="1"/>
  <c r="CQ297" i="1"/>
  <c r="CR297" i="1"/>
  <c r="CS297" i="1"/>
  <c r="CT297" i="1"/>
  <c r="CU297" i="1"/>
  <c r="CV297" i="1"/>
  <c r="CW297" i="1"/>
  <c r="CX297" i="1"/>
  <c r="CY297" i="1"/>
  <c r="CZ297" i="1"/>
  <c r="DA297" i="1"/>
  <c r="DQ297" i="1"/>
  <c r="DR297" i="1"/>
  <c r="DS297" i="1"/>
  <c r="DT297" i="1"/>
  <c r="DU297" i="1"/>
  <c r="EG297" i="1" s="1"/>
  <c r="DV297" i="1"/>
  <c r="EH297" i="1" s="1"/>
  <c r="DW297" i="1"/>
  <c r="DX297" i="1"/>
  <c r="DY297" i="1"/>
  <c r="EK297" i="1" s="1"/>
  <c r="DZ297" i="1"/>
  <c r="ED297" i="1"/>
  <c r="EE297" i="1"/>
  <c r="EF297" i="1"/>
  <c r="EJ297" i="1"/>
  <c r="EL297" i="1"/>
  <c r="FZ297" i="1"/>
  <c r="GY297" i="1"/>
  <c r="GZ297" i="1"/>
  <c r="HA297" i="1"/>
  <c r="HB297" i="1"/>
  <c r="II297" i="1"/>
  <c r="CQ298" i="1"/>
  <c r="DB298" i="1" s="1"/>
  <c r="CR298" i="1"/>
  <c r="CS298" i="1"/>
  <c r="CT298" i="1"/>
  <c r="CU298" i="1"/>
  <c r="CV298" i="1"/>
  <c r="CW298" i="1"/>
  <c r="DJ298" i="1" s="1"/>
  <c r="CX298" i="1"/>
  <c r="CY298" i="1"/>
  <c r="DL298" i="1" s="1"/>
  <c r="CZ298" i="1"/>
  <c r="DA298" i="1"/>
  <c r="DI298" i="1"/>
  <c r="DQ298" i="1"/>
  <c r="DR298" i="1"/>
  <c r="DS298" i="1"/>
  <c r="EE298" i="1" s="1"/>
  <c r="DT298" i="1"/>
  <c r="DU298" i="1"/>
  <c r="DV298" i="1"/>
  <c r="FX298" i="1" s="1"/>
  <c r="DW298" i="1"/>
  <c r="EI298" i="1" s="1"/>
  <c r="DX298" i="1"/>
  <c r="EJ298" i="1" s="1"/>
  <c r="DY298" i="1"/>
  <c r="DZ298" i="1"/>
  <c r="ED298" i="1"/>
  <c r="EF298" i="1"/>
  <c r="EG298" i="1"/>
  <c r="EH298" i="1"/>
  <c r="EL298" i="1"/>
  <c r="FZ298" i="1"/>
  <c r="GY298" i="1"/>
  <c r="GZ298" i="1"/>
  <c r="HA298" i="1"/>
  <c r="HB298" i="1"/>
  <c r="HC298" i="1"/>
  <c r="II298" i="1"/>
  <c r="CQ299" i="1"/>
  <c r="DD299" i="1" s="1"/>
  <c r="CR299" i="1"/>
  <c r="CS299" i="1"/>
  <c r="DF299" i="1" s="1"/>
  <c r="CT299" i="1"/>
  <c r="CU299" i="1"/>
  <c r="CV299" i="1"/>
  <c r="CW299" i="1"/>
  <c r="CX299" i="1"/>
  <c r="CY299" i="1"/>
  <c r="DL299" i="1" s="1"/>
  <c r="CZ299" i="1"/>
  <c r="DA299" i="1"/>
  <c r="DN299" i="1" s="1"/>
  <c r="DB299" i="1"/>
  <c r="DK299" i="1" s="1"/>
  <c r="DQ299" i="1"/>
  <c r="EC299" i="1" s="1"/>
  <c r="DR299" i="1"/>
  <c r="ED299" i="1" s="1"/>
  <c r="DS299" i="1"/>
  <c r="DT299" i="1"/>
  <c r="DU299" i="1"/>
  <c r="EG299" i="1" s="1"/>
  <c r="DV299" i="1"/>
  <c r="DW299" i="1"/>
  <c r="DX299" i="1"/>
  <c r="DY299" i="1"/>
  <c r="EK299" i="1" s="1"/>
  <c r="DZ299" i="1"/>
  <c r="EL299" i="1" s="1"/>
  <c r="EA299" i="1"/>
  <c r="EF299" i="1"/>
  <c r="EH299" i="1"/>
  <c r="EI299" i="1"/>
  <c r="EJ299" i="1"/>
  <c r="FX299" i="1"/>
  <c r="FZ299" i="1"/>
  <c r="GY299" i="1"/>
  <c r="GZ299" i="1"/>
  <c r="HA299" i="1"/>
  <c r="HB299" i="1"/>
  <c r="HC299" i="1"/>
  <c r="II299" i="1"/>
  <c r="CQ300" i="1"/>
  <c r="CR300" i="1"/>
  <c r="CS300" i="1"/>
  <c r="CT300" i="1"/>
  <c r="CU300" i="1"/>
  <c r="CV300" i="1"/>
  <c r="CW300" i="1"/>
  <c r="CX300" i="1"/>
  <c r="CY300" i="1"/>
  <c r="CZ300" i="1"/>
  <c r="DA300" i="1"/>
  <c r="DQ300" i="1"/>
  <c r="DR300" i="1"/>
  <c r="DS300" i="1"/>
  <c r="EE300" i="1" s="1"/>
  <c r="DT300" i="1"/>
  <c r="EF300" i="1" s="1"/>
  <c r="DU300" i="1"/>
  <c r="DV300" i="1"/>
  <c r="DW300" i="1"/>
  <c r="DX300" i="1"/>
  <c r="DY300" i="1"/>
  <c r="DZ300" i="1"/>
  <c r="EC300" i="1"/>
  <c r="ED300" i="1"/>
  <c r="EH300" i="1"/>
  <c r="EI300" i="1"/>
  <c r="EJ300" i="1"/>
  <c r="EK300" i="1"/>
  <c r="EL300" i="1"/>
  <c r="FZ300" i="1"/>
  <c r="GY300" i="1"/>
  <c r="GZ300" i="1"/>
  <c r="HA300" i="1"/>
  <c r="HB300" i="1"/>
  <c r="HC300" i="1"/>
  <c r="II300" i="1"/>
  <c r="CQ301" i="1"/>
  <c r="CR301" i="1"/>
  <c r="CS301" i="1"/>
  <c r="CT301" i="1"/>
  <c r="CU301" i="1"/>
  <c r="CV301" i="1"/>
  <c r="CW301" i="1"/>
  <c r="CX301" i="1"/>
  <c r="CY301" i="1"/>
  <c r="CZ301" i="1"/>
  <c r="DA301" i="1"/>
  <c r="DQ301" i="1"/>
  <c r="DR301" i="1"/>
  <c r="DS301" i="1"/>
  <c r="DT301" i="1"/>
  <c r="DU301" i="1"/>
  <c r="EG301" i="1" s="1"/>
  <c r="DV301" i="1"/>
  <c r="EH301" i="1" s="1"/>
  <c r="DW301" i="1"/>
  <c r="DX301" i="1"/>
  <c r="DY301" i="1"/>
  <c r="EK301" i="1" s="1"/>
  <c r="DZ301" i="1"/>
  <c r="ED301" i="1"/>
  <c r="EE301" i="1"/>
  <c r="EF301" i="1"/>
  <c r="EJ301" i="1"/>
  <c r="EL301" i="1"/>
  <c r="FZ301" i="1"/>
  <c r="GY301" i="1"/>
  <c r="GZ301" i="1"/>
  <c r="HA301" i="1"/>
  <c r="HB301" i="1"/>
  <c r="II301" i="1"/>
  <c r="CQ302" i="1"/>
  <c r="CR302" i="1"/>
  <c r="CS302" i="1"/>
  <c r="CT302" i="1"/>
  <c r="CU302" i="1"/>
  <c r="CV302" i="1"/>
  <c r="CW302" i="1"/>
  <c r="CX302" i="1"/>
  <c r="CY302" i="1"/>
  <c r="CZ302" i="1"/>
  <c r="DA302" i="1"/>
  <c r="DQ302" i="1"/>
  <c r="DR302" i="1"/>
  <c r="DS302" i="1"/>
  <c r="DT302" i="1"/>
  <c r="DU302" i="1"/>
  <c r="DV302" i="1"/>
  <c r="FX302" i="1" s="1"/>
  <c r="DW302" i="1"/>
  <c r="EI302" i="1" s="1"/>
  <c r="DX302" i="1"/>
  <c r="EJ302" i="1" s="1"/>
  <c r="DY302" i="1"/>
  <c r="DZ302" i="1"/>
  <c r="ED302" i="1"/>
  <c r="EE302" i="1"/>
  <c r="EF302" i="1"/>
  <c r="EG302" i="1"/>
  <c r="EH302" i="1"/>
  <c r="EL302" i="1"/>
  <c r="FZ302" i="1"/>
  <c r="GY302" i="1"/>
  <c r="GZ302" i="1"/>
  <c r="HA302" i="1"/>
  <c r="HB302" i="1"/>
  <c r="HC302" i="1"/>
  <c r="II302" i="1"/>
  <c r="CQ303" i="1"/>
  <c r="DD303" i="1" s="1"/>
  <c r="CR303" i="1"/>
  <c r="DE303" i="1" s="1"/>
  <c r="CS303" i="1"/>
  <c r="DF303" i="1" s="1"/>
  <c r="CT303" i="1"/>
  <c r="CU303" i="1"/>
  <c r="CV303" i="1"/>
  <c r="CW303" i="1"/>
  <c r="CX303" i="1"/>
  <c r="CY303" i="1"/>
  <c r="DL303" i="1" s="1"/>
  <c r="CZ303" i="1"/>
  <c r="DM303" i="1" s="1"/>
  <c r="DA303" i="1"/>
  <c r="DN303" i="1" s="1"/>
  <c r="DB303" i="1"/>
  <c r="DK303" i="1"/>
  <c r="DQ303" i="1"/>
  <c r="EC303" i="1" s="1"/>
  <c r="DR303" i="1"/>
  <c r="ED303" i="1" s="1"/>
  <c r="DS303" i="1"/>
  <c r="DT303" i="1"/>
  <c r="DU303" i="1"/>
  <c r="DV303" i="1"/>
  <c r="DW303" i="1"/>
  <c r="DX303" i="1"/>
  <c r="DY303" i="1"/>
  <c r="EK303" i="1" s="1"/>
  <c r="DZ303" i="1"/>
  <c r="EL303" i="1" s="1"/>
  <c r="EA303" i="1"/>
  <c r="EF303" i="1"/>
  <c r="EG303" i="1"/>
  <c r="EH303" i="1"/>
  <c r="EI303" i="1"/>
  <c r="EJ303" i="1"/>
  <c r="FX303" i="1"/>
  <c r="FZ303" i="1"/>
  <c r="GY303" i="1"/>
  <c r="GZ303" i="1"/>
  <c r="HA303" i="1"/>
  <c r="HB303" i="1"/>
  <c r="HC303" i="1"/>
  <c r="II303" i="1"/>
  <c r="CQ304" i="1"/>
  <c r="CR304" i="1"/>
  <c r="CS304" i="1"/>
  <c r="CT304" i="1"/>
  <c r="CU304" i="1"/>
  <c r="CV304" i="1"/>
  <c r="CW304" i="1"/>
  <c r="CX304" i="1"/>
  <c r="CY304" i="1"/>
  <c r="CZ304" i="1"/>
  <c r="DA304" i="1"/>
  <c r="DQ304" i="1"/>
  <c r="DR304" i="1"/>
  <c r="DS304" i="1"/>
  <c r="EE304" i="1" s="1"/>
  <c r="DT304" i="1"/>
  <c r="EF304" i="1" s="1"/>
  <c r="DU304" i="1"/>
  <c r="DV304" i="1"/>
  <c r="DW304" i="1"/>
  <c r="DX304" i="1"/>
  <c r="DY304" i="1"/>
  <c r="DZ304" i="1"/>
  <c r="EC304" i="1"/>
  <c r="ED304" i="1"/>
  <c r="EH304" i="1"/>
  <c r="EI304" i="1"/>
  <c r="EJ304" i="1"/>
  <c r="EK304" i="1"/>
  <c r="EL304" i="1"/>
  <c r="FZ304" i="1"/>
  <c r="GY304" i="1"/>
  <c r="GZ304" i="1"/>
  <c r="HA304" i="1"/>
  <c r="HB304" i="1"/>
  <c r="HC304" i="1"/>
  <c r="II304" i="1"/>
  <c r="CQ305" i="1"/>
  <c r="CR305" i="1"/>
  <c r="CS305" i="1"/>
  <c r="CT305" i="1"/>
  <c r="CU305" i="1"/>
  <c r="CV305" i="1"/>
  <c r="CW305" i="1"/>
  <c r="CX305" i="1"/>
  <c r="CY305" i="1"/>
  <c r="CZ305" i="1"/>
  <c r="DA305" i="1"/>
  <c r="DQ305" i="1"/>
  <c r="DR305" i="1"/>
  <c r="DS305" i="1"/>
  <c r="DT305" i="1"/>
  <c r="DU305" i="1"/>
  <c r="EG305" i="1" s="1"/>
  <c r="DV305" i="1"/>
  <c r="EH305" i="1" s="1"/>
  <c r="DW305" i="1"/>
  <c r="DX305" i="1"/>
  <c r="DY305" i="1"/>
  <c r="EK305" i="1" s="1"/>
  <c r="DZ305" i="1"/>
  <c r="ED305" i="1"/>
  <c r="EE305" i="1"/>
  <c r="EF305" i="1"/>
  <c r="EJ305" i="1"/>
  <c r="EL305" i="1"/>
  <c r="FZ305" i="1"/>
  <c r="GY305" i="1"/>
  <c r="GZ305" i="1"/>
  <c r="HA305" i="1"/>
  <c r="HB305" i="1"/>
  <c r="II305" i="1"/>
  <c r="CQ306" i="1"/>
  <c r="DB306" i="1" s="1"/>
  <c r="CR306" i="1"/>
  <c r="CS306" i="1"/>
  <c r="CT306" i="1"/>
  <c r="CU306" i="1"/>
  <c r="CV306" i="1"/>
  <c r="CW306" i="1"/>
  <c r="CX306" i="1"/>
  <c r="CY306" i="1"/>
  <c r="CZ306" i="1"/>
  <c r="DA306" i="1"/>
  <c r="DQ306" i="1"/>
  <c r="DR306" i="1"/>
  <c r="DS306" i="1"/>
  <c r="DT306" i="1"/>
  <c r="DU306" i="1"/>
  <c r="DV306" i="1"/>
  <c r="FX306" i="1" s="1"/>
  <c r="DW306" i="1"/>
  <c r="EI306" i="1" s="1"/>
  <c r="DX306" i="1"/>
  <c r="EJ306" i="1" s="1"/>
  <c r="DY306" i="1"/>
  <c r="DZ306" i="1"/>
  <c r="ED306" i="1"/>
  <c r="EE306" i="1"/>
  <c r="EF306" i="1"/>
  <c r="EG306" i="1"/>
  <c r="EH306" i="1"/>
  <c r="EL306" i="1"/>
  <c r="FZ306" i="1"/>
  <c r="GY306" i="1"/>
  <c r="GZ306" i="1"/>
  <c r="HA306" i="1"/>
  <c r="HB306" i="1"/>
  <c r="HC306" i="1"/>
  <c r="II306" i="1"/>
  <c r="CQ307" i="1"/>
  <c r="CR307" i="1"/>
  <c r="CS307" i="1"/>
  <c r="CT307" i="1"/>
  <c r="CU307" i="1"/>
  <c r="CV307" i="1"/>
  <c r="CW307" i="1"/>
  <c r="CX307" i="1"/>
  <c r="CY307" i="1"/>
  <c r="CZ307" i="1"/>
  <c r="DA307" i="1"/>
  <c r="DB307" i="1"/>
  <c r="DQ307" i="1"/>
  <c r="EC307" i="1" s="1"/>
  <c r="DR307" i="1"/>
  <c r="ED307" i="1" s="1"/>
  <c r="DS307" i="1"/>
  <c r="DT307" i="1"/>
  <c r="DU307" i="1"/>
  <c r="DV307" i="1"/>
  <c r="DW307" i="1"/>
  <c r="DX307" i="1"/>
  <c r="DY307" i="1"/>
  <c r="EK307" i="1" s="1"/>
  <c r="DZ307" i="1"/>
  <c r="EL307" i="1" s="1"/>
  <c r="EA307" i="1"/>
  <c r="EF307" i="1"/>
  <c r="EG307" i="1"/>
  <c r="EH307" i="1"/>
  <c r="EI307" i="1"/>
  <c r="EJ307" i="1"/>
  <c r="FX307" i="1"/>
  <c r="FZ307" i="1"/>
  <c r="GY307" i="1"/>
  <c r="GZ307" i="1"/>
  <c r="HA307" i="1"/>
  <c r="HB307" i="1"/>
  <c r="HC307" i="1"/>
  <c r="II307" i="1"/>
  <c r="CQ308" i="1"/>
  <c r="CR308" i="1"/>
  <c r="CS308" i="1"/>
  <c r="CT308" i="1"/>
  <c r="CU308" i="1"/>
  <c r="CV308" i="1"/>
  <c r="CW308" i="1"/>
  <c r="CX308" i="1"/>
  <c r="CY308" i="1"/>
  <c r="CZ308" i="1"/>
  <c r="DA308" i="1"/>
  <c r="DQ308" i="1"/>
  <c r="DR308" i="1"/>
  <c r="DS308" i="1"/>
  <c r="EE308" i="1" s="1"/>
  <c r="DT308" i="1"/>
  <c r="EF308" i="1" s="1"/>
  <c r="DU308" i="1"/>
  <c r="DV308" i="1"/>
  <c r="DW308" i="1"/>
  <c r="DX308" i="1"/>
  <c r="DY308" i="1"/>
  <c r="DZ308" i="1"/>
  <c r="EC308" i="1"/>
  <c r="ED308" i="1"/>
  <c r="EH308" i="1"/>
  <c r="EI308" i="1"/>
  <c r="EJ308" i="1"/>
  <c r="EK308" i="1"/>
  <c r="EL308" i="1"/>
  <c r="FZ308" i="1"/>
  <c r="GY308" i="1"/>
  <c r="GZ308" i="1"/>
  <c r="HA308" i="1"/>
  <c r="HB308" i="1"/>
  <c r="HC308" i="1"/>
  <c r="II308" i="1"/>
  <c r="CQ309" i="1"/>
  <c r="CR309" i="1"/>
  <c r="CS309" i="1"/>
  <c r="CT309" i="1"/>
  <c r="CU309" i="1"/>
  <c r="CV309" i="1"/>
  <c r="CW309" i="1"/>
  <c r="CX309" i="1"/>
  <c r="CY309" i="1"/>
  <c r="CZ309" i="1"/>
  <c r="DA309" i="1"/>
  <c r="DQ309" i="1"/>
  <c r="DR309" i="1"/>
  <c r="DS309" i="1"/>
  <c r="DT309" i="1"/>
  <c r="DU309" i="1"/>
  <c r="EG309" i="1" s="1"/>
  <c r="DV309" i="1"/>
  <c r="EH309" i="1" s="1"/>
  <c r="DW309" i="1"/>
  <c r="DX309" i="1"/>
  <c r="DY309" i="1"/>
  <c r="DZ309" i="1"/>
  <c r="EC309" i="1"/>
  <c r="ED309" i="1"/>
  <c r="EE309" i="1"/>
  <c r="EF309" i="1"/>
  <c r="EJ309" i="1"/>
  <c r="EK309" i="1"/>
  <c r="EL309" i="1"/>
  <c r="FZ309" i="1"/>
  <c r="GY309" i="1"/>
  <c r="GZ309" i="1"/>
  <c r="HA309" i="1"/>
  <c r="HB309" i="1"/>
  <c r="II309" i="1"/>
  <c r="CQ310" i="1"/>
  <c r="CR310" i="1"/>
  <c r="CS310" i="1"/>
  <c r="CT310" i="1"/>
  <c r="CU310" i="1"/>
  <c r="CV310" i="1"/>
  <c r="CW310" i="1"/>
  <c r="CX310" i="1"/>
  <c r="CY310" i="1"/>
  <c r="CZ310" i="1"/>
  <c r="DA310" i="1"/>
  <c r="DQ310" i="1"/>
  <c r="DR310" i="1"/>
  <c r="DS310" i="1"/>
  <c r="DT310" i="1"/>
  <c r="DU310" i="1"/>
  <c r="DV310" i="1"/>
  <c r="FX310" i="1" s="1"/>
  <c r="DW310" i="1"/>
  <c r="EI310" i="1" s="1"/>
  <c r="DX310" i="1"/>
  <c r="EJ310" i="1" s="1"/>
  <c r="DY310" i="1"/>
  <c r="DZ310" i="1"/>
  <c r="ED310" i="1"/>
  <c r="EE310" i="1"/>
  <c r="EF310" i="1"/>
  <c r="EG310" i="1"/>
  <c r="EH310" i="1"/>
  <c r="EL310" i="1"/>
  <c r="FZ310" i="1"/>
  <c r="GY310" i="1"/>
  <c r="GZ310" i="1"/>
  <c r="HA310" i="1"/>
  <c r="HC310" i="1" s="1"/>
  <c r="HB310" i="1"/>
  <c r="II310" i="1"/>
  <c r="CQ311" i="1"/>
  <c r="CR311" i="1"/>
  <c r="DB311" i="1" s="1"/>
  <c r="CS311" i="1"/>
  <c r="CT311" i="1"/>
  <c r="CU311" i="1"/>
  <c r="CV311" i="1"/>
  <c r="CW311" i="1"/>
  <c r="CX311" i="1"/>
  <c r="CY311" i="1"/>
  <c r="CZ311" i="1"/>
  <c r="DA311" i="1"/>
  <c r="DQ311" i="1"/>
  <c r="DR311" i="1"/>
  <c r="ED311" i="1" s="1"/>
  <c r="DS311" i="1"/>
  <c r="DT311" i="1"/>
  <c r="DU311" i="1"/>
  <c r="DV311" i="1"/>
  <c r="DW311" i="1"/>
  <c r="DX311" i="1"/>
  <c r="DY311" i="1"/>
  <c r="DZ311" i="1"/>
  <c r="EL311" i="1" s="1"/>
  <c r="EF311" i="1"/>
  <c r="EG311" i="1"/>
  <c r="EH311" i="1"/>
  <c r="EI311" i="1"/>
  <c r="EJ311" i="1"/>
  <c r="FX311" i="1"/>
  <c r="FZ311" i="1"/>
  <c r="GY311" i="1"/>
  <c r="GZ311" i="1"/>
  <c r="HA311" i="1"/>
  <c r="HB311" i="1"/>
  <c r="HC311" i="1"/>
  <c r="II311" i="1"/>
  <c r="CQ312" i="1"/>
  <c r="CR312" i="1"/>
  <c r="CS312" i="1"/>
  <c r="CT312" i="1"/>
  <c r="CU312" i="1"/>
  <c r="CV312" i="1"/>
  <c r="CW312" i="1"/>
  <c r="CX312" i="1"/>
  <c r="CY312" i="1"/>
  <c r="CZ312" i="1"/>
  <c r="DA312" i="1"/>
  <c r="DB312" i="1"/>
  <c r="DM312" i="1" s="1"/>
  <c r="DQ312" i="1"/>
  <c r="DR312" i="1"/>
  <c r="DS312" i="1"/>
  <c r="DT312" i="1"/>
  <c r="EF312" i="1" s="1"/>
  <c r="DU312" i="1"/>
  <c r="EA312" i="1" s="1"/>
  <c r="DV312" i="1"/>
  <c r="DW312" i="1"/>
  <c r="DX312" i="1"/>
  <c r="DY312" i="1"/>
  <c r="DZ312" i="1"/>
  <c r="EC312" i="1"/>
  <c r="ED312" i="1"/>
  <c r="EH312" i="1"/>
  <c r="EI312" i="1"/>
  <c r="EJ312" i="1"/>
  <c r="EK312" i="1"/>
  <c r="EL312" i="1"/>
  <c r="FZ312" i="1"/>
  <c r="GY312" i="1"/>
  <c r="GZ312" i="1"/>
  <c r="HA312" i="1"/>
  <c r="HB312" i="1"/>
  <c r="HC312" i="1"/>
  <c r="II312" i="1"/>
  <c r="CQ313" i="1"/>
  <c r="CR313" i="1"/>
  <c r="CS313" i="1"/>
  <c r="CT313" i="1"/>
  <c r="CU313" i="1"/>
  <c r="CV313" i="1"/>
  <c r="CW313" i="1"/>
  <c r="CX313" i="1"/>
  <c r="CY313" i="1"/>
  <c r="CZ313" i="1"/>
  <c r="DA313" i="1"/>
  <c r="DQ313" i="1"/>
  <c r="DR313" i="1"/>
  <c r="DS313" i="1"/>
  <c r="DT313" i="1"/>
  <c r="DU313" i="1"/>
  <c r="DV313" i="1"/>
  <c r="EH313" i="1" s="1"/>
  <c r="DW313" i="1"/>
  <c r="DX313" i="1"/>
  <c r="DY313" i="1"/>
  <c r="EK313" i="1" s="1"/>
  <c r="DZ313" i="1"/>
  <c r="ED313" i="1"/>
  <c r="EE313" i="1"/>
  <c r="EF313" i="1"/>
  <c r="EJ313" i="1"/>
  <c r="EL313" i="1"/>
  <c r="FZ313" i="1"/>
  <c r="GY313" i="1"/>
  <c r="GZ313" i="1"/>
  <c r="HA313" i="1"/>
  <c r="HC313" i="1" s="1"/>
  <c r="HB313" i="1"/>
  <c r="II313" i="1"/>
  <c r="CQ314" i="1"/>
  <c r="CR314" i="1"/>
  <c r="CS314" i="1"/>
  <c r="CT314" i="1"/>
  <c r="CU314" i="1"/>
  <c r="CV314" i="1"/>
  <c r="CW314" i="1"/>
  <c r="CX314" i="1"/>
  <c r="CY314" i="1"/>
  <c r="CZ314" i="1"/>
  <c r="DA314" i="1"/>
  <c r="DQ314" i="1"/>
  <c r="DR314" i="1"/>
  <c r="DS314" i="1"/>
  <c r="DT314" i="1"/>
  <c r="DU314" i="1"/>
  <c r="DV314" i="1"/>
  <c r="FX314" i="1" s="1"/>
  <c r="DW314" i="1"/>
  <c r="DX314" i="1"/>
  <c r="EJ314" i="1" s="1"/>
  <c r="DY314" i="1"/>
  <c r="DZ314" i="1"/>
  <c r="ED314" i="1"/>
  <c r="EE314" i="1"/>
  <c r="EF314" i="1"/>
  <c r="EG314" i="1"/>
  <c r="EH314" i="1"/>
  <c r="EL314" i="1"/>
  <c r="FZ314" i="1"/>
  <c r="GY314" i="1"/>
  <c r="GZ314" i="1"/>
  <c r="HA314" i="1"/>
  <c r="HC314" i="1" s="1"/>
  <c r="HB314" i="1"/>
  <c r="II314" i="1"/>
  <c r="CQ315" i="1"/>
  <c r="CR315" i="1"/>
  <c r="DB315" i="1" s="1"/>
  <c r="CS315" i="1"/>
  <c r="CT315" i="1"/>
  <c r="CU315" i="1"/>
  <c r="CV315" i="1"/>
  <c r="CW315" i="1"/>
  <c r="CX315" i="1"/>
  <c r="CY315" i="1"/>
  <c r="CZ315" i="1"/>
  <c r="DA315" i="1"/>
  <c r="DQ315" i="1"/>
  <c r="DR315" i="1"/>
  <c r="ED315" i="1" s="1"/>
  <c r="DS315" i="1"/>
  <c r="DT315" i="1"/>
  <c r="DU315" i="1"/>
  <c r="DV315" i="1"/>
  <c r="DW315" i="1"/>
  <c r="DX315" i="1"/>
  <c r="DY315" i="1"/>
  <c r="DZ315" i="1"/>
  <c r="EL315" i="1" s="1"/>
  <c r="EF315" i="1"/>
  <c r="EG315" i="1"/>
  <c r="EH315" i="1"/>
  <c r="EI315" i="1"/>
  <c r="EJ315" i="1"/>
  <c r="FX315" i="1"/>
  <c r="FZ315" i="1"/>
  <c r="GY315" i="1"/>
  <c r="GZ315" i="1"/>
  <c r="HA315" i="1"/>
  <c r="HB315" i="1"/>
  <c r="HC315" i="1"/>
  <c r="II315" i="1"/>
  <c r="CQ316" i="1"/>
  <c r="CR316" i="1"/>
  <c r="CS316" i="1"/>
  <c r="CT316" i="1"/>
  <c r="CU316" i="1"/>
  <c r="DH316" i="1" s="1"/>
  <c r="CV316" i="1"/>
  <c r="CW316" i="1"/>
  <c r="CX316" i="1"/>
  <c r="CY316" i="1"/>
  <c r="CZ316" i="1"/>
  <c r="DA316" i="1"/>
  <c r="DB316" i="1"/>
  <c r="DE316" i="1"/>
  <c r="DQ316" i="1"/>
  <c r="DR316" i="1"/>
  <c r="DS316" i="1"/>
  <c r="DT316" i="1"/>
  <c r="EF316" i="1" s="1"/>
  <c r="DU316" i="1"/>
  <c r="DV316" i="1"/>
  <c r="DW316" i="1"/>
  <c r="DX316" i="1"/>
  <c r="DY316" i="1"/>
  <c r="DZ316" i="1"/>
  <c r="EC316" i="1"/>
  <c r="ED316" i="1"/>
  <c r="EH316" i="1"/>
  <c r="EI316" i="1"/>
  <c r="EJ316" i="1"/>
  <c r="EK316" i="1"/>
  <c r="EL316" i="1"/>
  <c r="FZ316" i="1"/>
  <c r="GY316" i="1"/>
  <c r="GZ316" i="1"/>
  <c r="HA316" i="1"/>
  <c r="HB316" i="1"/>
  <c r="HC316" i="1"/>
  <c r="II316" i="1"/>
  <c r="CQ317" i="1"/>
  <c r="CR317" i="1"/>
  <c r="CS317" i="1"/>
  <c r="CT317" i="1"/>
  <c r="CU317" i="1"/>
  <c r="CV317" i="1"/>
  <c r="CW317" i="1"/>
  <c r="CX317" i="1"/>
  <c r="CY317" i="1"/>
  <c r="CZ317" i="1"/>
  <c r="DA317" i="1"/>
  <c r="DQ317" i="1"/>
  <c r="DR317" i="1"/>
  <c r="DS317" i="1"/>
  <c r="DT317" i="1"/>
  <c r="DU317" i="1"/>
  <c r="DV317" i="1"/>
  <c r="EH317" i="1" s="1"/>
  <c r="DW317" i="1"/>
  <c r="DX317" i="1"/>
  <c r="DY317" i="1"/>
  <c r="DZ317" i="1"/>
  <c r="EC317" i="1"/>
  <c r="ED317" i="1"/>
  <c r="EE317" i="1"/>
  <c r="EF317" i="1"/>
  <c r="EJ317" i="1"/>
  <c r="EK317" i="1"/>
  <c r="EL317" i="1"/>
  <c r="FZ317" i="1"/>
  <c r="GY317" i="1"/>
  <c r="GZ317" i="1"/>
  <c r="HA317" i="1"/>
  <c r="HC317" i="1" s="1"/>
  <c r="HB317" i="1"/>
  <c r="II317" i="1"/>
  <c r="CQ318" i="1"/>
  <c r="DB318" i="1" s="1"/>
  <c r="DG318" i="1" s="1"/>
  <c r="CR318" i="1"/>
  <c r="CS318" i="1"/>
  <c r="CT318" i="1"/>
  <c r="CU318" i="1"/>
  <c r="CV318" i="1"/>
  <c r="CW318" i="1"/>
  <c r="DJ318" i="1" s="1"/>
  <c r="CX318" i="1"/>
  <c r="CY318" i="1"/>
  <c r="DL318" i="1" s="1"/>
  <c r="CZ318" i="1"/>
  <c r="DA318" i="1"/>
  <c r="DQ318" i="1"/>
  <c r="DR318" i="1"/>
  <c r="DS318" i="1"/>
  <c r="DT318" i="1"/>
  <c r="DU318" i="1"/>
  <c r="DV318" i="1"/>
  <c r="FX318" i="1" s="1"/>
  <c r="DW318" i="1"/>
  <c r="DX318" i="1"/>
  <c r="EJ318" i="1" s="1"/>
  <c r="DY318" i="1"/>
  <c r="DZ318" i="1"/>
  <c r="ED318" i="1"/>
  <c r="EE318" i="1"/>
  <c r="EF318" i="1"/>
  <c r="EG318" i="1"/>
  <c r="EH318" i="1"/>
  <c r="EL318" i="1"/>
  <c r="FZ318" i="1"/>
  <c r="GY318" i="1"/>
  <c r="GZ318" i="1"/>
  <c r="HA318" i="1"/>
  <c r="HB318" i="1"/>
  <c r="HC318" i="1"/>
  <c r="II318" i="1"/>
  <c r="CQ319" i="1"/>
  <c r="CR319" i="1"/>
  <c r="CS319" i="1"/>
  <c r="CT319" i="1"/>
  <c r="CU319" i="1"/>
  <c r="CV319" i="1"/>
  <c r="CW319" i="1"/>
  <c r="CX319" i="1"/>
  <c r="CY319" i="1"/>
  <c r="CZ319" i="1"/>
  <c r="DA319" i="1"/>
  <c r="DQ319" i="1"/>
  <c r="EC319" i="1" s="1"/>
  <c r="DR319" i="1"/>
  <c r="ED319" i="1" s="1"/>
  <c r="DS319" i="1"/>
  <c r="EE319" i="1" s="1"/>
  <c r="EM319" i="1" s="1"/>
  <c r="EN319" i="1" s="1"/>
  <c r="DT319" i="1"/>
  <c r="DU319" i="1"/>
  <c r="DV319" i="1"/>
  <c r="DW319" i="1"/>
  <c r="DX319" i="1"/>
  <c r="EJ319" i="1" s="1"/>
  <c r="DY319" i="1"/>
  <c r="EK319" i="1" s="1"/>
  <c r="DZ319" i="1"/>
  <c r="EL319" i="1" s="1"/>
  <c r="EF319" i="1"/>
  <c r="EG319" i="1"/>
  <c r="EH319" i="1"/>
  <c r="EI319" i="1"/>
  <c r="FX319" i="1"/>
  <c r="FZ319" i="1"/>
  <c r="GY319" i="1"/>
  <c r="GZ319" i="1"/>
  <c r="HA319" i="1"/>
  <c r="HB319" i="1"/>
  <c r="HC319" i="1"/>
  <c r="II319" i="1"/>
  <c r="CQ320" i="1"/>
  <c r="DB320" i="1" s="1"/>
  <c r="CR320" i="1"/>
  <c r="CS320" i="1"/>
  <c r="CT320" i="1"/>
  <c r="DG320" i="1" s="1"/>
  <c r="CU320" i="1"/>
  <c r="CV320" i="1"/>
  <c r="CW320" i="1"/>
  <c r="CX320" i="1"/>
  <c r="CY320" i="1"/>
  <c r="CZ320" i="1"/>
  <c r="DA320" i="1"/>
  <c r="DQ320" i="1"/>
  <c r="EC320" i="1" s="1"/>
  <c r="DR320" i="1"/>
  <c r="ED320" i="1" s="1"/>
  <c r="DS320" i="1"/>
  <c r="EE320" i="1" s="1"/>
  <c r="DT320" i="1"/>
  <c r="DU320" i="1"/>
  <c r="EG320" i="1" s="1"/>
  <c r="DV320" i="1"/>
  <c r="DW320" i="1"/>
  <c r="DX320" i="1"/>
  <c r="DY320" i="1"/>
  <c r="DZ320" i="1"/>
  <c r="EL320" i="1" s="1"/>
  <c r="EA320" i="1"/>
  <c r="EF320" i="1"/>
  <c r="EH320" i="1"/>
  <c r="EI320" i="1"/>
  <c r="EJ320" i="1"/>
  <c r="EK320" i="1"/>
  <c r="FX320" i="1"/>
  <c r="FZ320" i="1"/>
  <c r="GY320" i="1"/>
  <c r="GZ320" i="1"/>
  <c r="HA320" i="1"/>
  <c r="HB320" i="1"/>
  <c r="HC320" i="1"/>
  <c r="II320" i="1"/>
  <c r="CQ321" i="1"/>
  <c r="DD321" i="1" s="1"/>
  <c r="CR321" i="1"/>
  <c r="DE321" i="1" s="1"/>
  <c r="CS321" i="1"/>
  <c r="DF321" i="1" s="1"/>
  <c r="CT321" i="1"/>
  <c r="DG321" i="1" s="1"/>
  <c r="CU321" i="1"/>
  <c r="CV321" i="1"/>
  <c r="CW321" i="1"/>
  <c r="CX321" i="1"/>
  <c r="CY321" i="1"/>
  <c r="DL321" i="1" s="1"/>
  <c r="CZ321" i="1"/>
  <c r="DM321" i="1" s="1"/>
  <c r="DA321" i="1"/>
  <c r="DN321" i="1" s="1"/>
  <c r="DB321" i="1"/>
  <c r="DH321" i="1" s="1"/>
  <c r="DK321" i="1"/>
  <c r="DQ321" i="1"/>
  <c r="EC321" i="1" s="1"/>
  <c r="DR321" i="1"/>
  <c r="ED321" i="1" s="1"/>
  <c r="DS321" i="1"/>
  <c r="DT321" i="1"/>
  <c r="DU321" i="1"/>
  <c r="DV321" i="1"/>
  <c r="DW321" i="1"/>
  <c r="DX321" i="1"/>
  <c r="DY321" i="1"/>
  <c r="EK321" i="1" s="1"/>
  <c r="DZ321" i="1"/>
  <c r="EL321" i="1" s="1"/>
  <c r="EA321" i="1"/>
  <c r="EF321" i="1"/>
  <c r="EH321" i="1"/>
  <c r="EI321" i="1"/>
  <c r="EJ321" i="1"/>
  <c r="FX321" i="1"/>
  <c r="FZ321" i="1"/>
  <c r="GY321" i="1"/>
  <c r="GZ321" i="1"/>
  <c r="HA321" i="1"/>
  <c r="HB321" i="1"/>
  <c r="HC321" i="1"/>
  <c r="II321" i="1"/>
  <c r="CQ322" i="1"/>
  <c r="CR322" i="1"/>
  <c r="CS322" i="1"/>
  <c r="CT322" i="1"/>
  <c r="CU322" i="1"/>
  <c r="CV322" i="1"/>
  <c r="CW322" i="1"/>
  <c r="CX322" i="1"/>
  <c r="CY322" i="1"/>
  <c r="CZ322" i="1"/>
  <c r="DA322" i="1"/>
  <c r="DQ322" i="1"/>
  <c r="DR322" i="1"/>
  <c r="DS322" i="1"/>
  <c r="EE322" i="1" s="1"/>
  <c r="DT322" i="1"/>
  <c r="EF322" i="1" s="1"/>
  <c r="DU322" i="1"/>
  <c r="DV322" i="1"/>
  <c r="DW322" i="1"/>
  <c r="DX322" i="1"/>
  <c r="DY322" i="1"/>
  <c r="DZ322" i="1"/>
  <c r="EC322" i="1"/>
  <c r="ED322" i="1"/>
  <c r="EH322" i="1"/>
  <c r="EJ322" i="1"/>
  <c r="EK322" i="1"/>
  <c r="EL322" i="1"/>
  <c r="FZ322" i="1"/>
  <c r="GY322" i="1"/>
  <c r="GZ322" i="1"/>
  <c r="HA322" i="1"/>
  <c r="HC322" i="1" s="1"/>
  <c r="HB322" i="1"/>
  <c r="II322" i="1"/>
  <c r="CQ323" i="1"/>
  <c r="CR323" i="1"/>
  <c r="DB323" i="1" s="1"/>
  <c r="CS323" i="1"/>
  <c r="CT323" i="1"/>
  <c r="CU323" i="1"/>
  <c r="CV323" i="1"/>
  <c r="CW323" i="1"/>
  <c r="CX323" i="1"/>
  <c r="CY323" i="1"/>
  <c r="CZ323" i="1"/>
  <c r="DA323" i="1"/>
  <c r="DQ323" i="1"/>
  <c r="DR323" i="1"/>
  <c r="DS323" i="1"/>
  <c r="DT323" i="1"/>
  <c r="DU323" i="1"/>
  <c r="EG323" i="1" s="1"/>
  <c r="DV323" i="1"/>
  <c r="EH323" i="1" s="1"/>
  <c r="DW323" i="1"/>
  <c r="DX323" i="1"/>
  <c r="DY323" i="1"/>
  <c r="DZ323" i="1"/>
  <c r="ED323" i="1"/>
  <c r="EE323" i="1"/>
  <c r="EF323" i="1"/>
  <c r="EJ323" i="1"/>
  <c r="EL323" i="1"/>
  <c r="FZ323" i="1"/>
  <c r="GY323" i="1"/>
  <c r="GZ323" i="1"/>
  <c r="HA323" i="1"/>
  <c r="HC323" i="1" s="1"/>
  <c r="HB323" i="1"/>
  <c r="II323" i="1"/>
  <c r="CQ324" i="1"/>
  <c r="DB324" i="1" s="1"/>
  <c r="CR324" i="1"/>
  <c r="DE324" i="1" s="1"/>
  <c r="CS324" i="1"/>
  <c r="CT324" i="1"/>
  <c r="CU324" i="1"/>
  <c r="CV324" i="1"/>
  <c r="CW324" i="1"/>
  <c r="CX324" i="1"/>
  <c r="CY324" i="1"/>
  <c r="CZ324" i="1"/>
  <c r="DM324" i="1" s="1"/>
  <c r="DA324" i="1"/>
  <c r="DQ324" i="1"/>
  <c r="EA324" i="1" s="1"/>
  <c r="DR324" i="1"/>
  <c r="DS324" i="1"/>
  <c r="DT324" i="1"/>
  <c r="FX324" i="1" s="1"/>
  <c r="DU324" i="1"/>
  <c r="DV324" i="1"/>
  <c r="DW324" i="1"/>
  <c r="EI324" i="1" s="1"/>
  <c r="DX324" i="1"/>
  <c r="EJ324" i="1" s="1"/>
  <c r="DY324" i="1"/>
  <c r="DZ324" i="1"/>
  <c r="ED324" i="1"/>
  <c r="EF324" i="1"/>
  <c r="EG324" i="1"/>
  <c r="EH324" i="1"/>
  <c r="EL324" i="1"/>
  <c r="FZ324" i="1"/>
  <c r="GY324" i="1"/>
  <c r="GZ324" i="1"/>
  <c r="HA324" i="1"/>
  <c r="HB324" i="1"/>
  <c r="HC324" i="1"/>
  <c r="II324" i="1"/>
  <c r="CQ325" i="1"/>
  <c r="DD325" i="1" s="1"/>
  <c r="CR325" i="1"/>
  <c r="DE325" i="1" s="1"/>
  <c r="CS325" i="1"/>
  <c r="DF325" i="1" s="1"/>
  <c r="CT325" i="1"/>
  <c r="DG325" i="1" s="1"/>
  <c r="CU325" i="1"/>
  <c r="CV325" i="1"/>
  <c r="CW325" i="1"/>
  <c r="CX325" i="1"/>
  <c r="CY325" i="1"/>
  <c r="DL325" i="1" s="1"/>
  <c r="CZ325" i="1"/>
  <c r="DM325" i="1" s="1"/>
  <c r="DA325" i="1"/>
  <c r="DN325" i="1" s="1"/>
  <c r="DB325" i="1"/>
  <c r="DK325" i="1" s="1"/>
  <c r="DQ325" i="1"/>
  <c r="EC325" i="1" s="1"/>
  <c r="DR325" i="1"/>
  <c r="ED325" i="1" s="1"/>
  <c r="DS325" i="1"/>
  <c r="DT325" i="1"/>
  <c r="DU325" i="1"/>
  <c r="DV325" i="1"/>
  <c r="DW325" i="1"/>
  <c r="DX325" i="1"/>
  <c r="DY325" i="1"/>
  <c r="EK325" i="1" s="1"/>
  <c r="DZ325" i="1"/>
  <c r="EL325" i="1" s="1"/>
  <c r="EA325" i="1"/>
  <c r="EF325" i="1"/>
  <c r="EH325" i="1"/>
  <c r="EI325" i="1"/>
  <c r="EJ325" i="1"/>
  <c r="FX325" i="1"/>
  <c r="FZ325" i="1"/>
  <c r="GY325" i="1"/>
  <c r="GZ325" i="1"/>
  <c r="HA325" i="1"/>
  <c r="HB325" i="1"/>
  <c r="HC325" i="1"/>
  <c r="II325" i="1"/>
  <c r="CQ326" i="1"/>
  <c r="CR326" i="1"/>
  <c r="CS326" i="1"/>
  <c r="CT326" i="1"/>
  <c r="CU326" i="1"/>
  <c r="CV326" i="1"/>
  <c r="CW326" i="1"/>
  <c r="CX326" i="1"/>
  <c r="CY326" i="1"/>
  <c r="CZ326" i="1"/>
  <c r="DA326" i="1"/>
  <c r="DQ326" i="1"/>
  <c r="DR326" i="1"/>
  <c r="DS326" i="1"/>
  <c r="EE326" i="1" s="1"/>
  <c r="DT326" i="1"/>
  <c r="EF326" i="1" s="1"/>
  <c r="DU326" i="1"/>
  <c r="DV326" i="1"/>
  <c r="DW326" i="1"/>
  <c r="DX326" i="1"/>
  <c r="DY326" i="1"/>
  <c r="DZ326" i="1"/>
  <c r="EC326" i="1"/>
  <c r="ED326" i="1"/>
  <c r="EH326" i="1"/>
  <c r="EJ326" i="1"/>
  <c r="EK326" i="1"/>
  <c r="EL326" i="1"/>
  <c r="FZ326" i="1"/>
  <c r="GY326" i="1"/>
  <c r="GZ326" i="1"/>
  <c r="HA326" i="1"/>
  <c r="HC326" i="1" s="1"/>
  <c r="HB326" i="1"/>
  <c r="II326" i="1"/>
  <c r="CQ327" i="1"/>
  <c r="CR327" i="1"/>
  <c r="DB327" i="1" s="1"/>
  <c r="CS327" i="1"/>
  <c r="CT327" i="1"/>
  <c r="CU327" i="1"/>
  <c r="CV327" i="1"/>
  <c r="DI327" i="1" s="1"/>
  <c r="CW327" i="1"/>
  <c r="DJ327" i="1" s="1"/>
  <c r="CX327" i="1"/>
  <c r="DK327" i="1" s="1"/>
  <c r="CY327" i="1"/>
  <c r="CZ327" i="1"/>
  <c r="DA327" i="1"/>
  <c r="DQ327" i="1"/>
  <c r="DR327" i="1"/>
  <c r="DS327" i="1"/>
  <c r="DT327" i="1"/>
  <c r="DU327" i="1"/>
  <c r="EG327" i="1" s="1"/>
  <c r="DV327" i="1"/>
  <c r="EH327" i="1" s="1"/>
  <c r="DW327" i="1"/>
  <c r="DX327" i="1"/>
  <c r="DY327" i="1"/>
  <c r="DZ327" i="1"/>
  <c r="ED327" i="1"/>
  <c r="EE327" i="1"/>
  <c r="EF327" i="1"/>
  <c r="EJ327" i="1"/>
  <c r="EL327" i="1"/>
  <c r="FZ327" i="1"/>
  <c r="GY327" i="1"/>
  <c r="GZ327" i="1"/>
  <c r="HA327" i="1"/>
  <c r="HC327" i="1" s="1"/>
  <c r="HB327" i="1"/>
  <c r="II327" i="1"/>
  <c r="CQ328" i="1"/>
  <c r="DB328" i="1" s="1"/>
  <c r="CR328" i="1"/>
  <c r="CS328" i="1"/>
  <c r="CT328" i="1"/>
  <c r="CU328" i="1"/>
  <c r="CV328" i="1"/>
  <c r="CW328" i="1"/>
  <c r="CX328" i="1"/>
  <c r="DK328" i="1" s="1"/>
  <c r="CY328" i="1"/>
  <c r="DL328" i="1" s="1"/>
  <c r="CZ328" i="1"/>
  <c r="DA328" i="1"/>
  <c r="DQ328" i="1"/>
  <c r="EA328" i="1" s="1"/>
  <c r="DR328" i="1"/>
  <c r="DS328" i="1"/>
  <c r="DT328" i="1"/>
  <c r="FX328" i="1" s="1"/>
  <c r="DU328" i="1"/>
  <c r="DV328" i="1"/>
  <c r="DW328" i="1"/>
  <c r="EI328" i="1" s="1"/>
  <c r="DX328" i="1"/>
  <c r="EJ328" i="1" s="1"/>
  <c r="DY328" i="1"/>
  <c r="DZ328" i="1"/>
  <c r="ED328" i="1"/>
  <c r="EF328" i="1"/>
  <c r="EG328" i="1"/>
  <c r="EH328" i="1"/>
  <c r="EL328" i="1"/>
  <c r="FZ328" i="1"/>
  <c r="GY328" i="1"/>
  <c r="GZ328" i="1"/>
  <c r="HA328" i="1"/>
  <c r="HB328" i="1"/>
  <c r="HC328" i="1"/>
  <c r="II328" i="1"/>
  <c r="CQ329" i="1"/>
  <c r="CR329" i="1"/>
  <c r="CS329" i="1"/>
  <c r="CT329" i="1"/>
  <c r="DB329" i="1" s="1"/>
  <c r="CU329" i="1"/>
  <c r="CV329" i="1"/>
  <c r="CW329" i="1"/>
  <c r="CX329" i="1"/>
  <c r="CY329" i="1"/>
  <c r="CZ329" i="1"/>
  <c r="DA329" i="1"/>
  <c r="DQ329" i="1"/>
  <c r="EC329" i="1" s="1"/>
  <c r="DR329" i="1"/>
  <c r="ED329" i="1" s="1"/>
  <c r="DS329" i="1"/>
  <c r="DT329" i="1"/>
  <c r="DU329" i="1"/>
  <c r="DV329" i="1"/>
  <c r="DW329" i="1"/>
  <c r="DX329" i="1"/>
  <c r="DY329" i="1"/>
  <c r="EK329" i="1" s="1"/>
  <c r="DZ329" i="1"/>
  <c r="EL329" i="1" s="1"/>
  <c r="EA329" i="1"/>
  <c r="EF329" i="1"/>
  <c r="EH329" i="1"/>
  <c r="EI329" i="1"/>
  <c r="EJ329" i="1"/>
  <c r="FX329" i="1"/>
  <c r="FZ329" i="1"/>
  <c r="GY329" i="1"/>
  <c r="GZ329" i="1"/>
  <c r="HA329" i="1"/>
  <c r="HB329" i="1"/>
  <c r="HC329" i="1"/>
  <c r="II329" i="1"/>
  <c r="CQ330" i="1"/>
  <c r="CR330" i="1"/>
  <c r="CS330" i="1"/>
  <c r="CT330" i="1"/>
  <c r="CU330" i="1"/>
  <c r="CV330" i="1"/>
  <c r="CW330" i="1"/>
  <c r="CX330" i="1"/>
  <c r="CY330" i="1"/>
  <c r="CZ330" i="1"/>
  <c r="DA330" i="1"/>
  <c r="DQ330" i="1"/>
  <c r="DR330" i="1"/>
  <c r="DS330" i="1"/>
  <c r="EE330" i="1" s="1"/>
  <c r="DT330" i="1"/>
  <c r="EF330" i="1" s="1"/>
  <c r="DU330" i="1"/>
  <c r="DV330" i="1"/>
  <c r="DW330" i="1"/>
  <c r="DX330" i="1"/>
  <c r="DY330" i="1"/>
  <c r="DZ330" i="1"/>
  <c r="EC330" i="1"/>
  <c r="ED330" i="1"/>
  <c r="EH330" i="1"/>
  <c r="EJ330" i="1"/>
  <c r="EK330" i="1"/>
  <c r="EL330" i="1"/>
  <c r="FZ330" i="1"/>
  <c r="GY330" i="1"/>
  <c r="GZ330" i="1"/>
  <c r="HA330" i="1"/>
  <c r="HC330" i="1" s="1"/>
  <c r="HB330" i="1"/>
  <c r="II330" i="1"/>
  <c r="CZ10" i="1"/>
  <c r="DA10" i="1"/>
  <c r="DV15" i="1"/>
  <c r="DT15" i="1"/>
  <c r="CV15" i="1"/>
  <c r="CQ15" i="1"/>
  <c r="CR15" i="1"/>
  <c r="CS15" i="1"/>
  <c r="CT15" i="1"/>
  <c r="CU15" i="1"/>
  <c r="CW15" i="1"/>
  <c r="CX15" i="1"/>
  <c r="CY15" i="1"/>
  <c r="CZ15" i="1"/>
  <c r="DA15" i="1"/>
  <c r="K41" i="11"/>
  <c r="N41" i="11"/>
  <c r="L6" i="11"/>
  <c r="L41" i="11"/>
  <c r="M41" i="11"/>
  <c r="F41" i="11"/>
  <c r="I41" i="11"/>
  <c r="G6" i="11"/>
  <c r="G41" i="11"/>
  <c r="H41" i="11"/>
  <c r="D41" i="11"/>
  <c r="B41" i="11"/>
  <c r="C41" i="11"/>
  <c r="K40" i="11"/>
  <c r="F40" i="11"/>
  <c r="I40" i="11"/>
  <c r="G40" i="11"/>
  <c r="H40" i="11"/>
  <c r="D40" i="11"/>
  <c r="B40" i="11"/>
  <c r="C40" i="11"/>
  <c r="K39" i="11"/>
  <c r="F39" i="11"/>
  <c r="I39" i="11"/>
  <c r="G39" i="11"/>
  <c r="H39" i="11"/>
  <c r="D39" i="11"/>
  <c r="B39" i="11"/>
  <c r="C39" i="11"/>
  <c r="K38" i="11"/>
  <c r="N38" i="11"/>
  <c r="L38" i="11"/>
  <c r="M38" i="11"/>
  <c r="F38" i="11"/>
  <c r="I38" i="11"/>
  <c r="G38" i="11"/>
  <c r="H38" i="11"/>
  <c r="D38" i="11"/>
  <c r="B38" i="11"/>
  <c r="C38" i="11"/>
  <c r="K37" i="11"/>
  <c r="N37" i="11"/>
  <c r="L37" i="11"/>
  <c r="M37" i="11"/>
  <c r="F37" i="11"/>
  <c r="I37" i="11"/>
  <c r="G37" i="11"/>
  <c r="H37" i="11"/>
  <c r="D37" i="11"/>
  <c r="B37" i="11"/>
  <c r="C37" i="11"/>
  <c r="K36" i="11"/>
  <c r="F36" i="11"/>
  <c r="I36" i="11"/>
  <c r="G36" i="11"/>
  <c r="H36" i="11"/>
  <c r="D36" i="11"/>
  <c r="B36" i="11"/>
  <c r="C36" i="11"/>
  <c r="K35" i="11"/>
  <c r="F35" i="11"/>
  <c r="I35" i="11"/>
  <c r="G35" i="11"/>
  <c r="H35" i="11"/>
  <c r="D35" i="11"/>
  <c r="B35" i="11"/>
  <c r="C35" i="11"/>
  <c r="K34" i="11"/>
  <c r="N34" i="11"/>
  <c r="L34" i="11"/>
  <c r="M34" i="11"/>
  <c r="F34" i="11"/>
  <c r="I34" i="11"/>
  <c r="G34" i="11"/>
  <c r="H34" i="11"/>
  <c r="D34" i="11"/>
  <c r="B34" i="11"/>
  <c r="C34" i="11"/>
  <c r="K33" i="11"/>
  <c r="N33" i="11"/>
  <c r="L33" i="11"/>
  <c r="M33" i="11"/>
  <c r="F33" i="11"/>
  <c r="I33" i="11"/>
  <c r="G33" i="11"/>
  <c r="H33" i="11"/>
  <c r="D33" i="11"/>
  <c r="B33" i="11"/>
  <c r="C33" i="11"/>
  <c r="K32" i="11"/>
  <c r="F32" i="11"/>
  <c r="I32" i="11"/>
  <c r="G32" i="11"/>
  <c r="H32" i="11"/>
  <c r="D32" i="11"/>
  <c r="B32" i="11"/>
  <c r="C32" i="11"/>
  <c r="K31" i="11"/>
  <c r="F31" i="11"/>
  <c r="I31" i="11"/>
  <c r="G31" i="11"/>
  <c r="H31" i="11"/>
  <c r="D31" i="11"/>
  <c r="B31" i="11"/>
  <c r="C31" i="11"/>
  <c r="K30" i="11"/>
  <c r="N30" i="11"/>
  <c r="L30" i="11"/>
  <c r="M30" i="11"/>
  <c r="F30" i="11"/>
  <c r="I30" i="11"/>
  <c r="G30" i="11"/>
  <c r="H30" i="11"/>
  <c r="D30" i="11"/>
  <c r="B30" i="11"/>
  <c r="C30" i="11"/>
  <c r="K29" i="11"/>
  <c r="N29" i="11"/>
  <c r="L29" i="11"/>
  <c r="M29" i="11"/>
  <c r="F29" i="11"/>
  <c r="I29" i="11"/>
  <c r="G29" i="11"/>
  <c r="H29" i="11"/>
  <c r="D29" i="11"/>
  <c r="B29" i="11"/>
  <c r="C29" i="11"/>
  <c r="K28" i="11"/>
  <c r="F28" i="11"/>
  <c r="I28" i="11"/>
  <c r="G28" i="11"/>
  <c r="H28" i="11"/>
  <c r="D28" i="11"/>
  <c r="B28" i="11"/>
  <c r="C28" i="11"/>
  <c r="K27" i="11"/>
  <c r="L27" i="11"/>
  <c r="M27" i="11"/>
  <c r="N27" i="11"/>
  <c r="F27" i="11"/>
  <c r="I27" i="11"/>
  <c r="G27" i="11"/>
  <c r="H27" i="11"/>
  <c r="D27" i="11"/>
  <c r="B27" i="11"/>
  <c r="C27" i="11"/>
  <c r="K26" i="11"/>
  <c r="N26" i="11"/>
  <c r="L26" i="11"/>
  <c r="M26" i="11"/>
  <c r="F26" i="11"/>
  <c r="I26" i="11"/>
  <c r="G26" i="11"/>
  <c r="H26" i="11"/>
  <c r="D26" i="11"/>
  <c r="B26" i="11"/>
  <c r="C26" i="11"/>
  <c r="K25" i="11"/>
  <c r="N25" i="11"/>
  <c r="L25" i="11"/>
  <c r="M25" i="11"/>
  <c r="F25" i="11"/>
  <c r="I25" i="11"/>
  <c r="G25" i="11"/>
  <c r="H25" i="11"/>
  <c r="D25" i="11"/>
  <c r="B25" i="11"/>
  <c r="C25" i="11"/>
  <c r="K24" i="11"/>
  <c r="F24" i="11"/>
  <c r="I24" i="11"/>
  <c r="G24" i="11"/>
  <c r="H24" i="11"/>
  <c r="D24" i="11"/>
  <c r="B24" i="11"/>
  <c r="C24" i="11"/>
  <c r="K23" i="11"/>
  <c r="L23" i="11"/>
  <c r="M23" i="11"/>
  <c r="N23" i="11"/>
  <c r="F23" i="11"/>
  <c r="I23" i="11"/>
  <c r="G23" i="11"/>
  <c r="H23" i="11"/>
  <c r="D23" i="11"/>
  <c r="B23" i="11"/>
  <c r="C23" i="11"/>
  <c r="K22" i="11"/>
  <c r="N22" i="11"/>
  <c r="L22" i="11"/>
  <c r="M22" i="11"/>
  <c r="F22" i="11"/>
  <c r="I22" i="11"/>
  <c r="G22" i="11"/>
  <c r="H22" i="11"/>
  <c r="D22" i="11"/>
  <c r="B22" i="11"/>
  <c r="C22" i="11"/>
  <c r="K21" i="11"/>
  <c r="N21" i="11"/>
  <c r="L21" i="11"/>
  <c r="M21" i="11"/>
  <c r="F21" i="11"/>
  <c r="I21" i="11"/>
  <c r="G21" i="11"/>
  <c r="H21" i="11"/>
  <c r="D21" i="11"/>
  <c r="B21" i="11"/>
  <c r="C21" i="11"/>
  <c r="K20" i="11"/>
  <c r="F20" i="11"/>
  <c r="I20" i="11"/>
  <c r="G20" i="11"/>
  <c r="H20" i="11"/>
  <c r="D20" i="11"/>
  <c r="B20" i="11"/>
  <c r="C20" i="11"/>
  <c r="K19" i="11"/>
  <c r="L19" i="11"/>
  <c r="M19" i="11"/>
  <c r="N19" i="11"/>
  <c r="F19" i="11"/>
  <c r="I19" i="11"/>
  <c r="G19" i="11"/>
  <c r="H19" i="11"/>
  <c r="D19" i="11"/>
  <c r="B19" i="11"/>
  <c r="C19" i="11"/>
  <c r="K18" i="11"/>
  <c r="N18" i="11"/>
  <c r="L18" i="11"/>
  <c r="M18" i="11"/>
  <c r="F18" i="11"/>
  <c r="I18" i="11"/>
  <c r="G18" i="11"/>
  <c r="H18" i="11"/>
  <c r="D18" i="11"/>
  <c r="B18" i="11"/>
  <c r="C18" i="11"/>
  <c r="K17" i="11"/>
  <c r="N17" i="11"/>
  <c r="L17" i="11"/>
  <c r="M17" i="11"/>
  <c r="F17" i="11"/>
  <c r="I17" i="11"/>
  <c r="G17" i="11"/>
  <c r="H17" i="11"/>
  <c r="D17" i="11"/>
  <c r="B17" i="11"/>
  <c r="C17" i="11"/>
  <c r="K16" i="11"/>
  <c r="F16" i="11"/>
  <c r="I16" i="11"/>
  <c r="G16" i="11"/>
  <c r="H16" i="11"/>
  <c r="D16" i="11"/>
  <c r="B16" i="11"/>
  <c r="C16" i="11"/>
  <c r="K15" i="11"/>
  <c r="L15" i="11"/>
  <c r="M15" i="11"/>
  <c r="N15" i="11"/>
  <c r="F15" i="11"/>
  <c r="I15" i="11"/>
  <c r="G15" i="11"/>
  <c r="H15" i="11"/>
  <c r="D15" i="11"/>
  <c r="B15" i="11"/>
  <c r="C15" i="11"/>
  <c r="K14" i="11"/>
  <c r="N14" i="11"/>
  <c r="L14" i="11"/>
  <c r="M14" i="11"/>
  <c r="F14" i="11"/>
  <c r="I14" i="11"/>
  <c r="G14" i="11"/>
  <c r="H14" i="11"/>
  <c r="D14" i="11"/>
  <c r="B14" i="11"/>
  <c r="C14" i="11"/>
  <c r="K13" i="11"/>
  <c r="N13" i="11"/>
  <c r="L13" i="11"/>
  <c r="M13" i="11"/>
  <c r="F13" i="11"/>
  <c r="I13" i="11"/>
  <c r="G13" i="11"/>
  <c r="H13" i="11"/>
  <c r="D13" i="11"/>
  <c r="B13" i="11"/>
  <c r="C13" i="11"/>
  <c r="K12" i="11"/>
  <c r="F12" i="11"/>
  <c r="I12" i="11"/>
  <c r="G12" i="11"/>
  <c r="H12" i="11"/>
  <c r="D12" i="11"/>
  <c r="B12" i="11"/>
  <c r="C12" i="11"/>
  <c r="K11" i="11"/>
  <c r="L11" i="11"/>
  <c r="M11" i="11"/>
  <c r="N11" i="11"/>
  <c r="F11" i="11"/>
  <c r="I11" i="11"/>
  <c r="G11" i="11"/>
  <c r="H11" i="11"/>
  <c r="D11" i="11"/>
  <c r="B11" i="11"/>
  <c r="C11" i="11"/>
  <c r="K10" i="11"/>
  <c r="N10" i="11"/>
  <c r="L10" i="11"/>
  <c r="M10" i="11"/>
  <c r="F10" i="11"/>
  <c r="I10" i="11"/>
  <c r="G10" i="11"/>
  <c r="H10" i="11"/>
  <c r="D10" i="11"/>
  <c r="B10" i="11"/>
  <c r="C10" i="11"/>
  <c r="DX15" i="1"/>
  <c r="DQ15" i="1"/>
  <c r="EC15" i="1"/>
  <c r="DR15" i="1"/>
  <c r="ED15" i="1" s="1"/>
  <c r="DS15" i="1"/>
  <c r="EE15" i="1" s="1"/>
  <c r="DU15" i="1"/>
  <c r="EG15" i="1"/>
  <c r="EH15" i="1"/>
  <c r="DW15" i="1"/>
  <c r="EI15" i="1" s="1"/>
  <c r="EJ15" i="1"/>
  <c r="DY15" i="1"/>
  <c r="EK15" i="1" s="1"/>
  <c r="DZ15" i="1"/>
  <c r="EL15" i="1" s="1"/>
  <c r="GZ15" i="1"/>
  <c r="HA15" i="1"/>
  <c r="HC15" i="1" s="1"/>
  <c r="HB15" i="1"/>
  <c r="BQ4" i="1"/>
  <c r="BQ5" i="1"/>
  <c r="BQ6" i="1"/>
  <c r="BQ3" i="1"/>
  <c r="BY14" i="1"/>
  <c r="BZ14" i="1"/>
  <c r="CB14" i="1"/>
  <c r="CC14" i="1"/>
  <c r="CA14" i="1"/>
  <c r="GY15" i="1"/>
  <c r="FZ15" i="1"/>
  <c r="II15" i="1"/>
  <c r="EA15" i="1"/>
  <c r="EF15" i="1"/>
  <c r="L31" i="11"/>
  <c r="M31" i="11"/>
  <c r="N31" i="11"/>
  <c r="L39" i="11"/>
  <c r="M39" i="11"/>
  <c r="N39" i="11"/>
  <c r="N36" i="11"/>
  <c r="L36" i="11"/>
  <c r="M36" i="11"/>
  <c r="N28" i="11"/>
  <c r="L28" i="11"/>
  <c r="M28" i="11"/>
  <c r="L35" i="11"/>
  <c r="M35" i="11"/>
  <c r="N35" i="11"/>
  <c r="N32" i="11"/>
  <c r="L32" i="11"/>
  <c r="M32" i="11"/>
  <c r="N40" i="11"/>
  <c r="L40" i="11"/>
  <c r="M40" i="11"/>
  <c r="FX15" i="1"/>
  <c r="N12" i="11"/>
  <c r="L12" i="11"/>
  <c r="M12" i="11"/>
  <c r="N16" i="11"/>
  <c r="L16" i="11"/>
  <c r="M16" i="11"/>
  <c r="N20" i="11"/>
  <c r="L20" i="11"/>
  <c r="M20" i="11"/>
  <c r="N24" i="11"/>
  <c r="L24" i="11"/>
  <c r="M24" i="11"/>
  <c r="EM320" i="1" l="1"/>
  <c r="EN320" i="1" s="1"/>
  <c r="EP320" i="1" s="1"/>
  <c r="EU319" i="1"/>
  <c r="EP319" i="1"/>
  <c r="EZ319" i="1"/>
  <c r="EV319" i="1"/>
  <c r="DG319" i="1"/>
  <c r="DD329" i="1"/>
  <c r="DL329" i="1"/>
  <c r="DH329" i="1"/>
  <c r="DI329" i="1"/>
  <c r="DK329" i="1"/>
  <c r="DJ329" i="1"/>
  <c r="DH323" i="1"/>
  <c r="DG323" i="1"/>
  <c r="DD323" i="1"/>
  <c r="DL323" i="1"/>
  <c r="DE323" i="1"/>
  <c r="DM323" i="1"/>
  <c r="DF323" i="1"/>
  <c r="DN323" i="1"/>
  <c r="DM320" i="1"/>
  <c r="DE320" i="1"/>
  <c r="DP327" i="1"/>
  <c r="FP327" i="1"/>
  <c r="EM321" i="1"/>
  <c r="EN321" i="1" s="1"/>
  <c r="EP321" i="1" s="1"/>
  <c r="EX319" i="1"/>
  <c r="DN329" i="1"/>
  <c r="DH326" i="1"/>
  <c r="DK324" i="1"/>
  <c r="DK323" i="1"/>
  <c r="DK320" i="1"/>
  <c r="EW319" i="1"/>
  <c r="ET327" i="1"/>
  <c r="DF329" i="1"/>
  <c r="DL324" i="1"/>
  <c r="DL320" i="1"/>
  <c r="DM329" i="1"/>
  <c r="DM328" i="1"/>
  <c r="DE328" i="1"/>
  <c r="EX327" i="1"/>
  <c r="DH327" i="1"/>
  <c r="DD327" i="1"/>
  <c r="DL327" i="1"/>
  <c r="DE327" i="1"/>
  <c r="DM327" i="1"/>
  <c r="BU327" i="1" s="1"/>
  <c r="DG327" i="1"/>
  <c r="DF327" i="1"/>
  <c r="DN327" i="1"/>
  <c r="DN326" i="1"/>
  <c r="DF326" i="1"/>
  <c r="DJ324" i="1"/>
  <c r="DJ323" i="1"/>
  <c r="DH311" i="1"/>
  <c r="DJ311" i="1"/>
  <c r="DI311" i="1"/>
  <c r="DK311" i="1"/>
  <c r="EZ327" i="1"/>
  <c r="DF324" i="1"/>
  <c r="DN324" i="1"/>
  <c r="DI324" i="1"/>
  <c r="DG324" i="1"/>
  <c r="DH324" i="1"/>
  <c r="DJ320" i="1"/>
  <c r="DH320" i="1"/>
  <c r="DI320" i="1"/>
  <c r="DE329" i="1"/>
  <c r="EM330" i="1"/>
  <c r="EN330" i="1" s="1"/>
  <c r="DI330" i="1"/>
  <c r="DJ328" i="1"/>
  <c r="DI328" i="1"/>
  <c r="DF328" i="1"/>
  <c r="DN328" i="1"/>
  <c r="DG328" i="1"/>
  <c r="DH328" i="1"/>
  <c r="DI323" i="1"/>
  <c r="DH315" i="1"/>
  <c r="DJ315" i="1"/>
  <c r="DI315" i="1"/>
  <c r="DK315" i="1"/>
  <c r="DF306" i="1"/>
  <c r="DN306" i="1"/>
  <c r="DG306" i="1"/>
  <c r="DH306" i="1"/>
  <c r="DF304" i="1"/>
  <c r="HC297" i="1"/>
  <c r="DB296" i="1"/>
  <c r="EX265" i="1"/>
  <c r="ET265" i="1"/>
  <c r="EV265" i="1"/>
  <c r="EY265" i="1"/>
  <c r="EZ265" i="1"/>
  <c r="DJ325" i="1"/>
  <c r="DJ321" i="1"/>
  <c r="DL319" i="1"/>
  <c r="EG316" i="1"/>
  <c r="DJ316" i="1"/>
  <c r="DD316" i="1"/>
  <c r="DL316" i="1"/>
  <c r="DG316" i="1"/>
  <c r="EK315" i="1"/>
  <c r="EC315" i="1"/>
  <c r="EK314" i="1"/>
  <c r="EA314" i="1"/>
  <c r="EC314" i="1"/>
  <c r="EI313" i="1"/>
  <c r="DB313" i="1"/>
  <c r="DN312" i="1"/>
  <c r="DF312" i="1"/>
  <c r="EI309" i="1"/>
  <c r="DN308" i="1"/>
  <c r="DF308" i="1"/>
  <c r="DN307" i="1"/>
  <c r="DF307" i="1"/>
  <c r="DK306" i="1"/>
  <c r="EG304" i="1"/>
  <c r="EA304" i="1"/>
  <c r="EE299" i="1"/>
  <c r="DP298" i="1"/>
  <c r="DH296" i="1"/>
  <c r="DH295" i="1"/>
  <c r="DI295" i="1"/>
  <c r="DJ295" i="1"/>
  <c r="DG295" i="1"/>
  <c r="DK294" i="1"/>
  <c r="DF285" i="1"/>
  <c r="DN285" i="1"/>
  <c r="DD285" i="1"/>
  <c r="DL285" i="1"/>
  <c r="DI285" i="1"/>
  <c r="DK285" i="1"/>
  <c r="DD284" i="1"/>
  <c r="DL284" i="1"/>
  <c r="DJ284" i="1"/>
  <c r="DG284" i="1"/>
  <c r="DI284" i="1"/>
  <c r="HC283" i="1"/>
  <c r="DB273" i="1"/>
  <c r="EA330" i="1"/>
  <c r="DB330" i="1"/>
  <c r="EA326" i="1"/>
  <c r="DB326" i="1"/>
  <c r="DI326" i="1" s="1"/>
  <c r="DI325" i="1"/>
  <c r="EA322" i="1"/>
  <c r="DB322" i="1"/>
  <c r="DI321" i="1"/>
  <c r="DO321" i="1" s="1"/>
  <c r="EI318" i="1"/>
  <c r="DI318" i="1"/>
  <c r="EI317" i="1"/>
  <c r="EM317" i="1" s="1"/>
  <c r="EN317" i="1" s="1"/>
  <c r="DB317" i="1"/>
  <c r="DJ317" i="1" s="1"/>
  <c r="DN316" i="1"/>
  <c r="DF316" i="1"/>
  <c r="EE312" i="1"/>
  <c r="EM312" i="1" s="1"/>
  <c r="EN312" i="1" s="1"/>
  <c r="EX311" i="1"/>
  <c r="EV308" i="1"/>
  <c r="EG308" i="1"/>
  <c r="EA308" i="1"/>
  <c r="DM307" i="1"/>
  <c r="DE307" i="1"/>
  <c r="DJ306" i="1"/>
  <c r="DG296" i="1"/>
  <c r="DN295" i="1"/>
  <c r="DF295" i="1"/>
  <c r="DJ294" i="1"/>
  <c r="EL292" i="1"/>
  <c r="ED292" i="1"/>
  <c r="DP292" i="1"/>
  <c r="FP292" i="1"/>
  <c r="EJ291" i="1"/>
  <c r="EI288" i="1"/>
  <c r="EA288" i="1"/>
  <c r="EG286" i="1"/>
  <c r="EM286" i="1" s="1"/>
  <c r="EN286" i="1" s="1"/>
  <c r="EA286" i="1"/>
  <c r="DB280" i="1"/>
  <c r="DK280" i="1"/>
  <c r="EA318" i="1"/>
  <c r="EC318" i="1"/>
  <c r="EM318" i="1" s="1"/>
  <c r="EN318" i="1" s="1"/>
  <c r="EP318" i="1" s="1"/>
  <c r="DK317" i="1"/>
  <c r="EC311" i="1"/>
  <c r="EM311" i="1" s="1"/>
  <c r="EN311" i="1" s="1"/>
  <c r="EP311" i="1" s="1"/>
  <c r="DH307" i="1"/>
  <c r="DI307" i="1"/>
  <c r="DJ307" i="1"/>
  <c r="DL306" i="1"/>
  <c r="EG300" i="1"/>
  <c r="EM300" i="1" s="1"/>
  <c r="EN300" i="1" s="1"/>
  <c r="EA300" i="1"/>
  <c r="DI291" i="1"/>
  <c r="FX330" i="1"/>
  <c r="EI330" i="1"/>
  <c r="EG329" i="1"/>
  <c r="EE328" i="1"/>
  <c r="EK327" i="1"/>
  <c r="EC327" i="1"/>
  <c r="EM327" i="1" s="1"/>
  <c r="EN327" i="1" s="1"/>
  <c r="EP327" i="1" s="1"/>
  <c r="FX326" i="1"/>
  <c r="EI326" i="1"/>
  <c r="EG325" i="1"/>
  <c r="DH325" i="1"/>
  <c r="DO325" i="1" s="1"/>
  <c r="EE324" i="1"/>
  <c r="EK323" i="1"/>
  <c r="EC323" i="1"/>
  <c r="FX322" i="1"/>
  <c r="EI322" i="1"/>
  <c r="EM322" i="1" s="1"/>
  <c r="EN322" i="1" s="1"/>
  <c r="EG321" i="1"/>
  <c r="FA320" i="1"/>
  <c r="FH320" i="1" s="1"/>
  <c r="CC320" i="1" s="1"/>
  <c r="FA319" i="1"/>
  <c r="FH319" i="1" s="1"/>
  <c r="CC319" i="1" s="1"/>
  <c r="EQ319" i="1"/>
  <c r="EA316" i="1"/>
  <c r="EE316" i="1"/>
  <c r="EM316" i="1" s="1"/>
  <c r="EN316" i="1" s="1"/>
  <c r="EI314" i="1"/>
  <c r="EG313" i="1"/>
  <c r="EA313" i="1"/>
  <c r="DG311" i="1"/>
  <c r="EK310" i="1"/>
  <c r="EA310" i="1"/>
  <c r="EC310" i="1"/>
  <c r="EM310" i="1" s="1"/>
  <c r="EN310" i="1" s="1"/>
  <c r="HC309" i="1"/>
  <c r="DL307" i="1"/>
  <c r="DD307" i="1"/>
  <c r="EM304" i="1"/>
  <c r="EN304" i="1" s="1"/>
  <c r="EE303" i="1"/>
  <c r="EM303" i="1" s="1"/>
  <c r="EN303" i="1" s="1"/>
  <c r="EK302" i="1"/>
  <c r="EA302" i="1"/>
  <c r="EC302" i="1"/>
  <c r="HC301" i="1"/>
  <c r="EM299" i="1"/>
  <c r="EN299" i="1" s="1"/>
  <c r="DM298" i="1"/>
  <c r="DE298" i="1"/>
  <c r="DN296" i="1"/>
  <c r="DF296" i="1"/>
  <c r="DM295" i="1"/>
  <c r="DE295" i="1"/>
  <c r="EA292" i="1"/>
  <c r="DF289" i="1"/>
  <c r="DN289" i="1"/>
  <c r="DD289" i="1"/>
  <c r="DL289" i="1"/>
  <c r="DI289" i="1"/>
  <c r="DK289" i="1"/>
  <c r="DD288" i="1"/>
  <c r="DL288" i="1"/>
  <c r="DJ288" i="1"/>
  <c r="DG288" i="1"/>
  <c r="DI288" i="1"/>
  <c r="HC287" i="1"/>
  <c r="DK286" i="1"/>
  <c r="DB282" i="1"/>
  <c r="EE281" i="1"/>
  <c r="DP272" i="1"/>
  <c r="EK318" i="1"/>
  <c r="EX307" i="1"/>
  <c r="EI305" i="1"/>
  <c r="DN304" i="1"/>
  <c r="EA298" i="1"/>
  <c r="EC298" i="1"/>
  <c r="EI293" i="1"/>
  <c r="DG329" i="1"/>
  <c r="EA327" i="1"/>
  <c r="EA323" i="1"/>
  <c r="EQ320" i="1"/>
  <c r="EG317" i="1"/>
  <c r="EA317" i="1"/>
  <c r="DG315" i="1"/>
  <c r="DN311" i="1"/>
  <c r="DF311" i="1"/>
  <c r="EM309" i="1"/>
  <c r="EN309" i="1" s="1"/>
  <c r="EM308" i="1"/>
  <c r="EN308" i="1" s="1"/>
  <c r="ET307" i="1"/>
  <c r="EE307" i="1"/>
  <c r="EK306" i="1"/>
  <c r="EA306" i="1"/>
  <c r="EC306" i="1"/>
  <c r="EM306" i="1" s="1"/>
  <c r="EN306" i="1" s="1"/>
  <c r="EP306" i="1"/>
  <c r="HC305" i="1"/>
  <c r="DB300" i="1"/>
  <c r="DF298" i="1"/>
  <c r="DN298" i="1"/>
  <c r="DG298" i="1"/>
  <c r="FP298" i="1" s="1"/>
  <c r="DH298" i="1"/>
  <c r="EI297" i="1"/>
  <c r="EG296" i="1"/>
  <c r="EM296" i="1" s="1"/>
  <c r="EN296" i="1" s="1"/>
  <c r="EA296" i="1"/>
  <c r="DL295" i="1"/>
  <c r="DD295" i="1"/>
  <c r="EK294" i="1"/>
  <c r="EA294" i="1"/>
  <c r="EC294" i="1"/>
  <c r="EM294" i="1" s="1"/>
  <c r="EN294" i="1" s="1"/>
  <c r="EZ294" i="1" s="1"/>
  <c r="HC293" i="1"/>
  <c r="EG290" i="1"/>
  <c r="EM290" i="1" s="1"/>
  <c r="EN290" i="1" s="1"/>
  <c r="EA290" i="1"/>
  <c r="DE319" i="1"/>
  <c r="DG312" i="1"/>
  <c r="EK298" i="1"/>
  <c r="EI284" i="1"/>
  <c r="EA284" i="1"/>
  <c r="EG282" i="1"/>
  <c r="EA282" i="1"/>
  <c r="EG330" i="1"/>
  <c r="EE329" i="1"/>
  <c r="EM329" i="1" s="1"/>
  <c r="EN329" i="1" s="1"/>
  <c r="EK328" i="1"/>
  <c r="EC328" i="1"/>
  <c r="DD328" i="1"/>
  <c r="FX327" i="1"/>
  <c r="EI327" i="1"/>
  <c r="EG326" i="1"/>
  <c r="EM326" i="1" s="1"/>
  <c r="EN326" i="1" s="1"/>
  <c r="EE325" i="1"/>
  <c r="EM325" i="1" s="1"/>
  <c r="EN325" i="1" s="1"/>
  <c r="EK324" i="1"/>
  <c r="EC324" i="1"/>
  <c r="DD324" i="1"/>
  <c r="FX323" i="1"/>
  <c r="EI323" i="1"/>
  <c r="EG322" i="1"/>
  <c r="EE321" i="1"/>
  <c r="DD320" i="1"/>
  <c r="EY319" i="1"/>
  <c r="EA319" i="1"/>
  <c r="ET319" i="1"/>
  <c r="DM318" i="1"/>
  <c r="BU318" i="1" s="1"/>
  <c r="DE318" i="1"/>
  <c r="DN315" i="1"/>
  <c r="DF315" i="1"/>
  <c r="DM311" i="1"/>
  <c r="DE311" i="1"/>
  <c r="DI306" i="1"/>
  <c r="DJ305" i="1"/>
  <c r="EZ304" i="1"/>
  <c r="DI304" i="1"/>
  <c r="DB304" i="1"/>
  <c r="DI301" i="1"/>
  <c r="DH300" i="1"/>
  <c r="EX299" i="1"/>
  <c r="DH299" i="1"/>
  <c r="DI299" i="1"/>
  <c r="DO299" i="1" s="1"/>
  <c r="DJ299" i="1"/>
  <c r="DG299" i="1"/>
  <c r="DK298" i="1"/>
  <c r="EE295" i="1"/>
  <c r="EM295" i="1" s="1"/>
  <c r="EN295" i="1" s="1"/>
  <c r="DI286" i="1"/>
  <c r="DB286" i="1"/>
  <c r="EE285" i="1"/>
  <c r="DJ312" i="1"/>
  <c r="DD312" i="1"/>
  <c r="DL312" i="1"/>
  <c r="DG307" i="1"/>
  <c r="DF294" i="1"/>
  <c r="DN294" i="1"/>
  <c r="DG294" i="1"/>
  <c r="FP294" i="1" s="1"/>
  <c r="DH294" i="1"/>
  <c r="DM283" i="1"/>
  <c r="FA265" i="1"/>
  <c r="FH265" i="1" s="1"/>
  <c r="CC265" i="1" s="1"/>
  <c r="EV320" i="1"/>
  <c r="DB319" i="1"/>
  <c r="DF318" i="1"/>
  <c r="DN318" i="1"/>
  <c r="DH318" i="1"/>
  <c r="DM316" i="1"/>
  <c r="DM315" i="1"/>
  <c r="DE315" i="1"/>
  <c r="DK312" i="1"/>
  <c r="DI312" i="1"/>
  <c r="EA311" i="1"/>
  <c r="ET311" i="1"/>
  <c r="EE311" i="1"/>
  <c r="DL311" i="1"/>
  <c r="DD311" i="1"/>
  <c r="EZ308" i="1"/>
  <c r="EP308" i="1"/>
  <c r="DB308" i="1"/>
  <c r="DG308" i="1" s="1"/>
  <c r="EM307" i="1"/>
  <c r="EN307" i="1" s="1"/>
  <c r="DH304" i="1"/>
  <c r="DM302" i="1"/>
  <c r="DE302" i="1"/>
  <c r="BU298" i="1"/>
  <c r="DJ292" i="1"/>
  <c r="DK292" i="1"/>
  <c r="DL292" i="1"/>
  <c r="DD292" i="1"/>
  <c r="DE292" i="1"/>
  <c r="DG280" i="1"/>
  <c r="EG312" i="1"/>
  <c r="EK311" i="1"/>
  <c r="EZ311" i="1"/>
  <c r="DE283" i="1"/>
  <c r="DN320" i="1"/>
  <c r="DF320" i="1"/>
  <c r="DN319" i="1"/>
  <c r="DF319" i="1"/>
  <c r="DK318" i="1"/>
  <c r="DK316" i="1"/>
  <c r="DI316" i="1"/>
  <c r="EA315" i="1"/>
  <c r="EE315" i="1"/>
  <c r="DL315" i="1"/>
  <c r="DD315" i="1"/>
  <c r="DB314" i="1"/>
  <c r="DK313" i="1"/>
  <c r="DE312" i="1"/>
  <c r="DH312" i="1"/>
  <c r="DB310" i="1"/>
  <c r="EP309" i="1"/>
  <c r="DH308" i="1"/>
  <c r="DK307" i="1"/>
  <c r="DM306" i="1"/>
  <c r="DE306" i="1"/>
  <c r="DG304" i="1"/>
  <c r="DH303" i="1"/>
  <c r="DO303" i="1" s="1"/>
  <c r="DI303" i="1"/>
  <c r="DJ303" i="1"/>
  <c r="DG303" i="1"/>
  <c r="DB302" i="1"/>
  <c r="EI301" i="1"/>
  <c r="DN300" i="1"/>
  <c r="DM299" i="1"/>
  <c r="DE299" i="1"/>
  <c r="DM294" i="1"/>
  <c r="DE294" i="1"/>
  <c r="DI290" i="1"/>
  <c r="DB290" i="1"/>
  <c r="EE289" i="1"/>
  <c r="DK284" i="1"/>
  <c r="DF281" i="1"/>
  <c r="DN281" i="1"/>
  <c r="DD281" i="1"/>
  <c r="DL281" i="1"/>
  <c r="DI281" i="1"/>
  <c r="DK281" i="1"/>
  <c r="EZ307" i="1"/>
  <c r="EX306" i="1"/>
  <c r="EZ299" i="1"/>
  <c r="EV297" i="1"/>
  <c r="DB291" i="1"/>
  <c r="DE291" i="1" s="1"/>
  <c r="EK287" i="1"/>
  <c r="EA287" i="1"/>
  <c r="EC287" i="1"/>
  <c r="DB287" i="1"/>
  <c r="DE287" i="1" s="1"/>
  <c r="EK283" i="1"/>
  <c r="EA283" i="1"/>
  <c r="EC283" i="1"/>
  <c r="DB283" i="1"/>
  <c r="EI280" i="1"/>
  <c r="ET278" i="1"/>
  <c r="EG277" i="1"/>
  <c r="DJ277" i="1"/>
  <c r="DD277" i="1"/>
  <c r="DL277" i="1"/>
  <c r="DG277" i="1"/>
  <c r="EK272" i="1"/>
  <c r="EC272" i="1"/>
  <c r="DF271" i="1"/>
  <c r="DN271" i="1"/>
  <c r="DG271" i="1"/>
  <c r="DH271" i="1"/>
  <c r="DI271" i="1"/>
  <c r="DH270" i="1"/>
  <c r="DD270" i="1"/>
  <c r="DL270" i="1"/>
  <c r="DE270" i="1"/>
  <c r="DM270" i="1"/>
  <c r="DF270" i="1"/>
  <c r="DN270" i="1"/>
  <c r="DG270" i="1"/>
  <c r="DM267" i="1"/>
  <c r="DE267" i="1"/>
  <c r="EX260" i="1"/>
  <c r="DH292" i="1"/>
  <c r="EE290" i="1"/>
  <c r="EK289" i="1"/>
  <c r="EC289" i="1"/>
  <c r="EM289" i="1" s="1"/>
  <c r="EN289" i="1" s="1"/>
  <c r="EZ289" i="1" s="1"/>
  <c r="DH288" i="1"/>
  <c r="EE286" i="1"/>
  <c r="EK285" i="1"/>
  <c r="EC285" i="1"/>
  <c r="DH284" i="1"/>
  <c r="EE282" i="1"/>
  <c r="EK281" i="1"/>
  <c r="EC281" i="1"/>
  <c r="EK279" i="1"/>
  <c r="EA279" i="1"/>
  <c r="EC279" i="1"/>
  <c r="DF279" i="1"/>
  <c r="DN279" i="1"/>
  <c r="DH279" i="1"/>
  <c r="DH276" i="1"/>
  <c r="DJ276" i="1"/>
  <c r="DG276" i="1"/>
  <c r="DP276" i="1" s="1"/>
  <c r="DM275" i="1"/>
  <c r="DE275" i="1"/>
  <c r="EG273" i="1"/>
  <c r="BU270" i="1"/>
  <c r="DF267" i="1"/>
  <c r="DN267" i="1"/>
  <c r="DG267" i="1"/>
  <c r="DH267" i="1"/>
  <c r="DI267" i="1"/>
  <c r="DK265" i="1"/>
  <c r="DL265" i="1"/>
  <c r="DM265" i="1"/>
  <c r="DD265" i="1"/>
  <c r="DN265" i="1"/>
  <c r="DE265" i="1"/>
  <c r="DF265" i="1"/>
  <c r="DI265" i="1"/>
  <c r="DJ265" i="1"/>
  <c r="EM264" i="1"/>
  <c r="EN264" i="1" s="1"/>
  <c r="FX316" i="1"/>
  <c r="EC313" i="1"/>
  <c r="FX312" i="1"/>
  <c r="FX308" i="1"/>
  <c r="EP307" i="1"/>
  <c r="EC305" i="1"/>
  <c r="EM305" i="1" s="1"/>
  <c r="EN305" i="1" s="1"/>
  <c r="EV305" i="1" s="1"/>
  <c r="FX304" i="1"/>
  <c r="EC301" i="1"/>
  <c r="FX300" i="1"/>
  <c r="EP299" i="1"/>
  <c r="EC297" i="1"/>
  <c r="EM297" i="1" s="1"/>
  <c r="EN297" i="1" s="1"/>
  <c r="FX296" i="1"/>
  <c r="EI296" i="1"/>
  <c r="EG295" i="1"/>
  <c r="EE294" i="1"/>
  <c r="EK293" i="1"/>
  <c r="EC293" i="1"/>
  <c r="EI287" i="1"/>
  <c r="EI283" i="1"/>
  <c r="DK279" i="1"/>
  <c r="EA277" i="1"/>
  <c r="EE277" i="1"/>
  <c r="DN276" i="1"/>
  <c r="DF276" i="1"/>
  <c r="DL275" i="1"/>
  <c r="DB275" i="1"/>
  <c r="DK274" i="1"/>
  <c r="DJ271" i="1"/>
  <c r="DI270" i="1"/>
  <c r="DP269" i="1"/>
  <c r="FP269" i="1"/>
  <c r="DK267" i="1"/>
  <c r="EA309" i="1"/>
  <c r="DB309" i="1"/>
  <c r="DK309" i="1" s="1"/>
  <c r="EA305" i="1"/>
  <c r="DB305" i="1"/>
  <c r="DH305" i="1" s="1"/>
  <c r="EA301" i="1"/>
  <c r="DB301" i="1"/>
  <c r="EA297" i="1"/>
  <c r="DB297" i="1"/>
  <c r="EA293" i="1"/>
  <c r="DB293" i="1"/>
  <c r="DH293" i="1" s="1"/>
  <c r="DN292" i="1"/>
  <c r="DF292" i="1"/>
  <c r="DJ289" i="1"/>
  <c r="ET288" i="1"/>
  <c r="EE288" i="1"/>
  <c r="DN288" i="1"/>
  <c r="DF288" i="1"/>
  <c r="DJ285" i="1"/>
  <c r="EE284" i="1"/>
  <c r="DN284" i="1"/>
  <c r="DF284" i="1"/>
  <c r="EM282" i="1"/>
  <c r="EN282" i="1" s="1"/>
  <c r="DJ281" i="1"/>
  <c r="EI279" i="1"/>
  <c r="DJ279" i="1"/>
  <c r="DM276" i="1"/>
  <c r="DE276" i="1"/>
  <c r="DK275" i="1"/>
  <c r="DJ274" i="1"/>
  <c r="EA273" i="1"/>
  <c r="EE273" i="1"/>
  <c r="DD272" i="1"/>
  <c r="DL272" i="1"/>
  <c r="DH272" i="1"/>
  <c r="DJ272" i="1"/>
  <c r="DG272" i="1"/>
  <c r="FP272" i="1" s="1"/>
  <c r="DJ267" i="1"/>
  <c r="DD318" i="1"/>
  <c r="FX317" i="1"/>
  <c r="FX313" i="1"/>
  <c r="FX309" i="1"/>
  <c r="DD306" i="1"/>
  <c r="FX305" i="1"/>
  <c r="DD302" i="1"/>
  <c r="FX301" i="1"/>
  <c r="DD298" i="1"/>
  <c r="FX297" i="1"/>
  <c r="DD294" i="1"/>
  <c r="FX293" i="1"/>
  <c r="EP292" i="1"/>
  <c r="DL290" i="1"/>
  <c r="DD290" i="1"/>
  <c r="DM288" i="1"/>
  <c r="DE288" i="1"/>
  <c r="EG287" i="1"/>
  <c r="DL286" i="1"/>
  <c r="DD286" i="1"/>
  <c r="DM284" i="1"/>
  <c r="DE284" i="1"/>
  <c r="EG283" i="1"/>
  <c r="DL282" i="1"/>
  <c r="DD282" i="1"/>
  <c r="EA280" i="1"/>
  <c r="EE280" i="1"/>
  <c r="DN280" i="1"/>
  <c r="DF280" i="1"/>
  <c r="DI279" i="1"/>
  <c r="EI278" i="1"/>
  <c r="DB278" i="1"/>
  <c r="EE276" i="1"/>
  <c r="DL276" i="1"/>
  <c r="DD276" i="1"/>
  <c r="EK275" i="1"/>
  <c r="EA275" i="1"/>
  <c r="EC275" i="1"/>
  <c r="DJ275" i="1"/>
  <c r="EI274" i="1"/>
  <c r="DI274" i="1"/>
  <c r="DB274" i="1"/>
  <c r="DN272" i="1"/>
  <c r="DF272" i="1"/>
  <c r="HC271" i="1"/>
  <c r="DI261" i="1"/>
  <c r="DK261" i="1"/>
  <c r="DL261" i="1"/>
  <c r="DN261" i="1"/>
  <c r="DD261" i="1"/>
  <c r="DJ261" i="1"/>
  <c r="EC292" i="1"/>
  <c r="EM292" i="1" s="1"/>
  <c r="EN292" i="1" s="1"/>
  <c r="EQ292" i="1" s="1"/>
  <c r="EI290" i="1"/>
  <c r="EV289" i="1"/>
  <c r="EG289" i="1"/>
  <c r="DE289" i="1"/>
  <c r="DH289" i="1"/>
  <c r="EK288" i="1"/>
  <c r="EC288" i="1"/>
  <c r="EM288" i="1" s="1"/>
  <c r="EN288" i="1" s="1"/>
  <c r="EP288" i="1" s="1"/>
  <c r="EI286" i="1"/>
  <c r="EG285" i="1"/>
  <c r="DE285" i="1"/>
  <c r="DH285" i="1"/>
  <c r="EK284" i="1"/>
  <c r="EC284" i="1"/>
  <c r="EI282" i="1"/>
  <c r="EG281" i="1"/>
  <c r="DE281" i="1"/>
  <c r="DH281" i="1"/>
  <c r="DM280" i="1"/>
  <c r="DE280" i="1"/>
  <c r="EG279" i="1"/>
  <c r="DG279" i="1"/>
  <c r="DM277" i="1"/>
  <c r="DH274" i="1"/>
  <c r="DM272" i="1"/>
  <c r="DE272" i="1"/>
  <c r="EZ271" i="1"/>
  <c r="EM258" i="1"/>
  <c r="EN258" i="1" s="1"/>
  <c r="EW258" i="1" s="1"/>
  <c r="EK291" i="1"/>
  <c r="EA291" i="1"/>
  <c r="EC291" i="1"/>
  <c r="EM291" i="1" s="1"/>
  <c r="EN291" i="1" s="1"/>
  <c r="EV291" i="1" s="1"/>
  <c r="DN291" i="1"/>
  <c r="DF291" i="1"/>
  <c r="DJ290" i="1"/>
  <c r="DG289" i="1"/>
  <c r="DN287" i="1"/>
  <c r="DF287" i="1"/>
  <c r="DJ286" i="1"/>
  <c r="DG285" i="1"/>
  <c r="DN283" i="1"/>
  <c r="DF283" i="1"/>
  <c r="DJ282" i="1"/>
  <c r="DG281" i="1"/>
  <c r="EK280" i="1"/>
  <c r="EC280" i="1"/>
  <c r="EG278" i="1"/>
  <c r="EA278" i="1"/>
  <c r="EX277" i="1"/>
  <c r="DK277" i="1"/>
  <c r="DI277" i="1"/>
  <c r="EK276" i="1"/>
  <c r="EC276" i="1"/>
  <c r="EI275" i="1"/>
  <c r="EG274" i="1"/>
  <c r="EA274" i="1"/>
  <c r="EA272" i="1"/>
  <c r="EE272" i="1"/>
  <c r="DJ269" i="1"/>
  <c r="DK269" i="1"/>
  <c r="DD269" i="1"/>
  <c r="DL269" i="1"/>
  <c r="DE269" i="1"/>
  <c r="DM269" i="1"/>
  <c r="EZ267" i="1"/>
  <c r="DG262" i="1"/>
  <c r="EF261" i="1"/>
  <c r="EM261" i="1" s="1"/>
  <c r="EN261" i="1" s="1"/>
  <c r="EA261" i="1"/>
  <c r="DJ260" i="1"/>
  <c r="DL260" i="1"/>
  <c r="ED259" i="1"/>
  <c r="EE257" i="1"/>
  <c r="EA256" i="1"/>
  <c r="EF256" i="1"/>
  <c r="EM256" i="1" s="1"/>
  <c r="EN256" i="1" s="1"/>
  <c r="DB256" i="1"/>
  <c r="DD256" i="1"/>
  <c r="DB245" i="1"/>
  <c r="DJ245" i="1" s="1"/>
  <c r="EE278" i="1"/>
  <c r="EK277" i="1"/>
  <c r="EC277" i="1"/>
  <c r="EM277" i="1" s="1"/>
  <c r="EN277" i="1" s="1"/>
  <c r="EI276" i="1"/>
  <c r="EG275" i="1"/>
  <c r="EE274" i="1"/>
  <c r="EM274" i="1" s="1"/>
  <c r="EN274" i="1" s="1"/>
  <c r="EK273" i="1"/>
  <c r="EC273" i="1"/>
  <c r="EM273" i="1" s="1"/>
  <c r="EN273" i="1" s="1"/>
  <c r="EI272" i="1"/>
  <c r="EG271" i="1"/>
  <c r="EE270" i="1"/>
  <c r="EK269" i="1"/>
  <c r="EC269" i="1"/>
  <c r="EI268" i="1"/>
  <c r="DJ268" i="1"/>
  <c r="EG267" i="1"/>
  <c r="DL266" i="1"/>
  <c r="EA265" i="1"/>
  <c r="DL264" i="1"/>
  <c r="DN264" i="1"/>
  <c r="DF264" i="1"/>
  <c r="DO264" i="1" s="1"/>
  <c r="FA263" i="1"/>
  <c r="FH263" i="1" s="1"/>
  <c r="CC263" i="1" s="1"/>
  <c r="EL263" i="1"/>
  <c r="DH261" i="1"/>
  <c r="EA259" i="1"/>
  <c r="EC259" i="1"/>
  <c r="DB259" i="1"/>
  <c r="DD259" i="1"/>
  <c r="EF258" i="1"/>
  <c r="EA258" i="1"/>
  <c r="EJ254" i="1"/>
  <c r="EA269" i="1"/>
  <c r="HC268" i="1"/>
  <c r="DI268" i="1"/>
  <c r="EA266" i="1"/>
  <c r="DM264" i="1"/>
  <c r="DE264" i="1"/>
  <c r="EA263" i="1"/>
  <c r="EC263" i="1"/>
  <c r="EM263" i="1" s="1"/>
  <c r="EN263" i="1" s="1"/>
  <c r="DB262" i="1"/>
  <c r="DG261" i="1"/>
  <c r="EC260" i="1"/>
  <c r="EM260" i="1" s="1"/>
  <c r="EN260" i="1" s="1"/>
  <c r="EP260" i="1"/>
  <c r="EL259" i="1"/>
  <c r="EJ259" i="1"/>
  <c r="EK257" i="1"/>
  <c r="EC257" i="1"/>
  <c r="DM255" i="1"/>
  <c r="DE255" i="1"/>
  <c r="DH254" i="1"/>
  <c r="HC251" i="1"/>
  <c r="DJ231" i="1"/>
  <c r="DL231" i="1"/>
  <c r="DD231" i="1"/>
  <c r="DI231" i="1"/>
  <c r="EE291" i="1"/>
  <c r="EK290" i="1"/>
  <c r="EI289" i="1"/>
  <c r="EG288" i="1"/>
  <c r="EE287" i="1"/>
  <c r="EK286" i="1"/>
  <c r="EI285" i="1"/>
  <c r="EG284" i="1"/>
  <c r="EE283" i="1"/>
  <c r="EK282" i="1"/>
  <c r="FX281" i="1"/>
  <c r="EI281" i="1"/>
  <c r="EE279" i="1"/>
  <c r="EK278" i="1"/>
  <c r="EC278" i="1"/>
  <c r="EM278" i="1" s="1"/>
  <c r="EN278" i="1" s="1"/>
  <c r="FX277" i="1"/>
  <c r="EI277" i="1"/>
  <c r="EG276" i="1"/>
  <c r="EE275" i="1"/>
  <c r="EK274" i="1"/>
  <c r="FX273" i="1"/>
  <c r="EK270" i="1"/>
  <c r="EC270" i="1"/>
  <c r="FX269" i="1"/>
  <c r="EI269" i="1"/>
  <c r="EG268" i="1"/>
  <c r="EE267" i="1"/>
  <c r="DH266" i="1"/>
  <c r="EU265" i="1"/>
  <c r="EP265" i="1"/>
  <c r="EP264" i="1"/>
  <c r="EU264" i="1"/>
  <c r="DJ264" i="1"/>
  <c r="EI262" i="1"/>
  <c r="DF261" i="1"/>
  <c r="DB258" i="1"/>
  <c r="EJ250" i="1"/>
  <c r="EL243" i="1"/>
  <c r="ED243" i="1"/>
  <c r="EY242" i="1"/>
  <c r="EJ242" i="1"/>
  <c r="EJ234" i="1"/>
  <c r="EA270" i="1"/>
  <c r="DK270" i="1"/>
  <c r="DH265" i="1"/>
  <c r="EA264" i="1"/>
  <c r="DI264" i="1"/>
  <c r="DM263" i="1"/>
  <c r="DE263" i="1"/>
  <c r="EH262" i="1"/>
  <c r="EM262" i="1" s="1"/>
  <c r="EN262" i="1" s="1"/>
  <c r="FX262" i="1"/>
  <c r="DE261" i="1"/>
  <c r="DK260" i="1"/>
  <c r="DH256" i="1"/>
  <c r="DK255" i="1"/>
  <c r="DJ249" i="1"/>
  <c r="DJ241" i="1"/>
  <c r="FX290" i="1"/>
  <c r="DD287" i="1"/>
  <c r="FX286" i="1"/>
  <c r="DD283" i="1"/>
  <c r="FX282" i="1"/>
  <c r="DD279" i="1"/>
  <c r="FX278" i="1"/>
  <c r="DD275" i="1"/>
  <c r="FX274" i="1"/>
  <c r="EK271" i="1"/>
  <c r="EC271" i="1"/>
  <c r="EM271" i="1" s="1"/>
  <c r="EN271" i="1" s="1"/>
  <c r="DD271" i="1"/>
  <c r="FX270" i="1"/>
  <c r="EI270" i="1"/>
  <c r="EG269" i="1"/>
  <c r="EE268" i="1"/>
  <c r="EM268" i="1" s="1"/>
  <c r="EN268" i="1" s="1"/>
  <c r="EK267" i="1"/>
  <c r="EC267" i="1"/>
  <c r="EM267" i="1" s="1"/>
  <c r="EN267" i="1" s="1"/>
  <c r="ET267" i="1" s="1"/>
  <c r="DD267" i="1"/>
  <c r="DF266" i="1"/>
  <c r="DJ266" i="1"/>
  <c r="DG265" i="1"/>
  <c r="DB263" i="1"/>
  <c r="DN263" i="1" s="1"/>
  <c r="DI260" i="1"/>
  <c r="HC256" i="1"/>
  <c r="FX256" i="1"/>
  <c r="DG256" i="1"/>
  <c r="EH253" i="1"/>
  <c r="FX253" i="1"/>
  <c r="EH251" i="1"/>
  <c r="DN248" i="1"/>
  <c r="DE266" i="1"/>
  <c r="DO266" i="1" s="1"/>
  <c r="DI266" i="1"/>
  <c r="FX265" i="1"/>
  <c r="EW265" i="1"/>
  <c r="HC263" i="1"/>
  <c r="DK263" i="1"/>
  <c r="EA262" i="1"/>
  <c r="DK262" i="1"/>
  <c r="EG257" i="1"/>
  <c r="DN256" i="1"/>
  <c r="DF256" i="1"/>
  <c r="EH266" i="1"/>
  <c r="EM266" i="1" s="1"/>
  <c r="EN266" i="1" s="1"/>
  <c r="FX266" i="1"/>
  <c r="EQ265" i="1"/>
  <c r="ET264" i="1"/>
  <c r="HC262" i="1"/>
  <c r="DJ262" i="1"/>
  <c r="EG261" i="1"/>
  <c r="ET260" i="1"/>
  <c r="DD260" i="1"/>
  <c r="DH260" i="1"/>
  <c r="EH258" i="1"/>
  <c r="FX258" i="1"/>
  <c r="DB257" i="1"/>
  <c r="EF253" i="1"/>
  <c r="EA253" i="1"/>
  <c r="EL247" i="1"/>
  <c r="ED247" i="1"/>
  <c r="EJ246" i="1"/>
  <c r="EL239" i="1"/>
  <c r="ED239" i="1"/>
  <c r="EJ238" i="1"/>
  <c r="EA255" i="1"/>
  <c r="EC255" i="1"/>
  <c r="EA254" i="1"/>
  <c r="DB254" i="1"/>
  <c r="EA252" i="1"/>
  <c r="DM252" i="1"/>
  <c r="DE252" i="1"/>
  <c r="EL251" i="1"/>
  <c r="ED251" i="1"/>
  <c r="EH249" i="1"/>
  <c r="FX249" i="1"/>
  <c r="DB249" i="1"/>
  <c r="EH245" i="1"/>
  <c r="FX245" i="1"/>
  <c r="EA245" i="1"/>
  <c r="EH241" i="1"/>
  <c r="FX241" i="1"/>
  <c r="DB241" i="1"/>
  <c r="EW237" i="1"/>
  <c r="EH237" i="1"/>
  <c r="FX237" i="1"/>
  <c r="DB237" i="1"/>
  <c r="DJ234" i="1"/>
  <c r="EH233" i="1"/>
  <c r="FX233" i="1"/>
  <c r="EA233" i="1"/>
  <c r="EE231" i="1"/>
  <c r="HC230" i="1"/>
  <c r="EA228" i="1"/>
  <c r="DN227" i="1"/>
  <c r="DB224" i="1"/>
  <c r="DJ224" i="1" s="1"/>
  <c r="EL222" i="1"/>
  <c r="ED222" i="1"/>
  <c r="EQ222" i="1"/>
  <c r="EG199" i="1"/>
  <c r="EA199" i="1"/>
  <c r="DK259" i="1"/>
  <c r="HC258" i="1"/>
  <c r="HC254" i="1"/>
  <c r="DK254" i="1"/>
  <c r="DB252" i="1"/>
  <c r="EA251" i="1"/>
  <c r="DB251" i="1"/>
  <c r="DK251" i="1" s="1"/>
  <c r="DG247" i="1"/>
  <c r="DH247" i="1"/>
  <c r="DI247" i="1"/>
  <c r="DG243" i="1"/>
  <c r="DH243" i="1"/>
  <c r="DI243" i="1"/>
  <c r="DI242" i="1"/>
  <c r="DG239" i="1"/>
  <c r="DH239" i="1"/>
  <c r="DI239" i="1"/>
  <c r="DG235" i="1"/>
  <c r="DH235" i="1"/>
  <c r="DI235" i="1"/>
  <c r="DB227" i="1"/>
  <c r="EL218" i="1"/>
  <c r="ED218" i="1"/>
  <c r="DM256" i="1"/>
  <c r="DE256" i="1"/>
  <c r="DL255" i="1"/>
  <c r="DB255" i="1"/>
  <c r="DD255" i="1"/>
  <c r="DI254" i="1"/>
  <c r="DG231" i="1"/>
  <c r="DG229" i="1"/>
  <c r="DB228" i="1"/>
  <c r="DE228" i="1"/>
  <c r="HC226" i="1"/>
  <c r="DF207" i="1"/>
  <c r="DJ237" i="1"/>
  <c r="DF236" i="1"/>
  <c r="EL235" i="1"/>
  <c r="ED235" i="1"/>
  <c r="DB233" i="1"/>
  <c r="DH233" i="1" s="1"/>
  <c r="EH229" i="1"/>
  <c r="EM229" i="1" s="1"/>
  <c r="EN229" i="1" s="1"/>
  <c r="FX229" i="1"/>
  <c r="EA229" i="1"/>
  <c r="EG228" i="1"/>
  <c r="DN224" i="1"/>
  <c r="DF224" i="1"/>
  <c r="EL214" i="1"/>
  <c r="ED214" i="1"/>
  <c r="DN260" i="1"/>
  <c r="DF260" i="1"/>
  <c r="DH257" i="1"/>
  <c r="EF252" i="1"/>
  <c r="DI249" i="1"/>
  <c r="DM248" i="1"/>
  <c r="EA247" i="1"/>
  <c r="EA243" i="1"/>
  <c r="DI241" i="1"/>
  <c r="DM240" i="1"/>
  <c r="DE240" i="1"/>
  <c r="EA239" i="1"/>
  <c r="DI237" i="1"/>
  <c r="EA235" i="1"/>
  <c r="EM232" i="1"/>
  <c r="EN232" i="1" s="1"/>
  <c r="FA260" i="1"/>
  <c r="FH260" i="1" s="1"/>
  <c r="CC260" i="1" s="1"/>
  <c r="EQ260" i="1"/>
  <c r="DM260" i="1"/>
  <c r="DE260" i="1"/>
  <c r="DJ258" i="1"/>
  <c r="EF254" i="1"/>
  <c r="EH254" i="1"/>
  <c r="FX254" i="1"/>
  <c r="ED253" i="1"/>
  <c r="EM253" i="1" s="1"/>
  <c r="EN253" i="1" s="1"/>
  <c r="DB253" i="1"/>
  <c r="EC252" i="1"/>
  <c r="DD252" i="1"/>
  <c r="DG252" i="1"/>
  <c r="EA250" i="1"/>
  <c r="DB250" i="1"/>
  <c r="DD250" i="1"/>
  <c r="DH249" i="1"/>
  <c r="EF248" i="1"/>
  <c r="FX248" i="1"/>
  <c r="DB248" i="1"/>
  <c r="DG248" i="1" s="1"/>
  <c r="DJ247" i="1"/>
  <c r="HC246" i="1"/>
  <c r="EA246" i="1"/>
  <c r="DB246" i="1"/>
  <c r="DJ246" i="1" s="1"/>
  <c r="DD246" i="1"/>
  <c r="EF244" i="1"/>
  <c r="EM244" i="1" s="1"/>
  <c r="EN244" i="1" s="1"/>
  <c r="FX244" i="1"/>
  <c r="DB244" i="1"/>
  <c r="DN244" i="1" s="1"/>
  <c r="DJ243" i="1"/>
  <c r="HC242" i="1"/>
  <c r="EA242" i="1"/>
  <c r="DL242" i="1"/>
  <c r="DB242" i="1"/>
  <c r="DD242" i="1"/>
  <c r="DH241" i="1"/>
  <c r="EU240" i="1"/>
  <c r="EF240" i="1"/>
  <c r="FX240" i="1"/>
  <c r="DB240" i="1"/>
  <c r="DF240" i="1" s="1"/>
  <c r="DJ239" i="1"/>
  <c r="HC238" i="1"/>
  <c r="EA238" i="1"/>
  <c r="DB238" i="1"/>
  <c r="DI238" i="1" s="1"/>
  <c r="DH237" i="1"/>
  <c r="EF236" i="1"/>
  <c r="EM236" i="1" s="1"/>
  <c r="EN236" i="1" s="1"/>
  <c r="FX236" i="1"/>
  <c r="DB236" i="1"/>
  <c r="DJ235" i="1"/>
  <c r="HC234" i="1"/>
  <c r="EA234" i="1"/>
  <c r="DB234" i="1"/>
  <c r="DD234" i="1"/>
  <c r="DB230" i="1"/>
  <c r="DD230" i="1"/>
  <c r="DB229" i="1"/>
  <c r="DH229" i="1" s="1"/>
  <c r="DJ228" i="1"/>
  <c r="EK181" i="1"/>
  <c r="EC181" i="1"/>
  <c r="EA181" i="1"/>
  <c r="EU260" i="1"/>
  <c r="FX257" i="1"/>
  <c r="EL255" i="1"/>
  <c r="FX252" i="1"/>
  <c r="EL252" i="1"/>
  <c r="DN252" i="1"/>
  <c r="DF252" i="1"/>
  <c r="DG249" i="1"/>
  <c r="EM248" i="1"/>
  <c r="EN248" i="1" s="1"/>
  <c r="EZ248" i="1" s="1"/>
  <c r="DN247" i="1"/>
  <c r="DF247" i="1"/>
  <c r="EM246" i="1"/>
  <c r="EN246" i="1" s="1"/>
  <c r="EY246" i="1" s="1"/>
  <c r="EX243" i="1"/>
  <c r="DN243" i="1"/>
  <c r="DF243" i="1"/>
  <c r="EM242" i="1"/>
  <c r="EN242" i="1" s="1"/>
  <c r="DK242" i="1"/>
  <c r="EM240" i="1"/>
  <c r="EN240" i="1" s="1"/>
  <c r="DN239" i="1"/>
  <c r="DF239" i="1"/>
  <c r="EM238" i="1"/>
  <c r="EN238" i="1" s="1"/>
  <c r="DG237" i="1"/>
  <c r="DN235" i="1"/>
  <c r="DF235" i="1"/>
  <c r="DK234" i="1"/>
  <c r="DK231" i="1"/>
  <c r="DI228" i="1"/>
  <c r="EJ227" i="1"/>
  <c r="DJ212" i="1"/>
  <c r="EF250" i="1"/>
  <c r="EM250" i="1" s="1"/>
  <c r="EN250" i="1" s="1"/>
  <c r="ED249" i="1"/>
  <c r="EM249" i="1" s="1"/>
  <c r="EN249" i="1" s="1"/>
  <c r="HC247" i="1"/>
  <c r="EF246" i="1"/>
  <c r="EU245" i="1"/>
  <c r="ED245" i="1"/>
  <c r="EM245" i="1" s="1"/>
  <c r="EN245" i="1" s="1"/>
  <c r="ET245" i="1" s="1"/>
  <c r="HC243" i="1"/>
  <c r="EY243" i="1"/>
  <c r="EF242" i="1"/>
  <c r="ED241" i="1"/>
  <c r="EM241" i="1" s="1"/>
  <c r="EN241" i="1" s="1"/>
  <c r="EQ241" i="1" s="1"/>
  <c r="FA240" i="1"/>
  <c r="FH240" i="1" s="1"/>
  <c r="CC240" i="1" s="1"/>
  <c r="HC239" i="1"/>
  <c r="EW238" i="1"/>
  <c r="EF238" i="1"/>
  <c r="ED237" i="1"/>
  <c r="EM237" i="1" s="1"/>
  <c r="EN237" i="1" s="1"/>
  <c r="HC235" i="1"/>
  <c r="EF234" i="1"/>
  <c r="EM234" i="1" s="1"/>
  <c r="EN234" i="1" s="1"/>
  <c r="ED233" i="1"/>
  <c r="DB232" i="1"/>
  <c r="DM232" i="1" s="1"/>
  <c r="DG232" i="1"/>
  <c r="EK231" i="1"/>
  <c r="EM231" i="1" s="1"/>
  <c r="EN231" i="1" s="1"/>
  <c r="DH231" i="1"/>
  <c r="ED230" i="1"/>
  <c r="HC229" i="1"/>
  <c r="EC228" i="1"/>
  <c r="EM228" i="1" s="1"/>
  <c r="EN228" i="1" s="1"/>
  <c r="EV228" i="1" s="1"/>
  <c r="DM227" i="1"/>
  <c r="DE227" i="1"/>
  <c r="EL226" i="1"/>
  <c r="EH224" i="1"/>
  <c r="EM224" i="1" s="1"/>
  <c r="EN224" i="1" s="1"/>
  <c r="DI224" i="1"/>
  <c r="DM223" i="1"/>
  <c r="DE223" i="1"/>
  <c r="EA222" i="1"/>
  <c r="DM219" i="1"/>
  <c r="DE219" i="1"/>
  <c r="EA218" i="1"/>
  <c r="EP216" i="1"/>
  <c r="DM215" i="1"/>
  <c r="DE215" i="1"/>
  <c r="EA214" i="1"/>
  <c r="DM211" i="1"/>
  <c r="DE211" i="1"/>
  <c r="EM175" i="1"/>
  <c r="EN175" i="1" s="1"/>
  <c r="FX232" i="1"/>
  <c r="FX227" i="1"/>
  <c r="EA226" i="1"/>
  <c r="EC226" i="1"/>
  <c r="DM226" i="1"/>
  <c r="EJ225" i="1"/>
  <c r="DH224" i="1"/>
  <c r="EF223" i="1"/>
  <c r="FX223" i="1"/>
  <c r="DI223" i="1"/>
  <c r="DJ223" i="1"/>
  <c r="DK223" i="1"/>
  <c r="DB221" i="1"/>
  <c r="DD221" i="1" s="1"/>
  <c r="EF219" i="1"/>
  <c r="EM219" i="1" s="1"/>
  <c r="EN219" i="1" s="1"/>
  <c r="FX219" i="1"/>
  <c r="EA219" i="1"/>
  <c r="DI219" i="1"/>
  <c r="DJ219" i="1"/>
  <c r="DK219" i="1"/>
  <c r="DB217" i="1"/>
  <c r="DD217" i="1"/>
  <c r="EF215" i="1"/>
  <c r="FX215" i="1"/>
  <c r="EA215" i="1"/>
  <c r="DI215" i="1"/>
  <c r="DJ215" i="1"/>
  <c r="DK215" i="1"/>
  <c r="DB213" i="1"/>
  <c r="DD213" i="1"/>
  <c r="EF211" i="1"/>
  <c r="EM211" i="1" s="1"/>
  <c r="EN211" i="1" s="1"/>
  <c r="FX211" i="1"/>
  <c r="EA211" i="1"/>
  <c r="DI211" i="1"/>
  <c r="DJ211" i="1"/>
  <c r="DK211" i="1"/>
  <c r="DB207" i="1"/>
  <c r="DM207" i="1" s="1"/>
  <c r="DH206" i="1"/>
  <c r="DI206" i="1"/>
  <c r="DJ206" i="1"/>
  <c r="DK206" i="1"/>
  <c r="DN206" i="1"/>
  <c r="DK203" i="1"/>
  <c r="DL203" i="1"/>
  <c r="DM203" i="1"/>
  <c r="BU203" i="1" s="1"/>
  <c r="DD203" i="1"/>
  <c r="DE203" i="1"/>
  <c r="DP202" i="1"/>
  <c r="EA249" i="1"/>
  <c r="EA241" i="1"/>
  <c r="EA237" i="1"/>
  <c r="EA230" i="1"/>
  <c r="EC230" i="1"/>
  <c r="EM230" i="1" s="1"/>
  <c r="EN230" i="1" s="1"/>
  <c r="EY230" i="1" s="1"/>
  <c r="DB226" i="1"/>
  <c r="DG224" i="1"/>
  <c r="EM223" i="1"/>
  <c r="EN223" i="1" s="1"/>
  <c r="DF222" i="1"/>
  <c r="DN218" i="1"/>
  <c r="DF218" i="1"/>
  <c r="EM217" i="1"/>
  <c r="EN217" i="1" s="1"/>
  <c r="EV217" i="1" s="1"/>
  <c r="DK213" i="1"/>
  <c r="DB210" i="1"/>
  <c r="DG210" i="1" s="1"/>
  <c r="EF209" i="1"/>
  <c r="EM209" i="1" s="1"/>
  <c r="EN209" i="1" s="1"/>
  <c r="EU208" i="1"/>
  <c r="DF189" i="1"/>
  <c r="DN189" i="1"/>
  <c r="DG189" i="1"/>
  <c r="DH189" i="1"/>
  <c r="DI189" i="1"/>
  <c r="EM227" i="1"/>
  <c r="EN227" i="1" s="1"/>
  <c r="EX227" i="1" s="1"/>
  <c r="DK226" i="1"/>
  <c r="DB225" i="1"/>
  <c r="DL225" i="1" s="1"/>
  <c r="DM222" i="1"/>
  <c r="EH220" i="1"/>
  <c r="FX220" i="1"/>
  <c r="DB220" i="1"/>
  <c r="DE218" i="1"/>
  <c r="EH216" i="1"/>
  <c r="FX216" i="1"/>
  <c r="DB216" i="1"/>
  <c r="DJ213" i="1"/>
  <c r="EH212" i="1"/>
  <c r="FX212" i="1"/>
  <c r="DB212" i="1"/>
  <c r="DI212" i="1" s="1"/>
  <c r="EE210" i="1"/>
  <c r="EM210" i="1" s="1"/>
  <c r="EN210" i="1" s="1"/>
  <c r="DJ210" i="1"/>
  <c r="HC209" i="1"/>
  <c r="HC207" i="1"/>
  <c r="EG203" i="1"/>
  <c r="EK201" i="1"/>
  <c r="EA201" i="1"/>
  <c r="EC201" i="1"/>
  <c r="EI196" i="1"/>
  <c r="DH190" i="1"/>
  <c r="DI190" i="1"/>
  <c r="DJ190" i="1"/>
  <c r="DK190" i="1"/>
  <c r="DG190" i="1"/>
  <c r="EA232" i="1"/>
  <c r="DN231" i="1"/>
  <c r="DF231" i="1"/>
  <c r="ET228" i="1"/>
  <c r="DH228" i="1"/>
  <c r="EA227" i="1"/>
  <c r="EV225" i="1"/>
  <c r="DK225" i="1"/>
  <c r="EA223" i="1"/>
  <c r="DL222" i="1"/>
  <c r="DB222" i="1"/>
  <c r="DN222" i="1" s="1"/>
  <c r="DL218" i="1"/>
  <c r="DB218" i="1"/>
  <c r="DL214" i="1"/>
  <c r="DB214" i="1"/>
  <c r="DF214" i="1" s="1"/>
  <c r="DI213" i="1"/>
  <c r="DI209" i="1"/>
  <c r="DB204" i="1"/>
  <c r="EC251" i="1"/>
  <c r="DD251" i="1"/>
  <c r="FX250" i="1"/>
  <c r="EC247" i="1"/>
  <c r="EM247" i="1" s="1"/>
  <c r="EN247" i="1" s="1"/>
  <c r="DD247" i="1"/>
  <c r="FX246" i="1"/>
  <c r="EC243" i="1"/>
  <c r="EM243" i="1" s="1"/>
  <c r="EN243" i="1" s="1"/>
  <c r="FA243" i="1" s="1"/>
  <c r="FH243" i="1" s="1"/>
  <c r="CC243" i="1" s="1"/>
  <c r="DD243" i="1"/>
  <c r="FX242" i="1"/>
  <c r="EC239" i="1"/>
  <c r="EM239" i="1" s="1"/>
  <c r="EN239" i="1" s="1"/>
  <c r="EY239" i="1" s="1"/>
  <c r="DD239" i="1"/>
  <c r="FX238" i="1"/>
  <c r="EC235" i="1"/>
  <c r="EM235" i="1" s="1"/>
  <c r="EN235" i="1" s="1"/>
  <c r="FA235" i="1" s="1"/>
  <c r="FH235" i="1" s="1"/>
  <c r="CC235" i="1" s="1"/>
  <c r="DD235" i="1"/>
  <c r="FX234" i="1"/>
  <c r="DM231" i="1"/>
  <c r="DE231" i="1"/>
  <c r="DJ229" i="1"/>
  <c r="DG228" i="1"/>
  <c r="DD227" i="1"/>
  <c r="EA225" i="1"/>
  <c r="DL223" i="1"/>
  <c r="DH223" i="1"/>
  <c r="EJ221" i="1"/>
  <c r="DL219" i="1"/>
  <c r="DH219" i="1"/>
  <c r="DK218" i="1"/>
  <c r="EJ217" i="1"/>
  <c r="DL215" i="1"/>
  <c r="DH215" i="1"/>
  <c r="DK214" i="1"/>
  <c r="EJ213" i="1"/>
  <c r="DL211" i="1"/>
  <c r="DH211" i="1"/>
  <c r="EJ206" i="1"/>
  <c r="EM206" i="1" s="1"/>
  <c r="EN206" i="1" s="1"/>
  <c r="EG205" i="1"/>
  <c r="DB205" i="1"/>
  <c r="DD205" i="1"/>
  <c r="EE204" i="1"/>
  <c r="DK193" i="1"/>
  <c r="DM180" i="1"/>
  <c r="DI229" i="1"/>
  <c r="FX228" i="1"/>
  <c r="DG227" i="1"/>
  <c r="HC225" i="1"/>
  <c r="EM225" i="1"/>
  <c r="EN225" i="1" s="1"/>
  <c r="DD223" i="1"/>
  <c r="DG223" i="1"/>
  <c r="DD219" i="1"/>
  <c r="DG219" i="1"/>
  <c r="DD215" i="1"/>
  <c r="DG215" i="1"/>
  <c r="DD211" i="1"/>
  <c r="DG211" i="1"/>
  <c r="DF206" i="1"/>
  <c r="DG206" i="1"/>
  <c r="EA203" i="1"/>
  <c r="DL201" i="1"/>
  <c r="DB201" i="1"/>
  <c r="DD201" i="1" s="1"/>
  <c r="DG191" i="1"/>
  <c r="HC222" i="1"/>
  <c r="EH222" i="1"/>
  <c r="EF221" i="1"/>
  <c r="EM221" i="1" s="1"/>
  <c r="EN221" i="1" s="1"/>
  <c r="EL220" i="1"/>
  <c r="ED220" i="1"/>
  <c r="EJ219" i="1"/>
  <c r="HC218" i="1"/>
  <c r="EH218" i="1"/>
  <c r="EF217" i="1"/>
  <c r="EL216" i="1"/>
  <c r="ED216" i="1"/>
  <c r="EM216" i="1" s="1"/>
  <c r="EN216" i="1" s="1"/>
  <c r="FA216" i="1" s="1"/>
  <c r="FH216" i="1" s="1"/>
  <c r="CC216" i="1" s="1"/>
  <c r="EJ215" i="1"/>
  <c r="EM215" i="1" s="1"/>
  <c r="EN215" i="1" s="1"/>
  <c r="EH214" i="1"/>
  <c r="EF213" i="1"/>
  <c r="EM213" i="1" s="1"/>
  <c r="EN213" i="1" s="1"/>
  <c r="EL212" i="1"/>
  <c r="ED212" i="1"/>
  <c r="EJ211" i="1"/>
  <c r="EX210" i="1"/>
  <c r="DB209" i="1"/>
  <c r="DD209" i="1" s="1"/>
  <c r="EF208" i="1"/>
  <c r="EM208" i="1" s="1"/>
  <c r="EN208" i="1" s="1"/>
  <c r="EX208" i="1" s="1"/>
  <c r="FA207" i="1"/>
  <c r="FH207" i="1" s="1"/>
  <c r="CC207" i="1" s="1"/>
  <c r="ED207" i="1"/>
  <c r="DK205" i="1"/>
  <c r="DJ204" i="1"/>
  <c r="EM203" i="1"/>
  <c r="EN203" i="1" s="1"/>
  <c r="DI203" i="1"/>
  <c r="DG202" i="1"/>
  <c r="FP202" i="1" s="1"/>
  <c r="EI200" i="1"/>
  <c r="EM199" i="1"/>
  <c r="EN199" i="1" s="1"/>
  <c r="EG195" i="1"/>
  <c r="EA195" i="1"/>
  <c r="DJ193" i="1"/>
  <c r="EI192" i="1"/>
  <c r="DN191" i="1"/>
  <c r="DN190" i="1"/>
  <c r="DF190" i="1"/>
  <c r="DK189" i="1"/>
  <c r="DH188" i="1"/>
  <c r="DI183" i="1"/>
  <c r="DB183" i="1"/>
  <c r="DH181" i="1"/>
  <c r="DI181" i="1"/>
  <c r="DJ181" i="1"/>
  <c r="DK181" i="1"/>
  <c r="DG181" i="1"/>
  <c r="EG165" i="1"/>
  <c r="FX208" i="1"/>
  <c r="DB208" i="1"/>
  <c r="DG208" i="1" s="1"/>
  <c r="EM207" i="1"/>
  <c r="EN207" i="1" s="1"/>
  <c r="DJ205" i="1"/>
  <c r="DI204" i="1"/>
  <c r="EQ203" i="1"/>
  <c r="DH203" i="1"/>
  <c r="DN202" i="1"/>
  <c r="DF202" i="1"/>
  <c r="DJ201" i="1"/>
  <c r="EE198" i="1"/>
  <c r="EM198" i="1" s="1"/>
  <c r="EN198" i="1" s="1"/>
  <c r="EK197" i="1"/>
  <c r="EA197" i="1"/>
  <c r="EC197" i="1"/>
  <c r="EM197" i="1" s="1"/>
  <c r="EN197" i="1" s="1"/>
  <c r="EP197" i="1" s="1"/>
  <c r="HC196" i="1"/>
  <c r="DO194" i="1"/>
  <c r="EG191" i="1"/>
  <c r="EA191" i="1"/>
  <c r="DM190" i="1"/>
  <c r="DE190" i="1"/>
  <c r="DJ189" i="1"/>
  <c r="EI188" i="1"/>
  <c r="DK180" i="1"/>
  <c r="EA220" i="1"/>
  <c r="EA216" i="1"/>
  <c r="EA212" i="1"/>
  <c r="EA209" i="1"/>
  <c r="DJ209" i="1"/>
  <c r="HC208" i="1"/>
  <c r="DM206" i="1"/>
  <c r="DE206" i="1"/>
  <c r="DH204" i="1"/>
  <c r="DG203" i="1"/>
  <c r="EA202" i="1"/>
  <c r="ET202" i="1"/>
  <c r="EE202" i="1"/>
  <c r="DM202" i="1"/>
  <c r="DE202" i="1"/>
  <c r="EG200" i="1"/>
  <c r="EM200" i="1" s="1"/>
  <c r="EN200" i="1" s="1"/>
  <c r="EM196" i="1"/>
  <c r="EN196" i="1" s="1"/>
  <c r="EQ196" i="1" s="1"/>
  <c r="EA196" i="1"/>
  <c r="EM195" i="1"/>
  <c r="EN195" i="1" s="1"/>
  <c r="EP195" i="1" s="1"/>
  <c r="EE194" i="1"/>
  <c r="EK193" i="1"/>
  <c r="EA193" i="1"/>
  <c r="EC193" i="1"/>
  <c r="HC192" i="1"/>
  <c r="DL190" i="1"/>
  <c r="DD190" i="1"/>
  <c r="EV187" i="1"/>
  <c r="EG187" i="1"/>
  <c r="EA187" i="1"/>
  <c r="DG183" i="1"/>
  <c r="EE178" i="1"/>
  <c r="DL206" i="1"/>
  <c r="DD206" i="1"/>
  <c r="EK205" i="1"/>
  <c r="EA205" i="1"/>
  <c r="EC205" i="1"/>
  <c r="EI204" i="1"/>
  <c r="EP203" i="1"/>
  <c r="DN203" i="1"/>
  <c r="DF203" i="1"/>
  <c r="DO202" i="1"/>
  <c r="EP199" i="1"/>
  <c r="DI199" i="1"/>
  <c r="DB199" i="1"/>
  <c r="DK196" i="1"/>
  <c r="EM192" i="1"/>
  <c r="EN192" i="1" s="1"/>
  <c r="EQ192" i="1" s="1"/>
  <c r="EM191" i="1"/>
  <c r="EN191" i="1" s="1"/>
  <c r="EE190" i="1"/>
  <c r="EK189" i="1"/>
  <c r="EA189" i="1"/>
  <c r="EC189" i="1"/>
  <c r="HC188" i="1"/>
  <c r="DI186" i="1"/>
  <c r="DB186" i="1"/>
  <c r="EM184" i="1"/>
  <c r="EN184" i="1" s="1"/>
  <c r="EZ184" i="1" s="1"/>
  <c r="EF184" i="1"/>
  <c r="DF183" i="1"/>
  <c r="EI179" i="1"/>
  <c r="DE176" i="1"/>
  <c r="EG153" i="1"/>
  <c r="EM153" i="1" s="1"/>
  <c r="EN153" i="1" s="1"/>
  <c r="EW208" i="1"/>
  <c r="EA208" i="1"/>
  <c r="EU207" i="1"/>
  <c r="EA206" i="1"/>
  <c r="EH204" i="1"/>
  <c r="FX204" i="1"/>
  <c r="FX203" i="1"/>
  <c r="EC202" i="1"/>
  <c r="EM202" i="1" s="1"/>
  <c r="EN202" i="1" s="1"/>
  <c r="EP202" i="1" s="1"/>
  <c r="DH199" i="1"/>
  <c r="DE197" i="1"/>
  <c r="DJ196" i="1"/>
  <c r="DB195" i="1"/>
  <c r="EM194" i="1"/>
  <c r="EN194" i="1" s="1"/>
  <c r="ET194" i="1" s="1"/>
  <c r="EQ191" i="1"/>
  <c r="EM188" i="1"/>
  <c r="EN188" i="1" s="1"/>
  <c r="EA188" i="1"/>
  <c r="EM187" i="1"/>
  <c r="EN187" i="1" s="1"/>
  <c r="EK186" i="1"/>
  <c r="EA186" i="1"/>
  <c r="EC186" i="1"/>
  <c r="EE185" i="1"/>
  <c r="EM185" i="1" s="1"/>
  <c r="EN185" i="1" s="1"/>
  <c r="HC184" i="1"/>
  <c r="HC180" i="1"/>
  <c r="EM177" i="1"/>
  <c r="EN177" i="1" s="1"/>
  <c r="ET177" i="1" s="1"/>
  <c r="DD226" i="1"/>
  <c r="FX225" i="1"/>
  <c r="EC222" i="1"/>
  <c r="EM222" i="1" s="1"/>
  <c r="EN222" i="1" s="1"/>
  <c r="EW222" i="1" s="1"/>
  <c r="DD222" i="1"/>
  <c r="FX221" i="1"/>
  <c r="EC218" i="1"/>
  <c r="DD218" i="1"/>
  <c r="FX217" i="1"/>
  <c r="EC214" i="1"/>
  <c r="EM214" i="1" s="1"/>
  <c r="EN214" i="1" s="1"/>
  <c r="DD214" i="1"/>
  <c r="FX213" i="1"/>
  <c r="FA210" i="1"/>
  <c r="FH210" i="1" s="1"/>
  <c r="CC210" i="1" s="1"/>
  <c r="DM210" i="1"/>
  <c r="FX209" i="1"/>
  <c r="EV208" i="1"/>
  <c r="EQ208" i="1"/>
  <c r="ET207" i="1"/>
  <c r="EH205" i="1"/>
  <c r="EU203" i="1"/>
  <c r="DK202" i="1"/>
  <c r="DG199" i="1"/>
  <c r="DH198" i="1"/>
  <c r="DI198" i="1"/>
  <c r="DJ198" i="1"/>
  <c r="DG198" i="1"/>
  <c r="DL197" i="1"/>
  <c r="DB197" i="1"/>
  <c r="DH195" i="1"/>
  <c r="DE193" i="1"/>
  <c r="EP191" i="1"/>
  <c r="DB191" i="1"/>
  <c r="EM190" i="1"/>
  <c r="EN190" i="1" s="1"/>
  <c r="EZ190" i="1" s="1"/>
  <c r="EQ187" i="1"/>
  <c r="EM183" i="1"/>
  <c r="EN183" i="1" s="1"/>
  <c r="EU183" i="1" s="1"/>
  <c r="EF182" i="1"/>
  <c r="FX182" i="1"/>
  <c r="DD178" i="1"/>
  <c r="DL178" i="1"/>
  <c r="DE178" i="1"/>
  <c r="DI178" i="1"/>
  <c r="DJ178" i="1"/>
  <c r="DK178" i="1"/>
  <c r="DM178" i="1"/>
  <c r="DG178" i="1"/>
  <c r="EP210" i="1"/>
  <c r="DD210" i="1"/>
  <c r="DG207" i="1"/>
  <c r="HC204" i="1"/>
  <c r="ET203" i="1"/>
  <c r="DJ202" i="1"/>
  <c r="DM201" i="1"/>
  <c r="DE201" i="1"/>
  <c r="DK200" i="1"/>
  <c r="DN199" i="1"/>
  <c r="DF199" i="1"/>
  <c r="DF198" i="1"/>
  <c r="DO198" i="1" s="1"/>
  <c r="DH196" i="1"/>
  <c r="DH194" i="1"/>
  <c r="DI194" i="1"/>
  <c r="DJ194" i="1"/>
  <c r="DG194" i="1"/>
  <c r="DL193" i="1"/>
  <c r="DB193" i="1"/>
  <c r="DM189" i="1"/>
  <c r="DE189" i="1"/>
  <c r="EQ188" i="1"/>
  <c r="DJ188" i="1"/>
  <c r="EP187" i="1"/>
  <c r="DB187" i="1"/>
  <c r="DH187" i="1" s="1"/>
  <c r="EM182" i="1"/>
  <c r="EN182" i="1" s="1"/>
  <c r="EQ182" i="1" s="1"/>
  <c r="ET199" i="1"/>
  <c r="EV196" i="1"/>
  <c r="ET191" i="1"/>
  <c r="EV188" i="1"/>
  <c r="DB184" i="1"/>
  <c r="DM184" i="1" s="1"/>
  <c r="DH183" i="1"/>
  <c r="EA182" i="1"/>
  <c r="DN181" i="1"/>
  <c r="DF181" i="1"/>
  <c r="DN178" i="1"/>
  <c r="DF178" i="1"/>
  <c r="DL176" i="1"/>
  <c r="DB176" i="1"/>
  <c r="DM176" i="1" s="1"/>
  <c r="EA173" i="1"/>
  <c r="ED173" i="1"/>
  <c r="DI173" i="1"/>
  <c r="DI171" i="1"/>
  <c r="DK171" i="1"/>
  <c r="DI168" i="1"/>
  <c r="DD164" i="1"/>
  <c r="DL164" i="1"/>
  <c r="DH164" i="1"/>
  <c r="DK164" i="1"/>
  <c r="DM164" i="1"/>
  <c r="BU164" i="1" s="1"/>
  <c r="DE164" i="1"/>
  <c r="EK162" i="1"/>
  <c r="EA162" i="1"/>
  <c r="EC162" i="1"/>
  <c r="ET159" i="1"/>
  <c r="HC154" i="1"/>
  <c r="DG186" i="1"/>
  <c r="DH182" i="1"/>
  <c r="DM181" i="1"/>
  <c r="DE181" i="1"/>
  <c r="EG179" i="1"/>
  <c r="EM179" i="1" s="1"/>
  <c r="EN179" i="1" s="1"/>
  <c r="EC178" i="1"/>
  <c r="EM178" i="1" s="1"/>
  <c r="EN178" i="1" s="1"/>
  <c r="DH177" i="1"/>
  <c r="DI177" i="1"/>
  <c r="DJ177" i="1"/>
  <c r="DG177" i="1"/>
  <c r="DK176" i="1"/>
  <c r="DH174" i="1"/>
  <c r="EL173" i="1"/>
  <c r="DH170" i="1"/>
  <c r="DD170" i="1"/>
  <c r="DL170" i="1"/>
  <c r="DF170" i="1"/>
  <c r="DG170" i="1"/>
  <c r="DI170" i="1"/>
  <c r="DN170" i="1"/>
  <c r="EL160" i="1"/>
  <c r="FA160" i="1"/>
  <c r="FH160" i="1" s="1"/>
  <c r="CC160" i="1" s="1"/>
  <c r="ED160" i="1"/>
  <c r="EQ160" i="1"/>
  <c r="EA160" i="1"/>
  <c r="FX199" i="1"/>
  <c r="FX195" i="1"/>
  <c r="FX191" i="1"/>
  <c r="FX187" i="1"/>
  <c r="DN186" i="1"/>
  <c r="DF186" i="1"/>
  <c r="EA184" i="1"/>
  <c r="EP182" i="1"/>
  <c r="DB182" i="1"/>
  <c r="DG182" i="1"/>
  <c r="DL181" i="1"/>
  <c r="DD181" i="1"/>
  <c r="EK180" i="1"/>
  <c r="EA180" i="1"/>
  <c r="EC180" i="1"/>
  <c r="EM180" i="1" s="1"/>
  <c r="EN180" i="1" s="1"/>
  <c r="EL178" i="1"/>
  <c r="DN177" i="1"/>
  <c r="DF177" i="1"/>
  <c r="DJ176" i="1"/>
  <c r="EI174" i="1"/>
  <c r="EG169" i="1"/>
  <c r="EF157" i="1"/>
  <c r="FX157" i="1"/>
  <c r="DJ140" i="1"/>
  <c r="DG140" i="1"/>
  <c r="DH140" i="1"/>
  <c r="DI140" i="1"/>
  <c r="DB200" i="1"/>
  <c r="DJ200" i="1" s="1"/>
  <c r="DB196" i="1"/>
  <c r="DB192" i="1"/>
  <c r="DB188" i="1"/>
  <c r="DI188" i="1" s="1"/>
  <c r="DB185" i="1"/>
  <c r="DJ185" i="1" s="1"/>
  <c r="DN182" i="1"/>
  <c r="DF182" i="1"/>
  <c r="EA179" i="1"/>
  <c r="DM177" i="1"/>
  <c r="DE177" i="1"/>
  <c r="DB168" i="1"/>
  <c r="EK166" i="1"/>
  <c r="EA166" i="1"/>
  <c r="EC166" i="1"/>
  <c r="DJ163" i="1"/>
  <c r="DI163" i="1"/>
  <c r="DK163" i="1"/>
  <c r="DH162" i="1"/>
  <c r="DF162" i="1"/>
  <c r="DG162" i="1"/>
  <c r="DI162" i="1"/>
  <c r="DN162" i="1"/>
  <c r="DH149" i="1"/>
  <c r="FX200" i="1"/>
  <c r="DD197" i="1"/>
  <c r="FX196" i="1"/>
  <c r="DD193" i="1"/>
  <c r="FX192" i="1"/>
  <c r="DD189" i="1"/>
  <c r="FX188" i="1"/>
  <c r="EW183" i="1"/>
  <c r="EA183" i="1"/>
  <c r="DL177" i="1"/>
  <c r="DD177" i="1"/>
  <c r="EZ176" i="1"/>
  <c r="EK176" i="1"/>
  <c r="EA176" i="1"/>
  <c r="EC176" i="1"/>
  <c r="EM176" i="1" s="1"/>
  <c r="EN176" i="1" s="1"/>
  <c r="EP176" i="1"/>
  <c r="EH175" i="1"/>
  <c r="EA175" i="1"/>
  <c r="ET171" i="1"/>
  <c r="EE171" i="1"/>
  <c r="DJ171" i="1"/>
  <c r="EG161" i="1"/>
  <c r="DH156" i="1"/>
  <c r="DI156" i="1"/>
  <c r="DJ156" i="1"/>
  <c r="DK156" i="1"/>
  <c r="DG156" i="1"/>
  <c r="DH152" i="1"/>
  <c r="DI152" i="1"/>
  <c r="DK152" i="1"/>
  <c r="EJ144" i="1"/>
  <c r="DM185" i="1"/>
  <c r="DE185" i="1"/>
  <c r="FX184" i="1"/>
  <c r="DD184" i="1"/>
  <c r="EQ183" i="1"/>
  <c r="EE181" i="1"/>
  <c r="DB179" i="1"/>
  <c r="DH179" i="1" s="1"/>
  <c r="EG178" i="1"/>
  <c r="EE177" i="1"/>
  <c r="DD174" i="1"/>
  <c r="EE172" i="1"/>
  <c r="DI169" i="1"/>
  <c r="DI164" i="1"/>
  <c r="DL159" i="1"/>
  <c r="DB159" i="1"/>
  <c r="DD159" i="1" s="1"/>
  <c r="DL185" i="1"/>
  <c r="DD185" i="1"/>
  <c r="EG182" i="1"/>
  <c r="DL180" i="1"/>
  <c r="DB180" i="1"/>
  <c r="DD180" i="1"/>
  <c r="DH178" i="1"/>
  <c r="DK175" i="1"/>
  <c r="EM171" i="1"/>
  <c r="EN171" i="1" s="1"/>
  <c r="EZ171" i="1" s="1"/>
  <c r="EJ170" i="1"/>
  <c r="EM170" i="1" s="1"/>
  <c r="EN170" i="1" s="1"/>
  <c r="DJ167" i="1"/>
  <c r="DF167" i="1"/>
  <c r="DN167" i="1"/>
  <c r="DI167" i="1"/>
  <c r="DK167" i="1"/>
  <c r="DH166" i="1"/>
  <c r="DD166" i="1"/>
  <c r="DL166" i="1"/>
  <c r="DF166" i="1"/>
  <c r="DG166" i="1"/>
  <c r="DI166" i="1"/>
  <c r="DN166" i="1"/>
  <c r="DN157" i="1"/>
  <c r="DF157" i="1"/>
  <c r="HC125" i="1"/>
  <c r="EZ177" i="1"/>
  <c r="HC174" i="1"/>
  <c r="EF174" i="1"/>
  <c r="EM174" i="1" s="1"/>
  <c r="EN174" i="1" s="1"/>
  <c r="FX174" i="1"/>
  <c r="DH173" i="1"/>
  <c r="DE172" i="1"/>
  <c r="DI172" i="1"/>
  <c r="DF171" i="1"/>
  <c r="DK170" i="1"/>
  <c r="EG168" i="1"/>
  <c r="DG167" i="1"/>
  <c r="DK166" i="1"/>
  <c r="EG164" i="1"/>
  <c r="DG163" i="1"/>
  <c r="DK162" i="1"/>
  <c r="DB158" i="1"/>
  <c r="DJ158" i="1" s="1"/>
  <c r="DN156" i="1"/>
  <c r="DF156" i="1"/>
  <c r="DE155" i="1"/>
  <c r="EF153" i="1"/>
  <c r="FX153" i="1"/>
  <c r="DG152" i="1"/>
  <c r="HC150" i="1"/>
  <c r="EG149" i="1"/>
  <c r="DG149" i="1"/>
  <c r="DI133" i="1"/>
  <c r="DL175" i="1"/>
  <c r="DD172" i="1"/>
  <c r="EY171" i="1"/>
  <c r="DG171" i="1"/>
  <c r="FX170" i="1"/>
  <c r="DJ170" i="1"/>
  <c r="EM168" i="1"/>
  <c r="EN168" i="1" s="1"/>
  <c r="EY168" i="1" s="1"/>
  <c r="EA167" i="1"/>
  <c r="EE167" i="1"/>
  <c r="EM167" i="1" s="1"/>
  <c r="EN167" i="1" s="1"/>
  <c r="EH166" i="1"/>
  <c r="EI166" i="1"/>
  <c r="DJ166" i="1"/>
  <c r="DG164" i="1"/>
  <c r="EA163" i="1"/>
  <c r="EE163" i="1"/>
  <c r="EM163" i="1" s="1"/>
  <c r="EN163" i="1" s="1"/>
  <c r="DN163" i="1"/>
  <c r="DF163" i="1"/>
  <c r="EH162" i="1"/>
  <c r="EI162" i="1"/>
  <c r="DJ162" i="1"/>
  <c r="EY160" i="1"/>
  <c r="DI160" i="1"/>
  <c r="EZ159" i="1"/>
  <c r="EK159" i="1"/>
  <c r="EA159" i="1"/>
  <c r="EC159" i="1"/>
  <c r="EM159" i="1" s="1"/>
  <c r="EN159" i="1" s="1"/>
  <c r="DJ159" i="1"/>
  <c r="EA158" i="1"/>
  <c r="DM156" i="1"/>
  <c r="DE156" i="1"/>
  <c r="ET155" i="1"/>
  <c r="DL155" i="1"/>
  <c r="DB155" i="1"/>
  <c r="DD155" i="1"/>
  <c r="DB154" i="1"/>
  <c r="DN152" i="1"/>
  <c r="DF152" i="1"/>
  <c r="DM151" i="1"/>
  <c r="EF149" i="1"/>
  <c r="EM149" i="1" s="1"/>
  <c r="EN149" i="1" s="1"/>
  <c r="FX149" i="1"/>
  <c r="DN149" i="1"/>
  <c r="DF149" i="1"/>
  <c r="DD141" i="1"/>
  <c r="DL141" i="1"/>
  <c r="DI141" i="1"/>
  <c r="DJ141" i="1"/>
  <c r="DK141" i="1"/>
  <c r="DG141" i="1"/>
  <c r="DB173" i="1"/>
  <c r="DG172" i="1"/>
  <c r="DB169" i="1"/>
  <c r="EE168" i="1"/>
  <c r="DN168" i="1"/>
  <c r="DM167" i="1"/>
  <c r="DE167" i="1"/>
  <c r="DB165" i="1"/>
  <c r="EE164" i="1"/>
  <c r="EM164" i="1" s="1"/>
  <c r="EN164" i="1" s="1"/>
  <c r="DN164" i="1"/>
  <c r="DF164" i="1"/>
  <c r="DM163" i="1"/>
  <c r="DE163" i="1"/>
  <c r="DB161" i="1"/>
  <c r="EE156" i="1"/>
  <c r="DL156" i="1"/>
  <c r="DD156" i="1"/>
  <c r="DK155" i="1"/>
  <c r="DK154" i="1"/>
  <c r="DM152" i="1"/>
  <c r="BU152" i="1" s="1"/>
  <c r="DE152" i="1"/>
  <c r="DL151" i="1"/>
  <c r="DB151" i="1"/>
  <c r="DD151" i="1" s="1"/>
  <c r="DB150" i="1"/>
  <c r="DM148" i="1"/>
  <c r="EJ147" i="1"/>
  <c r="EF146" i="1"/>
  <c r="EA146" i="1"/>
  <c r="EP145" i="1"/>
  <c r="EA145" i="1"/>
  <c r="EC145" i="1"/>
  <c r="EM145" i="1" s="1"/>
  <c r="EN145" i="1" s="1"/>
  <c r="DL144" i="1"/>
  <c r="DB144" i="1"/>
  <c r="DD144" i="1" s="1"/>
  <c r="DB174" i="1"/>
  <c r="DM172" i="1"/>
  <c r="BU172" i="1" s="1"/>
  <c r="DN172" i="1"/>
  <c r="DF172" i="1"/>
  <c r="DM171" i="1"/>
  <c r="DE171" i="1"/>
  <c r="EQ168" i="1"/>
  <c r="EK167" i="1"/>
  <c r="DL167" i="1"/>
  <c r="DD167" i="1"/>
  <c r="EK163" i="1"/>
  <c r="DL163" i="1"/>
  <c r="DD163" i="1"/>
  <c r="DD160" i="1"/>
  <c r="DL160" i="1"/>
  <c r="DE160" i="1"/>
  <c r="DM160" i="1"/>
  <c r="DH160" i="1"/>
  <c r="DG160" i="1"/>
  <c r="EI158" i="1"/>
  <c r="ED156" i="1"/>
  <c r="EM156" i="1" s="1"/>
  <c r="EN156" i="1" s="1"/>
  <c r="EZ155" i="1"/>
  <c r="EK155" i="1"/>
  <c r="EA155" i="1"/>
  <c r="EC155" i="1"/>
  <c r="EM155" i="1" s="1"/>
  <c r="EN155" i="1" s="1"/>
  <c r="DJ155" i="1"/>
  <c r="DJ154" i="1"/>
  <c r="EE152" i="1"/>
  <c r="DL152" i="1"/>
  <c r="DD152" i="1"/>
  <c r="DK151" i="1"/>
  <c r="DJ146" i="1"/>
  <c r="FX179" i="1"/>
  <c r="DD176" i="1"/>
  <c r="DK174" i="1"/>
  <c r="FX173" i="1"/>
  <c r="DL172" i="1"/>
  <c r="DL171" i="1"/>
  <c r="DD171" i="1"/>
  <c r="EV160" i="1"/>
  <c r="DN160" i="1"/>
  <c r="DF160" i="1"/>
  <c r="EW159" i="1"/>
  <c r="EH158" i="1"/>
  <c r="FX158" i="1"/>
  <c r="DH158" i="1"/>
  <c r="DI157" i="1"/>
  <c r="EI154" i="1"/>
  <c r="DI154" i="1"/>
  <c r="ED152" i="1"/>
  <c r="EM152" i="1" s="1"/>
  <c r="EN152" i="1" s="1"/>
  <c r="EK151" i="1"/>
  <c r="EA151" i="1"/>
  <c r="EC151" i="1"/>
  <c r="DJ151" i="1"/>
  <c r="EK145" i="1"/>
  <c r="DM145" i="1"/>
  <c r="DB145" i="1"/>
  <c r="DH145" i="1" s="1"/>
  <c r="EA174" i="1"/>
  <c r="DJ174" i="1"/>
  <c r="HC173" i="1"/>
  <c r="ED172" i="1"/>
  <c r="EM172" i="1" s="1"/>
  <c r="EN172" i="1" s="1"/>
  <c r="DK172" i="1"/>
  <c r="EI169" i="1"/>
  <c r="DK169" i="1"/>
  <c r="EI165" i="1"/>
  <c r="DK165" i="1"/>
  <c r="EI161" i="1"/>
  <c r="DK161" i="1"/>
  <c r="EM160" i="1"/>
  <c r="EN160" i="1" s="1"/>
  <c r="HC158" i="1"/>
  <c r="EP155" i="1"/>
  <c r="EH154" i="1"/>
  <c r="EM154" i="1" s="1"/>
  <c r="EN154" i="1" s="1"/>
  <c r="EZ154" i="1" s="1"/>
  <c r="FX154" i="1"/>
  <c r="DH154" i="1"/>
  <c r="DI153" i="1"/>
  <c r="EI150" i="1"/>
  <c r="ED148" i="1"/>
  <c r="DJ148" i="1"/>
  <c r="HC175" i="1"/>
  <c r="DB175" i="1"/>
  <c r="DN175" i="1" s="1"/>
  <c r="EH174" i="1"/>
  <c r="EQ171" i="1"/>
  <c r="EA170" i="1"/>
  <c r="DM170" i="1"/>
  <c r="DE170" i="1"/>
  <c r="EF169" i="1"/>
  <c r="EM169" i="1" s="1"/>
  <c r="EN169" i="1" s="1"/>
  <c r="DM166" i="1"/>
  <c r="DE166" i="1"/>
  <c r="EF165" i="1"/>
  <c r="EM165" i="1" s="1"/>
  <c r="EN165" i="1" s="1"/>
  <c r="DM162" i="1"/>
  <c r="DE162" i="1"/>
  <c r="EF161" i="1"/>
  <c r="EM161" i="1" s="1"/>
  <c r="EN161" i="1" s="1"/>
  <c r="ET160" i="1"/>
  <c r="EE160" i="1"/>
  <c r="DM159" i="1"/>
  <c r="DE159" i="1"/>
  <c r="EG157" i="1"/>
  <c r="EM157" i="1" s="1"/>
  <c r="EN157" i="1" s="1"/>
  <c r="DH153" i="1"/>
  <c r="EH150" i="1"/>
  <c r="EM150" i="1" s="1"/>
  <c r="EN150" i="1" s="1"/>
  <c r="FX150" i="1"/>
  <c r="DI149" i="1"/>
  <c r="EA148" i="1"/>
  <c r="EC148" i="1"/>
  <c r="DI139" i="1"/>
  <c r="DL138" i="1"/>
  <c r="DB138" i="1"/>
  <c r="DD138" i="1" s="1"/>
  <c r="EV136" i="1"/>
  <c r="DK144" i="1"/>
  <c r="EI143" i="1"/>
  <c r="EG142" i="1"/>
  <c r="DN141" i="1"/>
  <c r="DF141" i="1"/>
  <c r="DK140" i="1"/>
  <c r="EU138" i="1"/>
  <c r="EF138" i="1"/>
  <c r="FX138" i="1"/>
  <c r="EA138" i="1"/>
  <c r="EM136" i="1"/>
  <c r="EN136" i="1" s="1"/>
  <c r="EX136" i="1" s="1"/>
  <c r="DL136" i="1"/>
  <c r="EW135" i="1"/>
  <c r="EH135" i="1"/>
  <c r="DL135" i="1"/>
  <c r="DN135" i="1"/>
  <c r="DD135" i="1"/>
  <c r="DI135" i="1"/>
  <c r="DJ135" i="1"/>
  <c r="EA169" i="1"/>
  <c r="EA165" i="1"/>
  <c r="EA161" i="1"/>
  <c r="EA157" i="1"/>
  <c r="DB157" i="1"/>
  <c r="HC156" i="1"/>
  <c r="EW155" i="1"/>
  <c r="EA153" i="1"/>
  <c r="DB153" i="1"/>
  <c r="DF153" i="1" s="1"/>
  <c r="HC152" i="1"/>
  <c r="EA149" i="1"/>
  <c r="DB149" i="1"/>
  <c r="HC148" i="1"/>
  <c r="EH147" i="1"/>
  <c r="EM147" i="1" s="1"/>
  <c r="EN147" i="1" s="1"/>
  <c r="FX147" i="1"/>
  <c r="DL147" i="1"/>
  <c r="DB147" i="1"/>
  <c r="DD147" i="1" s="1"/>
  <c r="DH146" i="1"/>
  <c r="EM143" i="1"/>
  <c r="EN143" i="1" s="1"/>
  <c r="EY143" i="1" s="1"/>
  <c r="DM141" i="1"/>
  <c r="DE141" i="1"/>
  <c r="EI139" i="1"/>
  <c r="EM139" i="1" s="1"/>
  <c r="EN139" i="1" s="1"/>
  <c r="EM138" i="1"/>
  <c r="EN138" i="1" s="1"/>
  <c r="HC137" i="1"/>
  <c r="DF126" i="1"/>
  <c r="DD162" i="1"/>
  <c r="EA147" i="1"/>
  <c r="DK147" i="1"/>
  <c r="DB146" i="1"/>
  <c r="DG146" i="1"/>
  <c r="HC143" i="1"/>
  <c r="EA143" i="1"/>
  <c r="EM141" i="1"/>
  <c r="EN141" i="1" s="1"/>
  <c r="FX135" i="1"/>
  <c r="EM135" i="1"/>
  <c r="EN135" i="1" s="1"/>
  <c r="EI133" i="1"/>
  <c r="EX133" i="1"/>
  <c r="DI127" i="1"/>
  <c r="DJ127" i="1"/>
  <c r="DD127" i="1"/>
  <c r="DK127" i="1"/>
  <c r="DL127" i="1"/>
  <c r="DG127" i="1"/>
  <c r="EL151" i="1"/>
  <c r="HC147" i="1"/>
  <c r="ET145" i="1"/>
  <c r="DB143" i="1"/>
  <c r="DD143" i="1" s="1"/>
  <c r="EE141" i="1"/>
  <c r="EK140" i="1"/>
  <c r="EA140" i="1"/>
  <c r="EC140" i="1"/>
  <c r="HC139" i="1"/>
  <c r="EA139" i="1"/>
  <c r="DI136" i="1"/>
  <c r="EQ128" i="1"/>
  <c r="EW121" i="1"/>
  <c r="EX121" i="1"/>
  <c r="FA121" i="1"/>
  <c r="FH121" i="1" s="1"/>
  <c r="CC121" i="1" s="1"/>
  <c r="EQ121" i="1"/>
  <c r="ET121" i="1"/>
  <c r="EV121" i="1"/>
  <c r="EU145" i="1"/>
  <c r="EF145" i="1"/>
  <c r="ET143" i="1"/>
  <c r="DL139" i="1"/>
  <c r="DB139" i="1"/>
  <c r="DG138" i="1"/>
  <c r="DH136" i="1"/>
  <c r="EE146" i="1"/>
  <c r="EM146" i="1" s="1"/>
  <c r="EN146" i="1" s="1"/>
  <c r="EH146" i="1"/>
  <c r="FX146" i="1"/>
  <c r="EL144" i="1"/>
  <c r="DF144" i="1"/>
  <c r="DJ143" i="1"/>
  <c r="DN140" i="1"/>
  <c r="DF140" i="1"/>
  <c r="DK139" i="1"/>
  <c r="EI136" i="1"/>
  <c r="DG136" i="1"/>
  <c r="EA135" i="1"/>
  <c r="DJ132" i="1"/>
  <c r="EE131" i="1"/>
  <c r="ET131" i="1"/>
  <c r="DB148" i="1"/>
  <c r="DD148" i="1" s="1"/>
  <c r="EA144" i="1"/>
  <c r="EC144" i="1"/>
  <c r="DM144" i="1"/>
  <c r="DE144" i="1"/>
  <c r="DI143" i="1"/>
  <c r="DH141" i="1"/>
  <c r="DM140" i="1"/>
  <c r="DE140" i="1"/>
  <c r="DJ139" i="1"/>
  <c r="EG137" i="1"/>
  <c r="EV137" i="1"/>
  <c r="DK135" i="1"/>
  <c r="DG130" i="1"/>
  <c r="DH130" i="1"/>
  <c r="DI130" i="1"/>
  <c r="DJ130" i="1"/>
  <c r="EI115" i="1"/>
  <c r="DL137" i="1"/>
  <c r="DB137" i="1"/>
  <c r="DD137" i="1" s="1"/>
  <c r="EH136" i="1"/>
  <c r="FX136" i="1"/>
  <c r="DB132" i="1"/>
  <c r="DH132" i="1" s="1"/>
  <c r="DK130" i="1"/>
  <c r="EY129" i="1"/>
  <c r="EJ129" i="1"/>
  <c r="EM127" i="1"/>
  <c r="EN127" i="1" s="1"/>
  <c r="EU127" i="1"/>
  <c r="EF127" i="1"/>
  <c r="FX127" i="1"/>
  <c r="DN127" i="1"/>
  <c r="DF127" i="1"/>
  <c r="DM126" i="1"/>
  <c r="DE126" i="1"/>
  <c r="EQ125" i="1"/>
  <c r="DB125" i="1"/>
  <c r="DD125" i="1" s="1"/>
  <c r="EY121" i="1"/>
  <c r="EH120" i="1"/>
  <c r="FX120" i="1"/>
  <c r="DE119" i="1"/>
  <c r="DM119" i="1"/>
  <c r="DH119" i="1"/>
  <c r="DJ119" i="1"/>
  <c r="DK119" i="1"/>
  <c r="DL119" i="1"/>
  <c r="DG119" i="1"/>
  <c r="EA142" i="1"/>
  <c r="DB142" i="1"/>
  <c r="HC136" i="1"/>
  <c r="DB136" i="1"/>
  <c r="EH132" i="1"/>
  <c r="FX132" i="1"/>
  <c r="EL130" i="1"/>
  <c r="EY128" i="1"/>
  <c r="DJ128" i="1"/>
  <c r="EA127" i="1"/>
  <c r="DM127" i="1"/>
  <c r="DE127" i="1"/>
  <c r="DL126" i="1"/>
  <c r="DB126" i="1"/>
  <c r="DB123" i="1"/>
  <c r="DG123" i="1" s="1"/>
  <c r="DN122" i="1"/>
  <c r="EG120" i="1"/>
  <c r="EM120" i="1" s="1"/>
  <c r="EN120" i="1" s="1"/>
  <c r="DN120" i="1"/>
  <c r="DD120" i="1"/>
  <c r="DE120" i="1"/>
  <c r="DG120" i="1"/>
  <c r="DJ120" i="1"/>
  <c r="DN119" i="1"/>
  <c r="DF119" i="1"/>
  <c r="FA118" i="1"/>
  <c r="FH118" i="1" s="1"/>
  <c r="CC118" i="1" s="1"/>
  <c r="EL118" i="1"/>
  <c r="FX142" i="1"/>
  <c r="DD139" i="1"/>
  <c r="FA137" i="1"/>
  <c r="FH137" i="1" s="1"/>
  <c r="CC137" i="1" s="1"/>
  <c r="EG132" i="1"/>
  <c r="EM132" i="1" s="1"/>
  <c r="EN132" i="1" s="1"/>
  <c r="EA132" i="1"/>
  <c r="EA130" i="1"/>
  <c r="EC130" i="1"/>
  <c r="EM130" i="1" s="1"/>
  <c r="EN130" i="1" s="1"/>
  <c r="DI128" i="1"/>
  <c r="DB128" i="1"/>
  <c r="ET127" i="1"/>
  <c r="DK126" i="1"/>
  <c r="EJ125" i="1"/>
  <c r="DJ125" i="1"/>
  <c r="EF123" i="1"/>
  <c r="EM123" i="1" s="1"/>
  <c r="EN123" i="1" s="1"/>
  <c r="FX123" i="1"/>
  <c r="DN123" i="1"/>
  <c r="DF123" i="1"/>
  <c r="DE122" i="1"/>
  <c r="EJ143" i="1"/>
  <c r="EH142" i="1"/>
  <c r="EM142" i="1" s="1"/>
  <c r="EN142" i="1" s="1"/>
  <c r="EF141" i="1"/>
  <c r="EL140" i="1"/>
  <c r="EJ139" i="1"/>
  <c r="ET138" i="1"/>
  <c r="EA137" i="1"/>
  <c r="EC137" i="1"/>
  <c r="EM137" i="1" s="1"/>
  <c r="EN137" i="1" s="1"/>
  <c r="EA136" i="1"/>
  <c r="DH135" i="1"/>
  <c r="EL134" i="1"/>
  <c r="EW128" i="1"/>
  <c r="EH128" i="1"/>
  <c r="FX128" i="1"/>
  <c r="DH128" i="1"/>
  <c r="EP127" i="1"/>
  <c r="EL126" i="1"/>
  <c r="DI125" i="1"/>
  <c r="DE123" i="1"/>
  <c r="DB122" i="1"/>
  <c r="DD119" i="1"/>
  <c r="DG118" i="1"/>
  <c r="HC114" i="1"/>
  <c r="EK113" i="1"/>
  <c r="EA113" i="1"/>
  <c r="EC113" i="1"/>
  <c r="EM110" i="1"/>
  <c r="EN110" i="1" s="1"/>
  <c r="EV110" i="1" s="1"/>
  <c r="EA110" i="1"/>
  <c r="EG110" i="1"/>
  <c r="DL109" i="1"/>
  <c r="DM109" i="1"/>
  <c r="DN109" i="1"/>
  <c r="DD109" i="1"/>
  <c r="DE109" i="1"/>
  <c r="DF109" i="1"/>
  <c r="DK109" i="1"/>
  <c r="DG109" i="1"/>
  <c r="FX143" i="1"/>
  <c r="DD140" i="1"/>
  <c r="FX139" i="1"/>
  <c r="EQ136" i="1"/>
  <c r="EP135" i="1"/>
  <c r="DG135" i="1"/>
  <c r="EA134" i="1"/>
  <c r="EC134" i="1"/>
  <c r="DM134" i="1"/>
  <c r="FA133" i="1"/>
  <c r="FH133" i="1" s="1"/>
  <c r="CC133" i="1" s="1"/>
  <c r="DB133" i="1"/>
  <c r="DD133" i="1" s="1"/>
  <c r="EQ130" i="1"/>
  <c r="EG128" i="1"/>
  <c r="EM128" i="1" s="1"/>
  <c r="EN128" i="1" s="1"/>
  <c r="EA128" i="1"/>
  <c r="DG128" i="1"/>
  <c r="EA126" i="1"/>
  <c r="EC126" i="1"/>
  <c r="EM126" i="1" s="1"/>
  <c r="EN126" i="1" s="1"/>
  <c r="FA126" i="1" s="1"/>
  <c r="FH126" i="1" s="1"/>
  <c r="CC126" i="1" s="1"/>
  <c r="DB124" i="1"/>
  <c r="DG124" i="1" s="1"/>
  <c r="DK122" i="1"/>
  <c r="DB121" i="1"/>
  <c r="DD121" i="1" s="1"/>
  <c r="DN118" i="1"/>
  <c r="DN138" i="1"/>
  <c r="DB134" i="1"/>
  <c r="DD134" i="1" s="1"/>
  <c r="EA133" i="1"/>
  <c r="DB131" i="1"/>
  <c r="DH131" i="1" s="1"/>
  <c r="DN130" i="1"/>
  <c r="DF130" i="1"/>
  <c r="HC129" i="1"/>
  <c r="EH124" i="1"/>
  <c r="FX124" i="1"/>
  <c r="EL122" i="1"/>
  <c r="DJ117" i="1"/>
  <c r="DM138" i="1"/>
  <c r="DE138" i="1"/>
  <c r="DJ136" i="1"/>
  <c r="DM135" i="1"/>
  <c r="DE135" i="1"/>
  <c r="EY133" i="1"/>
  <c r="EJ133" i="1"/>
  <c r="DJ133" i="1"/>
  <c r="EM131" i="1"/>
  <c r="EN131" i="1" s="1"/>
  <c r="EW131" i="1" s="1"/>
  <c r="EF131" i="1"/>
  <c r="FX131" i="1"/>
  <c r="DM130" i="1"/>
  <c r="DE130" i="1"/>
  <c r="FA129" i="1"/>
  <c r="FH129" i="1" s="1"/>
  <c r="CC129" i="1" s="1"/>
  <c r="DB129" i="1"/>
  <c r="DD129" i="1"/>
  <c r="HC128" i="1"/>
  <c r="EW127" i="1"/>
  <c r="DH127" i="1"/>
  <c r="EG124" i="1"/>
  <c r="EM124" i="1" s="1"/>
  <c r="EN124" i="1" s="1"/>
  <c r="EA124" i="1"/>
  <c r="EA122" i="1"/>
  <c r="EC122" i="1"/>
  <c r="EM122" i="1" s="1"/>
  <c r="EN122" i="1" s="1"/>
  <c r="EX122" i="1" s="1"/>
  <c r="EL119" i="1"/>
  <c r="ED119" i="1"/>
  <c r="EM119" i="1" s="1"/>
  <c r="EN119" i="1" s="1"/>
  <c r="EA119" i="1"/>
  <c r="EZ121" i="1"/>
  <c r="DK120" i="1"/>
  <c r="HC119" i="1"/>
  <c r="EA118" i="1"/>
  <c r="EC118" i="1"/>
  <c r="EM118" i="1" s="1"/>
  <c r="EN118" i="1" s="1"/>
  <c r="DM118" i="1"/>
  <c r="DE118" i="1"/>
  <c r="EE114" i="1"/>
  <c r="DN112" i="1"/>
  <c r="DF112" i="1"/>
  <c r="DB112" i="1"/>
  <c r="DL118" i="1"/>
  <c r="DB118" i="1"/>
  <c r="DD118" i="1"/>
  <c r="EM117" i="1"/>
  <c r="EN117" i="1" s="1"/>
  <c r="ED114" i="1"/>
  <c r="EM114" i="1" s="1"/>
  <c r="EN114" i="1" s="1"/>
  <c r="EX114" i="1" s="1"/>
  <c r="DD114" i="1"/>
  <c r="DB114" i="1"/>
  <c r="EC133" i="1"/>
  <c r="EM133" i="1" s="1"/>
  <c r="EN133" i="1" s="1"/>
  <c r="EC129" i="1"/>
  <c r="EM129" i="1" s="1"/>
  <c r="EN129" i="1" s="1"/>
  <c r="EC125" i="1"/>
  <c r="EM125" i="1" s="1"/>
  <c r="EN125" i="1" s="1"/>
  <c r="EP121" i="1"/>
  <c r="DI120" i="1"/>
  <c r="EZ118" i="1"/>
  <c r="DF115" i="1"/>
  <c r="DK106" i="1"/>
  <c r="FX121" i="1"/>
  <c r="DH120" i="1"/>
  <c r="EY118" i="1"/>
  <c r="EZ117" i="1"/>
  <c r="EA117" i="1"/>
  <c r="EF116" i="1"/>
  <c r="EM115" i="1"/>
  <c r="EN115" i="1" s="1"/>
  <c r="EX115" i="1" s="1"/>
  <c r="DG107" i="1"/>
  <c r="DH107" i="1"/>
  <c r="DI107" i="1"/>
  <c r="DJ107" i="1"/>
  <c r="FX133" i="1"/>
  <c r="DD130" i="1"/>
  <c r="FX129" i="1"/>
  <c r="DD126" i="1"/>
  <c r="FX125" i="1"/>
  <c r="DD122" i="1"/>
  <c r="EF119" i="1"/>
  <c r="DI119" i="1"/>
  <c r="HC117" i="1"/>
  <c r="EY117" i="1"/>
  <c r="EJ117" i="1"/>
  <c r="DB117" i="1"/>
  <c r="EE116" i="1"/>
  <c r="EM116" i="1" s="1"/>
  <c r="EN116" i="1" s="1"/>
  <c r="EQ116" i="1" s="1"/>
  <c r="DB116" i="1"/>
  <c r="DH116" i="1" s="1"/>
  <c r="EI114" i="1"/>
  <c r="EF113" i="1"/>
  <c r="DB113" i="1"/>
  <c r="DH113" i="1" s="1"/>
  <c r="HC112" i="1"/>
  <c r="EE112" i="1"/>
  <c r="FA106" i="1"/>
  <c r="FH106" i="1" s="1"/>
  <c r="CC106" i="1" s="1"/>
  <c r="EQ106" i="1"/>
  <c r="ET106" i="1"/>
  <c r="EU106" i="1"/>
  <c r="EV106" i="1"/>
  <c r="EX106" i="1"/>
  <c r="DG103" i="1"/>
  <c r="DH103" i="1"/>
  <c r="DI103" i="1"/>
  <c r="DJ103" i="1"/>
  <c r="DK103" i="1"/>
  <c r="EU121" i="1"/>
  <c r="DM121" i="1"/>
  <c r="DK117" i="1"/>
  <c r="DK115" i="1"/>
  <c r="EL112" i="1"/>
  <c r="EW106" i="1"/>
  <c r="DG112" i="1"/>
  <c r="EL111" i="1"/>
  <c r="DH108" i="1"/>
  <c r="DE105" i="1"/>
  <c r="DK105" i="1"/>
  <c r="DL105" i="1"/>
  <c r="DG105" i="1"/>
  <c r="EA111" i="1"/>
  <c r="EC111" i="1"/>
  <c r="EM111" i="1" s="1"/>
  <c r="EN111" i="1" s="1"/>
  <c r="DM111" i="1"/>
  <c r="EY110" i="1"/>
  <c r="EJ110" i="1"/>
  <c r="DJ109" i="1"/>
  <c r="DI108" i="1"/>
  <c r="DJ108" i="1"/>
  <c r="DG108" i="1"/>
  <c r="EM105" i="1"/>
  <c r="EN105" i="1" s="1"/>
  <c r="DM112" i="1"/>
  <c r="DE112" i="1"/>
  <c r="DB111" i="1"/>
  <c r="DD111" i="1" s="1"/>
  <c r="EA109" i="1"/>
  <c r="DI109" i="1"/>
  <c r="EF108" i="1"/>
  <c r="EM108" i="1" s="1"/>
  <c r="EN108" i="1" s="1"/>
  <c r="DN108" i="1"/>
  <c r="DF108" i="1"/>
  <c r="DO108" i="1" s="1"/>
  <c r="DN107" i="1"/>
  <c r="DF107" i="1"/>
  <c r="EG104" i="1"/>
  <c r="DM104" i="1"/>
  <c r="DB99" i="1"/>
  <c r="DD99" i="1" s="1"/>
  <c r="EM97" i="1"/>
  <c r="EN97" i="1" s="1"/>
  <c r="EK91" i="1"/>
  <c r="EA91" i="1"/>
  <c r="EC91" i="1"/>
  <c r="EI90" i="1"/>
  <c r="DN88" i="1"/>
  <c r="EA120" i="1"/>
  <c r="DB115" i="1"/>
  <c r="DN115" i="1" s="1"/>
  <c r="FX114" i="1"/>
  <c r="DI114" i="1"/>
  <c r="EZ111" i="1"/>
  <c r="EH110" i="1"/>
  <c r="FX110" i="1"/>
  <c r="DB110" i="1"/>
  <c r="DD110" i="1"/>
  <c r="DH109" i="1"/>
  <c r="EA108" i="1"/>
  <c r="DM108" i="1"/>
  <c r="DE108" i="1"/>
  <c r="DM107" i="1"/>
  <c r="DE107" i="1"/>
  <c r="DL106" i="1"/>
  <c r="DB106" i="1"/>
  <c r="DD106" i="1"/>
  <c r="EA105" i="1"/>
  <c r="EF104" i="1"/>
  <c r="EM104" i="1" s="1"/>
  <c r="EN104" i="1" s="1"/>
  <c r="FX104" i="1"/>
  <c r="EA104" i="1"/>
  <c r="DL104" i="1"/>
  <c r="DB104" i="1"/>
  <c r="DD104" i="1"/>
  <c r="EF93" i="1"/>
  <c r="EM93" i="1" s="1"/>
  <c r="EN93" i="1" s="1"/>
  <c r="FX93" i="1"/>
  <c r="DE88" i="1"/>
  <c r="EV111" i="1"/>
  <c r="HC110" i="1"/>
  <c r="DK107" i="1"/>
  <c r="DN105" i="1"/>
  <c r="DJ105" i="1"/>
  <c r="EI103" i="1"/>
  <c r="EM103" i="1" s="1"/>
  <c r="EN103" i="1" s="1"/>
  <c r="EE100" i="1"/>
  <c r="DD98" i="1"/>
  <c r="DL98" i="1"/>
  <c r="DE98" i="1"/>
  <c r="DM98" i="1"/>
  <c r="DF98" i="1"/>
  <c r="DG98" i="1"/>
  <c r="DN98" i="1"/>
  <c r="FX117" i="1"/>
  <c r="EA115" i="1"/>
  <c r="ET110" i="1"/>
  <c r="DL108" i="1"/>
  <c r="EL107" i="1"/>
  <c r="EI105" i="1"/>
  <c r="DM105" i="1"/>
  <c r="DK98" i="1"/>
  <c r="DM116" i="1"/>
  <c r="FX113" i="1"/>
  <c r="EC112" i="1"/>
  <c r="EF112" i="1"/>
  <c r="DH112" i="1"/>
  <c r="EH109" i="1"/>
  <c r="EM109" i="1" s="1"/>
  <c r="EN109" i="1" s="1"/>
  <c r="FX109" i="1"/>
  <c r="FX108" i="1"/>
  <c r="DK108" i="1"/>
  <c r="EA107" i="1"/>
  <c r="EC107" i="1"/>
  <c r="EH105" i="1"/>
  <c r="DD105" i="1"/>
  <c r="DH105" i="1"/>
  <c r="DF103" i="1"/>
  <c r="EZ106" i="1"/>
  <c r="EA106" i="1"/>
  <c r="DJ106" i="1"/>
  <c r="DM103" i="1"/>
  <c r="DE103" i="1"/>
  <c r="EX102" i="1"/>
  <c r="EI102" i="1"/>
  <c r="ED100" i="1"/>
  <c r="EK99" i="1"/>
  <c r="EA99" i="1"/>
  <c r="EC99" i="1"/>
  <c r="EM99" i="1" s="1"/>
  <c r="EN99" i="1" s="1"/>
  <c r="DJ99" i="1"/>
  <c r="DJ98" i="1"/>
  <c r="EV95" i="1"/>
  <c r="EA93" i="1"/>
  <c r="EJ91" i="1"/>
  <c r="DL103" i="1"/>
  <c r="DD103" i="1"/>
  <c r="EH102" i="1"/>
  <c r="EM102" i="1" s="1"/>
  <c r="EN102" i="1" s="1"/>
  <c r="EZ102" i="1" s="1"/>
  <c r="FX102" i="1"/>
  <c r="DI101" i="1"/>
  <c r="EM100" i="1"/>
  <c r="EN100" i="1" s="1"/>
  <c r="EQ100" i="1" s="1"/>
  <c r="EI98" i="1"/>
  <c r="DI98" i="1"/>
  <c r="DL95" i="1"/>
  <c r="DB95" i="1"/>
  <c r="DF95" i="1" s="1"/>
  <c r="DL90" i="1"/>
  <c r="DB90" i="1"/>
  <c r="DD90" i="1"/>
  <c r="EA103" i="1"/>
  <c r="DL102" i="1"/>
  <c r="DK102" i="1"/>
  <c r="EH98" i="1"/>
  <c r="FX98" i="1"/>
  <c r="DH98" i="1"/>
  <c r="DI97" i="1"/>
  <c r="DB96" i="1"/>
  <c r="DK96" i="1" s="1"/>
  <c r="HC94" i="1"/>
  <c r="DE91" i="1"/>
  <c r="DG87" i="1"/>
  <c r="DG102" i="1"/>
  <c r="DJ102" i="1"/>
  <c r="EG101" i="1"/>
  <c r="EM101" i="1" s="1"/>
  <c r="EN101" i="1" s="1"/>
  <c r="BU100" i="1"/>
  <c r="DH97" i="1"/>
  <c r="EE96" i="1"/>
  <c r="EH94" i="1"/>
  <c r="FX94" i="1"/>
  <c r="EW94" i="1"/>
  <c r="EI92" i="1"/>
  <c r="EM92" i="1" s="1"/>
  <c r="EN92" i="1" s="1"/>
  <c r="DL91" i="1"/>
  <c r="DB91" i="1"/>
  <c r="DM91" i="1" s="1"/>
  <c r="DD107" i="1"/>
  <c r="EP106" i="1"/>
  <c r="DG104" i="1"/>
  <c r="DF102" i="1"/>
  <c r="DI102" i="1"/>
  <c r="DN101" i="1"/>
  <c r="DF101" i="1"/>
  <c r="DH100" i="1"/>
  <c r="DI100" i="1"/>
  <c r="DG100" i="1"/>
  <c r="HC98" i="1"/>
  <c r="EG97" i="1"/>
  <c r="EL96" i="1"/>
  <c r="EM96" i="1" s="1"/>
  <c r="EN96" i="1" s="1"/>
  <c r="ED96" i="1"/>
  <c r="HC95" i="1"/>
  <c r="EG94" i="1"/>
  <c r="EA94" i="1"/>
  <c r="DB94" i="1"/>
  <c r="DH94" i="1" s="1"/>
  <c r="DN93" i="1"/>
  <c r="EH87" i="1"/>
  <c r="FX87" i="1"/>
  <c r="EW87" i="1"/>
  <c r="EL80" i="1"/>
  <c r="ED80" i="1"/>
  <c r="EY106" i="1"/>
  <c r="DI105" i="1"/>
  <c r="DN104" i="1"/>
  <c r="DF104" i="1"/>
  <c r="HC102" i="1"/>
  <c r="DH102" i="1"/>
  <c r="FX101" i="1"/>
  <c r="DN100" i="1"/>
  <c r="DF100" i="1"/>
  <c r="DO100" i="1" s="1"/>
  <c r="DM99" i="1"/>
  <c r="EF97" i="1"/>
  <c r="FX97" i="1"/>
  <c r="DF97" i="1"/>
  <c r="EM94" i="1"/>
  <c r="EN94" i="1" s="1"/>
  <c r="ET94" i="1" s="1"/>
  <c r="EG93" i="1"/>
  <c r="DM93" i="1"/>
  <c r="DB93" i="1"/>
  <c r="DE93" i="1"/>
  <c r="DE92" i="1"/>
  <c r="DB92" i="1"/>
  <c r="EJ90" i="1"/>
  <c r="EM90" i="1" s="1"/>
  <c r="EN90" i="1" s="1"/>
  <c r="EA101" i="1"/>
  <c r="DB101" i="1"/>
  <c r="HC100" i="1"/>
  <c r="EA97" i="1"/>
  <c r="DB97" i="1"/>
  <c r="DG97" i="1" s="1"/>
  <c r="DK91" i="1"/>
  <c r="EH90" i="1"/>
  <c r="FX90" i="1"/>
  <c r="DK90" i="1"/>
  <c r="EH89" i="1"/>
  <c r="EM89" i="1" s="1"/>
  <c r="EN89" i="1" s="1"/>
  <c r="FX89" i="1"/>
  <c r="EA89" i="1"/>
  <c r="EU88" i="1"/>
  <c r="EF88" i="1"/>
  <c r="FX88" i="1"/>
  <c r="EM87" i="1"/>
  <c r="EN87" i="1" s="1"/>
  <c r="DM86" i="1"/>
  <c r="DB86" i="1"/>
  <c r="DE86" i="1" s="1"/>
  <c r="EF85" i="1"/>
  <c r="EM85" i="1" s="1"/>
  <c r="EN85" i="1" s="1"/>
  <c r="FX85" i="1"/>
  <c r="DB81" i="1"/>
  <c r="DG81" i="1" s="1"/>
  <c r="EA95" i="1"/>
  <c r="EC95" i="1"/>
  <c r="EM95" i="1" s="1"/>
  <c r="EN95" i="1" s="1"/>
  <c r="FA95" i="1" s="1"/>
  <c r="FH95" i="1" s="1"/>
  <c r="CC95" i="1" s="1"/>
  <c r="EA90" i="1"/>
  <c r="DJ90" i="1"/>
  <c r="EM88" i="1"/>
  <c r="EN88" i="1" s="1"/>
  <c r="EP88" i="1" s="1"/>
  <c r="EG86" i="1"/>
  <c r="EM86" i="1" s="1"/>
  <c r="EN86" i="1" s="1"/>
  <c r="EA86" i="1"/>
  <c r="HC79" i="1"/>
  <c r="EA98" i="1"/>
  <c r="HC90" i="1"/>
  <c r="DI90" i="1"/>
  <c r="ET87" i="1"/>
  <c r="DF84" i="1"/>
  <c r="EU94" i="1"/>
  <c r="DH93" i="1"/>
  <c r="DJ86" i="1"/>
  <c r="DJ85" i="1"/>
  <c r="DK85" i="1"/>
  <c r="DL85" i="1"/>
  <c r="DD85" i="1"/>
  <c r="DM84" i="1"/>
  <c r="DE84" i="1"/>
  <c r="EL82" i="1"/>
  <c r="EA82" i="1"/>
  <c r="ED82" i="1"/>
  <c r="EM82" i="1" s="1"/>
  <c r="EN82" i="1" s="1"/>
  <c r="DB80" i="1"/>
  <c r="DD80" i="1" s="1"/>
  <c r="DE96" i="1"/>
  <c r="DG93" i="1"/>
  <c r="FX92" i="1"/>
  <c r="DB89" i="1"/>
  <c r="DH89" i="1" s="1"/>
  <c r="DP85" i="1"/>
  <c r="FP85" i="1"/>
  <c r="DJ83" i="1"/>
  <c r="DI94" i="1"/>
  <c r="DN92" i="1"/>
  <c r="EL91" i="1"/>
  <c r="DF91" i="1"/>
  <c r="DG88" i="1"/>
  <c r="DH87" i="1"/>
  <c r="DB87" i="1"/>
  <c r="DG82" i="1"/>
  <c r="DN76" i="1"/>
  <c r="EA88" i="1"/>
  <c r="DB88" i="1"/>
  <c r="HC87" i="1"/>
  <c r="EA85" i="1"/>
  <c r="DH85" i="1"/>
  <c r="DL84" i="1"/>
  <c r="DB84" i="1"/>
  <c r="DD84" i="1"/>
  <c r="DB82" i="1"/>
  <c r="EM81" i="1"/>
  <c r="EN81" i="1" s="1"/>
  <c r="EQ81" i="1" s="1"/>
  <c r="EF81" i="1"/>
  <c r="EA80" i="1"/>
  <c r="EC80" i="1"/>
  <c r="EJ79" i="1"/>
  <c r="EM79" i="1" s="1"/>
  <c r="EN79" i="1" s="1"/>
  <c r="DM76" i="1"/>
  <c r="DE76" i="1"/>
  <c r="EH73" i="1"/>
  <c r="DK84" i="1"/>
  <c r="EJ83" i="1"/>
  <c r="DH77" i="1"/>
  <c r="DL76" i="1"/>
  <c r="DB76" i="1"/>
  <c r="EM74" i="1"/>
  <c r="EN74" i="1" s="1"/>
  <c r="EV74" i="1" s="1"/>
  <c r="EJ71" i="1"/>
  <c r="HC66" i="1"/>
  <c r="EA87" i="1"/>
  <c r="DG85" i="1"/>
  <c r="ED81" i="1"/>
  <c r="EH79" i="1"/>
  <c r="FX79" i="1"/>
  <c r="DK76" i="1"/>
  <c r="EQ75" i="1"/>
  <c r="DI59" i="1"/>
  <c r="DB59" i="1"/>
  <c r="EV87" i="1"/>
  <c r="DN85" i="1"/>
  <c r="DF85" i="1"/>
  <c r="EH83" i="1"/>
  <c r="FX83" i="1"/>
  <c r="EH82" i="1"/>
  <c r="DI78" i="1"/>
  <c r="DN77" i="1"/>
  <c r="EU87" i="1"/>
  <c r="DM85" i="1"/>
  <c r="DE85" i="1"/>
  <c r="EL84" i="1"/>
  <c r="EA79" i="1"/>
  <c r="DM77" i="1"/>
  <c r="DE77" i="1"/>
  <c r="EL76" i="1"/>
  <c r="ED76" i="1"/>
  <c r="EE68" i="1"/>
  <c r="EY87" i="1"/>
  <c r="DJ87" i="1"/>
  <c r="EA84" i="1"/>
  <c r="EC84" i="1"/>
  <c r="EA83" i="1"/>
  <c r="DB83" i="1"/>
  <c r="DF82" i="1"/>
  <c r="DI82" i="1"/>
  <c r="DN80" i="1"/>
  <c r="EU77" i="1"/>
  <c r="EF77" i="1"/>
  <c r="FX77" i="1"/>
  <c r="EA76" i="1"/>
  <c r="EM75" i="1"/>
  <c r="EN75" i="1" s="1"/>
  <c r="FX73" i="1"/>
  <c r="FX86" i="1"/>
  <c r="HC83" i="1"/>
  <c r="DK83" i="1"/>
  <c r="DH82" i="1"/>
  <c r="FX81" i="1"/>
  <c r="DB79" i="1"/>
  <c r="DD79" i="1"/>
  <c r="EH78" i="1"/>
  <c r="EM78" i="1" s="1"/>
  <c r="EN78" i="1" s="1"/>
  <c r="FX78" i="1"/>
  <c r="DB78" i="1"/>
  <c r="DH78" i="1" s="1"/>
  <c r="EM77" i="1"/>
  <c r="EN77" i="1" s="1"/>
  <c r="HC75" i="1"/>
  <c r="DN75" i="1"/>
  <c r="FA77" i="1"/>
  <c r="FH77" i="1" s="1"/>
  <c r="CC77" i="1" s="1"/>
  <c r="EA77" i="1"/>
  <c r="DB77" i="1"/>
  <c r="EH74" i="1"/>
  <c r="FX74" i="1"/>
  <c r="DB74" i="1"/>
  <c r="DH73" i="1"/>
  <c r="EE63" i="1"/>
  <c r="EG60" i="1"/>
  <c r="EM60" i="1" s="1"/>
  <c r="EN60" i="1" s="1"/>
  <c r="EA60" i="1"/>
  <c r="EF73" i="1"/>
  <c r="DG73" i="1"/>
  <c r="EE69" i="1"/>
  <c r="DK69" i="1"/>
  <c r="DB68" i="1"/>
  <c r="HC61" i="1"/>
  <c r="EA78" i="1"/>
  <c r="EQ77" i="1"/>
  <c r="HC74" i="1"/>
  <c r="DJ74" i="1"/>
  <c r="DB73" i="1"/>
  <c r="DN71" i="1"/>
  <c r="DF71" i="1"/>
  <c r="DB65" i="1"/>
  <c r="DH65" i="1" s="1"/>
  <c r="EE64" i="1"/>
  <c r="EK62" i="1"/>
  <c r="EA62" i="1"/>
  <c r="EC62" i="1"/>
  <c r="EM62" i="1" s="1"/>
  <c r="EN62" i="1" s="1"/>
  <c r="EZ62" i="1" s="1"/>
  <c r="DB75" i="1"/>
  <c r="DD75" i="1" s="1"/>
  <c r="EA74" i="1"/>
  <c r="DI74" i="1"/>
  <c r="EL73" i="1"/>
  <c r="ED73" i="1"/>
  <c r="EM73" i="1" s="1"/>
  <c r="EN73" i="1" s="1"/>
  <c r="EA73" i="1"/>
  <c r="DE73" i="1"/>
  <c r="DI69" i="1"/>
  <c r="DB69" i="1"/>
  <c r="DJ66" i="1"/>
  <c r="DB64" i="1"/>
  <c r="EU72" i="1"/>
  <c r="EF72" i="1"/>
  <c r="DL71" i="1"/>
  <c r="DB71" i="1"/>
  <c r="DD71" i="1" s="1"/>
  <c r="EJ70" i="1"/>
  <c r="EM70" i="1" s="1"/>
  <c r="EN70" i="1" s="1"/>
  <c r="EK58" i="1"/>
  <c r="EC58" i="1"/>
  <c r="EA58" i="1"/>
  <c r="EC76" i="1"/>
  <c r="DD76" i="1"/>
  <c r="FX75" i="1"/>
  <c r="EA75" i="1"/>
  <c r="DD74" i="1"/>
  <c r="DG74" i="1"/>
  <c r="EM72" i="1"/>
  <c r="EN72" i="1" s="1"/>
  <c r="DB72" i="1"/>
  <c r="DH72" i="1" s="1"/>
  <c r="HC71" i="1"/>
  <c r="FA71" i="1"/>
  <c r="FH71" i="1" s="1"/>
  <c r="CC71" i="1" s="1"/>
  <c r="EL71" i="1"/>
  <c r="ED71" i="1"/>
  <c r="EV68" i="1"/>
  <c r="EG68" i="1"/>
  <c r="EY74" i="1"/>
  <c r="EL72" i="1"/>
  <c r="ED72" i="1"/>
  <c r="EQ72" i="1"/>
  <c r="EA71" i="1"/>
  <c r="FX70" i="1"/>
  <c r="DH69" i="1"/>
  <c r="DH68" i="1"/>
  <c r="DH64" i="1"/>
  <c r="EA61" i="1"/>
  <c r="EJ55" i="1"/>
  <c r="EK54" i="1"/>
  <c r="EA54" i="1"/>
  <c r="EC54" i="1"/>
  <c r="EI69" i="1"/>
  <c r="EP68" i="1"/>
  <c r="EK66" i="1"/>
  <c r="EA66" i="1"/>
  <c r="EC66" i="1"/>
  <c r="EI65" i="1"/>
  <c r="EM63" i="1"/>
  <c r="EN63" i="1" s="1"/>
  <c r="ET63" i="1" s="1"/>
  <c r="DF55" i="1"/>
  <c r="EH53" i="1"/>
  <c r="EA53" i="1"/>
  <c r="FX53" i="1"/>
  <c r="DB70" i="1"/>
  <c r="EH69" i="1"/>
  <c r="FX69" i="1"/>
  <c r="DN68" i="1"/>
  <c r="EH65" i="1"/>
  <c r="EM65" i="1" s="1"/>
  <c r="EN65" i="1" s="1"/>
  <c r="FX65" i="1"/>
  <c r="DN64" i="1"/>
  <c r="DF64" i="1"/>
  <c r="DE62" i="1"/>
  <c r="EI56" i="1"/>
  <c r="DN56" i="1"/>
  <c r="DB56" i="1"/>
  <c r="DH56" i="1" s="1"/>
  <c r="EC71" i="1"/>
  <c r="EM71" i="1" s="1"/>
  <c r="EN71" i="1" s="1"/>
  <c r="EW71" i="1" s="1"/>
  <c r="EU68" i="1"/>
  <c r="EH66" i="1"/>
  <c r="DH63" i="1"/>
  <c r="DI63" i="1"/>
  <c r="DJ63" i="1"/>
  <c r="DG63" i="1"/>
  <c r="DL62" i="1"/>
  <c r="DB62" i="1"/>
  <c r="DI60" i="1"/>
  <c r="DB60" i="1"/>
  <c r="DG60" i="1" s="1"/>
  <c r="EI57" i="1"/>
  <c r="EM57" i="1" s="1"/>
  <c r="EN57" i="1" s="1"/>
  <c r="DL54" i="1"/>
  <c r="DB54" i="1"/>
  <c r="DD54" i="1"/>
  <c r="EA70" i="1"/>
  <c r="HC69" i="1"/>
  <c r="EQ67" i="1"/>
  <c r="EA67" i="1"/>
  <c r="ET67" i="1"/>
  <c r="EE67" i="1"/>
  <c r="HC65" i="1"/>
  <c r="DN63" i="1"/>
  <c r="DF63" i="1"/>
  <c r="DK62" i="1"/>
  <c r="DH60" i="1"/>
  <c r="DB66" i="1"/>
  <c r="DD66" i="1"/>
  <c r="EG64" i="1"/>
  <c r="DJ62" i="1"/>
  <c r="EI61" i="1"/>
  <c r="HC59" i="1"/>
  <c r="DJ69" i="1"/>
  <c r="EC68" i="1"/>
  <c r="EM68" i="1" s="1"/>
  <c r="EN68" i="1" s="1"/>
  <c r="EM67" i="1"/>
  <c r="EN67" i="1" s="1"/>
  <c r="DB67" i="1"/>
  <c r="DD67" i="1" s="1"/>
  <c r="EC64" i="1"/>
  <c r="DL63" i="1"/>
  <c r="DD63" i="1"/>
  <c r="EM61" i="1"/>
  <c r="EN61" i="1" s="1"/>
  <c r="DN60" i="1"/>
  <c r="EE59" i="1"/>
  <c r="DB57" i="1"/>
  <c r="HC55" i="1"/>
  <c r="DH53" i="1"/>
  <c r="DB53" i="1"/>
  <c r="DN52" i="1"/>
  <c r="DN46" i="1"/>
  <c r="DF46" i="1"/>
  <c r="EM59" i="1"/>
  <c r="EN59" i="1" s="1"/>
  <c r="DG59" i="1"/>
  <c r="EG56" i="1"/>
  <c r="EF53" i="1"/>
  <c r="EP63" i="1"/>
  <c r="DN59" i="1"/>
  <c r="DF59" i="1"/>
  <c r="DN58" i="1"/>
  <c r="DM58" i="1"/>
  <c r="DE58" i="1"/>
  <c r="EM56" i="1"/>
  <c r="EN56" i="1" s="1"/>
  <c r="EX56" i="1" s="1"/>
  <c r="EH54" i="1"/>
  <c r="DL52" i="1"/>
  <c r="DB52" i="1"/>
  <c r="DD52" i="1" s="1"/>
  <c r="DJ50" i="1"/>
  <c r="DB61" i="1"/>
  <c r="DJ61" i="1" s="1"/>
  <c r="DK58" i="1"/>
  <c r="DL58" i="1"/>
  <c r="DD58" i="1"/>
  <c r="EA56" i="1"/>
  <c r="DM53" i="1"/>
  <c r="EL52" i="1"/>
  <c r="DD62" i="1"/>
  <c r="FX61" i="1"/>
  <c r="DL59" i="1"/>
  <c r="DD59" i="1"/>
  <c r="DI58" i="1"/>
  <c r="DI56" i="1"/>
  <c r="EA55" i="1"/>
  <c r="EE55" i="1"/>
  <c r="EM55" i="1" s="1"/>
  <c r="EN55" i="1" s="1"/>
  <c r="EF54" i="1"/>
  <c r="DF51" i="1"/>
  <c r="EJ49" i="1"/>
  <c r="DJ58" i="1"/>
  <c r="EA57" i="1"/>
  <c r="FX56" i="1"/>
  <c r="FX54" i="1"/>
  <c r="DN54" i="1"/>
  <c r="DB55" i="1"/>
  <c r="DE55" i="1" s="1"/>
  <c r="DB51" i="1"/>
  <c r="DD51" i="1"/>
  <c r="DK52" i="1"/>
  <c r="DM46" i="1"/>
  <c r="DE46" i="1"/>
  <c r="EH50" i="1"/>
  <c r="EI48" i="1"/>
  <c r="DB46" i="1"/>
  <c r="HC51" i="1"/>
  <c r="DI51" i="1"/>
  <c r="DN49" i="1"/>
  <c r="EZ44" i="1"/>
  <c r="DB41" i="1"/>
  <c r="ED53" i="1"/>
  <c r="EM53" i="1" s="1"/>
  <c r="EN53" i="1" s="1"/>
  <c r="DG53" i="1"/>
  <c r="EF52" i="1"/>
  <c r="EM52" i="1" s="1"/>
  <c r="EN52" i="1" s="1"/>
  <c r="HC50" i="1"/>
  <c r="EF50" i="1"/>
  <c r="DN50" i="1"/>
  <c r="DF50" i="1"/>
  <c r="EM45" i="1"/>
  <c r="EN45" i="1" s="1"/>
  <c r="ET45" i="1" s="1"/>
  <c r="EH42" i="1"/>
  <c r="FX42" i="1"/>
  <c r="FX52" i="1"/>
  <c r="EL51" i="1"/>
  <c r="EA51" i="1"/>
  <c r="ED51" i="1"/>
  <c r="EE50" i="1"/>
  <c r="EH47" i="1"/>
  <c r="FX47" i="1"/>
  <c r="DN47" i="1"/>
  <c r="DF47" i="1"/>
  <c r="DE44" i="1"/>
  <c r="DB44" i="1"/>
  <c r="EL50" i="1"/>
  <c r="ED50" i="1"/>
  <c r="DB50" i="1"/>
  <c r="DD50" i="1"/>
  <c r="DH46" i="1"/>
  <c r="HC45" i="1"/>
  <c r="EA52" i="1"/>
  <c r="DE52" i="1"/>
  <c r="EJ51" i="1"/>
  <c r="HC49" i="1"/>
  <c r="EA49" i="1"/>
  <c r="DK48" i="1"/>
  <c r="DK47" i="1"/>
  <c r="DD47" i="1"/>
  <c r="DE47" i="1"/>
  <c r="DJ47" i="1"/>
  <c r="EA46" i="1"/>
  <c r="EJ46" i="1"/>
  <c r="DM49" i="1"/>
  <c r="EM42" i="1"/>
  <c r="EN42" i="1" s="1"/>
  <c r="DB42" i="1"/>
  <c r="DK42" i="1" s="1"/>
  <c r="HC53" i="1"/>
  <c r="DB49" i="1"/>
  <c r="DK49" i="1" s="1"/>
  <c r="HC48" i="1"/>
  <c r="DI47" i="1"/>
  <c r="DH47" i="1"/>
  <c r="EG45" i="1"/>
  <c r="EV45" i="1"/>
  <c r="DB45" i="1"/>
  <c r="DI45" i="1" s="1"/>
  <c r="HC44" i="1"/>
  <c r="EA44" i="1"/>
  <c r="EC44" i="1"/>
  <c r="EM44" i="1" s="1"/>
  <c r="EN44" i="1" s="1"/>
  <c r="EV42" i="1"/>
  <c r="DG50" i="1"/>
  <c r="EF49" i="1"/>
  <c r="EM49" i="1" s="1"/>
  <c r="EN49" i="1" s="1"/>
  <c r="EJ48" i="1"/>
  <c r="HC47" i="1"/>
  <c r="EA47" i="1"/>
  <c r="DG47" i="1"/>
  <c r="HC46" i="1"/>
  <c r="EF46" i="1"/>
  <c r="EM46" i="1" s="1"/>
  <c r="EN46" i="1" s="1"/>
  <c r="EF45" i="1"/>
  <c r="FX45" i="1"/>
  <c r="EM41" i="1"/>
  <c r="EN41" i="1" s="1"/>
  <c r="EX41" i="1" s="1"/>
  <c r="EE45" i="1"/>
  <c r="DM50" i="1"/>
  <c r="DE50" i="1"/>
  <c r="FX49" i="1"/>
  <c r="EL49" i="1"/>
  <c r="EH48" i="1"/>
  <c r="EM48" i="1" s="1"/>
  <c r="EN48" i="1" s="1"/>
  <c r="FX48" i="1"/>
  <c r="DB48" i="1"/>
  <c r="EL47" i="1"/>
  <c r="FX46" i="1"/>
  <c r="ED46" i="1"/>
  <c r="DG46" i="1"/>
  <c r="DB43" i="1"/>
  <c r="DK43" i="1" s="1"/>
  <c r="DI40" i="1"/>
  <c r="DJ40" i="1"/>
  <c r="DG40" i="1"/>
  <c r="DJ37" i="1"/>
  <c r="EM40" i="1"/>
  <c r="EN40" i="1" s="1"/>
  <c r="EV40" i="1" s="1"/>
  <c r="EF40" i="1"/>
  <c r="FX40" i="1"/>
  <c r="DM39" i="1"/>
  <c r="EL48" i="1"/>
  <c r="ED48" i="1"/>
  <c r="EJ47" i="1"/>
  <c r="EM47" i="1" s="1"/>
  <c r="EN47" i="1" s="1"/>
  <c r="EH46" i="1"/>
  <c r="HC42" i="1"/>
  <c r="EW41" i="1"/>
  <c r="EH41" i="1"/>
  <c r="FX41" i="1"/>
  <c r="DH41" i="1"/>
  <c r="DB39" i="1"/>
  <c r="EZ37" i="1"/>
  <c r="EK37" i="1"/>
  <c r="EA37" i="1"/>
  <c r="EC37" i="1"/>
  <c r="EM37" i="1" s="1"/>
  <c r="EN37" i="1" s="1"/>
  <c r="FA34" i="1"/>
  <c r="FH34" i="1" s="1"/>
  <c r="CC34" i="1" s="1"/>
  <c r="ET34" i="1"/>
  <c r="EV34" i="1"/>
  <c r="EQ34" i="1"/>
  <c r="EU34" i="1"/>
  <c r="EX34" i="1"/>
  <c r="DH45" i="1"/>
  <c r="EG41" i="1"/>
  <c r="EA41" i="1"/>
  <c r="DG41" i="1"/>
  <c r="DH38" i="1"/>
  <c r="DI38" i="1"/>
  <c r="DJ38" i="1"/>
  <c r="EA48" i="1"/>
  <c r="DG45" i="1"/>
  <c r="EF44" i="1"/>
  <c r="DH44" i="1"/>
  <c r="FA42" i="1"/>
  <c r="FH42" i="1" s="1"/>
  <c r="CC42" i="1" s="1"/>
  <c r="DL40" i="1"/>
  <c r="EL39" i="1"/>
  <c r="DG44" i="1"/>
  <c r="EL43" i="1"/>
  <c r="DN43" i="1"/>
  <c r="EA42" i="1"/>
  <c r="DK40" i="1"/>
  <c r="EA39" i="1"/>
  <c r="EC39" i="1"/>
  <c r="DK36" i="1"/>
  <c r="EH45" i="1"/>
  <c r="DF44" i="1"/>
  <c r="EA43" i="1"/>
  <c r="EC43" i="1"/>
  <c r="DE43" i="1"/>
  <c r="EY42" i="1"/>
  <c r="EJ42" i="1"/>
  <c r="HC41" i="1"/>
  <c r="EQ41" i="1"/>
  <c r="DD40" i="1"/>
  <c r="DH40" i="1"/>
  <c r="EK35" i="1"/>
  <c r="EC35" i="1"/>
  <c r="EA35" i="1"/>
  <c r="DG38" i="1"/>
  <c r="EI36" i="1"/>
  <c r="EM36" i="1" s="1"/>
  <c r="EN36" i="1" s="1"/>
  <c r="DN35" i="1"/>
  <c r="DF35" i="1"/>
  <c r="DH35" i="1"/>
  <c r="DI35" i="1"/>
  <c r="DK35" i="1"/>
  <c r="DG35" i="1"/>
  <c r="DN38" i="1"/>
  <c r="DF38" i="1"/>
  <c r="EH36" i="1"/>
  <c r="FX36" i="1"/>
  <c r="DM38" i="1"/>
  <c r="DE38" i="1"/>
  <c r="HC36" i="1"/>
  <c r="EE38" i="1"/>
  <c r="DL38" i="1"/>
  <c r="DD38" i="1"/>
  <c r="EY37" i="1"/>
  <c r="DM37" i="1"/>
  <c r="DB36" i="1"/>
  <c r="DJ36" i="1" s="1"/>
  <c r="FX34" i="1"/>
  <c r="EW34" i="1"/>
  <c r="EW27" i="1"/>
  <c r="ED38" i="1"/>
  <c r="EM38" i="1" s="1"/>
  <c r="EN38" i="1" s="1"/>
  <c r="DL37" i="1"/>
  <c r="DB37" i="1"/>
  <c r="DD37" i="1" s="1"/>
  <c r="EK30" i="1"/>
  <c r="EA30" i="1"/>
  <c r="EC30" i="1"/>
  <c r="DK37" i="1"/>
  <c r="EA36" i="1"/>
  <c r="DM32" i="1"/>
  <c r="DM35" i="1"/>
  <c r="DE35" i="1"/>
  <c r="EG32" i="1"/>
  <c r="EA32" i="1"/>
  <c r="DB32" i="1"/>
  <c r="DE32" i="1" s="1"/>
  <c r="EG28" i="1"/>
  <c r="EL31" i="1"/>
  <c r="DB34" i="1"/>
  <c r="DM34" i="1" s="1"/>
  <c r="DJ29" i="1"/>
  <c r="DJ35" i="1"/>
  <c r="ET33" i="1"/>
  <c r="EE33" i="1"/>
  <c r="EM33" i="1" s="1"/>
  <c r="EN33" i="1" s="1"/>
  <c r="EQ33" i="1" s="1"/>
  <c r="EE35" i="1"/>
  <c r="EP34" i="1"/>
  <c r="EJ29" i="1"/>
  <c r="DB33" i="1"/>
  <c r="DJ33" i="1" s="1"/>
  <c r="EI31" i="1"/>
  <c r="DL35" i="1"/>
  <c r="DD35" i="1"/>
  <c r="EC31" i="1"/>
  <c r="EM31" i="1" s="1"/>
  <c r="EN31" i="1" s="1"/>
  <c r="DM31" i="1"/>
  <c r="EI29" i="1"/>
  <c r="EM29" i="1" s="1"/>
  <c r="EN29" i="1" s="1"/>
  <c r="DI29" i="1"/>
  <c r="EY34" i="1"/>
  <c r="DL31" i="1"/>
  <c r="DB30" i="1"/>
  <c r="DK30" i="1" s="1"/>
  <c r="DD30" i="1"/>
  <c r="DN26" i="1"/>
  <c r="DF26" i="1"/>
  <c r="DK34" i="1"/>
  <c r="EX33" i="1"/>
  <c r="EI33" i="1"/>
  <c r="EF32" i="1"/>
  <c r="EM32" i="1" s="1"/>
  <c r="EN32" i="1" s="1"/>
  <c r="FX32" i="1"/>
  <c r="HC30" i="1"/>
  <c r="EA29" i="1"/>
  <c r="DB29" i="1"/>
  <c r="EF28" i="1"/>
  <c r="EA28" i="1"/>
  <c r="EZ34" i="1"/>
  <c r="EA34" i="1"/>
  <c r="EH33" i="1"/>
  <c r="FX33" i="1"/>
  <c r="DH32" i="1"/>
  <c r="EM28" i="1"/>
  <c r="EN28" i="1" s="1"/>
  <c r="EV28" i="1" s="1"/>
  <c r="DB28" i="1"/>
  <c r="DD27" i="1"/>
  <c r="DL27" i="1"/>
  <c r="DI27" i="1"/>
  <c r="DJ27" i="1"/>
  <c r="DK27" i="1"/>
  <c r="DG27" i="1"/>
  <c r="DN32" i="1"/>
  <c r="DF32" i="1"/>
  <c r="EA31" i="1"/>
  <c r="EE31" i="1"/>
  <c r="DB31" i="1"/>
  <c r="DN27" i="1"/>
  <c r="DF27" i="1"/>
  <c r="EM27" i="1"/>
  <c r="EN27" i="1" s="1"/>
  <c r="EU27" i="1" s="1"/>
  <c r="DM27" i="1"/>
  <c r="DE27" i="1"/>
  <c r="DM26" i="1"/>
  <c r="DE26" i="1"/>
  <c r="HC21" i="1"/>
  <c r="DH28" i="1"/>
  <c r="EE27" i="1"/>
  <c r="DL26" i="1"/>
  <c r="DB26" i="1"/>
  <c r="DD26" i="1"/>
  <c r="DG28" i="1"/>
  <c r="ED27" i="1"/>
  <c r="DK26" i="1"/>
  <c r="EK26" i="1"/>
  <c r="EA26" i="1"/>
  <c r="EC26" i="1"/>
  <c r="EM26" i="1" s="1"/>
  <c r="EN26" i="1" s="1"/>
  <c r="EZ26" i="1" s="1"/>
  <c r="DD29" i="1"/>
  <c r="EH28" i="1"/>
  <c r="FX28" i="1"/>
  <c r="DH27" i="1"/>
  <c r="EG25" i="1"/>
  <c r="EM25" i="1" s="1"/>
  <c r="EN25" i="1" s="1"/>
  <c r="EA25" i="1"/>
  <c r="EJ23" i="1"/>
  <c r="DB23" i="1"/>
  <c r="DN23" i="1" s="1"/>
  <c r="FA20" i="1"/>
  <c r="FH20" i="1" s="1"/>
  <c r="CC20" i="1" s="1"/>
  <c r="EQ20" i="1"/>
  <c r="ET20" i="1"/>
  <c r="EX20" i="1"/>
  <c r="EU20" i="1"/>
  <c r="EW20" i="1"/>
  <c r="DB25" i="1"/>
  <c r="EH24" i="1"/>
  <c r="EF27" i="1"/>
  <c r="EL26" i="1"/>
  <c r="EG24" i="1"/>
  <c r="DN24" i="1"/>
  <c r="DF24" i="1"/>
  <c r="EF24" i="1"/>
  <c r="EM24" i="1" s="1"/>
  <c r="EN24" i="1" s="1"/>
  <c r="EU24" i="1" s="1"/>
  <c r="DB24" i="1"/>
  <c r="DE24" i="1" s="1"/>
  <c r="HC25" i="1"/>
  <c r="EI25" i="1"/>
  <c r="EH25" i="1"/>
  <c r="FX25" i="1"/>
  <c r="EA23" i="1"/>
  <c r="DJ21" i="1"/>
  <c r="FX23" i="1"/>
  <c r="DB21" i="1"/>
  <c r="DL20" i="1"/>
  <c r="DB20" i="1"/>
  <c r="DM20" i="1" s="1"/>
  <c r="DD20" i="1"/>
  <c r="EL22" i="1"/>
  <c r="DN22" i="1"/>
  <c r="EL21" i="1"/>
  <c r="ED21" i="1"/>
  <c r="DK20" i="1"/>
  <c r="DE18" i="1"/>
  <c r="DF18" i="1"/>
  <c r="DN18" i="1"/>
  <c r="DG18" i="1"/>
  <c r="DH18" i="1"/>
  <c r="DK18" i="1"/>
  <c r="DL18" i="1"/>
  <c r="DM18" i="1"/>
  <c r="EP24" i="1"/>
  <c r="EC23" i="1"/>
  <c r="EA22" i="1"/>
  <c r="EC22" i="1"/>
  <c r="DM22" i="1"/>
  <c r="DE22" i="1"/>
  <c r="EK21" i="1"/>
  <c r="EC21" i="1"/>
  <c r="EA21" i="1"/>
  <c r="EZ20" i="1"/>
  <c r="EA20" i="1"/>
  <c r="EP20" i="1"/>
  <c r="DJ20" i="1"/>
  <c r="DJ19" i="1"/>
  <c r="DB22" i="1"/>
  <c r="DD22" i="1" s="1"/>
  <c r="DI19" i="1"/>
  <c r="DK22" i="1"/>
  <c r="EQ17" i="1"/>
  <c r="DJ17" i="1"/>
  <c r="DI16" i="1"/>
  <c r="DJ16" i="1"/>
  <c r="DD16" i="1"/>
  <c r="DK16" i="1"/>
  <c r="DL16" i="1"/>
  <c r="DG16" i="1"/>
  <c r="EH18" i="1"/>
  <c r="EM18" i="1" s="1"/>
  <c r="EN18" i="1" s="1"/>
  <c r="FX18" i="1"/>
  <c r="DI17" i="1"/>
  <c r="DB17" i="1"/>
  <c r="DN16" i="1"/>
  <c r="DF16" i="1"/>
  <c r="EQ19" i="1"/>
  <c r="DM16" i="1"/>
  <c r="DE16" i="1"/>
  <c r="EL19" i="1"/>
  <c r="EA19" i="1"/>
  <c r="EC19" i="1"/>
  <c r="EM19" i="1" s="1"/>
  <c r="EN19" i="1" s="1"/>
  <c r="FA19" i="1" s="1"/>
  <c r="FH19" i="1" s="1"/>
  <c r="CC19" i="1" s="1"/>
  <c r="EA18" i="1"/>
  <c r="EW17" i="1"/>
  <c r="EH17" i="1"/>
  <c r="FX17" i="1"/>
  <c r="EM16" i="1"/>
  <c r="EN16" i="1" s="1"/>
  <c r="EU16" i="1"/>
  <c r="EF16" i="1"/>
  <c r="FX16" i="1"/>
  <c r="DM21" i="1"/>
  <c r="DD18" i="1"/>
  <c r="DL19" i="1"/>
  <c r="DB19" i="1"/>
  <c r="DD19" i="1"/>
  <c r="EY20" i="1"/>
  <c r="DK19" i="1"/>
  <c r="HC18" i="1"/>
  <c r="DH17" i="1"/>
  <c r="EG17" i="1"/>
  <c r="EA17" i="1"/>
  <c r="DG17" i="1"/>
  <c r="DJ18" i="1"/>
  <c r="DI18" i="1"/>
  <c r="DH16" i="1"/>
  <c r="EC17" i="1"/>
  <c r="EM17" i="1" s="1"/>
  <c r="EN17" i="1" s="1"/>
  <c r="HC16" i="1"/>
  <c r="EM15" i="1"/>
  <c r="EN15" i="1" s="1"/>
  <c r="DB15" i="1"/>
  <c r="DH15" i="1" s="1"/>
  <c r="DL15" i="1"/>
  <c r="DG15" i="1"/>
  <c r="DE15" i="1"/>
  <c r="EQ79" i="1" l="1"/>
  <c r="EZ79" i="1"/>
  <c r="FA79" i="1"/>
  <c r="FH79" i="1" s="1"/>
  <c r="CC79" i="1" s="1"/>
  <c r="ET79" i="1"/>
  <c r="EP79" i="1"/>
  <c r="EV79" i="1"/>
  <c r="EX79" i="1"/>
  <c r="EW79" i="1"/>
  <c r="EU79" i="1"/>
  <c r="EY79" i="1"/>
  <c r="FA170" i="1"/>
  <c r="FH170" i="1" s="1"/>
  <c r="CC170" i="1" s="1"/>
  <c r="EP170" i="1"/>
  <c r="EQ170" i="1"/>
  <c r="ET170" i="1"/>
  <c r="EV170" i="1"/>
  <c r="EW170" i="1"/>
  <c r="EZ170" i="1"/>
  <c r="EX170" i="1"/>
  <c r="EY170" i="1"/>
  <c r="EU170" i="1"/>
  <c r="EW172" i="1"/>
  <c r="EP172" i="1"/>
  <c r="EU172" i="1"/>
  <c r="EX172" i="1"/>
  <c r="EZ172" i="1"/>
  <c r="FA172" i="1"/>
  <c r="FH172" i="1" s="1"/>
  <c r="CC172" i="1" s="1"/>
  <c r="ET172" i="1"/>
  <c r="EQ172" i="1"/>
  <c r="EV172" i="1"/>
  <c r="EY172" i="1"/>
  <c r="EU156" i="1"/>
  <c r="EW156" i="1"/>
  <c r="EP156" i="1"/>
  <c r="EX156" i="1"/>
  <c r="EZ156" i="1"/>
  <c r="FA156" i="1"/>
  <c r="FH156" i="1" s="1"/>
  <c r="CC156" i="1" s="1"/>
  <c r="EY156" i="1"/>
  <c r="EV156" i="1"/>
  <c r="ET156" i="1"/>
  <c r="EQ156" i="1"/>
  <c r="EU206" i="1"/>
  <c r="EP206" i="1"/>
  <c r="EZ206" i="1"/>
  <c r="EQ206" i="1"/>
  <c r="FA206" i="1"/>
  <c r="FH206" i="1" s="1"/>
  <c r="CC206" i="1" s="1"/>
  <c r="EV206" i="1"/>
  <c r="EW206" i="1"/>
  <c r="EX206" i="1"/>
  <c r="EY206" i="1"/>
  <c r="ET206" i="1"/>
  <c r="FA209" i="1"/>
  <c r="FH209" i="1" s="1"/>
  <c r="CC209" i="1" s="1"/>
  <c r="EQ209" i="1"/>
  <c r="ET209" i="1"/>
  <c r="EV209" i="1"/>
  <c r="EW209" i="1"/>
  <c r="EX209" i="1"/>
  <c r="EY209" i="1"/>
  <c r="EP209" i="1"/>
  <c r="EZ209" i="1"/>
  <c r="EU209" i="1"/>
  <c r="EV211" i="1"/>
  <c r="EW211" i="1"/>
  <c r="EP211" i="1"/>
  <c r="EX211" i="1"/>
  <c r="EQ211" i="1"/>
  <c r="FA211" i="1"/>
  <c r="FH211" i="1" s="1"/>
  <c r="CC211" i="1" s="1"/>
  <c r="ET211" i="1"/>
  <c r="EY211" i="1"/>
  <c r="EU211" i="1"/>
  <c r="EZ211" i="1"/>
  <c r="EV219" i="1"/>
  <c r="EW219" i="1"/>
  <c r="EP219" i="1"/>
  <c r="EX219" i="1"/>
  <c r="EQ219" i="1"/>
  <c r="FA219" i="1"/>
  <c r="FH219" i="1" s="1"/>
  <c r="CC219" i="1" s="1"/>
  <c r="ET219" i="1"/>
  <c r="EY219" i="1"/>
  <c r="EU219" i="1"/>
  <c r="EZ219" i="1"/>
  <c r="EQ234" i="1"/>
  <c r="EZ234" i="1"/>
  <c r="FA234" i="1"/>
  <c r="FH234" i="1" s="1"/>
  <c r="CC234" i="1" s="1"/>
  <c r="ET234" i="1"/>
  <c r="EU234" i="1"/>
  <c r="EP234" i="1"/>
  <c r="EX234" i="1"/>
  <c r="EV234" i="1"/>
  <c r="EY234" i="1"/>
  <c r="EW234" i="1"/>
  <c r="EQ250" i="1"/>
  <c r="EZ250" i="1"/>
  <c r="FA250" i="1"/>
  <c r="FH250" i="1" s="1"/>
  <c r="CC250" i="1" s="1"/>
  <c r="ET250" i="1"/>
  <c r="EU250" i="1"/>
  <c r="EP250" i="1"/>
  <c r="EX250" i="1"/>
  <c r="EY250" i="1"/>
  <c r="EW250" i="1"/>
  <c r="EV250" i="1"/>
  <c r="EX253" i="1"/>
  <c r="EY253" i="1"/>
  <c r="EV253" i="1"/>
  <c r="FA253" i="1"/>
  <c r="FH253" i="1" s="1"/>
  <c r="CC253" i="1" s="1"/>
  <c r="ET253" i="1"/>
  <c r="EZ253" i="1"/>
  <c r="EU253" i="1"/>
  <c r="EP253" i="1"/>
  <c r="EW253" i="1"/>
  <c r="EQ253" i="1"/>
  <c r="EQ266" i="1"/>
  <c r="EZ266" i="1"/>
  <c r="EP266" i="1"/>
  <c r="EU266" i="1"/>
  <c r="EW266" i="1"/>
  <c r="EX266" i="1"/>
  <c r="FA266" i="1"/>
  <c r="FH266" i="1" s="1"/>
  <c r="CC266" i="1" s="1"/>
  <c r="ET266" i="1"/>
  <c r="EV266" i="1"/>
  <c r="EY266" i="1"/>
  <c r="EU303" i="1"/>
  <c r="EV303" i="1"/>
  <c r="EW303" i="1"/>
  <c r="EQ303" i="1"/>
  <c r="EY303" i="1"/>
  <c r="FA303" i="1"/>
  <c r="FH303" i="1" s="1"/>
  <c r="CC303" i="1" s="1"/>
  <c r="EZ303" i="1"/>
  <c r="EP303" i="1"/>
  <c r="EX303" i="1"/>
  <c r="ET303" i="1"/>
  <c r="BU317" i="1"/>
  <c r="EZ48" i="1"/>
  <c r="EP48" i="1"/>
  <c r="ET48" i="1"/>
  <c r="EV48" i="1"/>
  <c r="EW48" i="1"/>
  <c r="EX48" i="1"/>
  <c r="EU48" i="1"/>
  <c r="EY48" i="1"/>
  <c r="EQ48" i="1"/>
  <c r="FA48" i="1"/>
  <c r="FH48" i="1" s="1"/>
  <c r="CC48" i="1" s="1"/>
  <c r="ER195" i="1"/>
  <c r="FB195" i="1"/>
  <c r="FD195" i="1" s="1"/>
  <c r="EQ229" i="1"/>
  <c r="EZ229" i="1"/>
  <c r="EV229" i="1"/>
  <c r="EX229" i="1"/>
  <c r="FA229" i="1"/>
  <c r="FH229" i="1" s="1"/>
  <c r="CC229" i="1" s="1"/>
  <c r="EP229" i="1"/>
  <c r="EY229" i="1"/>
  <c r="ET229" i="1"/>
  <c r="EW229" i="1"/>
  <c r="EU229" i="1"/>
  <c r="ET70" i="1"/>
  <c r="EX70" i="1"/>
  <c r="EP70" i="1"/>
  <c r="EQ70" i="1"/>
  <c r="EU70" i="1"/>
  <c r="EY70" i="1"/>
  <c r="EW70" i="1"/>
  <c r="EV70" i="1"/>
  <c r="EZ70" i="1"/>
  <c r="FA70" i="1"/>
  <c r="FH70" i="1" s="1"/>
  <c r="CC70" i="1" s="1"/>
  <c r="EX86" i="1"/>
  <c r="EY86" i="1"/>
  <c r="EZ86" i="1"/>
  <c r="EQ86" i="1"/>
  <c r="FA86" i="1"/>
  <c r="FH86" i="1" s="1"/>
  <c r="CC86" i="1" s="1"/>
  <c r="EU86" i="1"/>
  <c r="EV86" i="1"/>
  <c r="EP86" i="1"/>
  <c r="ET86" i="1"/>
  <c r="EW86" i="1"/>
  <c r="EV85" i="1"/>
  <c r="EW85" i="1"/>
  <c r="EX85" i="1"/>
  <c r="EY85" i="1"/>
  <c r="EZ85" i="1"/>
  <c r="EP85" i="1"/>
  <c r="FA85" i="1"/>
  <c r="FH85" i="1" s="1"/>
  <c r="CC85" i="1" s="1"/>
  <c r="ET85" i="1"/>
  <c r="EQ85" i="1"/>
  <c r="EU85" i="1"/>
  <c r="EP124" i="1"/>
  <c r="EX124" i="1"/>
  <c r="EZ124" i="1"/>
  <c r="FA124" i="1"/>
  <c r="FH124" i="1" s="1"/>
  <c r="CC124" i="1" s="1"/>
  <c r="EU124" i="1"/>
  <c r="EV124" i="1"/>
  <c r="EY124" i="1"/>
  <c r="ET124" i="1"/>
  <c r="EQ124" i="1"/>
  <c r="EW124" i="1"/>
  <c r="EP139" i="1"/>
  <c r="EZ139" i="1"/>
  <c r="FA139" i="1"/>
  <c r="FH139" i="1" s="1"/>
  <c r="CC139" i="1" s="1"/>
  <c r="EU139" i="1"/>
  <c r="EV139" i="1"/>
  <c r="EW139" i="1"/>
  <c r="ET139" i="1"/>
  <c r="EQ139" i="1"/>
  <c r="EY139" i="1"/>
  <c r="EX139" i="1"/>
  <c r="EZ147" i="1"/>
  <c r="FA147" i="1"/>
  <c r="FH147" i="1" s="1"/>
  <c r="CC147" i="1" s="1"/>
  <c r="ET147" i="1"/>
  <c r="EP147" i="1"/>
  <c r="EU147" i="1"/>
  <c r="EW147" i="1"/>
  <c r="EX147" i="1"/>
  <c r="EQ147" i="1"/>
  <c r="EV147" i="1"/>
  <c r="EY147" i="1"/>
  <c r="EP161" i="1"/>
  <c r="EY161" i="1"/>
  <c r="EZ161" i="1"/>
  <c r="ET161" i="1"/>
  <c r="EU161" i="1"/>
  <c r="EW161" i="1"/>
  <c r="EX161" i="1"/>
  <c r="FA161" i="1"/>
  <c r="FH161" i="1" s="1"/>
  <c r="CC161" i="1" s="1"/>
  <c r="EV161" i="1"/>
  <c r="EQ161" i="1"/>
  <c r="BU185" i="1"/>
  <c r="EU185" i="1"/>
  <c r="EV185" i="1"/>
  <c r="EW185" i="1"/>
  <c r="EX185" i="1"/>
  <c r="EY185" i="1"/>
  <c r="EP185" i="1"/>
  <c r="ET185" i="1"/>
  <c r="EZ185" i="1"/>
  <c r="FA185" i="1"/>
  <c r="FH185" i="1" s="1"/>
  <c r="CC185" i="1" s="1"/>
  <c r="EQ185" i="1"/>
  <c r="EQ213" i="1"/>
  <c r="EZ213" i="1"/>
  <c r="FA213" i="1"/>
  <c r="FH213" i="1" s="1"/>
  <c r="CC213" i="1" s="1"/>
  <c r="ET213" i="1"/>
  <c r="EW213" i="1"/>
  <c r="EP213" i="1"/>
  <c r="EX213" i="1"/>
  <c r="EV213" i="1"/>
  <c r="EU213" i="1"/>
  <c r="EY213" i="1"/>
  <c r="EQ317" i="1"/>
  <c r="EY317" i="1"/>
  <c r="EZ317" i="1"/>
  <c r="FA317" i="1"/>
  <c r="FH317" i="1" s="1"/>
  <c r="CC317" i="1" s="1"/>
  <c r="ET317" i="1"/>
  <c r="EU317" i="1"/>
  <c r="EW317" i="1"/>
  <c r="EP317" i="1"/>
  <c r="EX317" i="1"/>
  <c r="EV317" i="1"/>
  <c r="ER321" i="1"/>
  <c r="EX78" i="1"/>
  <c r="EY78" i="1"/>
  <c r="EZ78" i="1"/>
  <c r="ET78" i="1"/>
  <c r="EV78" i="1"/>
  <c r="FA78" i="1"/>
  <c r="FH78" i="1" s="1"/>
  <c r="CC78" i="1" s="1"/>
  <c r="EW78" i="1"/>
  <c r="EU78" i="1"/>
  <c r="EQ78" i="1"/>
  <c r="EP78" i="1"/>
  <c r="EX89" i="1"/>
  <c r="EQ89" i="1"/>
  <c r="EY89" i="1"/>
  <c r="FA89" i="1"/>
  <c r="FH89" i="1" s="1"/>
  <c r="CC89" i="1" s="1"/>
  <c r="ET89" i="1"/>
  <c r="EU89" i="1"/>
  <c r="EV89" i="1"/>
  <c r="EP89" i="1"/>
  <c r="EZ89" i="1"/>
  <c r="EW89" i="1"/>
  <c r="EW101" i="1"/>
  <c r="EP101" i="1"/>
  <c r="EY101" i="1"/>
  <c r="EZ101" i="1"/>
  <c r="ET101" i="1"/>
  <c r="EU101" i="1"/>
  <c r="EX101" i="1"/>
  <c r="FA101" i="1"/>
  <c r="FH101" i="1" s="1"/>
  <c r="CC101" i="1" s="1"/>
  <c r="EV101" i="1"/>
  <c r="EQ101" i="1"/>
  <c r="EW104" i="1"/>
  <c r="EX104" i="1"/>
  <c r="EY104" i="1"/>
  <c r="EP104" i="1"/>
  <c r="EQ104" i="1"/>
  <c r="EZ104" i="1"/>
  <c r="FA104" i="1"/>
  <c r="FH104" i="1" s="1"/>
  <c r="CC104" i="1" s="1"/>
  <c r="ET104" i="1"/>
  <c r="EV104" i="1"/>
  <c r="EU104" i="1"/>
  <c r="GB115" i="1"/>
  <c r="EX146" i="1"/>
  <c r="EQ146" i="1"/>
  <c r="EY146" i="1"/>
  <c r="EZ146" i="1"/>
  <c r="FA146" i="1"/>
  <c r="FH146" i="1" s="1"/>
  <c r="CC146" i="1" s="1"/>
  <c r="EV146" i="1"/>
  <c r="ET146" i="1"/>
  <c r="EW146" i="1"/>
  <c r="EP146" i="1"/>
  <c r="EU146" i="1"/>
  <c r="EP150" i="1"/>
  <c r="EQ150" i="1"/>
  <c r="EY150" i="1"/>
  <c r="FA150" i="1"/>
  <c r="FH150" i="1" s="1"/>
  <c r="CC150" i="1" s="1"/>
  <c r="ET150" i="1"/>
  <c r="EV150" i="1"/>
  <c r="EW150" i="1"/>
  <c r="EX150" i="1"/>
  <c r="EU150" i="1"/>
  <c r="EZ150" i="1"/>
  <c r="EP200" i="1"/>
  <c r="EY200" i="1"/>
  <c r="EZ200" i="1"/>
  <c r="FA200" i="1"/>
  <c r="FH200" i="1" s="1"/>
  <c r="CC200" i="1" s="1"/>
  <c r="ET200" i="1"/>
  <c r="EU200" i="1"/>
  <c r="EW200" i="1"/>
  <c r="EX200" i="1"/>
  <c r="EV200" i="1"/>
  <c r="EQ200" i="1"/>
  <c r="EQ262" i="1"/>
  <c r="EZ262" i="1"/>
  <c r="EP262" i="1"/>
  <c r="ET262" i="1"/>
  <c r="EU262" i="1"/>
  <c r="FA262" i="1"/>
  <c r="FH262" i="1" s="1"/>
  <c r="CC262" i="1" s="1"/>
  <c r="EW262" i="1"/>
  <c r="EV262" i="1"/>
  <c r="EY262" i="1"/>
  <c r="EX262" i="1"/>
  <c r="EW322" i="1"/>
  <c r="EP322" i="1"/>
  <c r="EQ322" i="1"/>
  <c r="EY322" i="1"/>
  <c r="FA322" i="1"/>
  <c r="FH322" i="1" s="1"/>
  <c r="CC322" i="1" s="1"/>
  <c r="EU322" i="1"/>
  <c r="ET322" i="1"/>
  <c r="EV322" i="1"/>
  <c r="EX322" i="1"/>
  <c r="EZ322" i="1"/>
  <c r="EP286" i="1"/>
  <c r="EQ286" i="1"/>
  <c r="EY286" i="1"/>
  <c r="EU286" i="1"/>
  <c r="EW286" i="1"/>
  <c r="FA286" i="1"/>
  <c r="FH286" i="1" s="1"/>
  <c r="CC286" i="1" s="1"/>
  <c r="EV286" i="1"/>
  <c r="ET286" i="1"/>
  <c r="EZ286" i="1"/>
  <c r="EX286" i="1"/>
  <c r="EU163" i="1"/>
  <c r="EV163" i="1"/>
  <c r="FA163" i="1"/>
  <c r="FH163" i="1" s="1"/>
  <c r="CC163" i="1" s="1"/>
  <c r="EP163" i="1"/>
  <c r="EQ163" i="1"/>
  <c r="EX163" i="1"/>
  <c r="EY163" i="1"/>
  <c r="EZ163" i="1"/>
  <c r="EW163" i="1"/>
  <c r="ET163" i="1"/>
  <c r="EV244" i="1"/>
  <c r="EW244" i="1"/>
  <c r="EP244" i="1"/>
  <c r="EX244" i="1"/>
  <c r="EQ244" i="1"/>
  <c r="EY244" i="1"/>
  <c r="ET244" i="1"/>
  <c r="EZ244" i="1"/>
  <c r="EU244" i="1"/>
  <c r="FA244" i="1"/>
  <c r="FH244" i="1" s="1"/>
  <c r="CC244" i="1" s="1"/>
  <c r="ER288" i="1"/>
  <c r="ES288" i="1" s="1"/>
  <c r="EV108" i="1"/>
  <c r="EW108" i="1"/>
  <c r="EY108" i="1"/>
  <c r="ET108" i="1"/>
  <c r="EZ108" i="1"/>
  <c r="FA108" i="1"/>
  <c r="FH108" i="1" s="1"/>
  <c r="CC108" i="1" s="1"/>
  <c r="EQ108" i="1"/>
  <c r="EP108" i="1"/>
  <c r="EU108" i="1"/>
  <c r="EX108" i="1"/>
  <c r="EU152" i="1"/>
  <c r="EW152" i="1"/>
  <c r="EP152" i="1"/>
  <c r="EX152" i="1"/>
  <c r="EZ152" i="1"/>
  <c r="FA152" i="1"/>
  <c r="FH152" i="1" s="1"/>
  <c r="CC152" i="1" s="1"/>
  <c r="EY152" i="1"/>
  <c r="EV152" i="1"/>
  <c r="ET152" i="1"/>
  <c r="EQ152" i="1"/>
  <c r="ER197" i="1"/>
  <c r="EV215" i="1"/>
  <c r="EW215" i="1"/>
  <c r="EP215" i="1"/>
  <c r="EX215" i="1"/>
  <c r="EQ215" i="1"/>
  <c r="FA215" i="1"/>
  <c r="FH215" i="1" s="1"/>
  <c r="CC215" i="1" s="1"/>
  <c r="ET215" i="1"/>
  <c r="EU215" i="1"/>
  <c r="EZ215" i="1"/>
  <c r="EY215" i="1"/>
  <c r="DP212" i="1"/>
  <c r="EU268" i="1"/>
  <c r="EW268" i="1"/>
  <c r="EY268" i="1"/>
  <c r="EZ268" i="1"/>
  <c r="FA268" i="1"/>
  <c r="FH268" i="1" s="1"/>
  <c r="CC268" i="1" s="1"/>
  <c r="EP268" i="1"/>
  <c r="ET268" i="1"/>
  <c r="EV268" i="1"/>
  <c r="EQ268" i="1"/>
  <c r="EX268" i="1"/>
  <c r="EP290" i="1"/>
  <c r="EQ290" i="1"/>
  <c r="EY290" i="1"/>
  <c r="EU290" i="1"/>
  <c r="EW290" i="1"/>
  <c r="FA290" i="1"/>
  <c r="FH290" i="1" s="1"/>
  <c r="CC290" i="1" s="1"/>
  <c r="EV290" i="1"/>
  <c r="ET290" i="1"/>
  <c r="EZ290" i="1"/>
  <c r="EX290" i="1"/>
  <c r="EW296" i="1"/>
  <c r="EQ296" i="1"/>
  <c r="EY296" i="1"/>
  <c r="FA296" i="1"/>
  <c r="FH296" i="1" s="1"/>
  <c r="CC296" i="1" s="1"/>
  <c r="EU296" i="1"/>
  <c r="ET296" i="1"/>
  <c r="EP296" i="1"/>
  <c r="EX296" i="1"/>
  <c r="EZ296" i="1"/>
  <c r="EV296" i="1"/>
  <c r="ER327" i="1"/>
  <c r="ER311" i="1"/>
  <c r="FA57" i="1"/>
  <c r="FH57" i="1" s="1"/>
  <c r="CC57" i="1" s="1"/>
  <c r="EY57" i="1"/>
  <c r="EQ57" i="1"/>
  <c r="ET57" i="1"/>
  <c r="EU57" i="1"/>
  <c r="EV57" i="1"/>
  <c r="EP57" i="1"/>
  <c r="EX57" i="1"/>
  <c r="EW57" i="1"/>
  <c r="EZ57" i="1"/>
  <c r="EW149" i="1"/>
  <c r="EP149" i="1"/>
  <c r="EY149" i="1"/>
  <c r="EZ149" i="1"/>
  <c r="ET149" i="1"/>
  <c r="EU149" i="1"/>
  <c r="EV149" i="1"/>
  <c r="EX149" i="1"/>
  <c r="EQ149" i="1"/>
  <c r="FA149" i="1"/>
  <c r="FH149" i="1" s="1"/>
  <c r="CC149" i="1" s="1"/>
  <c r="EV29" i="1"/>
  <c r="EP29" i="1"/>
  <c r="EZ29" i="1"/>
  <c r="FA29" i="1"/>
  <c r="FH29" i="1" s="1"/>
  <c r="CC29" i="1" s="1"/>
  <c r="EQ29" i="1"/>
  <c r="EU29" i="1"/>
  <c r="EW29" i="1"/>
  <c r="EX29" i="1"/>
  <c r="EY29" i="1"/>
  <c r="ET29" i="1"/>
  <c r="EP65" i="1"/>
  <c r="EY65" i="1"/>
  <c r="EZ65" i="1"/>
  <c r="FA65" i="1"/>
  <c r="FH65" i="1" s="1"/>
  <c r="CC65" i="1" s="1"/>
  <c r="EU65" i="1"/>
  <c r="EV65" i="1"/>
  <c r="EW65" i="1"/>
  <c r="EQ65" i="1"/>
  <c r="ET65" i="1"/>
  <c r="EX65" i="1"/>
  <c r="EV52" i="1"/>
  <c r="EP52" i="1"/>
  <c r="ET52" i="1"/>
  <c r="EZ52" i="1"/>
  <c r="EX52" i="1"/>
  <c r="EY52" i="1"/>
  <c r="EU52" i="1"/>
  <c r="EW52" i="1"/>
  <c r="EQ52" i="1"/>
  <c r="FA52" i="1"/>
  <c r="FH52" i="1" s="1"/>
  <c r="CC52" i="1" s="1"/>
  <c r="IH114" i="1"/>
  <c r="DP45" i="1"/>
  <c r="FP45" i="1"/>
  <c r="EW55" i="1"/>
  <c r="EP55" i="1"/>
  <c r="FA55" i="1"/>
  <c r="FH55" i="1" s="1"/>
  <c r="CC55" i="1" s="1"/>
  <c r="EQ55" i="1"/>
  <c r="EU55" i="1"/>
  <c r="EX55" i="1"/>
  <c r="EV55" i="1"/>
  <c r="ET55" i="1"/>
  <c r="EZ55" i="1"/>
  <c r="EY55" i="1"/>
  <c r="EX73" i="1"/>
  <c r="EY73" i="1"/>
  <c r="ET73" i="1"/>
  <c r="EV73" i="1"/>
  <c r="EZ73" i="1"/>
  <c r="EQ73" i="1"/>
  <c r="EU73" i="1"/>
  <c r="EW73" i="1"/>
  <c r="FA73" i="1"/>
  <c r="FH73" i="1" s="1"/>
  <c r="CC73" i="1" s="1"/>
  <c r="EP73" i="1"/>
  <c r="EX60" i="1"/>
  <c r="EY60" i="1"/>
  <c r="EZ60" i="1"/>
  <c r="FA60" i="1"/>
  <c r="FH60" i="1" s="1"/>
  <c r="CC60" i="1" s="1"/>
  <c r="EU60" i="1"/>
  <c r="EW60" i="1"/>
  <c r="EP60" i="1"/>
  <c r="EQ60" i="1"/>
  <c r="ET60" i="1"/>
  <c r="EV60" i="1"/>
  <c r="EQ90" i="1"/>
  <c r="EZ90" i="1"/>
  <c r="FA90" i="1"/>
  <c r="FH90" i="1" s="1"/>
  <c r="CC90" i="1" s="1"/>
  <c r="EP90" i="1"/>
  <c r="EU90" i="1"/>
  <c r="EW90" i="1"/>
  <c r="ET90" i="1"/>
  <c r="EY90" i="1"/>
  <c r="EV90" i="1"/>
  <c r="EX90" i="1"/>
  <c r="EV96" i="1"/>
  <c r="EW96" i="1"/>
  <c r="EX96" i="1"/>
  <c r="EY96" i="1"/>
  <c r="ET96" i="1"/>
  <c r="EQ96" i="1"/>
  <c r="FA96" i="1"/>
  <c r="FH96" i="1" s="1"/>
  <c r="CC96" i="1" s="1"/>
  <c r="EZ96" i="1"/>
  <c r="EP96" i="1"/>
  <c r="EU96" i="1"/>
  <c r="EU103" i="1"/>
  <c r="EV103" i="1"/>
  <c r="EY103" i="1"/>
  <c r="EP103" i="1"/>
  <c r="EZ103" i="1"/>
  <c r="EQ103" i="1"/>
  <c r="FA103" i="1"/>
  <c r="FH103" i="1" s="1"/>
  <c r="CC103" i="1" s="1"/>
  <c r="EX103" i="1"/>
  <c r="EW103" i="1"/>
  <c r="ET103" i="1"/>
  <c r="EX93" i="1"/>
  <c r="EY93" i="1"/>
  <c r="EQ93" i="1"/>
  <c r="EZ93" i="1"/>
  <c r="FA93" i="1"/>
  <c r="FH93" i="1" s="1"/>
  <c r="CC93" i="1" s="1"/>
  <c r="EU93" i="1"/>
  <c r="EW93" i="1"/>
  <c r="EP93" i="1"/>
  <c r="ET93" i="1"/>
  <c r="EV93" i="1"/>
  <c r="EW119" i="1"/>
  <c r="EX119" i="1"/>
  <c r="EZ119" i="1"/>
  <c r="EP119" i="1"/>
  <c r="EV119" i="1"/>
  <c r="FA119" i="1"/>
  <c r="FH119" i="1" s="1"/>
  <c r="CC119" i="1" s="1"/>
  <c r="EY119" i="1"/>
  <c r="EQ119" i="1"/>
  <c r="EU119" i="1"/>
  <c r="ET119" i="1"/>
  <c r="EW157" i="1"/>
  <c r="EP157" i="1"/>
  <c r="EY157" i="1"/>
  <c r="EZ157" i="1"/>
  <c r="ET157" i="1"/>
  <c r="EX157" i="1"/>
  <c r="FA157" i="1"/>
  <c r="FH157" i="1" s="1"/>
  <c r="CC157" i="1" s="1"/>
  <c r="EQ157" i="1"/>
  <c r="EU157" i="1"/>
  <c r="EV157" i="1"/>
  <c r="EP165" i="1"/>
  <c r="EY165" i="1"/>
  <c r="EZ165" i="1"/>
  <c r="ET165" i="1"/>
  <c r="EU165" i="1"/>
  <c r="EW165" i="1"/>
  <c r="FA165" i="1"/>
  <c r="FH165" i="1" s="1"/>
  <c r="CC165" i="1" s="1"/>
  <c r="EQ165" i="1"/>
  <c r="EX165" i="1"/>
  <c r="EV165" i="1"/>
  <c r="GA183" i="1"/>
  <c r="CE183" i="1"/>
  <c r="EQ221" i="1"/>
  <c r="EZ221" i="1"/>
  <c r="FA221" i="1"/>
  <c r="FH221" i="1" s="1"/>
  <c r="CC221" i="1" s="1"/>
  <c r="ET221" i="1"/>
  <c r="EW221" i="1"/>
  <c r="EP221" i="1"/>
  <c r="EX221" i="1"/>
  <c r="EU221" i="1"/>
  <c r="EY221" i="1"/>
  <c r="EV221" i="1"/>
  <c r="EX224" i="1"/>
  <c r="EY224" i="1"/>
  <c r="EZ224" i="1"/>
  <c r="EU224" i="1"/>
  <c r="EV224" i="1"/>
  <c r="EW224" i="1"/>
  <c r="EQ224" i="1"/>
  <c r="FA224" i="1"/>
  <c r="FH224" i="1" s="1"/>
  <c r="CC224" i="1" s="1"/>
  <c r="ET224" i="1"/>
  <c r="EP224" i="1"/>
  <c r="EV231" i="1"/>
  <c r="EW231" i="1"/>
  <c r="EY231" i="1"/>
  <c r="ET231" i="1"/>
  <c r="EP231" i="1"/>
  <c r="EU231" i="1"/>
  <c r="FA231" i="1"/>
  <c r="FH231" i="1" s="1"/>
  <c r="CC231" i="1" s="1"/>
  <c r="EZ231" i="1"/>
  <c r="EQ231" i="1"/>
  <c r="EX231" i="1"/>
  <c r="EV236" i="1"/>
  <c r="EW236" i="1"/>
  <c r="EP236" i="1"/>
  <c r="EX236" i="1"/>
  <c r="EQ236" i="1"/>
  <c r="EY236" i="1"/>
  <c r="ET236" i="1"/>
  <c r="EU236" i="1"/>
  <c r="FA236" i="1"/>
  <c r="FH236" i="1" s="1"/>
  <c r="CC236" i="1" s="1"/>
  <c r="EZ236" i="1"/>
  <c r="EU329" i="1"/>
  <c r="FA329" i="1"/>
  <c r="FH329" i="1" s="1"/>
  <c r="CC329" i="1" s="1"/>
  <c r="EW329" i="1"/>
  <c r="EY329" i="1"/>
  <c r="EZ329" i="1"/>
  <c r="EV329" i="1"/>
  <c r="EX329" i="1"/>
  <c r="ET329" i="1"/>
  <c r="EQ329" i="1"/>
  <c r="EP329" i="1"/>
  <c r="EW316" i="1"/>
  <c r="EX316" i="1"/>
  <c r="EQ316" i="1"/>
  <c r="EY316" i="1"/>
  <c r="EZ316" i="1"/>
  <c r="EU316" i="1"/>
  <c r="FA316" i="1"/>
  <c r="FH316" i="1" s="1"/>
  <c r="CC316" i="1" s="1"/>
  <c r="EP316" i="1"/>
  <c r="EV316" i="1"/>
  <c r="ET316" i="1"/>
  <c r="EU38" i="1"/>
  <c r="EV38" i="1"/>
  <c r="EW38" i="1"/>
  <c r="EX38" i="1"/>
  <c r="EY38" i="1"/>
  <c r="EZ38" i="1"/>
  <c r="FA38" i="1"/>
  <c r="FH38" i="1" s="1"/>
  <c r="CC38" i="1" s="1"/>
  <c r="EP38" i="1"/>
  <c r="EQ38" i="1"/>
  <c r="ET38" i="1"/>
  <c r="EV46" i="1"/>
  <c r="EX46" i="1"/>
  <c r="EZ46" i="1"/>
  <c r="FA46" i="1"/>
  <c r="FH46" i="1" s="1"/>
  <c r="CC46" i="1" s="1"/>
  <c r="EP46" i="1"/>
  <c r="EW46" i="1"/>
  <c r="EQ46" i="1"/>
  <c r="ET46" i="1"/>
  <c r="EY46" i="1"/>
  <c r="EU46" i="1"/>
  <c r="EP142" i="1"/>
  <c r="EX142" i="1"/>
  <c r="EQ142" i="1"/>
  <c r="EY142" i="1"/>
  <c r="FA142" i="1"/>
  <c r="FH142" i="1" s="1"/>
  <c r="CC142" i="1" s="1"/>
  <c r="ET142" i="1"/>
  <c r="EU142" i="1"/>
  <c r="EZ142" i="1"/>
  <c r="EW142" i="1"/>
  <c r="EV142" i="1"/>
  <c r="EQ18" i="1"/>
  <c r="EZ18" i="1"/>
  <c r="EX18" i="1"/>
  <c r="FA18" i="1"/>
  <c r="FH18" i="1" s="1"/>
  <c r="CC18" i="1" s="1"/>
  <c r="EP18" i="1"/>
  <c r="EU18" i="1"/>
  <c r="EV18" i="1"/>
  <c r="EW18" i="1"/>
  <c r="ET18" i="1"/>
  <c r="EY18" i="1"/>
  <c r="ER88" i="1"/>
  <c r="GA27" i="1"/>
  <c r="CE27" i="1"/>
  <c r="EV92" i="1"/>
  <c r="EW92" i="1"/>
  <c r="EY92" i="1"/>
  <c r="FA92" i="1"/>
  <c r="FH92" i="1" s="1"/>
  <c r="CC92" i="1" s="1"/>
  <c r="EQ92" i="1"/>
  <c r="ET92" i="1"/>
  <c r="EX92" i="1"/>
  <c r="EP92" i="1"/>
  <c r="EU92" i="1"/>
  <c r="EZ92" i="1"/>
  <c r="EP47" i="1"/>
  <c r="EX47" i="1"/>
  <c r="ET47" i="1"/>
  <c r="EU47" i="1"/>
  <c r="EV47" i="1"/>
  <c r="EZ47" i="1"/>
  <c r="EY47" i="1"/>
  <c r="EQ47" i="1"/>
  <c r="EW47" i="1"/>
  <c r="FA47" i="1"/>
  <c r="FH47" i="1" s="1"/>
  <c r="CC47" i="1" s="1"/>
  <c r="GB41" i="1"/>
  <c r="EP53" i="1"/>
  <c r="EX53" i="1"/>
  <c r="EZ53" i="1"/>
  <c r="ET53" i="1"/>
  <c r="EV53" i="1"/>
  <c r="FA53" i="1"/>
  <c r="FH53" i="1" s="1"/>
  <c r="CC53" i="1" s="1"/>
  <c r="EW53" i="1"/>
  <c r="EY53" i="1"/>
  <c r="EU53" i="1"/>
  <c r="EQ53" i="1"/>
  <c r="EY120" i="1"/>
  <c r="EZ120" i="1"/>
  <c r="ET120" i="1"/>
  <c r="EW120" i="1"/>
  <c r="FA120" i="1"/>
  <c r="FH120" i="1" s="1"/>
  <c r="CC120" i="1" s="1"/>
  <c r="EU120" i="1"/>
  <c r="EV120" i="1"/>
  <c r="EQ120" i="1"/>
  <c r="EX120" i="1"/>
  <c r="EP120" i="1"/>
  <c r="EW164" i="1"/>
  <c r="EP164" i="1"/>
  <c r="EX164" i="1"/>
  <c r="EU164" i="1"/>
  <c r="EZ164" i="1"/>
  <c r="FA164" i="1"/>
  <c r="FH164" i="1" s="1"/>
  <c r="CC164" i="1" s="1"/>
  <c r="EY164" i="1"/>
  <c r="EV164" i="1"/>
  <c r="ET164" i="1"/>
  <c r="EQ164" i="1"/>
  <c r="EU167" i="1"/>
  <c r="EV167" i="1"/>
  <c r="FA167" i="1"/>
  <c r="FH167" i="1" s="1"/>
  <c r="CC167" i="1" s="1"/>
  <c r="EP167" i="1"/>
  <c r="EQ167" i="1"/>
  <c r="EX167" i="1"/>
  <c r="EY167" i="1"/>
  <c r="EZ167" i="1"/>
  <c r="ET167" i="1"/>
  <c r="EW167" i="1"/>
  <c r="FA174" i="1"/>
  <c r="FH174" i="1" s="1"/>
  <c r="CC174" i="1" s="1"/>
  <c r="EY174" i="1"/>
  <c r="EP174" i="1"/>
  <c r="EQ174" i="1"/>
  <c r="ET174" i="1"/>
  <c r="EX174" i="1"/>
  <c r="EV174" i="1"/>
  <c r="EZ174" i="1"/>
  <c r="EU174" i="1"/>
  <c r="EW174" i="1"/>
  <c r="EP179" i="1"/>
  <c r="EY179" i="1"/>
  <c r="EZ179" i="1"/>
  <c r="ET179" i="1"/>
  <c r="EU179" i="1"/>
  <c r="EW179" i="1"/>
  <c r="FA179" i="1"/>
  <c r="FH179" i="1" s="1"/>
  <c r="CC179" i="1" s="1"/>
  <c r="EQ179" i="1"/>
  <c r="EX179" i="1"/>
  <c r="EV179" i="1"/>
  <c r="EQ274" i="1"/>
  <c r="EY274" i="1"/>
  <c r="FA274" i="1"/>
  <c r="FH274" i="1" s="1"/>
  <c r="CC274" i="1" s="1"/>
  <c r="EU274" i="1"/>
  <c r="EW274" i="1"/>
  <c r="ET274" i="1"/>
  <c r="EZ274" i="1"/>
  <c r="EV274" i="1"/>
  <c r="EP274" i="1"/>
  <c r="EX274" i="1"/>
  <c r="EX261" i="1"/>
  <c r="EY261" i="1"/>
  <c r="ET261" i="1"/>
  <c r="EZ261" i="1"/>
  <c r="FA261" i="1"/>
  <c r="FH261" i="1" s="1"/>
  <c r="CC261" i="1" s="1"/>
  <c r="EQ261" i="1"/>
  <c r="EP261" i="1"/>
  <c r="EU261" i="1"/>
  <c r="EW261" i="1"/>
  <c r="EV261" i="1"/>
  <c r="EU325" i="1"/>
  <c r="EW325" i="1"/>
  <c r="FA325" i="1"/>
  <c r="FH325" i="1" s="1"/>
  <c r="CC325" i="1" s="1"/>
  <c r="EY325" i="1"/>
  <c r="EZ325" i="1"/>
  <c r="EX325" i="1"/>
  <c r="EQ325" i="1"/>
  <c r="EV325" i="1"/>
  <c r="ET325" i="1"/>
  <c r="EP325" i="1"/>
  <c r="ER318" i="1"/>
  <c r="EW312" i="1"/>
  <c r="EX312" i="1"/>
  <c r="EQ312" i="1"/>
  <c r="EY312" i="1"/>
  <c r="EU312" i="1"/>
  <c r="FA312" i="1"/>
  <c r="FH312" i="1" s="1"/>
  <c r="CC312" i="1" s="1"/>
  <c r="EZ312" i="1"/>
  <c r="EP312" i="1"/>
  <c r="EV312" i="1"/>
  <c r="ET312" i="1"/>
  <c r="EP169" i="1"/>
  <c r="EY169" i="1"/>
  <c r="EZ169" i="1"/>
  <c r="ET169" i="1"/>
  <c r="EU169" i="1"/>
  <c r="EW169" i="1"/>
  <c r="EV169" i="1"/>
  <c r="FA169" i="1"/>
  <c r="FH169" i="1" s="1"/>
  <c r="CC169" i="1" s="1"/>
  <c r="EQ169" i="1"/>
  <c r="EX169" i="1"/>
  <c r="EQ25" i="1"/>
  <c r="EZ25" i="1"/>
  <c r="ET25" i="1"/>
  <c r="FA25" i="1"/>
  <c r="FH25" i="1" s="1"/>
  <c r="CC25" i="1" s="1"/>
  <c r="EP25" i="1"/>
  <c r="EU25" i="1"/>
  <c r="EY25" i="1"/>
  <c r="EV25" i="1"/>
  <c r="EX25" i="1"/>
  <c r="EW25" i="1"/>
  <c r="EW32" i="1"/>
  <c r="EX32" i="1"/>
  <c r="EQ32" i="1"/>
  <c r="EY32" i="1"/>
  <c r="ET32" i="1"/>
  <c r="FA32" i="1"/>
  <c r="FH32" i="1" s="1"/>
  <c r="CC32" i="1" s="1"/>
  <c r="EV32" i="1"/>
  <c r="EU32" i="1"/>
  <c r="EZ32" i="1"/>
  <c r="EP32" i="1"/>
  <c r="EP36" i="1"/>
  <c r="EQ36" i="1"/>
  <c r="EY36" i="1"/>
  <c r="EZ36" i="1"/>
  <c r="FA36" i="1"/>
  <c r="FH36" i="1" s="1"/>
  <c r="CC36" i="1" s="1"/>
  <c r="ET36" i="1"/>
  <c r="EU36" i="1"/>
  <c r="EV36" i="1"/>
  <c r="EW36" i="1"/>
  <c r="EX36" i="1"/>
  <c r="ET49" i="1"/>
  <c r="EV49" i="1"/>
  <c r="EQ49" i="1"/>
  <c r="EX49" i="1"/>
  <c r="EZ49" i="1"/>
  <c r="EY49" i="1"/>
  <c r="EU49" i="1"/>
  <c r="EW49" i="1"/>
  <c r="FA49" i="1"/>
  <c r="FH49" i="1" s="1"/>
  <c r="CC49" i="1" s="1"/>
  <c r="EP49" i="1"/>
  <c r="EX109" i="1"/>
  <c r="EQ109" i="1"/>
  <c r="EY109" i="1"/>
  <c r="FA109" i="1"/>
  <c r="FH109" i="1" s="1"/>
  <c r="CC109" i="1" s="1"/>
  <c r="ET109" i="1"/>
  <c r="EU109" i="1"/>
  <c r="EZ109" i="1"/>
  <c r="EW109" i="1"/>
  <c r="EP109" i="1"/>
  <c r="EV109" i="1"/>
  <c r="EV123" i="1"/>
  <c r="EX123" i="1"/>
  <c r="EQ123" i="1"/>
  <c r="EY123" i="1"/>
  <c r="FA123" i="1"/>
  <c r="FH123" i="1" s="1"/>
  <c r="CC123" i="1" s="1"/>
  <c r="ET123" i="1"/>
  <c r="EU123" i="1"/>
  <c r="EZ123" i="1"/>
  <c r="EP123" i="1"/>
  <c r="EW123" i="1"/>
  <c r="ER202" i="1"/>
  <c r="EW153" i="1"/>
  <c r="EP153" i="1"/>
  <c r="EY153" i="1"/>
  <c r="EZ153" i="1"/>
  <c r="ET153" i="1"/>
  <c r="EU153" i="1"/>
  <c r="EV153" i="1"/>
  <c r="EQ153" i="1"/>
  <c r="FA153" i="1"/>
  <c r="FH153" i="1" s="1"/>
  <c r="CC153" i="1" s="1"/>
  <c r="EX153" i="1"/>
  <c r="EU198" i="1"/>
  <c r="EV198" i="1"/>
  <c r="EW198" i="1"/>
  <c r="EX198" i="1"/>
  <c r="EQ198" i="1"/>
  <c r="EY198" i="1"/>
  <c r="FA198" i="1"/>
  <c r="FH198" i="1" s="1"/>
  <c r="CC198" i="1" s="1"/>
  <c r="EP198" i="1"/>
  <c r="EZ198" i="1"/>
  <c r="ET198" i="1"/>
  <c r="EV256" i="1"/>
  <c r="EW256" i="1"/>
  <c r="EQ256" i="1"/>
  <c r="FA256" i="1"/>
  <c r="FH256" i="1" s="1"/>
  <c r="CC256" i="1" s="1"/>
  <c r="ET256" i="1"/>
  <c r="EP256" i="1"/>
  <c r="EZ256" i="1"/>
  <c r="EX256" i="1"/>
  <c r="EY256" i="1"/>
  <c r="EU256" i="1"/>
  <c r="EU295" i="1"/>
  <c r="EW295" i="1"/>
  <c r="EQ295" i="1"/>
  <c r="EY295" i="1"/>
  <c r="FA295" i="1"/>
  <c r="FH295" i="1" s="1"/>
  <c r="CC295" i="1" s="1"/>
  <c r="EP295" i="1"/>
  <c r="EZ295" i="1"/>
  <c r="EV295" i="1"/>
  <c r="ET295" i="1"/>
  <c r="EX295" i="1"/>
  <c r="EW326" i="1"/>
  <c r="EP326" i="1"/>
  <c r="EQ326" i="1"/>
  <c r="EY326" i="1"/>
  <c r="EU326" i="1"/>
  <c r="FA326" i="1"/>
  <c r="FH326" i="1" s="1"/>
  <c r="CC326" i="1" s="1"/>
  <c r="ET326" i="1"/>
  <c r="EV326" i="1"/>
  <c r="EZ326" i="1"/>
  <c r="EX326" i="1"/>
  <c r="EW300" i="1"/>
  <c r="EX300" i="1"/>
  <c r="EQ300" i="1"/>
  <c r="EY300" i="1"/>
  <c r="FA300" i="1"/>
  <c r="FH300" i="1" s="1"/>
  <c r="CC300" i="1" s="1"/>
  <c r="EU300" i="1"/>
  <c r="EV300" i="1"/>
  <c r="EZ300" i="1"/>
  <c r="EP300" i="1"/>
  <c r="ET300" i="1"/>
  <c r="ER320" i="1"/>
  <c r="DF25" i="1"/>
  <c r="DM25" i="1"/>
  <c r="DN25" i="1"/>
  <c r="DD25" i="1"/>
  <c r="DE25" i="1"/>
  <c r="DG25" i="1"/>
  <c r="EU31" i="1"/>
  <c r="EV31" i="1"/>
  <c r="EW31" i="1"/>
  <c r="EY31" i="1"/>
  <c r="EZ31" i="1"/>
  <c r="BU38" i="1"/>
  <c r="DD57" i="1"/>
  <c r="DF57" i="1"/>
  <c r="DG57" i="1"/>
  <c r="DI57" i="1"/>
  <c r="DL57" i="1"/>
  <c r="DM57" i="1"/>
  <c r="DN57" i="1"/>
  <c r="FP59" i="1"/>
  <c r="DP59" i="1"/>
  <c r="EW97" i="1"/>
  <c r="EP97" i="1"/>
  <c r="EY97" i="1"/>
  <c r="EZ97" i="1"/>
  <c r="ET97" i="1"/>
  <c r="EU97" i="1"/>
  <c r="DO140" i="1"/>
  <c r="BU120" i="1"/>
  <c r="EV141" i="1"/>
  <c r="EW141" i="1"/>
  <c r="EY141" i="1"/>
  <c r="EZ141" i="1"/>
  <c r="FA141" i="1"/>
  <c r="FH141" i="1" s="1"/>
  <c r="CC141" i="1" s="1"/>
  <c r="BU148" i="1"/>
  <c r="EX141" i="1"/>
  <c r="BU170" i="1"/>
  <c r="DD192" i="1"/>
  <c r="DL192" i="1"/>
  <c r="DE192" i="1"/>
  <c r="DM192" i="1"/>
  <c r="DF192" i="1"/>
  <c r="DN192" i="1"/>
  <c r="DG192" i="1"/>
  <c r="ER182" i="1"/>
  <c r="EW178" i="1"/>
  <c r="EX178" i="1"/>
  <c r="EU178" i="1"/>
  <c r="EY178" i="1"/>
  <c r="EQ178" i="1"/>
  <c r="ER187" i="1"/>
  <c r="BU189" i="1"/>
  <c r="ER216" i="1"/>
  <c r="DP242" i="1"/>
  <c r="DE258" i="1"/>
  <c r="DF258" i="1"/>
  <c r="DK258" i="1"/>
  <c r="DM258" i="1"/>
  <c r="DH258" i="1"/>
  <c r="DN258" i="1"/>
  <c r="DD258" i="1"/>
  <c r="EW273" i="1"/>
  <c r="EQ273" i="1"/>
  <c r="EY273" i="1"/>
  <c r="EU273" i="1"/>
  <c r="FA273" i="1"/>
  <c r="FH273" i="1" s="1"/>
  <c r="CC273" i="1" s="1"/>
  <c r="BU269" i="1"/>
  <c r="EZ273" i="1"/>
  <c r="DD278" i="1"/>
  <c r="DL278" i="1"/>
  <c r="DF278" i="1"/>
  <c r="DN278" i="1"/>
  <c r="DE278" i="1"/>
  <c r="DG278" i="1"/>
  <c r="DM278" i="1"/>
  <c r="BU281" i="1"/>
  <c r="ER308" i="1"/>
  <c r="EX305" i="1"/>
  <c r="DF273" i="1"/>
  <c r="DN273" i="1"/>
  <c r="DJ273" i="1"/>
  <c r="DD273" i="1"/>
  <c r="DL273" i="1"/>
  <c r="DM273" i="1"/>
  <c r="DE273" i="1"/>
  <c r="DK273" i="1"/>
  <c r="DD313" i="1"/>
  <c r="DL313" i="1"/>
  <c r="DF313" i="1"/>
  <c r="DN313" i="1"/>
  <c r="DE313" i="1"/>
  <c r="DG313" i="1"/>
  <c r="DM313" i="1"/>
  <c r="BU321" i="1"/>
  <c r="DK23" i="1"/>
  <c r="DP27" i="1"/>
  <c r="FP27" i="1"/>
  <c r="DL34" i="1"/>
  <c r="DG33" i="1"/>
  <c r="DO38" i="1"/>
  <c r="DM43" i="1"/>
  <c r="DP38" i="1"/>
  <c r="FP38" i="1"/>
  <c r="DG39" i="1"/>
  <c r="DH39" i="1"/>
  <c r="DJ39" i="1"/>
  <c r="DI39" i="1"/>
  <c r="DF39" i="1"/>
  <c r="DL43" i="1"/>
  <c r="DE48" i="1"/>
  <c r="DM48" i="1"/>
  <c r="DN48" i="1"/>
  <c r="DD48" i="1"/>
  <c r="DF48" i="1"/>
  <c r="DG48" i="1"/>
  <c r="DH48" i="1"/>
  <c r="DL48" i="1"/>
  <c r="EV44" i="1"/>
  <c r="EW44" i="1"/>
  <c r="EX44" i="1"/>
  <c r="EQ44" i="1"/>
  <c r="EY44" i="1"/>
  <c r="FA44" i="1"/>
  <c r="FH44" i="1" s="1"/>
  <c r="CC44" i="1" s="1"/>
  <c r="DL42" i="1"/>
  <c r="DP51" i="1"/>
  <c r="FP51" i="1"/>
  <c r="DE51" i="1"/>
  <c r="DO51" i="1" s="1"/>
  <c r="DM51" i="1"/>
  <c r="DG51" i="1"/>
  <c r="DH51" i="1"/>
  <c r="DJ51" i="1"/>
  <c r="DN51" i="1"/>
  <c r="EQ56" i="1"/>
  <c r="BU50" i="1"/>
  <c r="DK57" i="1"/>
  <c r="EW59" i="1"/>
  <c r="EU59" i="1"/>
  <c r="EX59" i="1"/>
  <c r="EY59" i="1"/>
  <c r="FA59" i="1"/>
  <c r="FH59" i="1" s="1"/>
  <c r="CC59" i="1" s="1"/>
  <c r="EP59" i="1"/>
  <c r="EZ59" i="1"/>
  <c r="FA62" i="1"/>
  <c r="FH62" i="1" s="1"/>
  <c r="CC62" i="1" s="1"/>
  <c r="EU67" i="1"/>
  <c r="EV67" i="1"/>
  <c r="EZ67" i="1"/>
  <c r="EW67" i="1"/>
  <c r="EX67" i="1"/>
  <c r="EP67" i="1"/>
  <c r="EY67" i="1"/>
  <c r="FA67" i="1"/>
  <c r="FH67" i="1" s="1"/>
  <c r="CC67" i="1" s="1"/>
  <c r="DM66" i="1"/>
  <c r="DN66" i="1"/>
  <c r="DE66" i="1"/>
  <c r="DF66" i="1"/>
  <c r="DG66" i="1"/>
  <c r="DH66" i="1"/>
  <c r="DG70" i="1"/>
  <c r="DL70" i="1"/>
  <c r="DF70" i="1"/>
  <c r="DN70" i="1"/>
  <c r="DD70" i="1"/>
  <c r="DN55" i="1"/>
  <c r="EM66" i="1"/>
  <c r="EN66" i="1" s="1"/>
  <c r="DI70" i="1"/>
  <c r="EV72" i="1"/>
  <c r="EW72" i="1"/>
  <c r="EP72" i="1"/>
  <c r="EX72" i="1"/>
  <c r="EZ72" i="1"/>
  <c r="ET72" i="1"/>
  <c r="DE70" i="1"/>
  <c r="DE79" i="1"/>
  <c r="DM79" i="1"/>
  <c r="DG79" i="1"/>
  <c r="DF79" i="1"/>
  <c r="DH79" i="1"/>
  <c r="DN79" i="1"/>
  <c r="EQ88" i="1"/>
  <c r="ET81" i="1"/>
  <c r="DJ89" i="1"/>
  <c r="DM96" i="1"/>
  <c r="DP100" i="1"/>
  <c r="FP100" i="1"/>
  <c r="DO107" i="1"/>
  <c r="EX97" i="1"/>
  <c r="FA99" i="1"/>
  <c r="FH99" i="1" s="1"/>
  <c r="CC99" i="1" s="1"/>
  <c r="EU99" i="1"/>
  <c r="EV99" i="1"/>
  <c r="EQ99" i="1"/>
  <c r="EX99" i="1"/>
  <c r="EY99" i="1"/>
  <c r="DG89" i="1"/>
  <c r="BU105" i="1"/>
  <c r="DF110" i="1"/>
  <c r="DO110" i="1" s="1"/>
  <c r="DG110" i="1"/>
  <c r="DH110" i="1"/>
  <c r="DN110" i="1"/>
  <c r="DE110" i="1"/>
  <c r="DM110" i="1"/>
  <c r="EY114" i="1"/>
  <c r="ET111" i="1"/>
  <c r="EU111" i="1"/>
  <c r="EW111" i="1"/>
  <c r="EX111" i="1"/>
  <c r="EP111" i="1"/>
  <c r="EQ111" i="1"/>
  <c r="EY111" i="1"/>
  <c r="DF111" i="1"/>
  <c r="BU103" i="1"/>
  <c r="DM113" i="1"/>
  <c r="DI117" i="1"/>
  <c r="DF117" i="1"/>
  <c r="DN117" i="1"/>
  <c r="DD117" i="1"/>
  <c r="DG117" i="1"/>
  <c r="DH117" i="1"/>
  <c r="DL117" i="1"/>
  <c r="DP107" i="1"/>
  <c r="FP107" i="1"/>
  <c r="DE117" i="1"/>
  <c r="EZ125" i="1"/>
  <c r="ET125" i="1"/>
  <c r="EU125" i="1"/>
  <c r="EV125" i="1"/>
  <c r="EP125" i="1"/>
  <c r="EW125" i="1"/>
  <c r="EX125" i="1"/>
  <c r="EQ114" i="1"/>
  <c r="DE129" i="1"/>
  <c r="DM129" i="1"/>
  <c r="DF129" i="1"/>
  <c r="DN129" i="1"/>
  <c r="DG129" i="1"/>
  <c r="DH129" i="1"/>
  <c r="FA122" i="1"/>
  <c r="FH122" i="1" s="1"/>
  <c r="CC122" i="1" s="1"/>
  <c r="DK133" i="1"/>
  <c r="DK116" i="1"/>
  <c r="DI124" i="1"/>
  <c r="EM134" i="1"/>
  <c r="EN134" i="1" s="1"/>
  <c r="DG122" i="1"/>
  <c r="DH122" i="1"/>
  <c r="DI122" i="1"/>
  <c r="DJ122" i="1"/>
  <c r="DF134" i="1"/>
  <c r="EW136" i="1"/>
  <c r="DM122" i="1"/>
  <c r="EP131" i="1"/>
  <c r="DK137" i="1"/>
  <c r="BU119" i="1"/>
  <c r="FA125" i="1"/>
  <c r="FH125" i="1" s="1"/>
  <c r="CC125" i="1" s="1"/>
  <c r="EV127" i="1"/>
  <c r="EX127" i="1"/>
  <c r="EQ127" i="1"/>
  <c r="EY127" i="1"/>
  <c r="EZ127" i="1"/>
  <c r="FB127" i="1" s="1"/>
  <c r="FD127" i="1" s="1"/>
  <c r="FA127" i="1"/>
  <c r="FH127" i="1" s="1"/>
  <c r="CC127" i="1" s="1"/>
  <c r="DF145" i="1"/>
  <c r="DF137" i="1"/>
  <c r="EV138" i="1"/>
  <c r="EQ138" i="1"/>
  <c r="FA138" i="1"/>
  <c r="FH138" i="1" s="1"/>
  <c r="CC138" i="1" s="1"/>
  <c r="EW138" i="1"/>
  <c r="EX138" i="1"/>
  <c r="EY138" i="1"/>
  <c r="EP138" i="1"/>
  <c r="EZ138" i="1"/>
  <c r="DP149" i="1"/>
  <c r="FP149" i="1"/>
  <c r="DK148" i="1"/>
  <c r="DF161" i="1"/>
  <c r="DN161" i="1"/>
  <c r="DJ161" i="1"/>
  <c r="DL161" i="1"/>
  <c r="DM161" i="1"/>
  <c r="DD161" i="1"/>
  <c r="DE161" i="1"/>
  <c r="DG161" i="1"/>
  <c r="DG173" i="1"/>
  <c r="DL173" i="1"/>
  <c r="DM173" i="1"/>
  <c r="DN173" i="1"/>
  <c r="DD173" i="1"/>
  <c r="DE173" i="1"/>
  <c r="DF173" i="1"/>
  <c r="DO141" i="1"/>
  <c r="DP152" i="1"/>
  <c r="FP152" i="1"/>
  <c r="DO177" i="1"/>
  <c r="DD196" i="1"/>
  <c r="DL196" i="1"/>
  <c r="DE196" i="1"/>
  <c r="DM196" i="1"/>
  <c r="DF196" i="1"/>
  <c r="DN196" i="1"/>
  <c r="DG196" i="1"/>
  <c r="DJ184" i="1"/>
  <c r="EP194" i="1"/>
  <c r="EP178" i="1"/>
  <c r="FA168" i="1"/>
  <c r="FH168" i="1" s="1"/>
  <c r="CC168" i="1" s="1"/>
  <c r="EX197" i="1"/>
  <c r="EU182" i="1"/>
  <c r="DJ191" i="1"/>
  <c r="DK191" i="1"/>
  <c r="DD191" i="1"/>
  <c r="DL191" i="1"/>
  <c r="DM191" i="1"/>
  <c r="DE191" i="1"/>
  <c r="DI196" i="1"/>
  <c r="DJ195" i="1"/>
  <c r="DK195" i="1"/>
  <c r="DD195" i="1"/>
  <c r="DL195" i="1"/>
  <c r="DE195" i="1"/>
  <c r="DM195" i="1"/>
  <c r="DK185" i="1"/>
  <c r="ER203" i="1"/>
  <c r="DO190" i="1"/>
  <c r="DE184" i="1"/>
  <c r="EP222" i="1"/>
  <c r="DG187" i="1"/>
  <c r="EW203" i="1"/>
  <c r="EX203" i="1"/>
  <c r="EY203" i="1"/>
  <c r="EZ203" i="1"/>
  <c r="FA203" i="1"/>
  <c r="FH203" i="1" s="1"/>
  <c r="CC203" i="1" s="1"/>
  <c r="DH208" i="1"/>
  <c r="DH192" i="1"/>
  <c r="DO219" i="1"/>
  <c r="EW228" i="1"/>
  <c r="ET247" i="1"/>
  <c r="EU247" i="1"/>
  <c r="EV247" i="1"/>
  <c r="EW247" i="1"/>
  <c r="EP247" i="1"/>
  <c r="EZ247" i="1"/>
  <c r="DK216" i="1"/>
  <c r="DD216" i="1"/>
  <c r="DL216" i="1"/>
  <c r="DE216" i="1"/>
  <c r="DM216" i="1"/>
  <c r="DF216" i="1"/>
  <c r="DN216" i="1"/>
  <c r="EP228" i="1"/>
  <c r="BU206" i="1"/>
  <c r="BU215" i="1"/>
  <c r="DE217" i="1"/>
  <c r="DM217" i="1"/>
  <c r="DF217" i="1"/>
  <c r="DN217" i="1"/>
  <c r="DG217" i="1"/>
  <c r="DH217" i="1"/>
  <c r="FA248" i="1"/>
  <c r="FH248" i="1" s="1"/>
  <c r="CC248" i="1" s="1"/>
  <c r="EQ216" i="1"/>
  <c r="DG233" i="1"/>
  <c r="DK238" i="1"/>
  <c r="EQ242" i="1"/>
  <c r="EZ242" i="1"/>
  <c r="FA242" i="1"/>
  <c r="FH242" i="1" s="1"/>
  <c r="CC242" i="1" s="1"/>
  <c r="ET242" i="1"/>
  <c r="EU242" i="1"/>
  <c r="EP242" i="1"/>
  <c r="EX242" i="1"/>
  <c r="DM230" i="1"/>
  <c r="DN230" i="1"/>
  <c r="DE230" i="1"/>
  <c r="DF230" i="1"/>
  <c r="DG230" i="1"/>
  <c r="DH230" i="1"/>
  <c r="DJ230" i="1"/>
  <c r="BU235" i="1"/>
  <c r="DL238" i="1"/>
  <c r="DE250" i="1"/>
  <c r="DM250" i="1"/>
  <c r="DF250" i="1"/>
  <c r="DO250" i="1" s="1"/>
  <c r="DN250" i="1"/>
  <c r="DG250" i="1"/>
  <c r="DH250" i="1"/>
  <c r="EY258" i="1"/>
  <c r="DM244" i="1"/>
  <c r="DP249" i="1"/>
  <c r="FP249" i="1"/>
  <c r="DN207" i="1"/>
  <c r="DD225" i="1"/>
  <c r="DP243" i="1"/>
  <c r="FP243" i="1"/>
  <c r="DJ238" i="1"/>
  <c r="DL257" i="1"/>
  <c r="DD257" i="1"/>
  <c r="DN257" i="1"/>
  <c r="DF257" i="1"/>
  <c r="DE257" i="1"/>
  <c r="DI257" i="1"/>
  <c r="DK257" i="1"/>
  <c r="FP266" i="1"/>
  <c r="DP266" i="1"/>
  <c r="BU266" i="1"/>
  <c r="EQ243" i="1"/>
  <c r="CE265" i="1"/>
  <c r="GA265" i="1"/>
  <c r="EM270" i="1"/>
  <c r="EN270" i="1" s="1"/>
  <c r="EQ278" i="1"/>
  <c r="EY278" i="1"/>
  <c r="EU278" i="1"/>
  <c r="EW278" i="1"/>
  <c r="FA278" i="1"/>
  <c r="FH278" i="1" s="1"/>
  <c r="CC278" i="1" s="1"/>
  <c r="DO231" i="1"/>
  <c r="ET258" i="1"/>
  <c r="DL262" i="1"/>
  <c r="DF262" i="1"/>
  <c r="DM262" i="1"/>
  <c r="DN262" i="1"/>
  <c r="DD262" i="1"/>
  <c r="DE262" i="1"/>
  <c r="DM259" i="1"/>
  <c r="DN259" i="1"/>
  <c r="DE259" i="1"/>
  <c r="DF259" i="1"/>
  <c r="DG259" i="1"/>
  <c r="DH259" i="1"/>
  <c r="DJ259" i="1"/>
  <c r="DO276" i="1"/>
  <c r="DI278" i="1"/>
  <c r="ET291" i="1"/>
  <c r="BU285" i="1"/>
  <c r="EP278" i="1"/>
  <c r="ER307" i="1"/>
  <c r="EP289" i="1"/>
  <c r="DD291" i="1"/>
  <c r="DO281" i="1"/>
  <c r="DI309" i="1"/>
  <c r="DP316" i="1"/>
  <c r="FP316" i="1"/>
  <c r="EV294" i="1"/>
  <c r="DO312" i="1"/>
  <c r="DO328" i="1"/>
  <c r="DJ300" i="1"/>
  <c r="DK300" i="1"/>
  <c r="DD300" i="1"/>
  <c r="DL300" i="1"/>
  <c r="DE300" i="1"/>
  <c r="DM300" i="1"/>
  <c r="EW308" i="1"/>
  <c r="EX308" i="1"/>
  <c r="EQ308" i="1"/>
  <c r="EY308" i="1"/>
  <c r="FA308" i="1"/>
  <c r="FH308" i="1" s="1"/>
  <c r="CC308" i="1" s="1"/>
  <c r="EU308" i="1"/>
  <c r="DP288" i="1"/>
  <c r="FP288" i="1"/>
  <c r="DO289" i="1"/>
  <c r="DI317" i="1"/>
  <c r="EQ321" i="1"/>
  <c r="DI273" i="1"/>
  <c r="DI313" i="1"/>
  <c r="BU316" i="1"/>
  <c r="EW330" i="1"/>
  <c r="EP330" i="1"/>
  <c r="EQ330" i="1"/>
  <c r="EY330" i="1"/>
  <c r="EZ330" i="1"/>
  <c r="EU330" i="1"/>
  <c r="FA330" i="1"/>
  <c r="FH330" i="1" s="1"/>
  <c r="CC330" i="1" s="1"/>
  <c r="ET330" i="1"/>
  <c r="FP320" i="1"/>
  <c r="DP320" i="1"/>
  <c r="DP311" i="1"/>
  <c r="FP311" i="1"/>
  <c r="EV330" i="1"/>
  <c r="ES327" i="1"/>
  <c r="ER20" i="1"/>
  <c r="FB20" i="1"/>
  <c r="FD20" i="1" s="1"/>
  <c r="DK72" i="1"/>
  <c r="EX82" i="1"/>
  <c r="EY82" i="1"/>
  <c r="ET82" i="1"/>
  <c r="EU82" i="1"/>
  <c r="EV82" i="1"/>
  <c r="EZ82" i="1"/>
  <c r="CE88" i="1"/>
  <c r="DE94" i="1"/>
  <c r="DF94" i="1"/>
  <c r="DK94" i="1"/>
  <c r="DL94" i="1"/>
  <c r="DD94" i="1"/>
  <c r="DM94" i="1"/>
  <c r="DN94" i="1"/>
  <c r="DP97" i="1"/>
  <c r="FP97" i="1"/>
  <c r="EZ116" i="1"/>
  <c r="EV116" i="1"/>
  <c r="EW116" i="1"/>
  <c r="EY116" i="1"/>
  <c r="ET122" i="1"/>
  <c r="EV122" i="1"/>
  <c r="EW122" i="1"/>
  <c r="EY122" i="1"/>
  <c r="FW122" i="1" s="1"/>
  <c r="EQ122" i="1"/>
  <c r="DI131" i="1"/>
  <c r="DJ131" i="1"/>
  <c r="DD131" i="1"/>
  <c r="DK131" i="1"/>
  <c r="DL131" i="1"/>
  <c r="ET130" i="1"/>
  <c r="EV130" i="1"/>
  <c r="EW130" i="1"/>
  <c r="EX130" i="1"/>
  <c r="EY130" i="1"/>
  <c r="EZ130" i="1"/>
  <c r="GA127" i="1"/>
  <c r="CE127" i="1"/>
  <c r="FP136" i="1"/>
  <c r="DP136" i="1"/>
  <c r="DD150" i="1"/>
  <c r="DL150" i="1"/>
  <c r="DE150" i="1"/>
  <c r="DM150" i="1"/>
  <c r="DG150" i="1"/>
  <c r="DN150" i="1"/>
  <c r="DF150" i="1"/>
  <c r="DP162" i="1"/>
  <c r="FP162" i="1"/>
  <c r="FA180" i="1"/>
  <c r="FH180" i="1" s="1"/>
  <c r="CC180" i="1" s="1"/>
  <c r="ET180" i="1"/>
  <c r="EU180" i="1"/>
  <c r="EV180" i="1"/>
  <c r="EW180" i="1"/>
  <c r="EX180" i="1"/>
  <c r="EY180" i="1"/>
  <c r="EP180" i="1"/>
  <c r="EQ180" i="1"/>
  <c r="DO170" i="1"/>
  <c r="ES203" i="1"/>
  <c r="DO206" i="1"/>
  <c r="DP203" i="1"/>
  <c r="FP203" i="1"/>
  <c r="DO247" i="1"/>
  <c r="EQ217" i="1"/>
  <c r="EZ217" i="1"/>
  <c r="FA217" i="1"/>
  <c r="FH217" i="1" s="1"/>
  <c r="CC217" i="1" s="1"/>
  <c r="ET217" i="1"/>
  <c r="EW217" i="1"/>
  <c r="EP217" i="1"/>
  <c r="EX217" i="1"/>
  <c r="EU175" i="1"/>
  <c r="EV175" i="1"/>
  <c r="EX175" i="1"/>
  <c r="EY175" i="1"/>
  <c r="EP175" i="1"/>
  <c r="EZ175" i="1"/>
  <c r="EQ246" i="1"/>
  <c r="EZ246" i="1"/>
  <c r="FA246" i="1"/>
  <c r="FH246" i="1" s="1"/>
  <c r="CC246" i="1" s="1"/>
  <c r="ET246" i="1"/>
  <c r="EU246" i="1"/>
  <c r="EP246" i="1"/>
  <c r="EX246" i="1"/>
  <c r="DK245" i="1"/>
  <c r="DD245" i="1"/>
  <c r="DL245" i="1"/>
  <c r="DE245" i="1"/>
  <c r="DM245" i="1"/>
  <c r="BU245" i="1" s="1"/>
  <c r="DF245" i="1"/>
  <c r="DN245" i="1"/>
  <c r="DD293" i="1"/>
  <c r="DL293" i="1"/>
  <c r="DE293" i="1"/>
  <c r="DM293" i="1"/>
  <c r="DF293" i="1"/>
  <c r="DN293" i="1"/>
  <c r="DG293" i="1"/>
  <c r="FA310" i="1"/>
  <c r="FH310" i="1" s="1"/>
  <c r="CC310" i="1" s="1"/>
  <c r="ET310" i="1"/>
  <c r="EU310" i="1"/>
  <c r="EW310" i="1"/>
  <c r="EQ310" i="1"/>
  <c r="EY310" i="1"/>
  <c r="DP284" i="1"/>
  <c r="FP284" i="1"/>
  <c r="DO327" i="1"/>
  <c r="DP329" i="1"/>
  <c r="FP329" i="1"/>
  <c r="DH23" i="1"/>
  <c r="FA26" i="1"/>
  <c r="FH26" i="1" s="1"/>
  <c r="CC26" i="1" s="1"/>
  <c r="DM19" i="1"/>
  <c r="DN19" i="1"/>
  <c r="DE19" i="1"/>
  <c r="DF19" i="1"/>
  <c r="DH19" i="1"/>
  <c r="DG19" i="1"/>
  <c r="EM22" i="1"/>
  <c r="EN22" i="1" s="1"/>
  <c r="DF23" i="1"/>
  <c r="EV24" i="1"/>
  <c r="EQ27" i="1"/>
  <c r="EU26" i="1"/>
  <c r="DP29" i="1"/>
  <c r="EQ31" i="1"/>
  <c r="FA31" i="1"/>
  <c r="FH31" i="1" s="1"/>
  <c r="CC31" i="1" s="1"/>
  <c r="DO40" i="1"/>
  <c r="EM43" i="1"/>
  <c r="EN43" i="1" s="1"/>
  <c r="DL39" i="1"/>
  <c r="EQ45" i="1"/>
  <c r="DN39" i="1"/>
  <c r="EQ42" i="1"/>
  <c r="EZ42" i="1"/>
  <c r="ET42" i="1"/>
  <c r="EP42" i="1"/>
  <c r="EU42" i="1"/>
  <c r="BU47" i="1"/>
  <c r="DF52" i="1"/>
  <c r="DO52" i="1" s="1"/>
  <c r="DL51" i="1"/>
  <c r="EQ59" i="1"/>
  <c r="EP56" i="1"/>
  <c r="FP58" i="1"/>
  <c r="DP58" i="1"/>
  <c r="DO63" i="1"/>
  <c r="EW68" i="1"/>
  <c r="EX68" i="1"/>
  <c r="EY68" i="1"/>
  <c r="EZ68" i="1"/>
  <c r="FA68" i="1"/>
  <c r="FH68" i="1" s="1"/>
  <c r="CC68" i="1" s="1"/>
  <c r="EQ68" i="1"/>
  <c r="DL66" i="1"/>
  <c r="FA63" i="1"/>
  <c r="FH63" i="1" s="1"/>
  <c r="CC63" i="1" s="1"/>
  <c r="DJ70" i="1"/>
  <c r="BU63" i="1"/>
  <c r="DK70" i="1"/>
  <c r="DK71" i="1"/>
  <c r="EM58" i="1"/>
  <c r="EN58" i="1" s="1"/>
  <c r="EQ74" i="1"/>
  <c r="DF72" i="1"/>
  <c r="DI73" i="1"/>
  <c r="DK73" i="1"/>
  <c r="DL73" i="1"/>
  <c r="DD73" i="1"/>
  <c r="DF73" i="1"/>
  <c r="DJ73" i="1"/>
  <c r="DM70" i="1"/>
  <c r="EW74" i="1"/>
  <c r="EV77" i="1"/>
  <c r="EW77" i="1"/>
  <c r="EP77" i="1"/>
  <c r="EX77" i="1"/>
  <c r="EY77" i="1"/>
  <c r="EZ77" i="1"/>
  <c r="ET77" i="1"/>
  <c r="DL79" i="1"/>
  <c r="DL83" i="1"/>
  <c r="DM83" i="1"/>
  <c r="DN83" i="1"/>
  <c r="DD83" i="1"/>
  <c r="DE83" i="1"/>
  <c r="DF83" i="1"/>
  <c r="DG83" i="1"/>
  <c r="ET68" i="1"/>
  <c r="DH86" i="1"/>
  <c r="DI79" i="1"/>
  <c r="DK80" i="1"/>
  <c r="DE87" i="1"/>
  <c r="DF87" i="1"/>
  <c r="DK87" i="1"/>
  <c r="DL87" i="1"/>
  <c r="DM87" i="1"/>
  <c r="BU87" i="1" s="1"/>
  <c r="DN87" i="1"/>
  <c r="DD87" i="1"/>
  <c r="DN91" i="1"/>
  <c r="EQ82" i="1"/>
  <c r="BU85" i="1"/>
  <c r="DE99" i="1"/>
  <c r="DO99" i="1" s="1"/>
  <c r="EV94" i="1"/>
  <c r="DD91" i="1"/>
  <c r="BU102" i="1"/>
  <c r="DD95" i="1"/>
  <c r="DO105" i="1"/>
  <c r="FA116" i="1"/>
  <c r="FH116" i="1" s="1"/>
  <c r="CC116" i="1" s="1"/>
  <c r="DG113" i="1"/>
  <c r="DL110" i="1"/>
  <c r="BU108" i="1"/>
  <c r="DN111" i="1"/>
  <c r="DP103" i="1"/>
  <c r="FP103" i="1"/>
  <c r="DM117" i="1"/>
  <c r="EU115" i="1"/>
  <c r="EQ129" i="1"/>
  <c r="EZ129" i="1"/>
  <c r="ET129" i="1"/>
  <c r="EU129" i="1"/>
  <c r="EV129" i="1"/>
  <c r="EW129" i="1"/>
  <c r="EP129" i="1"/>
  <c r="EU118" i="1"/>
  <c r="EV118" i="1"/>
  <c r="EX118" i="1"/>
  <c r="EP118" i="1"/>
  <c r="DL129" i="1"/>
  <c r="EU131" i="1"/>
  <c r="EZ122" i="1"/>
  <c r="EX129" i="1"/>
  <c r="EP126" i="1"/>
  <c r="DK110" i="1"/>
  <c r="DL122" i="1"/>
  <c r="DN134" i="1"/>
  <c r="EY125" i="1"/>
  <c r="DG132" i="1"/>
  <c r="DI123" i="1"/>
  <c r="DJ123" i="1"/>
  <c r="DL123" i="1"/>
  <c r="DD123" i="1"/>
  <c r="DK123" i="1"/>
  <c r="EQ141" i="1"/>
  <c r="DH123" i="1"/>
  <c r="DJ129" i="1"/>
  <c r="DN145" i="1"/>
  <c r="EP141" i="1"/>
  <c r="DG145" i="1"/>
  <c r="ET141" i="1"/>
  <c r="DE147" i="1"/>
  <c r="DO147" i="1" s="1"/>
  <c r="DF147" i="1"/>
  <c r="DG147" i="1"/>
  <c r="DH147" i="1"/>
  <c r="DM147" i="1"/>
  <c r="DN147" i="1"/>
  <c r="DH138" i="1"/>
  <c r="DI138" i="1"/>
  <c r="DJ138" i="1"/>
  <c r="DJ150" i="1"/>
  <c r="FP154" i="1"/>
  <c r="EM158" i="1"/>
  <c r="EN158" i="1" s="1"/>
  <c r="DK150" i="1"/>
  <c r="DO160" i="1"/>
  <c r="DG144" i="1"/>
  <c r="DO144" i="1" s="1"/>
  <c r="DH144" i="1"/>
  <c r="DI144" i="1"/>
  <c r="DJ144" i="1"/>
  <c r="DF151" i="1"/>
  <c r="DN151" i="1"/>
  <c r="DG151" i="1"/>
  <c r="DI151" i="1"/>
  <c r="DH151" i="1"/>
  <c r="DF165" i="1"/>
  <c r="DN165" i="1"/>
  <c r="DL165" i="1"/>
  <c r="DM165" i="1"/>
  <c r="DD165" i="1"/>
  <c r="DE165" i="1"/>
  <c r="DG165" i="1"/>
  <c r="ET168" i="1"/>
  <c r="DN148" i="1"/>
  <c r="BU159" i="1"/>
  <c r="BU162" i="1"/>
  <c r="DH165" i="1"/>
  <c r="DE175" i="1"/>
  <c r="DO166" i="1"/>
  <c r="DK159" i="1"/>
  <c r="DF159" i="1"/>
  <c r="DN159" i="1"/>
  <c r="DG159" i="1"/>
  <c r="DH159" i="1"/>
  <c r="DI159" i="1"/>
  <c r="EW175" i="1"/>
  <c r="DO189" i="1"/>
  <c r="DD200" i="1"/>
  <c r="DL200" i="1"/>
  <c r="DF200" i="1"/>
  <c r="DN200" i="1"/>
  <c r="DE200" i="1"/>
  <c r="DG200" i="1"/>
  <c r="DM200" i="1"/>
  <c r="BU200" i="1" s="1"/>
  <c r="DF176" i="1"/>
  <c r="DO176" i="1" s="1"/>
  <c r="DN176" i="1"/>
  <c r="DG176" i="1"/>
  <c r="DH176" i="1"/>
  <c r="DI176" i="1"/>
  <c r="BU194" i="1"/>
  <c r="DI191" i="1"/>
  <c r="DF197" i="1"/>
  <c r="DN197" i="1"/>
  <c r="DG197" i="1"/>
  <c r="DH197" i="1"/>
  <c r="DI197" i="1"/>
  <c r="ET222" i="1"/>
  <c r="EU222" i="1"/>
  <c r="EV222" i="1"/>
  <c r="EY222" i="1"/>
  <c r="EZ222" i="1"/>
  <c r="DI195" i="1"/>
  <c r="FA178" i="1"/>
  <c r="FH178" i="1" s="1"/>
  <c r="CC178" i="1" s="1"/>
  <c r="DJ186" i="1"/>
  <c r="DK186" i="1"/>
  <c r="DL186" i="1"/>
  <c r="DM186" i="1"/>
  <c r="DD186" i="1"/>
  <c r="DE186" i="1"/>
  <c r="DJ199" i="1"/>
  <c r="DK199" i="1"/>
  <c r="DD199" i="1"/>
  <c r="DL199" i="1"/>
  <c r="DE199" i="1"/>
  <c r="DM199" i="1"/>
  <c r="DH200" i="1"/>
  <c r="EX192" i="1"/>
  <c r="EW199" i="1"/>
  <c r="EX199" i="1"/>
  <c r="EY199" i="1"/>
  <c r="EZ199" i="1"/>
  <c r="EU199" i="1"/>
  <c r="FA199" i="1"/>
  <c r="FH199" i="1" s="1"/>
  <c r="CC199" i="1" s="1"/>
  <c r="EM220" i="1"/>
  <c r="EN220" i="1" s="1"/>
  <c r="DJ225" i="1"/>
  <c r="DO239" i="1"/>
  <c r="DP213" i="1"/>
  <c r="DI221" i="1"/>
  <c r="EM201" i="1"/>
  <c r="EN201" i="1" s="1"/>
  <c r="DK220" i="1"/>
  <c r="DD220" i="1"/>
  <c r="DL220" i="1"/>
  <c r="DE220" i="1"/>
  <c r="DM220" i="1"/>
  <c r="DF220" i="1"/>
  <c r="DN220" i="1"/>
  <c r="FP189" i="1"/>
  <c r="DP189" i="1"/>
  <c r="EX222" i="1"/>
  <c r="DO203" i="1"/>
  <c r="DP206" i="1"/>
  <c r="FP206" i="1"/>
  <c r="DP215" i="1"/>
  <c r="FP215" i="1"/>
  <c r="DL217" i="1"/>
  <c r="DH220" i="1"/>
  <c r="EM226" i="1"/>
  <c r="EN226" i="1" s="1"/>
  <c r="DE207" i="1"/>
  <c r="EY235" i="1"/>
  <c r="EX249" i="1"/>
  <c r="EY249" i="1"/>
  <c r="EZ249" i="1"/>
  <c r="FA249" i="1"/>
  <c r="FH249" i="1" s="1"/>
  <c r="CC249" i="1" s="1"/>
  <c r="EV249" i="1"/>
  <c r="EQ238" i="1"/>
  <c r="EZ238" i="1"/>
  <c r="FA238" i="1"/>
  <c r="FH238" i="1" s="1"/>
  <c r="CC238" i="1" s="1"/>
  <c r="ET238" i="1"/>
  <c r="EU238" i="1"/>
  <c r="EP238" i="1"/>
  <c r="EX238" i="1"/>
  <c r="EM181" i="1"/>
  <c r="EN181" i="1" s="1"/>
  <c r="DL230" i="1"/>
  <c r="DI236" i="1"/>
  <c r="DJ236" i="1"/>
  <c r="DK236" i="1"/>
  <c r="DD236" i="1"/>
  <c r="DL236" i="1"/>
  <c r="BU247" i="1"/>
  <c r="DL250" i="1"/>
  <c r="DH225" i="1"/>
  <c r="DE236" i="1"/>
  <c r="DI245" i="1"/>
  <c r="EP249" i="1"/>
  <c r="DE232" i="1"/>
  <c r="DJ220" i="1"/>
  <c r="DF232" i="1"/>
  <c r="DI250" i="1"/>
  <c r="EW249" i="1"/>
  <c r="EY238" i="1"/>
  <c r="EQ247" i="1"/>
  <c r="DM257" i="1"/>
  <c r="FP260" i="1"/>
  <c r="DP260" i="1"/>
  <c r="DO279" i="1"/>
  <c r="DP268" i="1"/>
  <c r="FP268" i="1"/>
  <c r="DL259" i="1"/>
  <c r="EM269" i="1"/>
  <c r="EN269" i="1" s="1"/>
  <c r="BU260" i="1"/>
  <c r="EV278" i="1"/>
  <c r="FA291" i="1"/>
  <c r="FH291" i="1" s="1"/>
  <c r="CC291" i="1" s="1"/>
  <c r="EP291" i="1"/>
  <c r="EQ291" i="1"/>
  <c r="EU291" i="1"/>
  <c r="EW291" i="1"/>
  <c r="EU288" i="1"/>
  <c r="EQ288" i="1"/>
  <c r="FB288" i="1" s="1"/>
  <c r="FD288" i="1" s="1"/>
  <c r="EW288" i="1"/>
  <c r="EY288" i="1"/>
  <c r="FA288" i="1"/>
  <c r="FH288" i="1" s="1"/>
  <c r="CC288" i="1" s="1"/>
  <c r="ER292" i="1"/>
  <c r="DO306" i="1"/>
  <c r="DO272" i="1"/>
  <c r="EP282" i="1"/>
  <c r="EQ282" i="1"/>
  <c r="EY282" i="1"/>
  <c r="EU282" i="1"/>
  <c r="EW282" i="1"/>
  <c r="FA282" i="1"/>
  <c r="FH282" i="1" s="1"/>
  <c r="CC282" i="1" s="1"/>
  <c r="BU289" i="1"/>
  <c r="DD297" i="1"/>
  <c r="DL297" i="1"/>
  <c r="DE297" i="1"/>
  <c r="DM297" i="1"/>
  <c r="DF297" i="1"/>
  <c r="DN297" i="1"/>
  <c r="DG297" i="1"/>
  <c r="BU271" i="1"/>
  <c r="EZ278" i="1"/>
  <c r="EX291" i="1"/>
  <c r="EQ297" i="1"/>
  <c r="EY297" i="1"/>
  <c r="EZ297" i="1"/>
  <c r="FA297" i="1"/>
  <c r="FH297" i="1" s="1"/>
  <c r="CC297" i="1" s="1"/>
  <c r="EU297" i="1"/>
  <c r="EW297" i="1"/>
  <c r="EM279" i="1"/>
  <c r="EN279" i="1" s="1"/>
  <c r="DJ287" i="1"/>
  <c r="DH287" i="1"/>
  <c r="DG287" i="1"/>
  <c r="DI287" i="1"/>
  <c r="DJ291" i="1"/>
  <c r="DG291" i="1"/>
  <c r="DH291" i="1"/>
  <c r="ER309" i="1"/>
  <c r="FB309" i="1"/>
  <c r="FD309" i="1" s="1"/>
  <c r="DF314" i="1"/>
  <c r="DN314" i="1"/>
  <c r="DH314" i="1"/>
  <c r="DG314" i="1"/>
  <c r="DI314" i="1"/>
  <c r="ET297" i="1"/>
  <c r="BU292" i="1"/>
  <c r="DJ309" i="1"/>
  <c r="DP312" i="1"/>
  <c r="FP312" i="1"/>
  <c r="BU312" i="1"/>
  <c r="FP306" i="1"/>
  <c r="DP306" i="1"/>
  <c r="DO324" i="1"/>
  <c r="EM328" i="1"/>
  <c r="EN328" i="1" s="1"/>
  <c r="DM291" i="1"/>
  <c r="DI300" i="1"/>
  <c r="ER306" i="1"/>
  <c r="EQ309" i="1"/>
  <c r="EY309" i="1"/>
  <c r="EZ309" i="1"/>
  <c r="FA309" i="1"/>
  <c r="FH309" i="1" s="1"/>
  <c r="CC309" i="1" s="1"/>
  <c r="EU309" i="1"/>
  <c r="EW309" i="1"/>
  <c r="DH309" i="1"/>
  <c r="EW304" i="1"/>
  <c r="EX304" i="1"/>
  <c r="EQ304" i="1"/>
  <c r="EY304" i="1"/>
  <c r="FA304" i="1"/>
  <c r="FH304" i="1" s="1"/>
  <c r="CC304" i="1" s="1"/>
  <c r="EU304" i="1"/>
  <c r="BU307" i="1"/>
  <c r="FA318" i="1"/>
  <c r="FH318" i="1" s="1"/>
  <c r="CC318" i="1" s="1"/>
  <c r="ET318" i="1"/>
  <c r="ES318" i="1" s="1"/>
  <c r="EU318" i="1"/>
  <c r="EV318" i="1"/>
  <c r="EQ318" i="1"/>
  <c r="GE318" i="1" s="1"/>
  <c r="EW318" i="1"/>
  <c r="EY318" i="1"/>
  <c r="DM287" i="1"/>
  <c r="BU306" i="1"/>
  <c r="DF322" i="1"/>
  <c r="DN322" i="1"/>
  <c r="DM322" i="1"/>
  <c r="DJ322" i="1"/>
  <c r="DE322" i="1"/>
  <c r="DK322" i="1"/>
  <c r="DD322" i="1"/>
  <c r="DL322" i="1"/>
  <c r="BU284" i="1"/>
  <c r="DJ297" i="1"/>
  <c r="BU325" i="1"/>
  <c r="FW265" i="1"/>
  <c r="IH265" i="1"/>
  <c r="GB265" i="1"/>
  <c r="BU311" i="1"/>
  <c r="FB319" i="1"/>
  <c r="FD319" i="1" s="1"/>
  <c r="ER319" i="1"/>
  <c r="ES319" i="1" s="1"/>
  <c r="DH322" i="1"/>
  <c r="EP28" i="1"/>
  <c r="EX28" i="1"/>
  <c r="EQ28" i="1"/>
  <c r="EZ28" i="1"/>
  <c r="FA28" i="1"/>
  <c r="FH28" i="1" s="1"/>
  <c r="CC28" i="1" s="1"/>
  <c r="ET28" i="1"/>
  <c r="DP82" i="1"/>
  <c r="FP82" i="1"/>
  <c r="EP105" i="1"/>
  <c r="EY105" i="1"/>
  <c r="EZ105" i="1"/>
  <c r="FA105" i="1"/>
  <c r="FH105" i="1" s="1"/>
  <c r="CC105" i="1" s="1"/>
  <c r="DO119" i="1"/>
  <c r="BU167" i="1"/>
  <c r="DP183" i="1"/>
  <c r="FP183" i="1"/>
  <c r="EV227" i="1"/>
  <c r="EW227" i="1"/>
  <c r="EP227" i="1"/>
  <c r="EZ227" i="1"/>
  <c r="EQ227" i="1"/>
  <c r="FA227" i="1"/>
  <c r="FH227" i="1" s="1"/>
  <c r="CC227" i="1" s="1"/>
  <c r="ET227" i="1"/>
  <c r="ET230" i="1"/>
  <c r="EU230" i="1"/>
  <c r="EV230" i="1"/>
  <c r="EW230" i="1"/>
  <c r="EX230" i="1"/>
  <c r="EP230" i="1"/>
  <c r="EZ230" i="1"/>
  <c r="DO217" i="1"/>
  <c r="DP223" i="1"/>
  <c r="FP223" i="1"/>
  <c r="EM284" i="1"/>
  <c r="EN284" i="1" s="1"/>
  <c r="DO318" i="1"/>
  <c r="DK278" i="1"/>
  <c r="DP265" i="1"/>
  <c r="FP265" i="1"/>
  <c r="DO19" i="1"/>
  <c r="DG22" i="1"/>
  <c r="DH22" i="1"/>
  <c r="DJ22" i="1"/>
  <c r="DI22" i="1"/>
  <c r="DE23" i="1"/>
  <c r="DD24" i="1"/>
  <c r="DJ24" i="1"/>
  <c r="DK24" i="1"/>
  <c r="DL24" i="1"/>
  <c r="FW20" i="1"/>
  <c r="GB20" i="1"/>
  <c r="IH20" i="1"/>
  <c r="ET27" i="1"/>
  <c r="DO27" i="1"/>
  <c r="EU28" i="1"/>
  <c r="DO35" i="1"/>
  <c r="EP33" i="1"/>
  <c r="EY33" i="1"/>
  <c r="EZ33" i="1"/>
  <c r="EU33" i="1"/>
  <c r="FA33" i="1"/>
  <c r="FH33" i="1" s="1"/>
  <c r="CC33" i="1" s="1"/>
  <c r="EW33" i="1"/>
  <c r="DJ32" i="1"/>
  <c r="DD32" i="1"/>
  <c r="DK32" i="1"/>
  <c r="DL32" i="1"/>
  <c r="DI32" i="1"/>
  <c r="DF37" i="1"/>
  <c r="DN37" i="1"/>
  <c r="DG37" i="1"/>
  <c r="DH37" i="1"/>
  <c r="DI37" i="1"/>
  <c r="DH36" i="1"/>
  <c r="FP35" i="1"/>
  <c r="DP35" i="1"/>
  <c r="EM39" i="1"/>
  <c r="EN39" i="1" s="1"/>
  <c r="DK39" i="1"/>
  <c r="DI42" i="1"/>
  <c r="BU40" i="1"/>
  <c r="EP44" i="1"/>
  <c r="DD44" i="1"/>
  <c r="DI44" i="1"/>
  <c r="DJ44" i="1"/>
  <c r="DK44" i="1"/>
  <c r="DL44" i="1"/>
  <c r="BU58" i="1"/>
  <c r="DG52" i="1"/>
  <c r="DH52" i="1"/>
  <c r="DJ52" i="1"/>
  <c r="DI52" i="1"/>
  <c r="DJ60" i="1"/>
  <c r="DK60" i="1"/>
  <c r="DD60" i="1"/>
  <c r="DL60" i="1"/>
  <c r="DE60" i="1"/>
  <c r="DM60" i="1"/>
  <c r="DP63" i="1"/>
  <c r="FP63" i="1"/>
  <c r="DK61" i="1"/>
  <c r="EY72" i="1"/>
  <c r="DE71" i="1"/>
  <c r="DO71" i="1" s="1"/>
  <c r="DM71" i="1"/>
  <c r="DG71" i="1"/>
  <c r="DH71" i="1"/>
  <c r="DJ71" i="1"/>
  <c r="DK75" i="1"/>
  <c r="DN72" i="1"/>
  <c r="FP74" i="1"/>
  <c r="DP74" i="1"/>
  <c r="DE80" i="1"/>
  <c r="DO80" i="1" s="1"/>
  <c r="DE81" i="1"/>
  <c r="DF81" i="1"/>
  <c r="DL75" i="1"/>
  <c r="EM80" i="1"/>
  <c r="EN80" i="1" s="1"/>
  <c r="DK82" i="1"/>
  <c r="DE82" i="1"/>
  <c r="DJ82" i="1"/>
  <c r="DL82" i="1"/>
  <c r="DM82" i="1"/>
  <c r="DN82" i="1"/>
  <c r="DD82" i="1"/>
  <c r="DI71" i="1"/>
  <c r="DK79" i="1"/>
  <c r="FA82" i="1"/>
  <c r="FH82" i="1" s="1"/>
  <c r="CC82" i="1" s="1"/>
  <c r="GA94" i="1"/>
  <c r="DL86" i="1"/>
  <c r="DD86" i="1"/>
  <c r="DN86" i="1"/>
  <c r="DF86" i="1"/>
  <c r="DI86" i="1"/>
  <c r="DK86" i="1"/>
  <c r="DJ97" i="1"/>
  <c r="DK97" i="1"/>
  <c r="DD97" i="1"/>
  <c r="DE97" i="1"/>
  <c r="DL97" i="1"/>
  <c r="DM97" i="1"/>
  <c r="DD92" i="1"/>
  <c r="DI92" i="1"/>
  <c r="DJ92" i="1"/>
  <c r="DK92" i="1"/>
  <c r="DL92" i="1"/>
  <c r="EQ94" i="1"/>
  <c r="EZ94" i="1"/>
  <c r="EX94" i="1"/>
  <c r="EP94" i="1"/>
  <c r="FA94" i="1"/>
  <c r="FH94" i="1" s="1"/>
  <c r="CC94" i="1" s="1"/>
  <c r="DG91" i="1"/>
  <c r="DH91" i="1"/>
  <c r="DI91" i="1"/>
  <c r="DJ91" i="1"/>
  <c r="DM95" i="1"/>
  <c r="DN95" i="1"/>
  <c r="DG95" i="1"/>
  <c r="DH95" i="1"/>
  <c r="DJ95" i="1"/>
  <c r="DI95" i="1"/>
  <c r="EW105" i="1"/>
  <c r="DO98" i="1"/>
  <c r="FA115" i="1"/>
  <c r="FH115" i="1" s="1"/>
  <c r="CC115" i="1" s="1"/>
  <c r="EQ97" i="1"/>
  <c r="DG115" i="1"/>
  <c r="DJ115" i="1"/>
  <c r="DL115" i="1"/>
  <c r="DD115" i="1"/>
  <c r="DI115" i="1"/>
  <c r="DM115" i="1"/>
  <c r="ET105" i="1"/>
  <c r="DP109" i="1"/>
  <c r="FP109" i="1"/>
  <c r="DJ113" i="1"/>
  <c r="DP108" i="1"/>
  <c r="FP108" i="1"/>
  <c r="EQ133" i="1"/>
  <c r="EZ133" i="1"/>
  <c r="IH133" i="1" s="1"/>
  <c r="ET133" i="1"/>
  <c r="EU133" i="1"/>
  <c r="EV133" i="1"/>
  <c r="GB133" i="1" s="1"/>
  <c r="EP133" i="1"/>
  <c r="EW133" i="1"/>
  <c r="EQ117" i="1"/>
  <c r="FA117" i="1"/>
  <c r="FH117" i="1" s="1"/>
  <c r="CC117" i="1" s="1"/>
  <c r="EV117" i="1"/>
  <c r="EP117" i="1"/>
  <c r="ET117" i="1"/>
  <c r="EW117" i="1"/>
  <c r="EX117" i="1"/>
  <c r="EV131" i="1"/>
  <c r="EX131" i="1"/>
  <c r="EQ131" i="1"/>
  <c r="EY131" i="1"/>
  <c r="EZ131" i="1"/>
  <c r="FA131" i="1"/>
  <c r="FH131" i="1" s="1"/>
  <c r="CC131" i="1" s="1"/>
  <c r="EY136" i="1"/>
  <c r="ET126" i="1"/>
  <c r="EV126" i="1"/>
  <c r="EW126" i="1"/>
  <c r="EX126" i="1"/>
  <c r="EQ126" i="1"/>
  <c r="EY126" i="1"/>
  <c r="EZ126" i="1"/>
  <c r="EU122" i="1"/>
  <c r="ET137" i="1"/>
  <c r="EU137" i="1"/>
  <c r="EX137" i="1"/>
  <c r="EY137" i="1"/>
  <c r="EP137" i="1"/>
  <c r="EZ137" i="1"/>
  <c r="EQ137" i="1"/>
  <c r="DO120" i="1"/>
  <c r="DF142" i="1"/>
  <c r="DN142" i="1"/>
  <c r="DK142" i="1"/>
  <c r="DD142" i="1"/>
  <c r="DL142" i="1"/>
  <c r="DE142" i="1"/>
  <c r="DM142" i="1"/>
  <c r="DN137" i="1"/>
  <c r="DG137" i="1"/>
  <c r="DH137" i="1"/>
  <c r="DI137" i="1"/>
  <c r="DJ137" i="1"/>
  <c r="DG142" i="1"/>
  <c r="DH142" i="1"/>
  <c r="DH139" i="1"/>
  <c r="DE139" i="1"/>
  <c r="DM139" i="1"/>
  <c r="DO139" i="1" s="1"/>
  <c r="DF139" i="1"/>
  <c r="DN139" i="1"/>
  <c r="DG139" i="1"/>
  <c r="FP139" i="1" s="1"/>
  <c r="DJ142" i="1"/>
  <c r="EX135" i="1"/>
  <c r="ET135" i="1"/>
  <c r="EY135" i="1"/>
  <c r="EZ135" i="1"/>
  <c r="EQ135" i="1"/>
  <c r="FA135" i="1"/>
  <c r="FH135" i="1" s="1"/>
  <c r="CC135" i="1" s="1"/>
  <c r="DO162" i="1"/>
  <c r="DJ153" i="1"/>
  <c r="DK153" i="1"/>
  <c r="DE153" i="1"/>
  <c r="DL153" i="1"/>
  <c r="DM153" i="1"/>
  <c r="DD153" i="1"/>
  <c r="DH150" i="1"/>
  <c r="DG175" i="1"/>
  <c r="DH175" i="1"/>
  <c r="DI175" i="1"/>
  <c r="DJ175" i="1"/>
  <c r="EU160" i="1"/>
  <c r="EW160" i="1"/>
  <c r="EP160" i="1"/>
  <c r="EX160" i="1"/>
  <c r="EZ160" i="1"/>
  <c r="BU151" i="1"/>
  <c r="DO171" i="1"/>
  <c r="DO167" i="1"/>
  <c r="DF169" i="1"/>
  <c r="DN169" i="1"/>
  <c r="DJ169" i="1"/>
  <c r="DL169" i="1"/>
  <c r="DM169" i="1"/>
  <c r="DD169" i="1"/>
  <c r="DE169" i="1"/>
  <c r="DG169" i="1"/>
  <c r="ET175" i="1"/>
  <c r="FA159" i="1"/>
  <c r="FH159" i="1" s="1"/>
  <c r="CC159" i="1" s="1"/>
  <c r="EU159" i="1"/>
  <c r="EV159" i="1"/>
  <c r="EP159" i="1"/>
  <c r="EQ159" i="1"/>
  <c r="EX159" i="1"/>
  <c r="EY159" i="1"/>
  <c r="DN153" i="1"/>
  <c r="FP172" i="1"/>
  <c r="DP172" i="1"/>
  <c r="DM175" i="1"/>
  <c r="EU171" i="1"/>
  <c r="EV171" i="1"/>
  <c r="EX171" i="1"/>
  <c r="FA171" i="1"/>
  <c r="FH171" i="1" s="1"/>
  <c r="CC171" i="1" s="1"/>
  <c r="EP171" i="1"/>
  <c r="EV182" i="1"/>
  <c r="ET182" i="1"/>
  <c r="ES182" i="1" s="1"/>
  <c r="DG153" i="1"/>
  <c r="DP153" i="1" s="1"/>
  <c r="EZ178" i="1"/>
  <c r="FP140" i="1"/>
  <c r="DP140" i="1"/>
  <c r="DI165" i="1"/>
  <c r="EZ180" i="1"/>
  <c r="FP171" i="1"/>
  <c r="DP171" i="1"/>
  <c r="DP194" i="1"/>
  <c r="FP194" i="1"/>
  <c r="BU178" i="1"/>
  <c r="ER191" i="1"/>
  <c r="EW187" i="1"/>
  <c r="EX187" i="1"/>
  <c r="EY187" i="1"/>
  <c r="EZ187" i="1"/>
  <c r="FA187" i="1"/>
  <c r="FH187" i="1" s="1"/>
  <c r="CC187" i="1" s="1"/>
  <c r="EU187" i="1"/>
  <c r="DP186" i="1"/>
  <c r="FP186" i="1"/>
  <c r="DP199" i="1"/>
  <c r="FP199" i="1"/>
  <c r="ET178" i="1"/>
  <c r="BU201" i="1"/>
  <c r="EW207" i="1"/>
  <c r="EX207" i="1"/>
  <c r="EY207" i="1"/>
  <c r="EP207" i="1"/>
  <c r="EZ207" i="1"/>
  <c r="BU193" i="1"/>
  <c r="DI200" i="1"/>
  <c r="EP208" i="1"/>
  <c r="EY208" i="1"/>
  <c r="EZ208" i="1"/>
  <c r="FA208" i="1"/>
  <c r="FH208" i="1" s="1"/>
  <c r="CC208" i="1" s="1"/>
  <c r="ET208" i="1"/>
  <c r="FW208" i="1" s="1"/>
  <c r="DF201" i="1"/>
  <c r="DO201" i="1" s="1"/>
  <c r="DN201" i="1"/>
  <c r="DG201" i="1"/>
  <c r="DH201" i="1"/>
  <c r="DI201" i="1"/>
  <c r="DO211" i="1"/>
  <c r="FP229" i="1"/>
  <c r="DP229" i="1"/>
  <c r="ET239" i="1"/>
  <c r="EU239" i="1"/>
  <c r="EV239" i="1"/>
  <c r="EW239" i="1"/>
  <c r="EP239" i="1"/>
  <c r="EZ239" i="1"/>
  <c r="DG214" i="1"/>
  <c r="DH214" i="1"/>
  <c r="DI214" i="1"/>
  <c r="DJ214" i="1"/>
  <c r="DG222" i="1"/>
  <c r="DH222" i="1"/>
  <c r="DI222" i="1"/>
  <c r="DJ222" i="1"/>
  <c r="BU190" i="1"/>
  <c r="DN214" i="1"/>
  <c r="EV223" i="1"/>
  <c r="EW223" i="1"/>
  <c r="EP223" i="1"/>
  <c r="EX223" i="1"/>
  <c r="EQ223" i="1"/>
  <c r="EY223" i="1"/>
  <c r="FA223" i="1"/>
  <c r="FH223" i="1" s="1"/>
  <c r="CC223" i="1" s="1"/>
  <c r="ET223" i="1"/>
  <c r="EU223" i="1"/>
  <c r="EX245" i="1"/>
  <c r="EY245" i="1"/>
  <c r="EZ245" i="1"/>
  <c r="FA245" i="1"/>
  <c r="FH245" i="1" s="1"/>
  <c r="CC245" i="1" s="1"/>
  <c r="EV245" i="1"/>
  <c r="EU249" i="1"/>
  <c r="EY227" i="1"/>
  <c r="FW227" i="1" s="1"/>
  <c r="EX247" i="1"/>
  <c r="DE242" i="1"/>
  <c r="DO242" i="1" s="1"/>
  <c r="DM242" i="1"/>
  <c r="DF242" i="1"/>
  <c r="DN242" i="1"/>
  <c r="DG242" i="1"/>
  <c r="FP242" i="1" s="1"/>
  <c r="DH242" i="1"/>
  <c r="DI248" i="1"/>
  <c r="DJ248" i="1"/>
  <c r="DK248" i="1"/>
  <c r="DD248" i="1"/>
  <c r="DL248" i="1"/>
  <c r="DM236" i="1"/>
  <c r="EP245" i="1"/>
  <c r="ET249" i="1"/>
  <c r="DH227" i="1"/>
  <c r="DI227" i="1"/>
  <c r="DJ227" i="1"/>
  <c r="DK227" i="1"/>
  <c r="DI230" i="1"/>
  <c r="DH251" i="1"/>
  <c r="DI251" i="1"/>
  <c r="DF251" i="1"/>
  <c r="DG251" i="1"/>
  <c r="DN251" i="1"/>
  <c r="DJ251" i="1"/>
  <c r="FA222" i="1"/>
  <c r="FH222" i="1" s="1"/>
  <c r="CC222" i="1" s="1"/>
  <c r="DK241" i="1"/>
  <c r="DD241" i="1"/>
  <c r="DL241" i="1"/>
  <c r="DE241" i="1"/>
  <c r="DM241" i="1"/>
  <c r="BU241" i="1" s="1"/>
  <c r="DF241" i="1"/>
  <c r="DN241" i="1"/>
  <c r="DJ250" i="1"/>
  <c r="EQ239" i="1"/>
  <c r="BU262" i="1"/>
  <c r="EQ249" i="1"/>
  <c r="BU231" i="1"/>
  <c r="ET263" i="1"/>
  <c r="EU263" i="1"/>
  <c r="EV263" i="1"/>
  <c r="EW263" i="1"/>
  <c r="EX263" i="1"/>
  <c r="EY263" i="1"/>
  <c r="EZ263" i="1"/>
  <c r="EP263" i="1"/>
  <c r="EQ263" i="1"/>
  <c r="EM259" i="1"/>
  <c r="EN259" i="1" s="1"/>
  <c r="DH278" i="1"/>
  <c r="EZ288" i="1"/>
  <c r="EW292" i="1"/>
  <c r="EX292" i="1"/>
  <c r="EY292" i="1"/>
  <c r="ET292" i="1"/>
  <c r="EU292" i="1"/>
  <c r="DP261" i="1"/>
  <c r="FP261" i="1"/>
  <c r="BU275" i="1"/>
  <c r="EX278" i="1"/>
  <c r="ET273" i="1"/>
  <c r="DJ278" i="1"/>
  <c r="EZ282" i="1"/>
  <c r="EX289" i="1"/>
  <c r="EV267" i="1"/>
  <c r="EM293" i="1"/>
  <c r="EN293" i="1" s="1"/>
  <c r="ER299" i="1"/>
  <c r="ET282" i="1"/>
  <c r="DO270" i="1"/>
  <c r="EM272" i="1"/>
  <c r="EN272" i="1" s="1"/>
  <c r="DJ283" i="1"/>
  <c r="DH283" i="1"/>
  <c r="DG283" i="1"/>
  <c r="DI283" i="1"/>
  <c r="DL287" i="1"/>
  <c r="DL291" i="1"/>
  <c r="ET308" i="1"/>
  <c r="ES308" i="1" s="1"/>
  <c r="DF302" i="1"/>
  <c r="DO302" i="1" s="1"/>
  <c r="DN302" i="1"/>
  <c r="DG302" i="1"/>
  <c r="DH302" i="1"/>
  <c r="DI302" i="1"/>
  <c r="DF310" i="1"/>
  <c r="DN310" i="1"/>
  <c r="DG310" i="1"/>
  <c r="DH310" i="1"/>
  <c r="DI310" i="1"/>
  <c r="DL314" i="1"/>
  <c r="DI293" i="1"/>
  <c r="DI305" i="1"/>
  <c r="DE310" i="1"/>
  <c r="EM324" i="1"/>
  <c r="EN324" i="1" s="1"/>
  <c r="DK293" i="1"/>
  <c r="EX297" i="1"/>
  <c r="FA306" i="1"/>
  <c r="FH306" i="1" s="1"/>
  <c r="CC306" i="1" s="1"/>
  <c r="ET306" i="1"/>
  <c r="ES306" i="1" s="1"/>
  <c r="EU306" i="1"/>
  <c r="EW306" i="1"/>
  <c r="EQ306" i="1"/>
  <c r="EY306" i="1"/>
  <c r="FW306" i="1" s="1"/>
  <c r="DK310" i="1"/>
  <c r="BU288" i="1"/>
  <c r="DH297" i="1"/>
  <c r="DO307" i="1"/>
  <c r="EZ310" i="1"/>
  <c r="DP307" i="1"/>
  <c r="FP307" i="1"/>
  <c r="DM330" i="1"/>
  <c r="DE330" i="1"/>
  <c r="DJ330" i="1"/>
  <c r="DK330" i="1"/>
  <c r="DD330" i="1"/>
  <c r="DL330" i="1"/>
  <c r="FP276" i="1"/>
  <c r="EV304" i="1"/>
  <c r="EX309" i="1"/>
  <c r="EM315" i="1"/>
  <c r="EN315" i="1" s="1"/>
  <c r="DJ296" i="1"/>
  <c r="DK296" i="1"/>
  <c r="DD296" i="1"/>
  <c r="DL296" i="1"/>
  <c r="DE296" i="1"/>
  <c r="DM296" i="1"/>
  <c r="DP323" i="1"/>
  <c r="FP323" i="1"/>
  <c r="BU320" i="1"/>
  <c r="DO329" i="1"/>
  <c r="ER24" i="1"/>
  <c r="EP61" i="1"/>
  <c r="EZ61" i="1"/>
  <c r="FA61" i="1"/>
  <c r="FH61" i="1" s="1"/>
  <c r="CC61" i="1" s="1"/>
  <c r="ET61" i="1"/>
  <c r="EU61" i="1"/>
  <c r="EV61" i="1"/>
  <c r="EW61" i="1"/>
  <c r="DG72" i="1"/>
  <c r="GA72" i="1" s="1"/>
  <c r="DI72" i="1"/>
  <c r="DD72" i="1"/>
  <c r="DJ72" i="1"/>
  <c r="DL72" i="1"/>
  <c r="EM69" i="1"/>
  <c r="EN69" i="1" s="1"/>
  <c r="BU107" i="1"/>
  <c r="DK124" i="1"/>
  <c r="DD124" i="1"/>
  <c r="DL124" i="1"/>
  <c r="DE124" i="1"/>
  <c r="DF124" i="1"/>
  <c r="DM124" i="1"/>
  <c r="DN124" i="1"/>
  <c r="DO135" i="1"/>
  <c r="DI179" i="1"/>
  <c r="BU176" i="1"/>
  <c r="EU190" i="1"/>
  <c r="EV190" i="1"/>
  <c r="EW190" i="1"/>
  <c r="EX190" i="1"/>
  <c r="EQ190" i="1"/>
  <c r="EY190" i="1"/>
  <c r="FA190" i="1"/>
  <c r="FH190" i="1" s="1"/>
  <c r="CC190" i="1" s="1"/>
  <c r="EU194" i="1"/>
  <c r="EV194" i="1"/>
  <c r="EW194" i="1"/>
  <c r="EX194" i="1"/>
  <c r="EQ194" i="1"/>
  <c r="EY194" i="1"/>
  <c r="FA194" i="1"/>
  <c r="FH194" i="1" s="1"/>
  <c r="CC194" i="1" s="1"/>
  <c r="FA184" i="1"/>
  <c r="FH184" i="1" s="1"/>
  <c r="CC184" i="1" s="1"/>
  <c r="EQ184" i="1"/>
  <c r="ET184" i="1"/>
  <c r="EV184" i="1"/>
  <c r="EW184" i="1"/>
  <c r="EX184" i="1"/>
  <c r="EY184" i="1"/>
  <c r="GE203" i="1"/>
  <c r="ET235" i="1"/>
  <c r="EU235" i="1"/>
  <c r="EV235" i="1"/>
  <c r="EW235" i="1"/>
  <c r="EP235" i="1"/>
  <c r="EZ235" i="1"/>
  <c r="FP209" i="1"/>
  <c r="DK212" i="1"/>
  <c r="DD212" i="1"/>
  <c r="DL212" i="1"/>
  <c r="DE212" i="1"/>
  <c r="DM212" i="1"/>
  <c r="DF212" i="1"/>
  <c r="DN212" i="1"/>
  <c r="DE238" i="1"/>
  <c r="DM238" i="1"/>
  <c r="DF238" i="1"/>
  <c r="DN238" i="1"/>
  <c r="DG238" i="1"/>
  <c r="FP238" i="1" s="1"/>
  <c r="DH238" i="1"/>
  <c r="DI244" i="1"/>
  <c r="DJ244" i="1"/>
  <c r="DK244" i="1"/>
  <c r="DD244" i="1"/>
  <c r="DL244" i="1"/>
  <c r="DE253" i="1"/>
  <c r="DM253" i="1"/>
  <c r="DD253" i="1"/>
  <c r="DJ253" i="1"/>
  <c r="DL253" i="1"/>
  <c r="DN253" i="1"/>
  <c r="DF253" i="1"/>
  <c r="DK253" i="1"/>
  <c r="BU258" i="1"/>
  <c r="DE244" i="1"/>
  <c r="DG244" i="1"/>
  <c r="ER265" i="1"/>
  <c r="FB265" i="1"/>
  <c r="FD265" i="1" s="1"/>
  <c r="DP231" i="1"/>
  <c r="FP231" i="1"/>
  <c r="DF244" i="1"/>
  <c r="BU268" i="1"/>
  <c r="EQ258" i="1"/>
  <c r="EZ258" i="1"/>
  <c r="FA258" i="1"/>
  <c r="FH258" i="1" s="1"/>
  <c r="CC258" i="1" s="1"/>
  <c r="EP258" i="1"/>
  <c r="EV258" i="1"/>
  <c r="EX258" i="1"/>
  <c r="FP274" i="1"/>
  <c r="DD309" i="1"/>
  <c r="DL309" i="1"/>
  <c r="DE309" i="1"/>
  <c r="DM309" i="1"/>
  <c r="DF309" i="1"/>
  <c r="DN309" i="1"/>
  <c r="DG309" i="1"/>
  <c r="EQ305" i="1"/>
  <c r="EY305" i="1"/>
  <c r="EZ305" i="1"/>
  <c r="FA305" i="1"/>
  <c r="FH305" i="1" s="1"/>
  <c r="CC305" i="1" s="1"/>
  <c r="EU305" i="1"/>
  <c r="EW305" i="1"/>
  <c r="FP267" i="1"/>
  <c r="DP267" i="1"/>
  <c r="EW289" i="1"/>
  <c r="FA289" i="1"/>
  <c r="FH289" i="1" s="1"/>
  <c r="CC289" i="1" s="1"/>
  <c r="EQ289" i="1"/>
  <c r="EU289" i="1"/>
  <c r="EY289" i="1"/>
  <c r="DP303" i="1"/>
  <c r="FP303" i="1"/>
  <c r="ES311" i="1"/>
  <c r="ES307" i="1"/>
  <c r="DP321" i="1"/>
  <c r="FP321" i="1"/>
  <c r="BU315" i="1"/>
  <c r="EU321" i="1"/>
  <c r="FA321" i="1"/>
  <c r="FH321" i="1" s="1"/>
  <c r="CC321" i="1" s="1"/>
  <c r="EW321" i="1"/>
  <c r="EY321" i="1"/>
  <c r="EZ321" i="1"/>
  <c r="DI21" i="1"/>
  <c r="DK21" i="1"/>
  <c r="DN21" i="1"/>
  <c r="DF21" i="1"/>
  <c r="DH21" i="1"/>
  <c r="DG21" i="1"/>
  <c r="EX27" i="1"/>
  <c r="DH33" i="1"/>
  <c r="EX17" i="1"/>
  <c r="EY17" i="1"/>
  <c r="EZ17" i="1"/>
  <c r="FA17" i="1"/>
  <c r="FH17" i="1" s="1"/>
  <c r="CC17" i="1" s="1"/>
  <c r="EU17" i="1"/>
  <c r="EV17" i="1"/>
  <c r="DD21" i="1"/>
  <c r="DL22" i="1"/>
  <c r="DM24" i="1"/>
  <c r="EP27" i="1"/>
  <c r="DH31" i="1"/>
  <c r="DG31" i="1"/>
  <c r="DI31" i="1"/>
  <c r="DJ31" i="1"/>
  <c r="DO47" i="1"/>
  <c r="DD55" i="1"/>
  <c r="ET59" i="1"/>
  <c r="EM64" i="1"/>
  <c r="EN64" i="1" s="1"/>
  <c r="EX61" i="1"/>
  <c r="DH61" i="1"/>
  <c r="DP60" i="1"/>
  <c r="FP60" i="1"/>
  <c r="ET71" i="1"/>
  <c r="EU71" i="1"/>
  <c r="EV71" i="1"/>
  <c r="EX71" i="1"/>
  <c r="EZ71" i="1"/>
  <c r="EP71" i="1"/>
  <c r="EU63" i="1"/>
  <c r="FB63" i="1" s="1"/>
  <c r="FD63" i="1" s="1"/>
  <c r="EV63" i="1"/>
  <c r="EW63" i="1"/>
  <c r="EX63" i="1"/>
  <c r="EY63" i="1"/>
  <c r="EZ63" i="1"/>
  <c r="EQ63" i="1"/>
  <c r="EM54" i="1"/>
  <c r="EN54" i="1" s="1"/>
  <c r="DH70" i="1"/>
  <c r="FA72" i="1"/>
  <c r="FH72" i="1" s="1"/>
  <c r="CC72" i="1" s="1"/>
  <c r="EQ71" i="1"/>
  <c r="DJ64" i="1"/>
  <c r="DK64" i="1"/>
  <c r="DL64" i="1"/>
  <c r="DM64" i="1"/>
  <c r="DD64" i="1"/>
  <c r="DE64" i="1"/>
  <c r="DK68" i="1"/>
  <c r="DL68" i="1"/>
  <c r="DM68" i="1"/>
  <c r="DD68" i="1"/>
  <c r="DE68" i="1"/>
  <c r="DJ68" i="1"/>
  <c r="DK65" i="1"/>
  <c r="DI77" i="1"/>
  <c r="DJ77" i="1"/>
  <c r="DK77" i="1"/>
  <c r="DD77" i="1"/>
  <c r="DL77" i="1"/>
  <c r="DK78" i="1"/>
  <c r="DD78" i="1"/>
  <c r="DL78" i="1"/>
  <c r="DE78" i="1"/>
  <c r="DM78" i="1"/>
  <c r="DF78" i="1"/>
  <c r="DN78" i="1"/>
  <c r="DM80" i="1"/>
  <c r="DG78" i="1"/>
  <c r="DP78" i="1" s="1"/>
  <c r="EM84" i="1"/>
  <c r="EN84" i="1" s="1"/>
  <c r="GA87" i="1"/>
  <c r="DG77" i="1"/>
  <c r="GA77" i="1" s="1"/>
  <c r="DM81" i="1"/>
  <c r="DN81" i="1"/>
  <c r="EP82" i="1"/>
  <c r="BU83" i="1"/>
  <c r="BU86" i="1"/>
  <c r="DF96" i="1"/>
  <c r="ET95" i="1"/>
  <c r="EU95" i="1"/>
  <c r="EW95" i="1"/>
  <c r="EX95" i="1"/>
  <c r="EP95" i="1"/>
  <c r="EY95" i="1"/>
  <c r="EZ95" i="1"/>
  <c r="EV97" i="1"/>
  <c r="EQ95" i="1"/>
  <c r="EM98" i="1"/>
  <c r="EN98" i="1" s="1"/>
  <c r="DH81" i="1"/>
  <c r="EP102" i="1"/>
  <c r="EQ102" i="1"/>
  <c r="EY102" i="1"/>
  <c r="FW102" i="1" s="1"/>
  <c r="FA102" i="1"/>
  <c r="FH102" i="1" s="1"/>
  <c r="CC102" i="1" s="1"/>
  <c r="ET102" i="1"/>
  <c r="EU102" i="1"/>
  <c r="EV102" i="1"/>
  <c r="EW102" i="1"/>
  <c r="EZ99" i="1"/>
  <c r="EM112" i="1"/>
  <c r="EN112" i="1" s="1"/>
  <c r="ET99" i="1"/>
  <c r="EX116" i="1"/>
  <c r="FA97" i="1"/>
  <c r="FH97" i="1" s="1"/>
  <c r="CC97" i="1" s="1"/>
  <c r="EY115" i="1"/>
  <c r="EM91" i="1"/>
  <c r="EN91" i="1" s="1"/>
  <c r="DF99" i="1"/>
  <c r="DN99" i="1"/>
  <c r="DG99" i="1"/>
  <c r="DH99" i="1"/>
  <c r="DI99" i="1"/>
  <c r="EV115" i="1"/>
  <c r="BU109" i="1"/>
  <c r="FA111" i="1"/>
  <c r="FH111" i="1" s="1"/>
  <c r="CC111" i="1" s="1"/>
  <c r="DP120" i="1"/>
  <c r="FP120" i="1"/>
  <c r="ET114" i="1"/>
  <c r="DG134" i="1"/>
  <c r="DH134" i="1"/>
  <c r="DI134" i="1"/>
  <c r="DJ134" i="1"/>
  <c r="DN121" i="1"/>
  <c r="DF121" i="1"/>
  <c r="DG121" i="1"/>
  <c r="DH121" i="1"/>
  <c r="DI121" i="1"/>
  <c r="DE133" i="1"/>
  <c r="DO133" i="1" s="1"/>
  <c r="DM133" i="1"/>
  <c r="BU133" i="1" s="1"/>
  <c r="DF133" i="1"/>
  <c r="DN133" i="1"/>
  <c r="DG133" i="1"/>
  <c r="FP133" i="1" s="1"/>
  <c r="DH133" i="1"/>
  <c r="ER135" i="1"/>
  <c r="FB135" i="1"/>
  <c r="FD135" i="1" s="1"/>
  <c r="ER127" i="1"/>
  <c r="ES127" i="1"/>
  <c r="EP132" i="1"/>
  <c r="EX132" i="1"/>
  <c r="EQ132" i="1"/>
  <c r="EZ132" i="1"/>
  <c r="FA132" i="1"/>
  <c r="FH132" i="1" s="1"/>
  <c r="CC132" i="1" s="1"/>
  <c r="ET132" i="1"/>
  <c r="EU132" i="1"/>
  <c r="EV132" i="1"/>
  <c r="DK125" i="1"/>
  <c r="DL148" i="1"/>
  <c r="DF148" i="1"/>
  <c r="DG148" i="1"/>
  <c r="DH148" i="1"/>
  <c r="DI148" i="1"/>
  <c r="IH121" i="1"/>
  <c r="FW121" i="1"/>
  <c r="GB121" i="1"/>
  <c r="DH143" i="1"/>
  <c r="DE143" i="1"/>
  <c r="DO143" i="1" s="1"/>
  <c r="DM143" i="1"/>
  <c r="BU143" i="1" s="1"/>
  <c r="DF143" i="1"/>
  <c r="DN143" i="1"/>
  <c r="DG143" i="1"/>
  <c r="EU130" i="1"/>
  <c r="DP139" i="1"/>
  <c r="DI150" i="1"/>
  <c r="EP154" i="1"/>
  <c r="EQ154" i="1"/>
  <c r="EY154" i="1"/>
  <c r="FA154" i="1"/>
  <c r="FH154" i="1" s="1"/>
  <c r="CC154" i="1" s="1"/>
  <c r="ET154" i="1"/>
  <c r="EV154" i="1"/>
  <c r="EW154" i="1"/>
  <c r="DD145" i="1"/>
  <c r="DI145" i="1"/>
  <c r="DJ145" i="1"/>
  <c r="DK145" i="1"/>
  <c r="DL145" i="1"/>
  <c r="EM151" i="1"/>
  <c r="EN151" i="1" s="1"/>
  <c r="EX154" i="1"/>
  <c r="DO163" i="1"/>
  <c r="EV145" i="1"/>
  <c r="EW145" i="1"/>
  <c r="EQ145" i="1"/>
  <c r="EY145" i="1"/>
  <c r="FA145" i="1"/>
  <c r="FH145" i="1" s="1"/>
  <c r="CC145" i="1" s="1"/>
  <c r="DO172" i="1"/>
  <c r="DI158" i="1"/>
  <c r="DD158" i="1"/>
  <c r="DL158" i="1"/>
  <c r="DE158" i="1"/>
  <c r="DM158" i="1"/>
  <c r="BU158" i="1" s="1"/>
  <c r="DF158" i="1"/>
  <c r="DG158" i="1"/>
  <c r="DN158" i="1"/>
  <c r="EQ175" i="1"/>
  <c r="EP184" i="1"/>
  <c r="DP164" i="1"/>
  <c r="FP164" i="1"/>
  <c r="BU171" i="1"/>
  <c r="ER176" i="1"/>
  <c r="DD168" i="1"/>
  <c r="DL168" i="1"/>
  <c r="DH168" i="1"/>
  <c r="DK168" i="1"/>
  <c r="DM168" i="1"/>
  <c r="DE168" i="1"/>
  <c r="DJ168" i="1"/>
  <c r="DO181" i="1"/>
  <c r="FP170" i="1"/>
  <c r="DP170" i="1"/>
  <c r="DP173" i="1"/>
  <c r="FP173" i="1"/>
  <c r="EY177" i="1"/>
  <c r="EV192" i="1"/>
  <c r="EW182" i="1"/>
  <c r="EX182" i="1"/>
  <c r="EY182" i="1"/>
  <c r="EZ182" i="1"/>
  <c r="FA182" i="1"/>
  <c r="FH182" i="1" s="1"/>
  <c r="CC182" i="1" s="1"/>
  <c r="DP178" i="1"/>
  <c r="FP178" i="1"/>
  <c r="EP183" i="1"/>
  <c r="EY183" i="1"/>
  <c r="EZ183" i="1"/>
  <c r="FA183" i="1"/>
  <c r="FH183" i="1" s="1"/>
  <c r="CC183" i="1" s="1"/>
  <c r="ET183" i="1"/>
  <c r="DJ192" i="1"/>
  <c r="CE203" i="1"/>
  <c r="GA203" i="1"/>
  <c r="ET214" i="1"/>
  <c r="EU214" i="1"/>
  <c r="EV214" i="1"/>
  <c r="EY214" i="1"/>
  <c r="EZ214" i="1"/>
  <c r="DO226" i="1"/>
  <c r="BU196" i="1"/>
  <c r="EU202" i="1"/>
  <c r="EV202" i="1"/>
  <c r="EW202" i="1"/>
  <c r="EX202" i="1"/>
  <c r="EY202" i="1"/>
  <c r="EZ202" i="1"/>
  <c r="FA202" i="1"/>
  <c r="FH202" i="1" s="1"/>
  <c r="CC202" i="1" s="1"/>
  <c r="ET190" i="1"/>
  <c r="ER199" i="1"/>
  <c r="EM205" i="1"/>
  <c r="EN205" i="1" s="1"/>
  <c r="EW195" i="1"/>
  <c r="EX195" i="1"/>
  <c r="EY195" i="1"/>
  <c r="EZ195" i="1"/>
  <c r="FA195" i="1"/>
  <c r="FH195" i="1" s="1"/>
  <c r="CC195" i="1" s="1"/>
  <c r="EU195" i="1"/>
  <c r="DF187" i="1"/>
  <c r="FA197" i="1"/>
  <c r="FH197" i="1" s="1"/>
  <c r="CC197" i="1" s="1"/>
  <c r="ET197" i="1"/>
  <c r="ES197" i="1" s="1"/>
  <c r="EU197" i="1"/>
  <c r="EV197" i="1"/>
  <c r="EW197" i="1"/>
  <c r="EQ197" i="1"/>
  <c r="GE197" i="1" s="1"/>
  <c r="EY197" i="1"/>
  <c r="DJ208" i="1"/>
  <c r="DK208" i="1"/>
  <c r="DL208" i="1"/>
  <c r="DM208" i="1"/>
  <c r="DD208" i="1"/>
  <c r="DN208" i="1"/>
  <c r="DE208" i="1"/>
  <c r="BU181" i="1"/>
  <c r="DN209" i="1"/>
  <c r="DF209" i="1"/>
  <c r="DG209" i="1"/>
  <c r="DP209" i="1" s="1"/>
  <c r="DH209" i="1"/>
  <c r="DL209" i="1"/>
  <c r="EX216" i="1"/>
  <c r="EY216" i="1"/>
  <c r="EZ216" i="1"/>
  <c r="EU216" i="1"/>
  <c r="EV216" i="1"/>
  <c r="DO223" i="1"/>
  <c r="EM204" i="1"/>
  <c r="EN204" i="1" s="1"/>
  <c r="DI208" i="1"/>
  <c r="EM251" i="1"/>
  <c r="EN251" i="1" s="1"/>
  <c r="DP190" i="1"/>
  <c r="FP190" i="1"/>
  <c r="BU210" i="1"/>
  <c r="EW216" i="1"/>
  <c r="DF225" i="1"/>
  <c r="DN225" i="1"/>
  <c r="DG225" i="1"/>
  <c r="DM225" i="1"/>
  <c r="DE225" i="1"/>
  <c r="DN210" i="1"/>
  <c r="DF210" i="1"/>
  <c r="DH210" i="1"/>
  <c r="DI210" i="1"/>
  <c r="EX214" i="1"/>
  <c r="DH207" i="1"/>
  <c r="DI207" i="1"/>
  <c r="DJ207" i="1"/>
  <c r="DK207" i="1"/>
  <c r="DL207" i="1"/>
  <c r="DH212" i="1"/>
  <c r="BU219" i="1"/>
  <c r="DE221" i="1"/>
  <c r="DM221" i="1"/>
  <c r="DF221" i="1"/>
  <c r="DN221" i="1"/>
  <c r="DG221" i="1"/>
  <c r="DO221" i="1" s="1"/>
  <c r="DH221" i="1"/>
  <c r="DF208" i="1"/>
  <c r="EX228" i="1"/>
  <c r="EU228" i="1"/>
  <c r="EY228" i="1"/>
  <c r="EQ228" i="1"/>
  <c r="FA228" i="1"/>
  <c r="FH228" i="1" s="1"/>
  <c r="CC228" i="1" s="1"/>
  <c r="EX241" i="1"/>
  <c r="EY241" i="1"/>
  <c r="EZ241" i="1"/>
  <c r="FA241" i="1"/>
  <c r="FH241" i="1" s="1"/>
  <c r="CC241" i="1" s="1"/>
  <c r="EV241" i="1"/>
  <c r="FW243" i="1"/>
  <c r="EV248" i="1"/>
  <c r="EW248" i="1"/>
  <c r="EP248" i="1"/>
  <c r="EX248" i="1"/>
  <c r="EQ248" i="1"/>
  <c r="EY248" i="1"/>
  <c r="ET248" i="1"/>
  <c r="BU239" i="1"/>
  <c r="DH245" i="1"/>
  <c r="EX232" i="1"/>
  <c r="EY232" i="1"/>
  <c r="EZ232" i="1"/>
  <c r="EQ232" i="1"/>
  <c r="FA232" i="1"/>
  <c r="FH232" i="1" s="1"/>
  <c r="CC232" i="1" s="1"/>
  <c r="ET232" i="1"/>
  <c r="DP237" i="1"/>
  <c r="FP237" i="1"/>
  <c r="EP241" i="1"/>
  <c r="EV246" i="1"/>
  <c r="EQ214" i="1"/>
  <c r="DK233" i="1"/>
  <c r="DD233" i="1"/>
  <c r="DL233" i="1"/>
  <c r="DE233" i="1"/>
  <c r="DM233" i="1"/>
  <c r="DF233" i="1"/>
  <c r="DN233" i="1"/>
  <c r="DG236" i="1"/>
  <c r="DF195" i="1"/>
  <c r="DL227" i="1"/>
  <c r="EQ230" i="1"/>
  <c r="DP239" i="1"/>
  <c r="FP239" i="1"/>
  <c r="DL251" i="1"/>
  <c r="EW245" i="1"/>
  <c r="CE245" i="1" s="1"/>
  <c r="DE251" i="1"/>
  <c r="DO251" i="1" s="1"/>
  <c r="DD263" i="1"/>
  <c r="DO271" i="1"/>
  <c r="DI259" i="1"/>
  <c r="DO259" i="1" s="1"/>
  <c r="DP264" i="1"/>
  <c r="FP264" i="1"/>
  <c r="BU264" i="1"/>
  <c r="EQ245" i="1"/>
  <c r="DJ257" i="1"/>
  <c r="EM276" i="1"/>
  <c r="EN276" i="1" s="1"/>
  <c r="FP279" i="1"/>
  <c r="DP279" i="1"/>
  <c r="DO294" i="1"/>
  <c r="DD310" i="1"/>
  <c r="BU267" i="1"/>
  <c r="BU279" i="1"/>
  <c r="DD301" i="1"/>
  <c r="DL301" i="1"/>
  <c r="DE301" i="1"/>
  <c r="DM301" i="1"/>
  <c r="DF301" i="1"/>
  <c r="DN301" i="1"/>
  <c r="DG301" i="1"/>
  <c r="DP301" i="1" s="1"/>
  <c r="EM313" i="1"/>
  <c r="EN313" i="1" s="1"/>
  <c r="DO265" i="1"/>
  <c r="BU276" i="1"/>
  <c r="DK283" i="1"/>
  <c r="DO277" i="1"/>
  <c r="DL283" i="1"/>
  <c r="EV309" i="1"/>
  <c r="DL302" i="1"/>
  <c r="DL310" i="1"/>
  <c r="DO315" i="1"/>
  <c r="EP305" i="1"/>
  <c r="DM310" i="1"/>
  <c r="DE314" i="1"/>
  <c r="ET309" i="1"/>
  <c r="ES309" i="1" s="1"/>
  <c r="DO320" i="1"/>
  <c r="EV282" i="1"/>
  <c r="DO295" i="1"/>
  <c r="EM298" i="1"/>
  <c r="EN298" i="1" s="1"/>
  <c r="DK314" i="1"/>
  <c r="DH282" i="1"/>
  <c r="DF282" i="1"/>
  <c r="DN282" i="1"/>
  <c r="DM282" i="1"/>
  <c r="BU282" i="1" s="1"/>
  <c r="DE282" i="1"/>
  <c r="DG282" i="1"/>
  <c r="EM302" i="1"/>
  <c r="EN302" i="1" s="1"/>
  <c r="FA292" i="1"/>
  <c r="FH292" i="1" s="1"/>
  <c r="CC292" i="1" s="1"/>
  <c r="DH313" i="1"/>
  <c r="FP318" i="1"/>
  <c r="DP318" i="1"/>
  <c r="DO284" i="1"/>
  <c r="DJ310" i="1"/>
  <c r="DJ314" i="1"/>
  <c r="DI296" i="1"/>
  <c r="ET321" i="1"/>
  <c r="ES321" i="1" s="1"/>
  <c r="DG330" i="1"/>
  <c r="DP330" i="1" s="1"/>
  <c r="EX321" i="1"/>
  <c r="DG322" i="1"/>
  <c r="DI23" i="1"/>
  <c r="DJ23" i="1"/>
  <c r="DG23" i="1"/>
  <c r="DD23" i="1"/>
  <c r="BU27" i="1"/>
  <c r="ER63" i="1"/>
  <c r="ER68" i="1"/>
  <c r="DL113" i="1"/>
  <c r="DN113" i="1"/>
  <c r="DF113" i="1"/>
  <c r="DD113" i="1"/>
  <c r="DI113" i="1"/>
  <c r="DK113" i="1"/>
  <c r="EU116" i="1"/>
  <c r="DP130" i="1"/>
  <c r="FP130" i="1"/>
  <c r="DF179" i="1"/>
  <c r="DN179" i="1"/>
  <c r="DD179" i="1"/>
  <c r="DE179" i="1"/>
  <c r="DG179" i="1"/>
  <c r="DK179" i="1"/>
  <c r="DL179" i="1"/>
  <c r="DM179" i="1"/>
  <c r="DP270" i="1"/>
  <c r="FP270" i="1"/>
  <c r="EV273" i="1"/>
  <c r="DJ293" i="1"/>
  <c r="FA294" i="1"/>
  <c r="FH294" i="1" s="1"/>
  <c r="CC294" i="1" s="1"/>
  <c r="EU294" i="1"/>
  <c r="EW294" i="1"/>
  <c r="EQ294" i="1"/>
  <c r="EY294" i="1"/>
  <c r="FP291" i="1"/>
  <c r="DP291" i="1"/>
  <c r="DD317" i="1"/>
  <c r="DL317" i="1"/>
  <c r="DF317" i="1"/>
  <c r="DN317" i="1"/>
  <c r="DE317" i="1"/>
  <c r="DG317" i="1"/>
  <c r="DM317" i="1"/>
  <c r="DO285" i="1"/>
  <c r="DO316" i="1"/>
  <c r="ET19" i="1"/>
  <c r="EU19" i="1"/>
  <c r="EV19" i="1"/>
  <c r="EW19" i="1"/>
  <c r="EX19" i="1"/>
  <c r="EY19" i="1"/>
  <c r="EZ19" i="1"/>
  <c r="EP19" i="1"/>
  <c r="EV16" i="1"/>
  <c r="EW16" i="1"/>
  <c r="EP16" i="1"/>
  <c r="EX16" i="1"/>
  <c r="EQ16" i="1"/>
  <c r="EY16" i="1"/>
  <c r="EZ16" i="1"/>
  <c r="ET16" i="1"/>
  <c r="FA16" i="1"/>
  <c r="FH16" i="1" s="1"/>
  <c r="CC16" i="1" s="1"/>
  <c r="DM23" i="1"/>
  <c r="DL25" i="1"/>
  <c r="ES20" i="1"/>
  <c r="EW28" i="1"/>
  <c r="DL28" i="1"/>
  <c r="DM28" i="1"/>
  <c r="DN28" i="1"/>
  <c r="DD28" i="1"/>
  <c r="DE28" i="1"/>
  <c r="DF28" i="1"/>
  <c r="DK28" i="1"/>
  <c r="DF30" i="1"/>
  <c r="DN30" i="1"/>
  <c r="DG30" i="1"/>
  <c r="DH30" i="1"/>
  <c r="DI30" i="1"/>
  <c r="DM30" i="1"/>
  <c r="DF31" i="1"/>
  <c r="DD36" i="1"/>
  <c r="DL36" i="1"/>
  <c r="DE36" i="1"/>
  <c r="DM36" i="1"/>
  <c r="BU36" i="1" s="1"/>
  <c r="DF36" i="1"/>
  <c r="DG36" i="1"/>
  <c r="DN36" i="1"/>
  <c r="DP40" i="1"/>
  <c r="FP40" i="1"/>
  <c r="EP41" i="1"/>
  <c r="EY41" i="1"/>
  <c r="FW41" i="1" s="1"/>
  <c r="EZ41" i="1"/>
  <c r="FA41" i="1"/>
  <c r="FH41" i="1" s="1"/>
  <c r="CC41" i="1" s="1"/>
  <c r="ET41" i="1"/>
  <c r="EU41" i="1"/>
  <c r="DG49" i="1"/>
  <c r="DI49" i="1"/>
  <c r="DL49" i="1"/>
  <c r="DD49" i="1"/>
  <c r="DH49" i="1"/>
  <c r="DI48" i="1"/>
  <c r="DK41" i="1"/>
  <c r="DD41" i="1"/>
  <c r="DL41" i="1"/>
  <c r="DE41" i="1"/>
  <c r="DF41" i="1"/>
  <c r="DN41" i="1"/>
  <c r="DM41" i="1"/>
  <c r="DJ57" i="1"/>
  <c r="ET17" i="1"/>
  <c r="DL21" i="1"/>
  <c r="DK17" i="1"/>
  <c r="DD17" i="1"/>
  <c r="DL17" i="1"/>
  <c r="DE17" i="1"/>
  <c r="DF17" i="1"/>
  <c r="DM17" i="1"/>
  <c r="BU17" i="1" s="1"/>
  <c r="DN17" i="1"/>
  <c r="DO16" i="1"/>
  <c r="DG24" i="1"/>
  <c r="DH24" i="1"/>
  <c r="EM21" i="1"/>
  <c r="EN21" i="1" s="1"/>
  <c r="EM23" i="1"/>
  <c r="EN23" i="1" s="1"/>
  <c r="EY28" i="1"/>
  <c r="DI25" i="1"/>
  <c r="DJ28" i="1"/>
  <c r="DH29" i="1"/>
  <c r="DO29" i="1" s="1"/>
  <c r="DK29" i="1"/>
  <c r="DL29" i="1"/>
  <c r="DM29" i="1"/>
  <c r="DE29" i="1"/>
  <c r="DN29" i="1"/>
  <c r="DG29" i="1"/>
  <c r="DF29" i="1"/>
  <c r="DL30" i="1"/>
  <c r="DE31" i="1"/>
  <c r="DN31" i="1"/>
  <c r="BU35" i="1"/>
  <c r="DE34" i="1"/>
  <c r="DE37" i="1"/>
  <c r="DO37" i="1" s="1"/>
  <c r="DK31" i="1"/>
  <c r="DN44" i="1"/>
  <c r="EU44" i="1"/>
  <c r="ET44" i="1"/>
  <c r="FA37" i="1"/>
  <c r="FH37" i="1" s="1"/>
  <c r="CC37" i="1" s="1"/>
  <c r="ET37" i="1"/>
  <c r="EU37" i="1"/>
  <c r="EV37" i="1"/>
  <c r="EW37" i="1"/>
  <c r="EQ37" i="1"/>
  <c r="EX37" i="1"/>
  <c r="EP37" i="1"/>
  <c r="EU40" i="1"/>
  <c r="DE49" i="1"/>
  <c r="DK50" i="1"/>
  <c r="DH50" i="1"/>
  <c r="DO50" i="1" s="1"/>
  <c r="DI50" i="1"/>
  <c r="DL50" i="1"/>
  <c r="DM44" i="1"/>
  <c r="EW42" i="1"/>
  <c r="DI41" i="1"/>
  <c r="DI46" i="1"/>
  <c r="DD46" i="1"/>
  <c r="DJ46" i="1"/>
  <c r="DK46" i="1"/>
  <c r="DL46" i="1"/>
  <c r="DK51" i="1"/>
  <c r="DG55" i="1"/>
  <c r="DH57" i="1"/>
  <c r="EV59" i="1"/>
  <c r="DO58" i="1"/>
  <c r="DL55" i="1"/>
  <c r="DE53" i="1"/>
  <c r="DI53" i="1"/>
  <c r="DL53" i="1"/>
  <c r="DK53" i="1"/>
  <c r="DN53" i="1"/>
  <c r="DD53" i="1"/>
  <c r="DF53" i="1"/>
  <c r="DJ53" i="1"/>
  <c r="DF60" i="1"/>
  <c r="DJ65" i="1"/>
  <c r="EY61" i="1"/>
  <c r="EQ61" i="1"/>
  <c r="DF68" i="1"/>
  <c r="DG64" i="1"/>
  <c r="DI66" i="1"/>
  <c r="DE72" i="1"/>
  <c r="DI64" i="1"/>
  <c r="DM73" i="1"/>
  <c r="DI68" i="1"/>
  <c r="DI87" i="1"/>
  <c r="DF80" i="1"/>
  <c r="EY81" i="1"/>
  <c r="EW82" i="1"/>
  <c r="DJ78" i="1"/>
  <c r="EY71" i="1"/>
  <c r="DI83" i="1"/>
  <c r="DI88" i="1"/>
  <c r="DJ88" i="1"/>
  <c r="DK88" i="1"/>
  <c r="DD88" i="1"/>
  <c r="DL88" i="1"/>
  <c r="EX88" i="1"/>
  <c r="DF92" i="1"/>
  <c r="DN96" i="1"/>
  <c r="EQ87" i="1"/>
  <c r="EZ87" i="1"/>
  <c r="EX87" i="1"/>
  <c r="FA87" i="1"/>
  <c r="FH87" i="1" s="1"/>
  <c r="CC87" i="1" s="1"/>
  <c r="EP87" i="1"/>
  <c r="EW99" i="1"/>
  <c r="DM92" i="1"/>
  <c r="DP105" i="1"/>
  <c r="FP105" i="1"/>
  <c r="DP102" i="1"/>
  <c r="FP102" i="1"/>
  <c r="DG92" i="1"/>
  <c r="EQ105" i="1"/>
  <c r="DK95" i="1"/>
  <c r="EP99" i="1"/>
  <c r="DP98" i="1"/>
  <c r="FP98" i="1"/>
  <c r="DO103" i="1"/>
  <c r="DE95" i="1"/>
  <c r="DI110" i="1"/>
  <c r="DM88" i="1"/>
  <c r="DK99" i="1"/>
  <c r="DK111" i="1"/>
  <c r="EP116" i="1"/>
  <c r="DL99" i="1"/>
  <c r="DN73" i="1"/>
  <c r="DE121" i="1"/>
  <c r="DO121" i="1" s="1"/>
  <c r="FW106" i="1"/>
  <c r="GB106" i="1"/>
  <c r="IH106" i="1"/>
  <c r="DE115" i="1"/>
  <c r="EW118" i="1"/>
  <c r="DM114" i="1"/>
  <c r="DN114" i="1"/>
  <c r="DF114" i="1"/>
  <c r="DG114" i="1"/>
  <c r="DP114" i="1" s="1"/>
  <c r="DH114" i="1"/>
  <c r="DJ114" i="1"/>
  <c r="DO114" i="1" s="1"/>
  <c r="DE114" i="1"/>
  <c r="DK118" i="1"/>
  <c r="DH118" i="1"/>
  <c r="DI118" i="1"/>
  <c r="DJ118" i="1"/>
  <c r="DF118" i="1"/>
  <c r="DO118" i="1" s="1"/>
  <c r="DH115" i="1"/>
  <c r="DL134" i="1"/>
  <c r="DL121" i="1"/>
  <c r="DL133" i="1"/>
  <c r="EU135" i="1"/>
  <c r="DM123" i="1"/>
  <c r="EW137" i="1"/>
  <c r="DK128" i="1"/>
  <c r="DD128" i="1"/>
  <c r="DL128" i="1"/>
  <c r="DE128" i="1"/>
  <c r="DF128" i="1"/>
  <c r="DM128" i="1"/>
  <c r="BU128" i="1" s="1"/>
  <c r="DN128" i="1"/>
  <c r="DG126" i="1"/>
  <c r="DO126" i="1" s="1"/>
  <c r="DH126" i="1"/>
  <c r="DI126" i="1"/>
  <c r="DJ126" i="1"/>
  <c r="DI129" i="1"/>
  <c r="DO129" i="1" s="1"/>
  <c r="EW132" i="1"/>
  <c r="ET118" i="1"/>
  <c r="DE137" i="1"/>
  <c r="DO137" i="1" s="1"/>
  <c r="EQ143" i="1"/>
  <c r="DI142" i="1"/>
  <c r="EM140" i="1"/>
  <c r="EN140" i="1" s="1"/>
  <c r="DL143" i="1"/>
  <c r="DO127" i="1"/>
  <c r="DN126" i="1"/>
  <c r="EY132" i="1"/>
  <c r="EX143" i="1"/>
  <c r="DJ165" i="1"/>
  <c r="ER155" i="1"/>
  <c r="ES155" i="1" s="1"/>
  <c r="DE145" i="1"/>
  <c r="EW171" i="1"/>
  <c r="FA155" i="1"/>
  <c r="FH155" i="1" s="1"/>
  <c r="CC155" i="1" s="1"/>
  <c r="EU155" i="1"/>
  <c r="EV155" i="1"/>
  <c r="FB155" i="1" s="1"/>
  <c r="FD155" i="1" s="1"/>
  <c r="EQ155" i="1"/>
  <c r="EX155" i="1"/>
  <c r="EY155" i="1"/>
  <c r="DE148" i="1"/>
  <c r="DO148" i="1" s="1"/>
  <c r="BU160" i="1"/>
  <c r="DD154" i="1"/>
  <c r="DL154" i="1"/>
  <c r="DE154" i="1"/>
  <c r="DM154" i="1"/>
  <c r="BU154" i="1" s="1"/>
  <c r="DF154" i="1"/>
  <c r="DG154" i="1"/>
  <c r="DN154" i="1"/>
  <c r="DG168" i="1"/>
  <c r="DP168" i="1" s="1"/>
  <c r="DD175" i="1"/>
  <c r="DH161" i="1"/>
  <c r="FA175" i="1"/>
  <c r="FH175" i="1" s="1"/>
  <c r="CC175" i="1" s="1"/>
  <c r="FP167" i="1"/>
  <c r="DP167" i="1"/>
  <c r="EV183" i="1"/>
  <c r="DM137" i="1"/>
  <c r="FA176" i="1"/>
  <c r="FH176" i="1" s="1"/>
  <c r="CC176" i="1" s="1"/>
  <c r="ET176" i="1"/>
  <c r="ES176" i="1" s="1"/>
  <c r="EU176" i="1"/>
  <c r="EV176" i="1"/>
  <c r="EQ176" i="1"/>
  <c r="EY176" i="1"/>
  <c r="FP163" i="1"/>
  <c r="DP163" i="1"/>
  <c r="DF175" i="1"/>
  <c r="DN185" i="1"/>
  <c r="DF185" i="1"/>
  <c r="DG185" i="1"/>
  <c r="DH185" i="1"/>
  <c r="DO185" i="1" s="1"/>
  <c r="DI185" i="1"/>
  <c r="BU177" i="1"/>
  <c r="EM162" i="1"/>
  <c r="EN162" i="1" s="1"/>
  <c r="EM173" i="1"/>
  <c r="EN173" i="1" s="1"/>
  <c r="EX183" i="1"/>
  <c r="DH191" i="1"/>
  <c r="DG195" i="1"/>
  <c r="DL210" i="1"/>
  <c r="BU198" i="1"/>
  <c r="DE210" i="1"/>
  <c r="DJ173" i="1"/>
  <c r="DH186" i="1"/>
  <c r="EP188" i="1"/>
  <c r="EY188" i="1"/>
  <c r="EZ188" i="1"/>
  <c r="FA188" i="1"/>
  <c r="FH188" i="1" s="1"/>
  <c r="CC188" i="1" s="1"/>
  <c r="ET188" i="1"/>
  <c r="EU188" i="1"/>
  <c r="EW188" i="1"/>
  <c r="EQ202" i="1"/>
  <c r="EW191" i="1"/>
  <c r="EX191" i="1"/>
  <c r="EY191" i="1"/>
  <c r="EZ191" i="1"/>
  <c r="FA191" i="1"/>
  <c r="FH191" i="1" s="1"/>
  <c r="CC191" i="1" s="1"/>
  <c r="EU191" i="1"/>
  <c r="FB191" i="1" s="1"/>
  <c r="FD191" i="1" s="1"/>
  <c r="EU217" i="1"/>
  <c r="DN187" i="1"/>
  <c r="FP181" i="1"/>
  <c r="DP181" i="1"/>
  <c r="EV207" i="1"/>
  <c r="GB210" i="1"/>
  <c r="DI225" i="1"/>
  <c r="EV232" i="1"/>
  <c r="DO243" i="1"/>
  <c r="DL204" i="1"/>
  <c r="DM204" i="1"/>
  <c r="BU204" i="1" s="1"/>
  <c r="DN204" i="1"/>
  <c r="DD204" i="1"/>
  <c r="DE204" i="1"/>
  <c r="DF204" i="1"/>
  <c r="DG204" i="1"/>
  <c r="EU210" i="1"/>
  <c r="EV210" i="1"/>
  <c r="EW210" i="1"/>
  <c r="EY210" i="1"/>
  <c r="DE214" i="1"/>
  <c r="DJ217" i="1"/>
  <c r="DK210" i="1"/>
  <c r="DG220" i="1"/>
  <c r="DH226" i="1"/>
  <c r="DG226" i="1"/>
  <c r="DI226" i="1"/>
  <c r="DJ226" i="1"/>
  <c r="DN226" i="1"/>
  <c r="DF226" i="1"/>
  <c r="DP219" i="1"/>
  <c r="FP219" i="1"/>
  <c r="DL221" i="1"/>
  <c r="FA230" i="1"/>
  <c r="FH230" i="1" s="1"/>
  <c r="CC230" i="1" s="1"/>
  <c r="DE209" i="1"/>
  <c r="DP224" i="1"/>
  <c r="FP224" i="1"/>
  <c r="EZ228" i="1"/>
  <c r="DI232" i="1"/>
  <c r="DJ232" i="1"/>
  <c r="DK232" i="1"/>
  <c r="DL232" i="1"/>
  <c r="DN232" i="1"/>
  <c r="DD232" i="1"/>
  <c r="EX237" i="1"/>
  <c r="EY237" i="1"/>
  <c r="EZ237" i="1"/>
  <c r="FA237" i="1"/>
  <c r="FH237" i="1" s="1"/>
  <c r="CC237" i="1" s="1"/>
  <c r="EV237" i="1"/>
  <c r="EU241" i="1"/>
  <c r="DP228" i="1"/>
  <c r="FP228" i="1"/>
  <c r="EX239" i="1"/>
  <c r="DI258" i="1"/>
  <c r="DE234" i="1"/>
  <c r="DO234" i="1" s="1"/>
  <c r="DM234" i="1"/>
  <c r="BU234" i="1" s="1"/>
  <c r="DF234" i="1"/>
  <c r="DN234" i="1"/>
  <c r="DG234" i="1"/>
  <c r="DH234" i="1"/>
  <c r="DI240" i="1"/>
  <c r="DJ240" i="1"/>
  <c r="DK240" i="1"/>
  <c r="DD240" i="1"/>
  <c r="DL240" i="1"/>
  <c r="EM254" i="1"/>
  <c r="EN254" i="1" s="1"/>
  <c r="DI233" i="1"/>
  <c r="EP237" i="1"/>
  <c r="EV242" i="1"/>
  <c r="DJ233" i="1"/>
  <c r="DN236" i="1"/>
  <c r="ET237" i="1"/>
  <c r="FP254" i="1"/>
  <c r="DP254" i="1"/>
  <c r="DN195" i="1"/>
  <c r="DH232" i="1"/>
  <c r="DI246" i="1"/>
  <c r="DD224" i="1"/>
  <c r="DL224" i="1"/>
  <c r="DE224" i="1"/>
  <c r="DM224" i="1"/>
  <c r="BU224" i="1" s="1"/>
  <c r="DK224" i="1"/>
  <c r="DK237" i="1"/>
  <c r="DD237" i="1"/>
  <c r="DL237" i="1"/>
  <c r="DE237" i="1"/>
  <c r="DM237" i="1"/>
  <c r="DF237" i="1"/>
  <c r="DN237" i="1"/>
  <c r="DM251" i="1"/>
  <c r="DM254" i="1"/>
  <c r="DN254" i="1"/>
  <c r="DF254" i="1"/>
  <c r="DL254" i="1"/>
  <c r="DE254" i="1"/>
  <c r="DG254" i="1"/>
  <c r="FA247" i="1"/>
  <c r="FH247" i="1" s="1"/>
  <c r="CC247" i="1" s="1"/>
  <c r="DN240" i="1"/>
  <c r="DI263" i="1"/>
  <c r="DJ263" i="1"/>
  <c r="DF263" i="1"/>
  <c r="DG263" i="1"/>
  <c r="DH263" i="1"/>
  <c r="DO267" i="1"/>
  <c r="FA271" i="1"/>
  <c r="FH271" i="1" s="1"/>
  <c r="CC271" i="1" s="1"/>
  <c r="EU271" i="1"/>
  <c r="EW271" i="1"/>
  <c r="EX271" i="1"/>
  <c r="EQ271" i="1"/>
  <c r="EY271" i="1"/>
  <c r="DH236" i="1"/>
  <c r="DH248" i="1"/>
  <c r="EM257" i="1"/>
  <c r="EN257" i="1" s="1"/>
  <c r="ER260" i="1"/>
  <c r="EW277" i="1"/>
  <c r="EQ277" i="1"/>
  <c r="EY277" i="1"/>
  <c r="FW277" i="1" s="1"/>
  <c r="EU277" i="1"/>
  <c r="FA277" i="1"/>
  <c r="FH277" i="1" s="1"/>
  <c r="CC277" i="1" s="1"/>
  <c r="DJ254" i="1"/>
  <c r="DG258" i="1"/>
  <c r="EZ291" i="1"/>
  <c r="DL258" i="1"/>
  <c r="EM275" i="1"/>
  <c r="EN275" i="1" s="1"/>
  <c r="ET271" i="1"/>
  <c r="ET277" i="1"/>
  <c r="EM301" i="1"/>
  <c r="EN301" i="1" s="1"/>
  <c r="EV271" i="1"/>
  <c r="DK287" i="1"/>
  <c r="FP271" i="1"/>
  <c r="DP271" i="1"/>
  <c r="BU277" i="1"/>
  <c r="EM287" i="1"/>
  <c r="EN287" i="1" s="1"/>
  <c r="EX294" i="1"/>
  <c r="EX310" i="1"/>
  <c r="ET289" i="1"/>
  <c r="EV310" i="1"/>
  <c r="EU307" i="1"/>
  <c r="EV307" i="1"/>
  <c r="EW307" i="1"/>
  <c r="EQ307" i="1"/>
  <c r="EY307" i="1"/>
  <c r="FA307" i="1"/>
  <c r="FH307" i="1" s="1"/>
  <c r="CC307" i="1" s="1"/>
  <c r="DO311" i="1"/>
  <c r="DM314" i="1"/>
  <c r="DH319" i="1"/>
  <c r="DI319" i="1"/>
  <c r="GA319" i="1" s="1"/>
  <c r="DJ319" i="1"/>
  <c r="DK319" i="1"/>
  <c r="DH286" i="1"/>
  <c r="DF286" i="1"/>
  <c r="DN286" i="1"/>
  <c r="DM286" i="1"/>
  <c r="BU286" i="1" s="1"/>
  <c r="DE286" i="1"/>
  <c r="DG286" i="1"/>
  <c r="BU299" i="1"/>
  <c r="DJ304" i="1"/>
  <c r="DK304" i="1"/>
  <c r="DD304" i="1"/>
  <c r="DL304" i="1"/>
  <c r="DE304" i="1"/>
  <c r="DM304" i="1"/>
  <c r="EX273" i="1"/>
  <c r="DJ301" i="1"/>
  <c r="DI282" i="1"/>
  <c r="DO288" i="1"/>
  <c r="EZ292" i="1"/>
  <c r="DD280" i="1"/>
  <c r="DL280" i="1"/>
  <c r="DH280" i="1"/>
  <c r="DJ280" i="1"/>
  <c r="DI280" i="1"/>
  <c r="EX288" i="1"/>
  <c r="DI297" i="1"/>
  <c r="EX318" i="1"/>
  <c r="DP325" i="1"/>
  <c r="FP325" i="1"/>
  <c r="DK282" i="1"/>
  <c r="BU295" i="1"/>
  <c r="DD319" i="1"/>
  <c r="FP328" i="1"/>
  <c r="DP328" i="1"/>
  <c r="EV321" i="1"/>
  <c r="DP294" i="1"/>
  <c r="DN330" i="1"/>
  <c r="DO323" i="1"/>
  <c r="EX330" i="1"/>
  <c r="DF330" i="1"/>
  <c r="ET26" i="1"/>
  <c r="EV26" i="1"/>
  <c r="EW26" i="1"/>
  <c r="EQ26" i="1"/>
  <c r="EX26" i="1"/>
  <c r="EY26" i="1"/>
  <c r="BU37" i="1"/>
  <c r="DE42" i="1"/>
  <c r="DF42" i="1"/>
  <c r="DG42" i="1"/>
  <c r="DH42" i="1"/>
  <c r="DM42" i="1"/>
  <c r="DN42" i="1"/>
  <c r="EY56" i="1"/>
  <c r="GB56" i="1" s="1"/>
  <c r="EW56" i="1"/>
  <c r="EZ56" i="1"/>
  <c r="FA56" i="1"/>
  <c r="FH56" i="1" s="1"/>
  <c r="CC56" i="1" s="1"/>
  <c r="ET56" i="1"/>
  <c r="DG67" i="1"/>
  <c r="DH67" i="1"/>
  <c r="DI67" i="1"/>
  <c r="DJ67" i="1"/>
  <c r="DK67" i="1"/>
  <c r="EV81" i="1"/>
  <c r="EW81" i="1"/>
  <c r="EP81" i="1"/>
  <c r="EX81" i="1"/>
  <c r="EZ81" i="1"/>
  <c r="DK89" i="1"/>
  <c r="DD89" i="1"/>
  <c r="DL89" i="1"/>
  <c r="DE89" i="1"/>
  <c r="DM89" i="1"/>
  <c r="DF89" i="1"/>
  <c r="DN89" i="1"/>
  <c r="BU99" i="1"/>
  <c r="EW114" i="1"/>
  <c r="EZ114" i="1"/>
  <c r="EP114" i="1"/>
  <c r="EU114" i="1"/>
  <c r="EV114" i="1"/>
  <c r="FA114" i="1"/>
  <c r="FH114" i="1" s="1"/>
  <c r="CC114" i="1" s="1"/>
  <c r="BU16" i="1"/>
  <c r="BU19" i="1"/>
  <c r="BU21" i="1"/>
  <c r="EX24" i="1"/>
  <c r="ET24" i="1"/>
  <c r="ES24" i="1" s="1"/>
  <c r="EY24" i="1"/>
  <c r="EZ24" i="1"/>
  <c r="FA24" i="1"/>
  <c r="FH24" i="1" s="1"/>
  <c r="CC24" i="1" s="1"/>
  <c r="EQ24" i="1"/>
  <c r="GE24" i="1" s="1"/>
  <c r="EV27" i="1"/>
  <c r="EY27" i="1"/>
  <c r="EZ27" i="1"/>
  <c r="FA27" i="1"/>
  <c r="FH27" i="1" s="1"/>
  <c r="CC27" i="1" s="1"/>
  <c r="DD33" i="1"/>
  <c r="DL33" i="1"/>
  <c r="DK33" i="1"/>
  <c r="DM33" i="1"/>
  <c r="BU33" i="1" s="1"/>
  <c r="DN33" i="1"/>
  <c r="DE33" i="1"/>
  <c r="DF33" i="1"/>
  <c r="BU29" i="1"/>
  <c r="EW40" i="1"/>
  <c r="EX40" i="1"/>
  <c r="EQ40" i="1"/>
  <c r="EY40" i="1"/>
  <c r="EZ40" i="1"/>
  <c r="ET40" i="1"/>
  <c r="FA40" i="1"/>
  <c r="FH40" i="1" s="1"/>
  <c r="CC40" i="1" s="1"/>
  <c r="DH55" i="1"/>
  <c r="DI55" i="1"/>
  <c r="DJ55" i="1"/>
  <c r="DK55" i="1"/>
  <c r="DM55" i="1"/>
  <c r="DE57" i="1"/>
  <c r="EU56" i="1"/>
  <c r="DL67" i="1"/>
  <c r="DM72" i="1"/>
  <c r="DF65" i="1"/>
  <c r="DG65" i="1"/>
  <c r="DL65" i="1"/>
  <c r="DM65" i="1"/>
  <c r="DN65" i="1"/>
  <c r="DD65" i="1"/>
  <c r="DE65" i="1"/>
  <c r="FA81" i="1"/>
  <c r="FH81" i="1" s="1"/>
  <c r="CC81" i="1" s="1"/>
  <c r="DJ94" i="1"/>
  <c r="EV105" i="1"/>
  <c r="EM107" i="1"/>
  <c r="EN107" i="1" s="1"/>
  <c r="DG111" i="1"/>
  <c r="DH111" i="1"/>
  <c r="DI111" i="1"/>
  <c r="DJ111" i="1"/>
  <c r="FP119" i="1"/>
  <c r="DP119" i="1"/>
  <c r="ET115" i="1"/>
  <c r="EW115" i="1"/>
  <c r="EP115" i="1"/>
  <c r="EZ115" i="1"/>
  <c r="EQ115" i="1"/>
  <c r="DH124" i="1"/>
  <c r="DO109" i="1"/>
  <c r="DP128" i="1"/>
  <c r="FP128" i="1"/>
  <c r="DE131" i="1"/>
  <c r="DO156" i="1"/>
  <c r="BU141" i="1"/>
  <c r="EW168" i="1"/>
  <c r="EP168" i="1"/>
  <c r="EX168" i="1"/>
  <c r="EU168" i="1"/>
  <c r="EZ168" i="1"/>
  <c r="EV168" i="1"/>
  <c r="DP166" i="1"/>
  <c r="FP166" i="1"/>
  <c r="DP169" i="1"/>
  <c r="FP169" i="1"/>
  <c r="BU156" i="1"/>
  <c r="BU163" i="1"/>
  <c r="BU140" i="1"/>
  <c r="DJ179" i="1"/>
  <c r="DP177" i="1"/>
  <c r="FP177" i="1"/>
  <c r="DN184" i="1"/>
  <c r="DF184" i="1"/>
  <c r="DO184" i="1" s="1"/>
  <c r="DG184" i="1"/>
  <c r="DH184" i="1"/>
  <c r="DI184" i="1"/>
  <c r="DL184" i="1"/>
  <c r="EZ194" i="1"/>
  <c r="DJ187" i="1"/>
  <c r="DK187" i="1"/>
  <c r="DD187" i="1"/>
  <c r="DL187" i="1"/>
  <c r="DE187" i="1"/>
  <c r="DM187" i="1"/>
  <c r="DI192" i="1"/>
  <c r="ER210" i="1"/>
  <c r="GE187" i="1"/>
  <c r="DP198" i="1"/>
  <c r="FP198" i="1"/>
  <c r="EU177" i="1"/>
  <c r="EV177" i="1"/>
  <c r="EW177" i="1"/>
  <c r="EP177" i="1"/>
  <c r="EX177" i="1"/>
  <c r="EQ177" i="1"/>
  <c r="FA177" i="1"/>
  <c r="FH177" i="1" s="1"/>
  <c r="CC177" i="1" s="1"/>
  <c r="EU184" i="1"/>
  <c r="EP192" i="1"/>
  <c r="EY192" i="1"/>
  <c r="EZ192" i="1"/>
  <c r="FA192" i="1"/>
  <c r="FH192" i="1" s="1"/>
  <c r="CC192" i="1" s="1"/>
  <c r="ET192" i="1"/>
  <c r="EU192" i="1"/>
  <c r="EW192" i="1"/>
  <c r="EM193" i="1"/>
  <c r="EN193" i="1" s="1"/>
  <c r="EP196" i="1"/>
  <c r="EY196" i="1"/>
  <c r="EZ196" i="1"/>
  <c r="FA196" i="1"/>
  <c r="FH196" i="1" s="1"/>
  <c r="CC196" i="1" s="1"/>
  <c r="ET196" i="1"/>
  <c r="EU196" i="1"/>
  <c r="EW196" i="1"/>
  <c r="EV191" i="1"/>
  <c r="DK209" i="1"/>
  <c r="DK201" i="1"/>
  <c r="DO215" i="1"/>
  <c r="EQ225" i="1"/>
  <c r="EZ225" i="1"/>
  <c r="FA225" i="1"/>
  <c r="FH225" i="1" s="1"/>
  <c r="CC225" i="1" s="1"/>
  <c r="EP225" i="1"/>
  <c r="ET225" i="1"/>
  <c r="EU225" i="1"/>
  <c r="EW225" i="1"/>
  <c r="EX225" i="1"/>
  <c r="EP232" i="1"/>
  <c r="DN205" i="1"/>
  <c r="DE205" i="1"/>
  <c r="DF205" i="1"/>
  <c r="DO205" i="1" s="1"/>
  <c r="DG205" i="1"/>
  <c r="DH205" i="1"/>
  <c r="DI205" i="1"/>
  <c r="DM205" i="1"/>
  <c r="BU205" i="1" s="1"/>
  <c r="DK222" i="1"/>
  <c r="ET243" i="1"/>
  <c r="EU243" i="1"/>
  <c r="EV243" i="1"/>
  <c r="GB243" i="1" s="1"/>
  <c r="EW243" i="1"/>
  <c r="EP243" i="1"/>
  <c r="EZ243" i="1"/>
  <c r="IH243" i="1" s="1"/>
  <c r="DK204" i="1"/>
  <c r="DI217" i="1"/>
  <c r="EZ223" i="1"/>
  <c r="ET210" i="1"/>
  <c r="ES210" i="1" s="1"/>
  <c r="DM214" i="1"/>
  <c r="DO214" i="1" s="1"/>
  <c r="DJ221" i="1"/>
  <c r="DG216" i="1"/>
  <c r="DK221" i="1"/>
  <c r="DL226" i="1"/>
  <c r="BU211" i="1"/>
  <c r="DE213" i="1"/>
  <c r="DM213" i="1"/>
  <c r="BU213" i="1" s="1"/>
  <c r="DF213" i="1"/>
  <c r="DN213" i="1"/>
  <c r="DG213" i="1"/>
  <c r="DH213" i="1"/>
  <c r="DO213" i="1" s="1"/>
  <c r="EY225" i="1"/>
  <c r="EW232" i="1"/>
  <c r="DM209" i="1"/>
  <c r="BU209" i="1" s="1"/>
  <c r="DI220" i="1"/>
  <c r="EM233" i="1"/>
  <c r="EN233" i="1" s="1"/>
  <c r="EU237" i="1"/>
  <c r="EW246" i="1"/>
  <c r="EX235" i="1"/>
  <c r="EV240" i="1"/>
  <c r="EW240" i="1"/>
  <c r="GA240" i="1" s="1"/>
  <c r="EP240" i="1"/>
  <c r="EX240" i="1"/>
  <c r="EQ240" i="1"/>
  <c r="EY240" i="1"/>
  <c r="ET240" i="1"/>
  <c r="DG245" i="1"/>
  <c r="DK250" i="1"/>
  <c r="DE229" i="1"/>
  <c r="DF229" i="1"/>
  <c r="DK229" i="1"/>
  <c r="DM229" i="1"/>
  <c r="DD229" i="1"/>
  <c r="DN229" i="1"/>
  <c r="DL234" i="1"/>
  <c r="DE246" i="1"/>
  <c r="DM246" i="1"/>
  <c r="BU246" i="1" s="1"/>
  <c r="DF246" i="1"/>
  <c r="DN246" i="1"/>
  <c r="DG246" i="1"/>
  <c r="DH246" i="1"/>
  <c r="EU248" i="1"/>
  <c r="EM252" i="1"/>
  <c r="EN252" i="1" s="1"/>
  <c r="EV238" i="1"/>
  <c r="DH253" i="1"/>
  <c r="BU237" i="1"/>
  <c r="DL228" i="1"/>
  <c r="DD228" i="1"/>
  <c r="DN228" i="1"/>
  <c r="DF228" i="1"/>
  <c r="DK228" i="1"/>
  <c r="DG240" i="1"/>
  <c r="DI234" i="1"/>
  <c r="DP247" i="1"/>
  <c r="FP247" i="1"/>
  <c r="DK252" i="1"/>
  <c r="DH252" i="1"/>
  <c r="DO252" i="1" s="1"/>
  <c r="DJ252" i="1"/>
  <c r="DI252" i="1"/>
  <c r="DL252" i="1"/>
  <c r="EV199" i="1"/>
  <c r="EW241" i="1"/>
  <c r="FA239" i="1"/>
  <c r="FH239" i="1" s="1"/>
  <c r="CC239" i="1" s="1"/>
  <c r="DL263" i="1"/>
  <c r="FA267" i="1"/>
  <c r="FH267" i="1" s="1"/>
  <c r="CC267" i="1" s="1"/>
  <c r="EU267" i="1"/>
  <c r="EW267" i="1"/>
  <c r="EX267" i="1"/>
  <c r="EQ267" i="1"/>
  <c r="EY267" i="1"/>
  <c r="DH240" i="1"/>
  <c r="ER264" i="1"/>
  <c r="EV260" i="1"/>
  <c r="FB260" i="1" s="1"/>
  <c r="FD260" i="1" s="1"/>
  <c r="EW260" i="1"/>
  <c r="EY260" i="1"/>
  <c r="EU258" i="1"/>
  <c r="DH262" i="1"/>
  <c r="EP271" i="1"/>
  <c r="DI262" i="1"/>
  <c r="DO269" i="1"/>
  <c r="EM280" i="1"/>
  <c r="EN280" i="1" s="1"/>
  <c r="EV292" i="1"/>
  <c r="EX282" i="1"/>
  <c r="BU261" i="1"/>
  <c r="EP277" i="1"/>
  <c r="DO298" i="1"/>
  <c r="DD314" i="1"/>
  <c r="DD305" i="1"/>
  <c r="DL305" i="1"/>
  <c r="DE305" i="1"/>
  <c r="DM305" i="1"/>
  <c r="BU305" i="1" s="1"/>
  <c r="DF305" i="1"/>
  <c r="DN305" i="1"/>
  <c r="DG305" i="1"/>
  <c r="EV264" i="1"/>
  <c r="EW264" i="1"/>
  <c r="GA264" i="1" s="1"/>
  <c r="EY264" i="1"/>
  <c r="EQ264" i="1"/>
  <c r="FA264" i="1"/>
  <c r="FH264" i="1" s="1"/>
  <c r="CC264" i="1" s="1"/>
  <c r="DO268" i="1"/>
  <c r="DG273" i="1"/>
  <c r="EM281" i="1"/>
  <c r="EN281" i="1" s="1"/>
  <c r="DK291" i="1"/>
  <c r="DH273" i="1"/>
  <c r="EM283" i="1"/>
  <c r="EN283" i="1" s="1"/>
  <c r="DG300" i="1"/>
  <c r="DJ308" i="1"/>
  <c r="DK308" i="1"/>
  <c r="DD308" i="1"/>
  <c r="DL308" i="1"/>
  <c r="DM308" i="1"/>
  <c r="DE308" i="1"/>
  <c r="DK297" i="1"/>
  <c r="DP286" i="1"/>
  <c r="FP286" i="1"/>
  <c r="DP299" i="1"/>
  <c r="FP299" i="1"/>
  <c r="DP304" i="1"/>
  <c r="FP304" i="1"/>
  <c r="DK305" i="1"/>
  <c r="EZ306" i="1"/>
  <c r="EZ318" i="1"/>
  <c r="EU299" i="1"/>
  <c r="EV299" i="1"/>
  <c r="EW299" i="1"/>
  <c r="EQ299" i="1"/>
  <c r="FB299" i="1" s="1"/>
  <c r="FD299" i="1" s="1"/>
  <c r="EY299" i="1"/>
  <c r="GB299" i="1" s="1"/>
  <c r="FA299" i="1"/>
  <c r="FH299" i="1" s="1"/>
  <c r="CC299" i="1" s="1"/>
  <c r="DH317" i="1"/>
  <c r="EM323" i="1"/>
  <c r="EN323" i="1" s="1"/>
  <c r="EQ327" i="1"/>
  <c r="GE327" i="1" s="1"/>
  <c r="EY327" i="1"/>
  <c r="FA327" i="1"/>
  <c r="FH327" i="1" s="1"/>
  <c r="CC327" i="1" s="1"/>
  <c r="EU327" i="1"/>
  <c r="EV327" i="1"/>
  <c r="EW327" i="1"/>
  <c r="EU311" i="1"/>
  <c r="EV311" i="1"/>
  <c r="EW311" i="1"/>
  <c r="EY311" i="1"/>
  <c r="EQ311" i="1"/>
  <c r="GE311" i="1" s="1"/>
  <c r="FA311" i="1"/>
  <c r="FH311" i="1" s="1"/>
  <c r="CC311" i="1" s="1"/>
  <c r="EY291" i="1"/>
  <c r="BU294" i="1"/>
  <c r="EP297" i="1"/>
  <c r="EV306" i="1"/>
  <c r="DP285" i="1"/>
  <c r="FP285" i="1"/>
  <c r="DP295" i="1"/>
  <c r="FP295" i="1"/>
  <c r="ET299" i="1"/>
  <c r="ES299" i="1" s="1"/>
  <c r="EM314" i="1"/>
  <c r="EN314" i="1" s="1"/>
  <c r="BU328" i="1"/>
  <c r="DI322" i="1"/>
  <c r="BU323" i="1"/>
  <c r="BU329" i="1"/>
  <c r="EW320" i="1"/>
  <c r="EX320" i="1"/>
  <c r="EY320" i="1"/>
  <c r="EU320" i="1"/>
  <c r="DP19" i="1"/>
  <c r="FP19" i="1"/>
  <c r="DK25" i="1"/>
  <c r="DF34" i="1"/>
  <c r="DG34" i="1"/>
  <c r="CE34" i="1" s="1"/>
  <c r="DH34" i="1"/>
  <c r="DN34" i="1"/>
  <c r="DD34" i="1"/>
  <c r="DI34" i="1"/>
  <c r="DG43" i="1"/>
  <c r="DH43" i="1"/>
  <c r="DI43" i="1"/>
  <c r="DJ43" i="1"/>
  <c r="EP45" i="1"/>
  <c r="EX45" i="1"/>
  <c r="EY45" i="1"/>
  <c r="EZ45" i="1"/>
  <c r="FA45" i="1"/>
  <c r="FH45" i="1" s="1"/>
  <c r="CC45" i="1" s="1"/>
  <c r="DD61" i="1"/>
  <c r="DL61" i="1"/>
  <c r="DE61" i="1"/>
  <c r="DM61" i="1"/>
  <c r="BU61" i="1" s="1"/>
  <c r="DF61" i="1"/>
  <c r="DN61" i="1"/>
  <c r="DG61" i="1"/>
  <c r="ET62" i="1"/>
  <c r="EU62" i="1"/>
  <c r="EV62" i="1"/>
  <c r="EW62" i="1"/>
  <c r="EX62" i="1"/>
  <c r="EY62" i="1"/>
  <c r="EQ62" i="1"/>
  <c r="ER106" i="1"/>
  <c r="FB106" i="1"/>
  <c r="FD106" i="1" s="1"/>
  <c r="EU100" i="1"/>
  <c r="EW100" i="1"/>
  <c r="EP100" i="1"/>
  <c r="EX100" i="1"/>
  <c r="EZ100" i="1"/>
  <c r="FA100" i="1"/>
  <c r="FH100" i="1" s="1"/>
  <c r="CC100" i="1" s="1"/>
  <c r="BU212" i="1"/>
  <c r="FP18" i="1"/>
  <c r="DP18" i="1"/>
  <c r="DO18" i="1"/>
  <c r="DP17" i="1"/>
  <c r="FP17" i="1"/>
  <c r="DJ25" i="1"/>
  <c r="ET31" i="1"/>
  <c r="DJ34" i="1"/>
  <c r="FW33" i="1"/>
  <c r="IH33" i="1"/>
  <c r="EX31" i="1"/>
  <c r="EM30" i="1"/>
  <c r="EN30" i="1" s="1"/>
  <c r="EM35" i="1"/>
  <c r="EN35" i="1" s="1"/>
  <c r="EU45" i="1"/>
  <c r="DL45" i="1"/>
  <c r="DM45" i="1"/>
  <c r="DD45" i="1"/>
  <c r="DE45" i="1"/>
  <c r="DF45" i="1"/>
  <c r="DK45" i="1"/>
  <c r="DJ45" i="1"/>
  <c r="DI61" i="1"/>
  <c r="DD56" i="1"/>
  <c r="DE56" i="1"/>
  <c r="DG56" i="1"/>
  <c r="FP56" i="1" s="1"/>
  <c r="DJ56" i="1"/>
  <c r="DK56" i="1"/>
  <c r="DL56" i="1"/>
  <c r="DM56" i="1"/>
  <c r="DE67" i="1"/>
  <c r="DO67" i="1" s="1"/>
  <c r="DF67" i="1"/>
  <c r="BU66" i="1"/>
  <c r="DG75" i="1"/>
  <c r="DH75" i="1"/>
  <c r="DI75" i="1"/>
  <c r="DJ75" i="1"/>
  <c r="DM75" i="1"/>
  <c r="DE75" i="1"/>
  <c r="DO75" i="1" s="1"/>
  <c r="DF75" i="1"/>
  <c r="EZ74" i="1"/>
  <c r="EX74" i="1"/>
  <c r="FA74" i="1"/>
  <c r="FH74" i="1" s="1"/>
  <c r="CC74" i="1" s="1"/>
  <c r="EP74" i="1"/>
  <c r="ET74" i="1"/>
  <c r="EU74" i="1"/>
  <c r="DI89" i="1"/>
  <c r="DG80" i="1"/>
  <c r="DH80" i="1"/>
  <c r="DI80" i="1"/>
  <c r="DJ80" i="1"/>
  <c r="EV88" i="1"/>
  <c r="EW88" i="1"/>
  <c r="GA88" i="1" s="1"/>
  <c r="EY88" i="1"/>
  <c r="EZ88" i="1"/>
  <c r="FA88" i="1"/>
  <c r="FH88" i="1" s="1"/>
  <c r="CC88" i="1" s="1"/>
  <c r="ET88" i="1"/>
  <c r="ES88" i="1" s="1"/>
  <c r="DI81" i="1"/>
  <c r="DJ81" i="1"/>
  <c r="DK81" i="1"/>
  <c r="DL81" i="1"/>
  <c r="DD81" i="1"/>
  <c r="EV100" i="1"/>
  <c r="DO102" i="1"/>
  <c r="DJ96" i="1"/>
  <c r="DD96" i="1"/>
  <c r="DG96" i="1"/>
  <c r="DH96" i="1"/>
  <c r="DI96" i="1"/>
  <c r="EY100" i="1"/>
  <c r="ET100" i="1"/>
  <c r="DL116" i="1"/>
  <c r="DN116" i="1"/>
  <c r="DF116" i="1"/>
  <c r="DG116" i="1"/>
  <c r="DD116" i="1"/>
  <c r="DI116" i="1"/>
  <c r="DJ116" i="1"/>
  <c r="DO130" i="1"/>
  <c r="DF131" i="1"/>
  <c r="BU117" i="1"/>
  <c r="EZ110" i="1"/>
  <c r="FA110" i="1"/>
  <c r="FH110" i="1" s="1"/>
  <c r="CC110" i="1" s="1"/>
  <c r="EP110" i="1"/>
  <c r="EW110" i="1"/>
  <c r="EX110" i="1"/>
  <c r="EU110" i="1"/>
  <c r="DJ124" i="1"/>
  <c r="DE125" i="1"/>
  <c r="DM125" i="1"/>
  <c r="BU125" i="1" s="1"/>
  <c r="DF125" i="1"/>
  <c r="DO125" i="1" s="1"/>
  <c r="DN125" i="1"/>
  <c r="DG125" i="1"/>
  <c r="DH125" i="1"/>
  <c r="DK132" i="1"/>
  <c r="DD132" i="1"/>
  <c r="DL132" i="1"/>
  <c r="DE132" i="1"/>
  <c r="DF132" i="1"/>
  <c r="DM132" i="1"/>
  <c r="BU132" i="1" s="1"/>
  <c r="DN132" i="1"/>
  <c r="BU127" i="1"/>
  <c r="EP143" i="1"/>
  <c r="EZ143" i="1"/>
  <c r="FA143" i="1"/>
  <c r="FH143" i="1" s="1"/>
  <c r="CC143" i="1" s="1"/>
  <c r="EU143" i="1"/>
  <c r="EV143" i="1"/>
  <c r="EW143" i="1"/>
  <c r="BU135" i="1"/>
  <c r="EZ136" i="1"/>
  <c r="ET136" i="1"/>
  <c r="EU136" i="1"/>
  <c r="FA136" i="1"/>
  <c r="FH136" i="1" s="1"/>
  <c r="CC136" i="1" s="1"/>
  <c r="EP136" i="1"/>
  <c r="ER145" i="1"/>
  <c r="ES145" i="1" s="1"/>
  <c r="BU166" i="1"/>
  <c r="ES202" i="1"/>
  <c r="BU18" i="1"/>
  <c r="DE21" i="1"/>
  <c r="EP17" i="1"/>
  <c r="DP16" i="1"/>
  <c r="FP16" i="1"/>
  <c r="BU20" i="1"/>
  <c r="DF22" i="1"/>
  <c r="DO22" i="1" s="1"/>
  <c r="DN20" i="1"/>
  <c r="DE20" i="1"/>
  <c r="DO20" i="1" s="1"/>
  <c r="DF20" i="1"/>
  <c r="DH20" i="1"/>
  <c r="DI20" i="1"/>
  <c r="DG20" i="1"/>
  <c r="CE20" i="1" s="1"/>
  <c r="DL23" i="1"/>
  <c r="EW24" i="1"/>
  <c r="DH25" i="1"/>
  <c r="EP26" i="1"/>
  <c r="DI24" i="1"/>
  <c r="DJ26" i="1"/>
  <c r="DG26" i="1"/>
  <c r="DO26" i="1" s="1"/>
  <c r="DI26" i="1"/>
  <c r="DH26" i="1"/>
  <c r="DI28" i="1"/>
  <c r="DG32" i="1"/>
  <c r="DJ30" i="1"/>
  <c r="EV33" i="1"/>
  <c r="GB33" i="1" s="1"/>
  <c r="DD31" i="1"/>
  <c r="EP31" i="1"/>
  <c r="DI33" i="1"/>
  <c r="ER34" i="1"/>
  <c r="FB34" i="1"/>
  <c r="FD34" i="1" s="1"/>
  <c r="DE30" i="1"/>
  <c r="DO30" i="1" s="1"/>
  <c r="DD39" i="1"/>
  <c r="DI36" i="1"/>
  <c r="EX42" i="1"/>
  <c r="EW45" i="1"/>
  <c r="DF43" i="1"/>
  <c r="EV41" i="1"/>
  <c r="EP40" i="1"/>
  <c r="GB34" i="1"/>
  <c r="FW34" i="1"/>
  <c r="IH34" i="1"/>
  <c r="DJ42" i="1"/>
  <c r="DE39" i="1"/>
  <c r="DJ41" i="1"/>
  <c r="DD43" i="1"/>
  <c r="DN45" i="1"/>
  <c r="DP47" i="1"/>
  <c r="FP47" i="1"/>
  <c r="DD42" i="1"/>
  <c r="DJ49" i="1"/>
  <c r="DM52" i="1"/>
  <c r="EM50" i="1"/>
  <c r="EN50" i="1" s="1"/>
  <c r="EM51" i="1"/>
  <c r="EN51" i="1" s="1"/>
  <c r="DF49" i="1"/>
  <c r="DJ48" i="1"/>
  <c r="EV56" i="1"/>
  <c r="DK66" i="1"/>
  <c r="DG54" i="1"/>
  <c r="DK54" i="1"/>
  <c r="DE54" i="1"/>
  <c r="DO54" i="1" s="1"/>
  <c r="DF54" i="1"/>
  <c r="DH54" i="1"/>
  <c r="DI54" i="1"/>
  <c r="DJ54" i="1"/>
  <c r="DM54" i="1"/>
  <c r="DF62" i="1"/>
  <c r="DN62" i="1"/>
  <c r="DG62" i="1"/>
  <c r="DO62" i="1" s="1"/>
  <c r="DH62" i="1"/>
  <c r="DI62" i="1"/>
  <c r="DF56" i="1"/>
  <c r="DM62" i="1"/>
  <c r="BU62" i="1" s="1"/>
  <c r="DG68" i="1"/>
  <c r="DM67" i="1"/>
  <c r="EM76" i="1"/>
  <c r="EN76" i="1" s="1"/>
  <c r="DN67" i="1"/>
  <c r="DF69" i="1"/>
  <c r="DL69" i="1"/>
  <c r="DM69" i="1"/>
  <c r="BU69" i="1" s="1"/>
  <c r="DN69" i="1"/>
  <c r="DD69" i="1"/>
  <c r="DE69" i="1"/>
  <c r="DG69" i="1"/>
  <c r="EP62" i="1"/>
  <c r="DI65" i="1"/>
  <c r="DK74" i="1"/>
  <c r="DE74" i="1"/>
  <c r="DF74" i="1"/>
  <c r="DH74" i="1"/>
  <c r="DL74" i="1"/>
  <c r="DM74" i="1"/>
  <c r="BU74" i="1" s="1"/>
  <c r="DN74" i="1"/>
  <c r="EY75" i="1"/>
  <c r="EZ75" i="1"/>
  <c r="FA75" i="1"/>
  <c r="FH75" i="1" s="1"/>
  <c r="CC75" i="1" s="1"/>
  <c r="ET75" i="1"/>
  <c r="EU75" i="1"/>
  <c r="EV75" i="1"/>
  <c r="EW75" i="1"/>
  <c r="EP75" i="1"/>
  <c r="EX75" i="1"/>
  <c r="DG86" i="1"/>
  <c r="DF77" i="1"/>
  <c r="EM83" i="1"/>
  <c r="EN83" i="1" s="1"/>
  <c r="DJ59" i="1"/>
  <c r="DK59" i="1"/>
  <c r="DM59" i="1"/>
  <c r="DE59" i="1"/>
  <c r="DO59" i="1" s="1"/>
  <c r="DH59" i="1"/>
  <c r="DG76" i="1"/>
  <c r="DH76" i="1"/>
  <c r="DI76" i="1"/>
  <c r="DJ76" i="1"/>
  <c r="DJ79" i="1"/>
  <c r="EU81" i="1"/>
  <c r="DG84" i="1"/>
  <c r="DO84" i="1" s="1"/>
  <c r="DH84" i="1"/>
  <c r="DI84" i="1"/>
  <c r="DJ84" i="1"/>
  <c r="DN84" i="1"/>
  <c r="DF76" i="1"/>
  <c r="DO76" i="1" s="1"/>
  <c r="DH88" i="1"/>
  <c r="EY94" i="1"/>
  <c r="DL80" i="1"/>
  <c r="DO85" i="1"/>
  <c r="DH92" i="1"/>
  <c r="DJ101" i="1"/>
  <c r="DK101" i="1"/>
  <c r="DD101" i="1"/>
  <c r="DE101" i="1"/>
  <c r="DL101" i="1"/>
  <c r="DM101" i="1"/>
  <c r="DL93" i="1"/>
  <c r="DD93" i="1"/>
  <c r="DF93" i="1"/>
  <c r="DI93" i="1"/>
  <c r="DJ93" i="1"/>
  <c r="DK93" i="1"/>
  <c r="DN97" i="1"/>
  <c r="DG94" i="1"/>
  <c r="FP94" i="1" s="1"/>
  <c r="DG101" i="1"/>
  <c r="DP101" i="1" s="1"/>
  <c r="DH83" i="1"/>
  <c r="DL96" i="1"/>
  <c r="DH101" i="1"/>
  <c r="DG90" i="1"/>
  <c r="DE90" i="1"/>
  <c r="DF90" i="1"/>
  <c r="DH90" i="1"/>
  <c r="DM90" i="1"/>
  <c r="BU90" i="1" s="1"/>
  <c r="DN90" i="1"/>
  <c r="BU98" i="1"/>
  <c r="EQ110" i="1"/>
  <c r="DE116" i="1"/>
  <c r="EX105" i="1"/>
  <c r="DJ110" i="1"/>
  <c r="DH104" i="1"/>
  <c r="DI104" i="1"/>
  <c r="DO104" i="1" s="1"/>
  <c r="DK104" i="1"/>
  <c r="DJ104" i="1"/>
  <c r="DM106" i="1"/>
  <c r="BU106" i="1" s="1"/>
  <c r="DN106" i="1"/>
  <c r="DE106" i="1"/>
  <c r="DO106" i="1" s="1"/>
  <c r="DF106" i="1"/>
  <c r="DG106" i="1"/>
  <c r="DI106" i="1"/>
  <c r="DH106" i="1"/>
  <c r="DE113" i="1"/>
  <c r="DF88" i="1"/>
  <c r="DE104" i="1"/>
  <c r="DL111" i="1"/>
  <c r="EU105" i="1"/>
  <c r="DE111" i="1"/>
  <c r="DO111" i="1" s="1"/>
  <c r="GA106" i="1"/>
  <c r="ET116" i="1"/>
  <c r="DK114" i="1"/>
  <c r="ER121" i="1"/>
  <c r="ES121" i="1" s="1"/>
  <c r="FB121" i="1"/>
  <c r="FD121" i="1" s="1"/>
  <c r="DL114" i="1"/>
  <c r="DD112" i="1"/>
  <c r="DI112" i="1"/>
  <c r="DJ112" i="1"/>
  <c r="DL112" i="1"/>
  <c r="DK112" i="1"/>
  <c r="EU117" i="1"/>
  <c r="DJ121" i="1"/>
  <c r="EP122" i="1"/>
  <c r="DN131" i="1"/>
  <c r="DK134" i="1"/>
  <c r="DK121" i="1"/>
  <c r="DG131" i="1"/>
  <c r="DF138" i="1"/>
  <c r="DO138" i="1" s="1"/>
  <c r="EP128" i="1"/>
  <c r="EX128" i="1"/>
  <c r="EZ128" i="1"/>
  <c r="FA128" i="1"/>
  <c r="FH128" i="1" s="1"/>
  <c r="CC128" i="1" s="1"/>
  <c r="ET128" i="1"/>
  <c r="EV128" i="1"/>
  <c r="EU128" i="1"/>
  <c r="DE134" i="1"/>
  <c r="DO134" i="1" s="1"/>
  <c r="EM113" i="1"/>
  <c r="EN113" i="1" s="1"/>
  <c r="EQ118" i="1"/>
  <c r="EV135" i="1"/>
  <c r="EP130" i="1"/>
  <c r="DF122" i="1"/>
  <c r="DO122" i="1" s="1"/>
  <c r="EU126" i="1"/>
  <c r="FA130" i="1"/>
  <c r="FH130" i="1" s="1"/>
  <c r="CC130" i="1" s="1"/>
  <c r="DF136" i="1"/>
  <c r="DK136" i="1"/>
  <c r="DM136" i="1"/>
  <c r="BU136" i="1" s="1"/>
  <c r="DD136" i="1"/>
  <c r="DN136" i="1"/>
  <c r="DE136" i="1"/>
  <c r="DL125" i="1"/>
  <c r="DI132" i="1"/>
  <c r="BU130" i="1"/>
  <c r="EM144" i="1"/>
  <c r="EN144" i="1" s="1"/>
  <c r="DN144" i="1"/>
  <c r="DK143" i="1"/>
  <c r="DI147" i="1"/>
  <c r="DK129" i="1"/>
  <c r="DJ147" i="1"/>
  <c r="DP127" i="1"/>
  <c r="FP127" i="1"/>
  <c r="EU141" i="1"/>
  <c r="DK146" i="1"/>
  <c r="DL146" i="1"/>
  <c r="DM146" i="1"/>
  <c r="BU146" i="1" s="1"/>
  <c r="DN146" i="1"/>
  <c r="DD146" i="1"/>
  <c r="DE146" i="1"/>
  <c r="DF146" i="1"/>
  <c r="DM131" i="1"/>
  <c r="EX145" i="1"/>
  <c r="DJ149" i="1"/>
  <c r="DK149" i="1"/>
  <c r="DL149" i="1"/>
  <c r="DM149" i="1"/>
  <c r="DD149" i="1"/>
  <c r="DE149" i="1"/>
  <c r="DG157" i="1"/>
  <c r="DP157" i="1" s="1"/>
  <c r="DJ157" i="1"/>
  <c r="DK157" i="1"/>
  <c r="DD157" i="1"/>
  <c r="DE157" i="1"/>
  <c r="DL157" i="1"/>
  <c r="DM157" i="1"/>
  <c r="DP135" i="1"/>
  <c r="FP135" i="1"/>
  <c r="DK138" i="1"/>
  <c r="DI146" i="1"/>
  <c r="EM148" i="1"/>
  <c r="EN148" i="1" s="1"/>
  <c r="DH157" i="1"/>
  <c r="DK173" i="1"/>
  <c r="DO152" i="1"/>
  <c r="DF174" i="1"/>
  <c r="DG174" i="1"/>
  <c r="DI174" i="1"/>
  <c r="DL174" i="1"/>
  <c r="DN174" i="1"/>
  <c r="DE174" i="1"/>
  <c r="EZ145" i="1"/>
  <c r="DF168" i="1"/>
  <c r="DP141" i="1"/>
  <c r="FP141" i="1"/>
  <c r="DE151" i="1"/>
  <c r="DO151" i="1" s="1"/>
  <c r="DF155" i="1"/>
  <c r="DN155" i="1"/>
  <c r="DG155" i="1"/>
  <c r="DH155" i="1"/>
  <c r="DI155" i="1"/>
  <c r="DK158" i="1"/>
  <c r="DP160" i="1"/>
  <c r="FP160" i="1"/>
  <c r="EW176" i="1"/>
  <c r="DM155" i="1"/>
  <c r="BU155" i="1" s="1"/>
  <c r="DH169" i="1"/>
  <c r="EX176" i="1"/>
  <c r="DN180" i="1"/>
  <c r="DE180" i="1"/>
  <c r="DO180" i="1" s="1"/>
  <c r="DF180" i="1"/>
  <c r="DG180" i="1"/>
  <c r="DH180" i="1"/>
  <c r="DI180" i="1"/>
  <c r="EV178" i="1"/>
  <c r="DP156" i="1"/>
  <c r="FP156" i="1"/>
  <c r="DM174" i="1"/>
  <c r="BU174" i="1" s="1"/>
  <c r="EM166" i="1"/>
  <c r="EN166" i="1" s="1"/>
  <c r="DD188" i="1"/>
  <c r="DL188" i="1"/>
  <c r="DE188" i="1"/>
  <c r="DM188" i="1"/>
  <c r="BU188" i="1" s="1"/>
  <c r="DF188" i="1"/>
  <c r="DN188" i="1"/>
  <c r="DG188" i="1"/>
  <c r="EU154" i="1"/>
  <c r="DJ182" i="1"/>
  <c r="DK182" i="1"/>
  <c r="DL182" i="1"/>
  <c r="DM182" i="1"/>
  <c r="DD182" i="1"/>
  <c r="DE182" i="1"/>
  <c r="DI182" i="1"/>
  <c r="EP190" i="1"/>
  <c r="DK184" i="1"/>
  <c r="DO164" i="1"/>
  <c r="DJ180" i="1"/>
  <c r="ET187" i="1"/>
  <c r="ES187" i="1" s="1"/>
  <c r="ET195" i="1"/>
  <c r="ES195" i="1" s="1"/>
  <c r="DI187" i="1"/>
  <c r="DF193" i="1"/>
  <c r="DO193" i="1" s="1"/>
  <c r="DN193" i="1"/>
  <c r="DG193" i="1"/>
  <c r="DH193" i="1"/>
  <c r="DI193" i="1"/>
  <c r="DK197" i="1"/>
  <c r="BU202" i="1"/>
  <c r="EZ210" i="1"/>
  <c r="IH210" i="1" s="1"/>
  <c r="DO178" i="1"/>
  <c r="DK188" i="1"/>
  <c r="DM193" i="1"/>
  <c r="DD207" i="1"/>
  <c r="EQ210" i="1"/>
  <c r="FB210" i="1" s="1"/>
  <c r="FD210" i="1" s="1"/>
  <c r="EM218" i="1"/>
  <c r="EN218" i="1" s="1"/>
  <c r="EM186" i="1"/>
  <c r="EN186" i="1" s="1"/>
  <c r="DK192" i="1"/>
  <c r="DM197" i="1"/>
  <c r="EM189" i="1"/>
  <c r="EN189" i="1" s="1"/>
  <c r="EQ195" i="1"/>
  <c r="GE195" i="1" s="1"/>
  <c r="EQ199" i="1"/>
  <c r="FB199" i="1" s="1"/>
  <c r="FD199" i="1" s="1"/>
  <c r="EX188" i="1"/>
  <c r="EZ197" i="1"/>
  <c r="EP214" i="1"/>
  <c r="DJ183" i="1"/>
  <c r="DK183" i="1"/>
  <c r="DL183" i="1"/>
  <c r="DM183" i="1"/>
  <c r="DD183" i="1"/>
  <c r="DN183" i="1"/>
  <c r="DE183" i="1"/>
  <c r="DF191" i="1"/>
  <c r="EV195" i="1"/>
  <c r="EQ207" i="1"/>
  <c r="EM212" i="1"/>
  <c r="EN212" i="1" s="1"/>
  <c r="DI161" i="1"/>
  <c r="ET216" i="1"/>
  <c r="ES216" i="1" s="1"/>
  <c r="EU232" i="1"/>
  <c r="DL205" i="1"/>
  <c r="EY217" i="1"/>
  <c r="DO235" i="1"/>
  <c r="DG218" i="1"/>
  <c r="DO218" i="1" s="1"/>
  <c r="DH218" i="1"/>
  <c r="DI218" i="1"/>
  <c r="DJ218" i="1"/>
  <c r="EX196" i="1"/>
  <c r="EV203" i="1"/>
  <c r="FB203" i="1" s="1"/>
  <c r="FD203" i="1" s="1"/>
  <c r="EW214" i="1"/>
  <c r="DM218" i="1"/>
  <c r="DE222" i="1"/>
  <c r="DO222" i="1" s="1"/>
  <c r="EU227" i="1"/>
  <c r="DJ197" i="1"/>
  <c r="DO197" i="1" s="1"/>
  <c r="DG212" i="1"/>
  <c r="FP212" i="1" s="1"/>
  <c r="DK217" i="1"/>
  <c r="DP211" i="1"/>
  <c r="FP211" i="1"/>
  <c r="DL213" i="1"/>
  <c r="DH216" i="1"/>
  <c r="BU223" i="1"/>
  <c r="DE226" i="1"/>
  <c r="DI216" i="1"/>
  <c r="DK230" i="1"/>
  <c r="EW242" i="1"/>
  <c r="EY247" i="1"/>
  <c r="DG241" i="1"/>
  <c r="DK246" i="1"/>
  <c r="DL229" i="1"/>
  <c r="DD238" i="1"/>
  <c r="BU243" i="1"/>
  <c r="DL246" i="1"/>
  <c r="DG253" i="1"/>
  <c r="DG257" i="1"/>
  <c r="DJ216" i="1"/>
  <c r="DE248" i="1"/>
  <c r="DD254" i="1"/>
  <c r="FA214" i="1"/>
  <c r="FH214" i="1" s="1"/>
  <c r="CC214" i="1" s="1"/>
  <c r="EQ235" i="1"/>
  <c r="EQ237" i="1"/>
  <c r="DM228" i="1"/>
  <c r="BU228" i="1" s="1"/>
  <c r="ET241" i="1"/>
  <c r="DG255" i="1"/>
  <c r="DH255" i="1"/>
  <c r="DI255" i="1"/>
  <c r="DN255" i="1"/>
  <c r="DF255" i="1"/>
  <c r="DO255" i="1" s="1"/>
  <c r="DJ255" i="1"/>
  <c r="DP235" i="1"/>
  <c r="FP235" i="1"/>
  <c r="EZ240" i="1"/>
  <c r="DF227" i="1"/>
  <c r="DO227" i="1" s="1"/>
  <c r="DJ242" i="1"/>
  <c r="DK249" i="1"/>
  <c r="DD249" i="1"/>
  <c r="DL249" i="1"/>
  <c r="DE249" i="1"/>
  <c r="DM249" i="1"/>
  <c r="BU249" i="1" s="1"/>
  <c r="DF249" i="1"/>
  <c r="DN249" i="1"/>
  <c r="EM255" i="1"/>
  <c r="EN255" i="1" s="1"/>
  <c r="DH244" i="1"/>
  <c r="DO260" i="1"/>
  <c r="DF248" i="1"/>
  <c r="EX264" i="1"/>
  <c r="EZ264" i="1"/>
  <c r="DI253" i="1"/>
  <c r="EZ260" i="1"/>
  <c r="EP267" i="1"/>
  <c r="DI256" i="1"/>
  <c r="DK256" i="1"/>
  <c r="DJ256" i="1"/>
  <c r="DP277" i="1"/>
  <c r="FP277" i="1"/>
  <c r="DL256" i="1"/>
  <c r="EP273" i="1"/>
  <c r="DO261" i="1"/>
  <c r="DD274" i="1"/>
  <c r="DL274" i="1"/>
  <c r="DF274" i="1"/>
  <c r="DN274" i="1"/>
  <c r="DE274" i="1"/>
  <c r="DG274" i="1"/>
  <c r="DM274" i="1"/>
  <c r="BU274" i="1" s="1"/>
  <c r="EZ277" i="1"/>
  <c r="IH277" i="1" s="1"/>
  <c r="BU272" i="1"/>
  <c r="DF275" i="1"/>
  <c r="DO275" i="1" s="1"/>
  <c r="DN275" i="1"/>
  <c r="DH275" i="1"/>
  <c r="DI275" i="1"/>
  <c r="DG275" i="1"/>
  <c r="BU265" i="1"/>
  <c r="EM285" i="1"/>
  <c r="EN285" i="1" s="1"/>
  <c r="EV288" i="1"/>
  <c r="EV277" i="1"/>
  <c r="ET304" i="1"/>
  <c r="DP281" i="1"/>
  <c r="FP281" i="1"/>
  <c r="DH290" i="1"/>
  <c r="DF290" i="1"/>
  <c r="DN290" i="1"/>
  <c r="DM290" i="1"/>
  <c r="BU290" i="1" s="1"/>
  <c r="DE290" i="1"/>
  <c r="DO290" i="1" s="1"/>
  <c r="DG290" i="1"/>
  <c r="DP290" i="1" s="1"/>
  <c r="DF300" i="1"/>
  <c r="BU303" i="1"/>
  <c r="DO292" i="1"/>
  <c r="DH301" i="1"/>
  <c r="DI308" i="1"/>
  <c r="DK290" i="1"/>
  <c r="EP304" i="1"/>
  <c r="EP294" i="1"/>
  <c r="ET305" i="1"/>
  <c r="DP289" i="1"/>
  <c r="FP289" i="1"/>
  <c r="DK301" i="1"/>
  <c r="EP310" i="1"/>
  <c r="DK302" i="1"/>
  <c r="DJ313" i="1"/>
  <c r="ET294" i="1"/>
  <c r="DE326" i="1"/>
  <c r="DJ326" i="1"/>
  <c r="DK326" i="1"/>
  <c r="DM326" i="1"/>
  <c r="DD326" i="1"/>
  <c r="DL326" i="1"/>
  <c r="DM319" i="1"/>
  <c r="DJ302" i="1"/>
  <c r="ET320" i="1"/>
  <c r="ES320" i="1" s="1"/>
  <c r="GE320" i="1" s="1"/>
  <c r="DP315" i="1"/>
  <c r="FP315" i="1"/>
  <c r="FP324" i="1"/>
  <c r="DP324" i="1"/>
  <c r="DH330" i="1"/>
  <c r="BU324" i="1"/>
  <c r="DG326" i="1"/>
  <c r="DP326" i="1" s="1"/>
  <c r="GB319" i="1"/>
  <c r="FW319" i="1"/>
  <c r="IH319" i="1"/>
  <c r="EZ320" i="1"/>
  <c r="EY15" i="1"/>
  <c r="EW15" i="1"/>
  <c r="FA15" i="1"/>
  <c r="FH15" i="1" s="1"/>
  <c r="CC15" i="1" s="1"/>
  <c r="EP15" i="1"/>
  <c r="EU15" i="1"/>
  <c r="ET15" i="1"/>
  <c r="EQ15" i="1"/>
  <c r="EV15" i="1"/>
  <c r="EZ15" i="1"/>
  <c r="EX15" i="1"/>
  <c r="DF15" i="1"/>
  <c r="DM15" i="1"/>
  <c r="DK15" i="1"/>
  <c r="DI15" i="1"/>
  <c r="DN15" i="1"/>
  <c r="DD15" i="1"/>
  <c r="DJ15" i="1"/>
  <c r="BU15" i="1"/>
  <c r="GP33" i="1" l="1"/>
  <c r="GQ33" i="1"/>
  <c r="GP243" i="1"/>
  <c r="GQ243" i="1"/>
  <c r="GC319" i="1"/>
  <c r="GD319" i="1" s="1"/>
  <c r="FF319" i="1"/>
  <c r="FE319" i="1"/>
  <c r="GE319" i="1"/>
  <c r="FC319" i="1"/>
  <c r="GC121" i="1"/>
  <c r="GD121" i="1" s="1"/>
  <c r="FF121" i="1"/>
  <c r="FC121" i="1"/>
  <c r="GE121" i="1"/>
  <c r="FE121" i="1"/>
  <c r="GP299" i="1"/>
  <c r="GQ299" i="1"/>
  <c r="GP56" i="1"/>
  <c r="GQ56" i="1"/>
  <c r="FF145" i="1"/>
  <c r="BZ145" i="1" s="1"/>
  <c r="FF155" i="1"/>
  <c r="BZ155" i="1" s="1"/>
  <c r="GP133" i="1"/>
  <c r="GQ133" i="1"/>
  <c r="FF288" i="1"/>
  <c r="BZ288" i="1" s="1"/>
  <c r="GP319" i="1"/>
  <c r="GQ319" i="1"/>
  <c r="ES304" i="1"/>
  <c r="DP256" i="1"/>
  <c r="FP256" i="1"/>
  <c r="DO188" i="1"/>
  <c r="DO96" i="1"/>
  <c r="GF320" i="1"/>
  <c r="GG320" i="1"/>
  <c r="GA320" i="1"/>
  <c r="CE320" i="1"/>
  <c r="FB114" i="1"/>
  <c r="FD114" i="1" s="1"/>
  <c r="ER114" i="1"/>
  <c r="BU126" i="1"/>
  <c r="FP46" i="1"/>
  <c r="DP46" i="1"/>
  <c r="DO36" i="1"/>
  <c r="FW154" i="1"/>
  <c r="IH154" i="1"/>
  <c r="GB154" i="1"/>
  <c r="FP121" i="1"/>
  <c r="DP121" i="1"/>
  <c r="DP251" i="1"/>
  <c r="FP251" i="1"/>
  <c r="ER94" i="1"/>
  <c r="FB94" i="1"/>
  <c r="FD94" i="1" s="1"/>
  <c r="ER44" i="1"/>
  <c r="FB44" i="1"/>
  <c r="FD44" i="1" s="1"/>
  <c r="EU284" i="1"/>
  <c r="EQ284" i="1"/>
  <c r="EW284" i="1"/>
  <c r="EY284" i="1"/>
  <c r="FA284" i="1"/>
  <c r="FH284" i="1" s="1"/>
  <c r="CC284" i="1" s="1"/>
  <c r="ET284" i="1"/>
  <c r="EP284" i="1"/>
  <c r="EV284" i="1"/>
  <c r="EX284" i="1"/>
  <c r="EZ284" i="1"/>
  <c r="ET43" i="1"/>
  <c r="EV43" i="1"/>
  <c r="EP43" i="1"/>
  <c r="EQ43" i="1"/>
  <c r="EW43" i="1"/>
  <c r="EY43" i="1"/>
  <c r="EZ43" i="1"/>
  <c r="EU43" i="1"/>
  <c r="EX43" i="1"/>
  <c r="FA43" i="1"/>
  <c r="FH43" i="1" s="1"/>
  <c r="CC43" i="1" s="1"/>
  <c r="FP204" i="1"/>
  <c r="BU161" i="1"/>
  <c r="CE97" i="1"/>
  <c r="GA97" i="1"/>
  <c r="FB320" i="1"/>
  <c r="FD320" i="1" s="1"/>
  <c r="GB153" i="1"/>
  <c r="IH153" i="1"/>
  <c r="FW153" i="1"/>
  <c r="GB119" i="1"/>
  <c r="IH119" i="1"/>
  <c r="FW119" i="1"/>
  <c r="FB268" i="1"/>
  <c r="FD268" i="1" s="1"/>
  <c r="ER268" i="1"/>
  <c r="GB244" i="1"/>
  <c r="IH244" i="1"/>
  <c r="FW244" i="1"/>
  <c r="ER200" i="1"/>
  <c r="FB200" i="1"/>
  <c r="FD200" i="1" s="1"/>
  <c r="GB101" i="1"/>
  <c r="IH101" i="1"/>
  <c r="FW101" i="1"/>
  <c r="ER294" i="1"/>
  <c r="FB294" i="1"/>
  <c r="FD294" i="1" s="1"/>
  <c r="ER267" i="1"/>
  <c r="FB267" i="1"/>
  <c r="FD267" i="1" s="1"/>
  <c r="DP216" i="1"/>
  <c r="FP216" i="1"/>
  <c r="EX212" i="1"/>
  <c r="EY212" i="1"/>
  <c r="EZ212" i="1"/>
  <c r="EU212" i="1"/>
  <c r="EV212" i="1"/>
  <c r="FA212" i="1"/>
  <c r="FH212" i="1" s="1"/>
  <c r="CC212" i="1" s="1"/>
  <c r="EQ212" i="1"/>
  <c r="ET212" i="1"/>
  <c r="EW212" i="1"/>
  <c r="EP212" i="1"/>
  <c r="FB190" i="1"/>
  <c r="FD190" i="1" s="1"/>
  <c r="ER190" i="1"/>
  <c r="GA154" i="1"/>
  <c r="CE154" i="1"/>
  <c r="FA166" i="1"/>
  <c r="FH166" i="1" s="1"/>
  <c r="CC166" i="1" s="1"/>
  <c r="ET166" i="1"/>
  <c r="EQ166" i="1"/>
  <c r="EV166" i="1"/>
  <c r="EY166" i="1"/>
  <c r="EZ166" i="1"/>
  <c r="EW166" i="1"/>
  <c r="EX166" i="1"/>
  <c r="EP166" i="1"/>
  <c r="EU166" i="1"/>
  <c r="BU157" i="1"/>
  <c r="GB145" i="1"/>
  <c r="IH145" i="1"/>
  <c r="FW145" i="1"/>
  <c r="DP132" i="1"/>
  <c r="FP132" i="1"/>
  <c r="CE128" i="1"/>
  <c r="GA128" i="1"/>
  <c r="CE121" i="1"/>
  <c r="BU104" i="1"/>
  <c r="FW75" i="1"/>
  <c r="GB75" i="1"/>
  <c r="IH75" i="1"/>
  <c r="DP65" i="1"/>
  <c r="FP65" i="1"/>
  <c r="ET51" i="1"/>
  <c r="EZ51" i="1"/>
  <c r="EP51" i="1"/>
  <c r="EV51" i="1"/>
  <c r="EW51" i="1"/>
  <c r="EX51" i="1"/>
  <c r="EY51" i="1"/>
  <c r="FA51" i="1"/>
  <c r="FH51" i="1" s="1"/>
  <c r="CC51" i="1" s="1"/>
  <c r="EU51" i="1"/>
  <c r="EQ51" i="1"/>
  <c r="DO43" i="1"/>
  <c r="DP36" i="1"/>
  <c r="FP36" i="1"/>
  <c r="ER17" i="1"/>
  <c r="FB17" i="1"/>
  <c r="FD17" i="1" s="1"/>
  <c r="BU139" i="1"/>
  <c r="BU116" i="1"/>
  <c r="BU96" i="1"/>
  <c r="FF88" i="1"/>
  <c r="BZ88" i="1" s="1"/>
  <c r="DP75" i="1"/>
  <c r="FP75" i="1"/>
  <c r="GB31" i="1"/>
  <c r="IH31" i="1"/>
  <c r="FW31" i="1"/>
  <c r="BU34" i="1"/>
  <c r="FE320" i="1"/>
  <c r="HJ320" i="1"/>
  <c r="HK320" i="1" s="1"/>
  <c r="FC320" i="1"/>
  <c r="DP322" i="1"/>
  <c r="FP322" i="1"/>
  <c r="FF299" i="1"/>
  <c r="FC311" i="1"/>
  <c r="FE311" i="1"/>
  <c r="HJ311" i="1"/>
  <c r="HK311" i="1"/>
  <c r="FC327" i="1"/>
  <c r="FE327" i="1"/>
  <c r="DO228" i="1"/>
  <c r="FF210" i="1"/>
  <c r="GA243" i="1"/>
  <c r="CE243" i="1"/>
  <c r="ER232" i="1"/>
  <c r="FB232" i="1"/>
  <c r="FD232" i="1" s="1"/>
  <c r="FB177" i="1"/>
  <c r="FD177" i="1" s="1"/>
  <c r="ER177" i="1"/>
  <c r="DO90" i="1"/>
  <c r="FF24" i="1"/>
  <c r="BZ24" i="1" s="1"/>
  <c r="FB81" i="1"/>
  <c r="FD81" i="1" s="1"/>
  <c r="ER81" i="1"/>
  <c r="DP297" i="1"/>
  <c r="FP297" i="1"/>
  <c r="FC307" i="1"/>
  <c r="HJ307" i="1" s="1"/>
  <c r="FE307" i="1"/>
  <c r="GB294" i="1"/>
  <c r="IH294" i="1"/>
  <c r="FW294" i="1"/>
  <c r="EQ254" i="1"/>
  <c r="EZ254" i="1"/>
  <c r="FA254" i="1"/>
  <c r="FH254" i="1" s="1"/>
  <c r="CC254" i="1" s="1"/>
  <c r="ET254" i="1"/>
  <c r="EV254" i="1"/>
  <c r="EX254" i="1"/>
  <c r="EP254" i="1"/>
  <c r="EW254" i="1"/>
  <c r="EU254" i="1"/>
  <c r="EY254" i="1"/>
  <c r="BU240" i="1"/>
  <c r="GB239" i="1"/>
  <c r="IH239" i="1"/>
  <c r="FW239" i="1"/>
  <c r="FW237" i="1"/>
  <c r="IH237" i="1"/>
  <c r="GB237" i="1"/>
  <c r="FW210" i="1"/>
  <c r="GA217" i="1"/>
  <c r="CE217" i="1"/>
  <c r="FA162" i="1"/>
  <c r="FH162" i="1" s="1"/>
  <c r="CC162" i="1" s="1"/>
  <c r="ET162" i="1"/>
  <c r="EQ162" i="1"/>
  <c r="EV162" i="1"/>
  <c r="EY162" i="1"/>
  <c r="EP162" i="1"/>
  <c r="EU162" i="1"/>
  <c r="EX162" i="1"/>
  <c r="EW162" i="1"/>
  <c r="EZ162" i="1"/>
  <c r="DP185" i="1"/>
  <c r="FP185" i="1"/>
  <c r="FC176" i="1"/>
  <c r="FE176" i="1"/>
  <c r="HJ176" i="1"/>
  <c r="DP126" i="1"/>
  <c r="FP126" i="1"/>
  <c r="DO128" i="1"/>
  <c r="FW87" i="1"/>
  <c r="GB87" i="1"/>
  <c r="IH87" i="1"/>
  <c r="DO88" i="1"/>
  <c r="DP41" i="1"/>
  <c r="FP41" i="1"/>
  <c r="GA40" i="1"/>
  <c r="CE40" i="1"/>
  <c r="BU28" i="1"/>
  <c r="ER16" i="1"/>
  <c r="FB16" i="1"/>
  <c r="FD16" i="1" s="1"/>
  <c r="FP114" i="1"/>
  <c r="DO301" i="1"/>
  <c r="ES232" i="1"/>
  <c r="GB214" i="1"/>
  <c r="IH214" i="1"/>
  <c r="FW214" i="1"/>
  <c r="FC197" i="1"/>
  <c r="FE197" i="1"/>
  <c r="HJ197" i="1"/>
  <c r="HK197" i="1"/>
  <c r="CE195" i="1"/>
  <c r="GA195" i="1"/>
  <c r="GA202" i="1"/>
  <c r="CE202" i="1"/>
  <c r="ER183" i="1"/>
  <c r="FB183" i="1"/>
  <c r="FD183" i="1" s="1"/>
  <c r="GB182" i="1"/>
  <c r="IH182" i="1"/>
  <c r="FW182" i="1"/>
  <c r="ER184" i="1"/>
  <c r="FB184" i="1"/>
  <c r="FD184" i="1" s="1"/>
  <c r="DO158" i="1"/>
  <c r="EU151" i="1"/>
  <c r="EV151" i="1"/>
  <c r="EQ151" i="1"/>
  <c r="EX151" i="1"/>
  <c r="EY151" i="1"/>
  <c r="EZ151" i="1"/>
  <c r="EP151" i="1"/>
  <c r="FA151" i="1"/>
  <c r="FH151" i="1" s="1"/>
  <c r="CC151" i="1" s="1"/>
  <c r="ET151" i="1"/>
  <c r="EW151" i="1"/>
  <c r="EQ98" i="1"/>
  <c r="EY98" i="1"/>
  <c r="FA98" i="1"/>
  <c r="FH98" i="1" s="1"/>
  <c r="CC98" i="1" s="1"/>
  <c r="ET98" i="1"/>
  <c r="EV98" i="1"/>
  <c r="EW98" i="1"/>
  <c r="EX98" i="1"/>
  <c r="EU98" i="1"/>
  <c r="EZ98" i="1"/>
  <c r="EP98" i="1"/>
  <c r="ER82" i="1"/>
  <c r="FB82" i="1"/>
  <c r="FD82" i="1" s="1"/>
  <c r="DO64" i="1"/>
  <c r="ET54" i="1"/>
  <c r="EV54" i="1"/>
  <c r="EX54" i="1"/>
  <c r="EY54" i="1"/>
  <c r="EZ54" i="1"/>
  <c r="EW54" i="1"/>
  <c r="FA54" i="1"/>
  <c r="FH54" i="1" s="1"/>
  <c r="CC54" i="1" s="1"/>
  <c r="EP54" i="1"/>
  <c r="EU54" i="1"/>
  <c r="EQ54" i="1"/>
  <c r="FB71" i="1"/>
  <c r="FD71" i="1" s="1"/>
  <c r="ER71" i="1"/>
  <c r="CE17" i="1"/>
  <c r="GA17" i="1"/>
  <c r="GC311" i="1"/>
  <c r="FF311" i="1"/>
  <c r="DP274" i="1"/>
  <c r="FW184" i="1"/>
  <c r="GB184" i="1"/>
  <c r="IH184" i="1"/>
  <c r="GB190" i="1"/>
  <c r="IH190" i="1"/>
  <c r="FW190" i="1"/>
  <c r="BU72" i="1"/>
  <c r="CE319" i="1"/>
  <c r="BU278" i="1"/>
  <c r="GB292" i="1"/>
  <c r="IH292" i="1"/>
  <c r="FW292" i="1"/>
  <c r="FP241" i="1"/>
  <c r="CE249" i="1"/>
  <c r="GA249" i="1"/>
  <c r="CE187" i="1"/>
  <c r="GA187" i="1"/>
  <c r="GB171" i="1"/>
  <c r="FW171" i="1"/>
  <c r="IH171" i="1"/>
  <c r="GA159" i="1"/>
  <c r="CE159" i="1"/>
  <c r="BU169" i="1"/>
  <c r="FB160" i="1"/>
  <c r="FD160" i="1" s="1"/>
  <c r="ER160" i="1"/>
  <c r="GA138" i="1"/>
  <c r="FC135" i="1"/>
  <c r="GA133" i="1"/>
  <c r="CE133" i="1"/>
  <c r="DO115" i="1"/>
  <c r="FP91" i="1"/>
  <c r="DP91" i="1"/>
  <c r="FW94" i="1"/>
  <c r="GB94" i="1"/>
  <c r="IH94" i="1"/>
  <c r="BU82" i="1"/>
  <c r="DO24" i="1"/>
  <c r="FW133" i="1"/>
  <c r="FW327" i="1"/>
  <c r="FP301" i="1"/>
  <c r="FA279" i="1"/>
  <c r="FH279" i="1" s="1"/>
  <c r="CC279" i="1" s="1"/>
  <c r="EQ279" i="1"/>
  <c r="EU279" i="1"/>
  <c r="EW279" i="1"/>
  <c r="EY279" i="1"/>
  <c r="EV279" i="1"/>
  <c r="EZ279" i="1"/>
  <c r="EX279" i="1"/>
  <c r="ET279" i="1"/>
  <c r="EP279" i="1"/>
  <c r="ER291" i="1"/>
  <c r="FB291" i="1"/>
  <c r="FD291" i="1" s="1"/>
  <c r="DP245" i="1"/>
  <c r="FP245" i="1"/>
  <c r="DP236" i="1"/>
  <c r="FP236" i="1"/>
  <c r="FP213" i="1"/>
  <c r="DO186" i="1"/>
  <c r="DP154" i="1"/>
  <c r="BU129" i="1"/>
  <c r="FB118" i="1"/>
  <c r="FD118" i="1" s="1"/>
  <c r="ER118" i="1"/>
  <c r="DP90" i="1"/>
  <c r="BU70" i="1"/>
  <c r="ER42" i="1"/>
  <c r="FB42" i="1"/>
  <c r="FD42" i="1" s="1"/>
  <c r="FP29" i="1"/>
  <c r="FP330" i="1"/>
  <c r="DO245" i="1"/>
  <c r="GA246" i="1"/>
  <c r="CE246" i="1"/>
  <c r="ER217" i="1"/>
  <c r="FB217" i="1"/>
  <c r="FD217" i="1" s="1"/>
  <c r="ER180" i="1"/>
  <c r="FB180" i="1"/>
  <c r="FD180" i="1" s="1"/>
  <c r="BU131" i="1"/>
  <c r="DP56" i="1"/>
  <c r="DP313" i="1"/>
  <c r="FP313" i="1"/>
  <c r="IH311" i="1"/>
  <c r="FW307" i="1"/>
  <c r="FE308" i="1"/>
  <c r="HJ308" i="1"/>
  <c r="FC308" i="1"/>
  <c r="DP278" i="1"/>
  <c r="FP278" i="1"/>
  <c r="GB277" i="1"/>
  <c r="FW242" i="1"/>
  <c r="GB242" i="1"/>
  <c r="IH242" i="1"/>
  <c r="DP204" i="1"/>
  <c r="DP196" i="1"/>
  <c r="FP196" i="1"/>
  <c r="FB178" i="1"/>
  <c r="FD178" i="1" s="1"/>
  <c r="ER178" i="1"/>
  <c r="FC127" i="1"/>
  <c r="FE127" i="1"/>
  <c r="HJ127" i="1"/>
  <c r="HK127" i="1"/>
  <c r="BU122" i="1"/>
  <c r="FW125" i="1"/>
  <c r="GB125" i="1"/>
  <c r="IH125" i="1"/>
  <c r="FP117" i="1"/>
  <c r="DP117" i="1"/>
  <c r="GB99" i="1"/>
  <c r="IH99" i="1"/>
  <c r="FW99" i="1"/>
  <c r="BU89" i="1"/>
  <c r="FA66" i="1"/>
  <c r="FH66" i="1" s="1"/>
  <c r="CC66" i="1" s="1"/>
  <c r="ET66" i="1"/>
  <c r="EQ66" i="1"/>
  <c r="EU66" i="1"/>
  <c r="EX66" i="1"/>
  <c r="EY66" i="1"/>
  <c r="EP66" i="1"/>
  <c r="EW66" i="1"/>
  <c r="EZ66" i="1"/>
  <c r="EV66" i="1"/>
  <c r="GA68" i="1"/>
  <c r="CE59" i="1"/>
  <c r="GA59" i="1"/>
  <c r="DO273" i="1"/>
  <c r="DO192" i="1"/>
  <c r="FW36" i="1"/>
  <c r="GB36" i="1"/>
  <c r="IH36" i="1"/>
  <c r="CE25" i="1"/>
  <c r="GA25" i="1"/>
  <c r="ER312" i="1"/>
  <c r="FB312" i="1"/>
  <c r="FD312" i="1" s="1"/>
  <c r="FB318" i="1"/>
  <c r="FD318" i="1" s="1"/>
  <c r="CE164" i="1"/>
  <c r="GA164" i="1"/>
  <c r="FW120" i="1"/>
  <c r="GB120" i="1"/>
  <c r="IH120" i="1"/>
  <c r="IH41" i="1"/>
  <c r="FW18" i="1"/>
  <c r="GB18" i="1"/>
  <c r="IH18" i="1"/>
  <c r="ER46" i="1"/>
  <c r="FB46" i="1"/>
  <c r="FD46" i="1" s="1"/>
  <c r="ER316" i="1"/>
  <c r="FB316" i="1"/>
  <c r="FD316" i="1" s="1"/>
  <c r="FB329" i="1"/>
  <c r="FD329" i="1" s="1"/>
  <c r="ER329" i="1"/>
  <c r="FW224" i="1"/>
  <c r="GB224" i="1"/>
  <c r="IH224" i="1"/>
  <c r="CE119" i="1"/>
  <c r="GA119" i="1"/>
  <c r="ER96" i="1"/>
  <c r="FB96" i="1"/>
  <c r="FD96" i="1" s="1"/>
  <c r="CE60" i="1"/>
  <c r="GA60" i="1"/>
  <c r="GA73" i="1"/>
  <c r="CE73" i="1"/>
  <c r="FW29" i="1"/>
  <c r="IH29" i="1"/>
  <c r="GB29" i="1"/>
  <c r="CE149" i="1"/>
  <c r="GA149" i="1"/>
  <c r="ER296" i="1"/>
  <c r="FB296" i="1"/>
  <c r="FD296" i="1" s="1"/>
  <c r="ER290" i="1"/>
  <c r="FB290" i="1"/>
  <c r="FD290" i="1" s="1"/>
  <c r="GA152" i="1"/>
  <c r="CE152" i="1"/>
  <c r="ER244" i="1"/>
  <c r="FB244" i="1"/>
  <c r="FD244" i="1" s="1"/>
  <c r="ER286" i="1"/>
  <c r="FB286" i="1"/>
  <c r="FD286" i="1" s="1"/>
  <c r="FW200" i="1"/>
  <c r="IH200" i="1"/>
  <c r="GB200" i="1"/>
  <c r="ER146" i="1"/>
  <c r="FB146" i="1"/>
  <c r="FD146" i="1" s="1"/>
  <c r="FW146" i="1"/>
  <c r="IH146" i="1"/>
  <c r="GB146" i="1"/>
  <c r="ER104" i="1"/>
  <c r="FB104" i="1"/>
  <c r="FD104" i="1" s="1"/>
  <c r="CE101" i="1"/>
  <c r="GA101" i="1"/>
  <c r="ER89" i="1"/>
  <c r="FB89" i="1"/>
  <c r="FD89" i="1" s="1"/>
  <c r="ER78" i="1"/>
  <c r="FB78" i="1"/>
  <c r="FD78" i="1" s="1"/>
  <c r="GA317" i="1"/>
  <c r="CE317" i="1"/>
  <c r="ER213" i="1"/>
  <c r="FB213" i="1"/>
  <c r="FD213" i="1" s="1"/>
  <c r="FW139" i="1"/>
  <c r="GB139" i="1"/>
  <c r="IH139" i="1"/>
  <c r="CE70" i="1"/>
  <c r="GA70" i="1"/>
  <c r="ER48" i="1"/>
  <c r="FB48" i="1"/>
  <c r="FD48" i="1" s="1"/>
  <c r="FW266" i="1"/>
  <c r="GB266" i="1"/>
  <c r="IH266" i="1"/>
  <c r="ER253" i="1"/>
  <c r="FB253" i="1"/>
  <c r="FD253" i="1" s="1"/>
  <c r="GA156" i="1"/>
  <c r="CE156" i="1"/>
  <c r="CE172" i="1"/>
  <c r="GA172" i="1"/>
  <c r="GA79" i="1"/>
  <c r="CE79" i="1"/>
  <c r="DP146" i="1"/>
  <c r="FP146" i="1"/>
  <c r="ER143" i="1"/>
  <c r="FB143" i="1"/>
  <c r="FD143" i="1" s="1"/>
  <c r="BU75" i="1"/>
  <c r="DO187" i="1"/>
  <c r="BU94" i="1"/>
  <c r="FA275" i="1"/>
  <c r="FH275" i="1" s="1"/>
  <c r="CC275" i="1" s="1"/>
  <c r="EU275" i="1"/>
  <c r="EQ275" i="1"/>
  <c r="EW275" i="1"/>
  <c r="EY275" i="1"/>
  <c r="EP275" i="1"/>
  <c r="EZ275" i="1"/>
  <c r="ET275" i="1"/>
  <c r="EX275" i="1"/>
  <c r="EV275" i="1"/>
  <c r="DP233" i="1"/>
  <c r="FP233" i="1"/>
  <c r="FF20" i="1"/>
  <c r="FW95" i="1"/>
  <c r="GB95" i="1"/>
  <c r="IH95" i="1"/>
  <c r="DP21" i="1"/>
  <c r="FP21" i="1"/>
  <c r="DP248" i="1"/>
  <c r="FP248" i="1"/>
  <c r="GB160" i="1"/>
  <c r="IH160" i="1"/>
  <c r="FW160" i="1"/>
  <c r="DO92" i="1"/>
  <c r="BU32" i="1"/>
  <c r="BU297" i="1"/>
  <c r="BU287" i="1"/>
  <c r="GB68" i="1"/>
  <c r="IH68" i="1"/>
  <c r="FW68" i="1"/>
  <c r="GA310" i="1"/>
  <c r="CE310" i="1"/>
  <c r="GB130" i="1"/>
  <c r="IH130" i="1"/>
  <c r="FW130" i="1"/>
  <c r="DO300" i="1"/>
  <c r="GA295" i="1"/>
  <c r="CE295" i="1"/>
  <c r="ER261" i="1"/>
  <c r="FB261" i="1"/>
  <c r="FD261" i="1" s="1"/>
  <c r="ER179" i="1"/>
  <c r="FB179" i="1"/>
  <c r="FD179" i="1" s="1"/>
  <c r="FB224" i="1"/>
  <c r="FD224" i="1" s="1"/>
  <c r="ER224" i="1"/>
  <c r="ES224" i="1" s="1"/>
  <c r="FC224" i="1" s="1"/>
  <c r="GP115" i="1"/>
  <c r="GQ115" i="1"/>
  <c r="FW253" i="1"/>
  <c r="GB253" i="1"/>
  <c r="IH253" i="1"/>
  <c r="GA234" i="1"/>
  <c r="CE234" i="1"/>
  <c r="CE211" i="1"/>
  <c r="GA211" i="1"/>
  <c r="DO238" i="1"/>
  <c r="FA189" i="1"/>
  <c r="FH189" i="1" s="1"/>
  <c r="CC189" i="1" s="1"/>
  <c r="ET189" i="1"/>
  <c r="EU189" i="1"/>
  <c r="EV189" i="1"/>
  <c r="EW189" i="1"/>
  <c r="EQ189" i="1"/>
  <c r="EY189" i="1"/>
  <c r="EP189" i="1"/>
  <c r="EZ189" i="1"/>
  <c r="EX189" i="1"/>
  <c r="DP182" i="1"/>
  <c r="FP182" i="1"/>
  <c r="GA141" i="1"/>
  <c r="CE141" i="1"/>
  <c r="GA126" i="1"/>
  <c r="CE126" i="1"/>
  <c r="BU112" i="1"/>
  <c r="GA121" i="1"/>
  <c r="ER75" i="1"/>
  <c r="FB75" i="1"/>
  <c r="FD75" i="1" s="1"/>
  <c r="ER62" i="1"/>
  <c r="FB62" i="1"/>
  <c r="FD62" i="1" s="1"/>
  <c r="EV50" i="1"/>
  <c r="EP50" i="1"/>
  <c r="EX50" i="1"/>
  <c r="EY50" i="1"/>
  <c r="EZ50" i="1"/>
  <c r="EQ50" i="1"/>
  <c r="ET50" i="1"/>
  <c r="EU50" i="1"/>
  <c r="EW50" i="1"/>
  <c r="FA50" i="1"/>
  <c r="FH50" i="1" s="1"/>
  <c r="CC50" i="1" s="1"/>
  <c r="BU41" i="1"/>
  <c r="GQ34" i="1"/>
  <c r="GP34" i="1"/>
  <c r="DP33" i="1"/>
  <c r="FP33" i="1"/>
  <c r="FP26" i="1"/>
  <c r="DP26" i="1"/>
  <c r="GA136" i="1"/>
  <c r="CE136" i="1"/>
  <c r="DP116" i="1"/>
  <c r="FP116" i="1"/>
  <c r="FW74" i="1"/>
  <c r="IH74" i="1"/>
  <c r="GB74" i="1"/>
  <c r="DO56" i="1"/>
  <c r="GB320" i="1"/>
  <c r="IH320" i="1"/>
  <c r="FW320" i="1"/>
  <c r="GA299" i="1"/>
  <c r="CE299" i="1"/>
  <c r="BU308" i="1"/>
  <c r="FP262" i="1"/>
  <c r="DP262" i="1"/>
  <c r="GB267" i="1"/>
  <c r="IH267" i="1"/>
  <c r="FW267" i="1"/>
  <c r="FP234" i="1"/>
  <c r="DP234" i="1"/>
  <c r="CE237" i="1"/>
  <c r="GA237" i="1"/>
  <c r="FW225" i="1"/>
  <c r="GB225" i="1"/>
  <c r="IH225" i="1"/>
  <c r="BU187" i="1"/>
  <c r="DO155" i="1"/>
  <c r="BU111" i="1"/>
  <c r="GB24" i="1"/>
  <c r="FW24" i="1"/>
  <c r="IH24" i="1"/>
  <c r="FL24" i="1"/>
  <c r="GB288" i="1"/>
  <c r="IH288" i="1"/>
  <c r="FW288" i="1"/>
  <c r="DO304" i="1"/>
  <c r="BU319" i="1"/>
  <c r="GE307" i="1"/>
  <c r="FA287" i="1"/>
  <c r="FH287" i="1" s="1"/>
  <c r="CC287" i="1" s="1"/>
  <c r="EY287" i="1"/>
  <c r="EQ287" i="1"/>
  <c r="EU287" i="1"/>
  <c r="EW287" i="1"/>
  <c r="EX287" i="1"/>
  <c r="EP287" i="1"/>
  <c r="EV287" i="1"/>
  <c r="ET287" i="1"/>
  <c r="EZ287" i="1"/>
  <c r="DP240" i="1"/>
  <c r="FP240" i="1"/>
  <c r="DO232" i="1"/>
  <c r="BU217" i="1"/>
  <c r="CE191" i="1"/>
  <c r="GA191" i="1"/>
  <c r="ER188" i="1"/>
  <c r="FC188" i="1" s="1"/>
  <c r="FB188" i="1"/>
  <c r="FD188" i="1" s="1"/>
  <c r="GE176" i="1"/>
  <c r="FC155" i="1"/>
  <c r="FE155" i="1"/>
  <c r="DP142" i="1"/>
  <c r="FP142" i="1"/>
  <c r="GQ106" i="1"/>
  <c r="GP106" i="1"/>
  <c r="ER116" i="1"/>
  <c r="FB116" i="1"/>
  <c r="FD116" i="1" s="1"/>
  <c r="ER37" i="1"/>
  <c r="FB37" i="1"/>
  <c r="FD37" i="1" s="1"/>
  <c r="ES44" i="1"/>
  <c r="FP25" i="1"/>
  <c r="DP25" i="1"/>
  <c r="DO41" i="1"/>
  <c r="CE41" i="1"/>
  <c r="GA41" i="1"/>
  <c r="CE19" i="1"/>
  <c r="GA19" i="1"/>
  <c r="GA294" i="1"/>
  <c r="CE294" i="1"/>
  <c r="CE116" i="1"/>
  <c r="GA116" i="1"/>
  <c r="BU23" i="1"/>
  <c r="FF321" i="1"/>
  <c r="BZ321" i="1" s="1"/>
  <c r="EQ313" i="1"/>
  <c r="EY313" i="1"/>
  <c r="EZ313" i="1"/>
  <c r="FA313" i="1"/>
  <c r="FH313" i="1" s="1"/>
  <c r="CC313" i="1" s="1"/>
  <c r="EU313" i="1"/>
  <c r="EW313" i="1"/>
  <c r="EV313" i="1"/>
  <c r="EX313" i="1"/>
  <c r="ET313" i="1"/>
  <c r="EP313" i="1"/>
  <c r="DO233" i="1"/>
  <c r="DP210" i="1"/>
  <c r="FP210" i="1"/>
  <c r="ES190" i="1"/>
  <c r="GE175" i="1"/>
  <c r="DP158" i="1"/>
  <c r="FP158" i="1"/>
  <c r="FP143" i="1"/>
  <c r="GA102" i="1"/>
  <c r="CE102" i="1"/>
  <c r="CE95" i="1"/>
  <c r="GA95" i="1"/>
  <c r="ET84" i="1"/>
  <c r="EU84" i="1"/>
  <c r="EY84" i="1"/>
  <c r="EZ84" i="1"/>
  <c r="EP84" i="1"/>
  <c r="EV84" i="1"/>
  <c r="EW84" i="1"/>
  <c r="EX84" i="1"/>
  <c r="FA84" i="1"/>
  <c r="FH84" i="1" s="1"/>
  <c r="CC84" i="1" s="1"/>
  <c r="EQ84" i="1"/>
  <c r="DO78" i="1"/>
  <c r="BU68" i="1"/>
  <c r="FW61" i="1"/>
  <c r="GB61" i="1"/>
  <c r="IH61" i="1"/>
  <c r="DO21" i="1"/>
  <c r="FW258" i="1"/>
  <c r="IH258" i="1"/>
  <c r="GB258" i="1"/>
  <c r="BU244" i="1"/>
  <c r="FB235" i="1"/>
  <c r="FD235" i="1" s="1"/>
  <c r="ER235" i="1"/>
  <c r="GB194" i="1"/>
  <c r="IH194" i="1"/>
  <c r="FW194" i="1"/>
  <c r="IH102" i="1"/>
  <c r="DO72" i="1"/>
  <c r="DO296" i="1"/>
  <c r="DO330" i="1"/>
  <c r="FW297" i="1"/>
  <c r="GB297" i="1"/>
  <c r="IH297" i="1"/>
  <c r="DP305" i="1"/>
  <c r="FP305" i="1"/>
  <c r="FP302" i="1"/>
  <c r="DP302" i="1"/>
  <c r="FP283" i="1"/>
  <c r="DP283" i="1"/>
  <c r="IH263" i="1"/>
  <c r="FW263" i="1"/>
  <c r="GB263" i="1"/>
  <c r="DP230" i="1"/>
  <c r="FP230" i="1"/>
  <c r="DP241" i="1"/>
  <c r="FB239" i="1"/>
  <c r="FD239" i="1" s="1"/>
  <c r="ER239" i="1"/>
  <c r="ES135" i="1"/>
  <c r="ER117" i="1"/>
  <c r="FB117" i="1"/>
  <c r="FD117" i="1" s="1"/>
  <c r="DP95" i="1"/>
  <c r="FP95" i="1"/>
  <c r="EU39" i="1"/>
  <c r="EV39" i="1"/>
  <c r="EW39" i="1"/>
  <c r="EQ39" i="1"/>
  <c r="EY39" i="1"/>
  <c r="EZ39" i="1"/>
  <c r="FA39" i="1"/>
  <c r="FH39" i="1" s="1"/>
  <c r="CC39" i="1" s="1"/>
  <c r="ET39" i="1"/>
  <c r="EP39" i="1"/>
  <c r="EX39" i="1"/>
  <c r="GQ20" i="1"/>
  <c r="GP20" i="1"/>
  <c r="GA34" i="1"/>
  <c r="GA318" i="1"/>
  <c r="CE318" i="1"/>
  <c r="DP300" i="1"/>
  <c r="FP300" i="1"/>
  <c r="ER282" i="1"/>
  <c r="FB282" i="1"/>
  <c r="FD282" i="1" s="1"/>
  <c r="FC288" i="1"/>
  <c r="GC288" i="1" s="1"/>
  <c r="GD288" i="1" s="1"/>
  <c r="FE288" i="1"/>
  <c r="FW192" i="1"/>
  <c r="GB192" i="1"/>
  <c r="IH192" i="1"/>
  <c r="DP191" i="1"/>
  <c r="FP191" i="1"/>
  <c r="FP176" i="1"/>
  <c r="DP176" i="1"/>
  <c r="FP159" i="1"/>
  <c r="DP159" i="1"/>
  <c r="FP151" i="1"/>
  <c r="DP151" i="1"/>
  <c r="BU150" i="1"/>
  <c r="GB118" i="1"/>
  <c r="IH118" i="1"/>
  <c r="FW118" i="1"/>
  <c r="FP90" i="1"/>
  <c r="DO83" i="1"/>
  <c r="GB77" i="1"/>
  <c r="IH77" i="1"/>
  <c r="FW77" i="1"/>
  <c r="DO73" i="1"/>
  <c r="CE26" i="1"/>
  <c r="GA26" i="1"/>
  <c r="DP131" i="1"/>
  <c r="FP131" i="1"/>
  <c r="CE72" i="1"/>
  <c r="ES265" i="1"/>
  <c r="DP273" i="1"/>
  <c r="FP273" i="1"/>
  <c r="GB311" i="1"/>
  <c r="GE308" i="1"/>
  <c r="BU300" i="1"/>
  <c r="DO291" i="1"/>
  <c r="DO257" i="1"/>
  <c r="BU230" i="1"/>
  <c r="ER242" i="1"/>
  <c r="FB242" i="1"/>
  <c r="FD242" i="1" s="1"/>
  <c r="GE216" i="1"/>
  <c r="GA247" i="1"/>
  <c r="CE247" i="1"/>
  <c r="FB194" i="1"/>
  <c r="FD194" i="1" s="1"/>
  <c r="ER194" i="1"/>
  <c r="DO196" i="1"/>
  <c r="GE127" i="1"/>
  <c r="DP122" i="1"/>
  <c r="FP122" i="1"/>
  <c r="ES81" i="1"/>
  <c r="FC81" i="1" s="1"/>
  <c r="GA67" i="1"/>
  <c r="CE67" i="1"/>
  <c r="BU273" i="1"/>
  <c r="IH299" i="1"/>
  <c r="FW260" i="1"/>
  <c r="FB216" i="1"/>
  <c r="FD216" i="1" s="1"/>
  <c r="FB187" i="1"/>
  <c r="FD187" i="1" s="1"/>
  <c r="FB182" i="1"/>
  <c r="FD182" i="1" s="1"/>
  <c r="GB300" i="1"/>
  <c r="IH300" i="1"/>
  <c r="FW300" i="1"/>
  <c r="CE326" i="1"/>
  <c r="GA326" i="1"/>
  <c r="GA256" i="1"/>
  <c r="CE256" i="1"/>
  <c r="GA123" i="1"/>
  <c r="CE123" i="1"/>
  <c r="GA49" i="1"/>
  <c r="CE49" i="1"/>
  <c r="ER36" i="1"/>
  <c r="FB36" i="1"/>
  <c r="FD36" i="1" s="1"/>
  <c r="ER25" i="1"/>
  <c r="FB25" i="1"/>
  <c r="FD25" i="1" s="1"/>
  <c r="GA169" i="1"/>
  <c r="CE169" i="1"/>
  <c r="FG318" i="1"/>
  <c r="CB318" i="1" s="1"/>
  <c r="GA167" i="1"/>
  <c r="CE167" i="1"/>
  <c r="GB164" i="1"/>
  <c r="IH164" i="1"/>
  <c r="FW164" i="1"/>
  <c r="GB142" i="1"/>
  <c r="IH142" i="1"/>
  <c r="FW142" i="1"/>
  <c r="GA329" i="1"/>
  <c r="CE329" i="1"/>
  <c r="GB236" i="1"/>
  <c r="IH236" i="1"/>
  <c r="FW236" i="1"/>
  <c r="GA231" i="1"/>
  <c r="CE231" i="1"/>
  <c r="GA165" i="1"/>
  <c r="CE165" i="1"/>
  <c r="FW90" i="1"/>
  <c r="IH90" i="1"/>
  <c r="GB90" i="1"/>
  <c r="FB55" i="1"/>
  <c r="FD55" i="1" s="1"/>
  <c r="ER55" i="1"/>
  <c r="GA52" i="1"/>
  <c r="CE52" i="1"/>
  <c r="IH57" i="1"/>
  <c r="FW57" i="1"/>
  <c r="GB57" i="1"/>
  <c r="FG311" i="1"/>
  <c r="ES296" i="1"/>
  <c r="ES290" i="1"/>
  <c r="GE290" i="1" s="1"/>
  <c r="FB197" i="1"/>
  <c r="FD197" i="1" s="1"/>
  <c r="ER163" i="1"/>
  <c r="FB163" i="1"/>
  <c r="FD163" i="1" s="1"/>
  <c r="FW56" i="1"/>
  <c r="ES286" i="1"/>
  <c r="ER322" i="1"/>
  <c r="FC322" i="1" s="1"/>
  <c r="FB322" i="1"/>
  <c r="FD322" i="1" s="1"/>
  <c r="CE262" i="1"/>
  <c r="GA262" i="1"/>
  <c r="FP188" i="1"/>
  <c r="FW78" i="1"/>
  <c r="IH78" i="1"/>
  <c r="GB78" i="1"/>
  <c r="GA185" i="1"/>
  <c r="CE185" i="1"/>
  <c r="DO159" i="1"/>
  <c r="GA161" i="1"/>
  <c r="CE161" i="1"/>
  <c r="FW147" i="1"/>
  <c r="GB147" i="1"/>
  <c r="IH147" i="1"/>
  <c r="ER139" i="1"/>
  <c r="FB139" i="1"/>
  <c r="FD139" i="1" s="1"/>
  <c r="CE124" i="1"/>
  <c r="GA124" i="1"/>
  <c r="ER229" i="1"/>
  <c r="FB229" i="1"/>
  <c r="FD229" i="1" s="1"/>
  <c r="CE253" i="1"/>
  <c r="GA253" i="1"/>
  <c r="GA209" i="1"/>
  <c r="CE209" i="1"/>
  <c r="GE206" i="1"/>
  <c r="FB172" i="1"/>
  <c r="FD172" i="1" s="1"/>
  <c r="ER172" i="1"/>
  <c r="BU302" i="1"/>
  <c r="GA227" i="1"/>
  <c r="CE227" i="1"/>
  <c r="FP174" i="1"/>
  <c r="DP174" i="1"/>
  <c r="ER74" i="1"/>
  <c r="FB74" i="1"/>
  <c r="FD74" i="1" s="1"/>
  <c r="GB81" i="1"/>
  <c r="IH81" i="1"/>
  <c r="FW81" i="1"/>
  <c r="GB310" i="1"/>
  <c r="IH310" i="1"/>
  <c r="FW310" i="1"/>
  <c r="GA271" i="1"/>
  <c r="CE271" i="1"/>
  <c r="EP173" i="1"/>
  <c r="EY173" i="1"/>
  <c r="EZ173" i="1"/>
  <c r="ET173" i="1"/>
  <c r="EU173" i="1"/>
  <c r="EV173" i="1"/>
  <c r="EW173" i="1"/>
  <c r="EQ173" i="1"/>
  <c r="EX173" i="1"/>
  <c r="FA173" i="1"/>
  <c r="FH173" i="1" s="1"/>
  <c r="CC173" i="1" s="1"/>
  <c r="FP66" i="1"/>
  <c r="DP66" i="1"/>
  <c r="GB321" i="1"/>
  <c r="IH321" i="1"/>
  <c r="FW321" i="1"/>
  <c r="FI321" i="1"/>
  <c r="BU208" i="1"/>
  <c r="FE182" i="1"/>
  <c r="HJ182" i="1"/>
  <c r="HK182" i="1" s="1"/>
  <c r="FC182" i="1"/>
  <c r="BU60" i="1"/>
  <c r="ER249" i="1"/>
  <c r="FB249" i="1"/>
  <c r="FD249" i="1" s="1"/>
  <c r="GB97" i="1"/>
  <c r="IH97" i="1"/>
  <c r="FW97" i="1"/>
  <c r="FB198" i="1"/>
  <c r="FD198" i="1" s="1"/>
  <c r="ER198" i="1"/>
  <c r="CE109" i="1"/>
  <c r="GA109" i="1"/>
  <c r="GB103" i="1"/>
  <c r="IH103" i="1"/>
  <c r="FW103" i="1"/>
  <c r="GB296" i="1"/>
  <c r="IH296" i="1"/>
  <c r="FW296" i="1"/>
  <c r="FB108" i="1"/>
  <c r="FD108" i="1" s="1"/>
  <c r="ER108" i="1"/>
  <c r="FW286" i="1"/>
  <c r="GB286" i="1"/>
  <c r="IH286" i="1"/>
  <c r="CE146" i="1"/>
  <c r="GA146" i="1"/>
  <c r="GA85" i="1"/>
  <c r="CE85" i="1"/>
  <c r="FW136" i="1"/>
  <c r="GB172" i="1"/>
  <c r="IH172" i="1"/>
  <c r="FW172" i="1"/>
  <c r="ER304" i="1"/>
  <c r="FB304" i="1"/>
  <c r="FD304" i="1" s="1"/>
  <c r="ER273" i="1"/>
  <c r="ES273" i="1" s="1"/>
  <c r="FB273" i="1"/>
  <c r="FD273" i="1" s="1"/>
  <c r="DO326" i="1"/>
  <c r="DP253" i="1"/>
  <c r="FP253" i="1"/>
  <c r="BU255" i="1"/>
  <c r="FF195" i="1"/>
  <c r="BZ195" i="1" s="1"/>
  <c r="DP112" i="1"/>
  <c r="FP112" i="1"/>
  <c r="DP104" i="1"/>
  <c r="FP104" i="1"/>
  <c r="FB31" i="1"/>
  <c r="FD31" i="1" s="1"/>
  <c r="ER31" i="1"/>
  <c r="DO132" i="1"/>
  <c r="DO116" i="1"/>
  <c r="DP89" i="1"/>
  <c r="FP89" i="1"/>
  <c r="DO45" i="1"/>
  <c r="FW45" i="1"/>
  <c r="IH45" i="1"/>
  <c r="GB45" i="1"/>
  <c r="EQ323" i="1"/>
  <c r="EY323" i="1"/>
  <c r="FA323" i="1"/>
  <c r="FH323" i="1" s="1"/>
  <c r="CC323" i="1" s="1"/>
  <c r="EU323" i="1"/>
  <c r="EV323" i="1"/>
  <c r="EW323" i="1"/>
  <c r="EZ323" i="1"/>
  <c r="ET323" i="1"/>
  <c r="EP323" i="1"/>
  <c r="EX323" i="1"/>
  <c r="DO256" i="1"/>
  <c r="FB264" i="1"/>
  <c r="FD264" i="1" s="1"/>
  <c r="EV252" i="1"/>
  <c r="EW252" i="1"/>
  <c r="ET252" i="1"/>
  <c r="EX252" i="1"/>
  <c r="EQ252" i="1"/>
  <c r="EY252" i="1"/>
  <c r="EP252" i="1"/>
  <c r="EU252" i="1"/>
  <c r="EZ252" i="1"/>
  <c r="FA252" i="1"/>
  <c r="FH252" i="1" s="1"/>
  <c r="CC252" i="1" s="1"/>
  <c r="CE260" i="1"/>
  <c r="EX233" i="1"/>
  <c r="EY233" i="1"/>
  <c r="EZ233" i="1"/>
  <c r="FA233" i="1"/>
  <c r="FH233" i="1" s="1"/>
  <c r="CC233" i="1" s="1"/>
  <c r="EV233" i="1"/>
  <c r="EU233" i="1"/>
  <c r="EQ233" i="1"/>
  <c r="EP233" i="1"/>
  <c r="ET233" i="1"/>
  <c r="EW233" i="1"/>
  <c r="FP217" i="1"/>
  <c r="DP217" i="1"/>
  <c r="FP205" i="1"/>
  <c r="DP205" i="1"/>
  <c r="ER196" i="1"/>
  <c r="FB196" i="1"/>
  <c r="FD196" i="1" s="1"/>
  <c r="ER192" i="1"/>
  <c r="FB192" i="1"/>
  <c r="FD192" i="1" s="1"/>
  <c r="FP111" i="1"/>
  <c r="DP111" i="1"/>
  <c r="DO65" i="1"/>
  <c r="GA56" i="1"/>
  <c r="CE56" i="1"/>
  <c r="ES106" i="1"/>
  <c r="DP280" i="1"/>
  <c r="FP280" i="1"/>
  <c r="DP319" i="1"/>
  <c r="FP319" i="1"/>
  <c r="DO204" i="1"/>
  <c r="GE202" i="1"/>
  <c r="FI155" i="1"/>
  <c r="FL155" i="1"/>
  <c r="GB155" i="1"/>
  <c r="IH155" i="1"/>
  <c r="FW155" i="1"/>
  <c r="FG155" i="1"/>
  <c r="CB155" i="1" s="1"/>
  <c r="BU118" i="1"/>
  <c r="BU88" i="1"/>
  <c r="FP87" i="1"/>
  <c r="DP87" i="1"/>
  <c r="BU65" i="1"/>
  <c r="DP53" i="1"/>
  <c r="FP53" i="1"/>
  <c r="GB37" i="1"/>
  <c r="IH37" i="1"/>
  <c r="FW37" i="1"/>
  <c r="GA44" i="1"/>
  <c r="CE44" i="1"/>
  <c r="GG44" i="1"/>
  <c r="ES17" i="1"/>
  <c r="FP30" i="1"/>
  <c r="DP30" i="1"/>
  <c r="DO28" i="1"/>
  <c r="FP69" i="1"/>
  <c r="FP23" i="1"/>
  <c r="DP23" i="1"/>
  <c r="DP296" i="1"/>
  <c r="FP296" i="1"/>
  <c r="EU276" i="1"/>
  <c r="EW276" i="1"/>
  <c r="EY276" i="1"/>
  <c r="FA276" i="1"/>
  <c r="FH276" i="1" s="1"/>
  <c r="CC276" i="1" s="1"/>
  <c r="EQ276" i="1"/>
  <c r="EZ276" i="1"/>
  <c r="EV276" i="1"/>
  <c r="ET276" i="1"/>
  <c r="EP276" i="1"/>
  <c r="EX276" i="1"/>
  <c r="DO263" i="1"/>
  <c r="GE232" i="1"/>
  <c r="ET251" i="1"/>
  <c r="EU251" i="1"/>
  <c r="EP251" i="1"/>
  <c r="EZ251" i="1"/>
  <c r="EV251" i="1"/>
  <c r="EQ251" i="1"/>
  <c r="EY251" i="1"/>
  <c r="EX251" i="1"/>
  <c r="EW251" i="1"/>
  <c r="FA251" i="1"/>
  <c r="FH251" i="1" s="1"/>
  <c r="CC251" i="1" s="1"/>
  <c r="CE216" i="1"/>
  <c r="GA216" i="1"/>
  <c r="DO168" i="1"/>
  <c r="GQ121" i="1"/>
  <c r="GP121" i="1"/>
  <c r="DP143" i="1"/>
  <c r="FW132" i="1"/>
  <c r="GB132" i="1"/>
  <c r="IH132" i="1"/>
  <c r="ET91" i="1"/>
  <c r="EU91" i="1"/>
  <c r="EQ91" i="1"/>
  <c r="EW91" i="1"/>
  <c r="EZ91" i="1"/>
  <c r="EP91" i="1"/>
  <c r="EV91" i="1"/>
  <c r="FA91" i="1"/>
  <c r="FH91" i="1" s="1"/>
  <c r="CC91" i="1" s="1"/>
  <c r="EY91" i="1"/>
  <c r="EX91" i="1"/>
  <c r="FW71" i="1"/>
  <c r="GB71" i="1"/>
  <c r="IH71" i="1"/>
  <c r="EW64" i="1"/>
  <c r="EX64" i="1"/>
  <c r="EU64" i="1"/>
  <c r="EY64" i="1"/>
  <c r="EZ64" i="1"/>
  <c r="FA64" i="1"/>
  <c r="FH64" i="1" s="1"/>
  <c r="CC64" i="1" s="1"/>
  <c r="EQ64" i="1"/>
  <c r="EV64" i="1"/>
  <c r="EP64" i="1"/>
  <c r="ET64" i="1"/>
  <c r="BU31" i="1"/>
  <c r="FC321" i="1"/>
  <c r="FE321" i="1"/>
  <c r="BU253" i="1"/>
  <c r="DP244" i="1"/>
  <c r="FP244" i="1"/>
  <c r="DP179" i="1"/>
  <c r="FP179" i="1"/>
  <c r="DP72" i="1"/>
  <c r="FP72" i="1"/>
  <c r="ER61" i="1"/>
  <c r="FB61" i="1"/>
  <c r="FD61" i="1" s="1"/>
  <c r="DP293" i="1"/>
  <c r="FP293" i="1"/>
  <c r="FG299" i="1"/>
  <c r="DO282" i="1"/>
  <c r="DO241" i="1"/>
  <c r="BU214" i="1"/>
  <c r="FP201" i="1"/>
  <c r="DP201" i="1"/>
  <c r="ES199" i="1"/>
  <c r="GA171" i="1"/>
  <c r="CE171" i="1"/>
  <c r="ES175" i="1"/>
  <c r="CE160" i="1"/>
  <c r="GA160" i="1"/>
  <c r="BU153" i="1"/>
  <c r="GB135" i="1"/>
  <c r="FW135" i="1"/>
  <c r="IH135" i="1"/>
  <c r="FB137" i="1"/>
  <c r="FD137" i="1" s="1"/>
  <c r="ER137" i="1"/>
  <c r="BU113" i="1"/>
  <c r="BU115" i="1"/>
  <c r="BU95" i="1"/>
  <c r="DO86" i="1"/>
  <c r="CE77" i="1"/>
  <c r="GA33" i="1"/>
  <c r="CE33" i="1"/>
  <c r="CE28" i="1"/>
  <c r="GA28" i="1"/>
  <c r="FP22" i="1"/>
  <c r="DP22" i="1"/>
  <c r="FB230" i="1"/>
  <c r="FD230" i="1" s="1"/>
  <c r="ER230" i="1"/>
  <c r="ES230" i="1" s="1"/>
  <c r="FP168" i="1"/>
  <c r="FW28" i="1"/>
  <c r="GB28" i="1"/>
  <c r="IH28" i="1"/>
  <c r="BU322" i="1"/>
  <c r="FF318" i="1"/>
  <c r="BZ318" i="1" s="1"/>
  <c r="CE304" i="1"/>
  <c r="GA304" i="1"/>
  <c r="GA309" i="1"/>
  <c r="CE309" i="1"/>
  <c r="BU309" i="1"/>
  <c r="FP314" i="1"/>
  <c r="DP314" i="1"/>
  <c r="GA297" i="1"/>
  <c r="CE297" i="1"/>
  <c r="ET226" i="1"/>
  <c r="EU226" i="1"/>
  <c r="EV226" i="1"/>
  <c r="EY226" i="1"/>
  <c r="EZ226" i="1"/>
  <c r="EQ226" i="1"/>
  <c r="EX226" i="1"/>
  <c r="EW226" i="1"/>
  <c r="FA226" i="1"/>
  <c r="FH226" i="1" s="1"/>
  <c r="CC226" i="1" s="1"/>
  <c r="EP226" i="1"/>
  <c r="GA222" i="1"/>
  <c r="CE222" i="1"/>
  <c r="BU138" i="1"/>
  <c r="DO87" i="1"/>
  <c r="FP79" i="1"/>
  <c r="DP79" i="1"/>
  <c r="ER77" i="1"/>
  <c r="FB77" i="1"/>
  <c r="FD77" i="1" s="1"/>
  <c r="ET22" i="1"/>
  <c r="EU22" i="1"/>
  <c r="EV22" i="1"/>
  <c r="EP22" i="1"/>
  <c r="EQ22" i="1"/>
  <c r="EW22" i="1"/>
  <c r="EY22" i="1"/>
  <c r="EX22" i="1"/>
  <c r="EZ22" i="1"/>
  <c r="FA22" i="1"/>
  <c r="FH22" i="1" s="1"/>
  <c r="CC22" i="1" s="1"/>
  <c r="DO293" i="1"/>
  <c r="CE240" i="1"/>
  <c r="FB175" i="1"/>
  <c r="FD175" i="1" s="1"/>
  <c r="ER175" i="1"/>
  <c r="ES217" i="1"/>
  <c r="IH180" i="1"/>
  <c r="FW180" i="1"/>
  <c r="GB180" i="1"/>
  <c r="DP133" i="1"/>
  <c r="DO150" i="1"/>
  <c r="FG20" i="1"/>
  <c r="GE321" i="1"/>
  <c r="GB308" i="1"/>
  <c r="IH308" i="1"/>
  <c r="FW308" i="1"/>
  <c r="ER289" i="1"/>
  <c r="FB289" i="1"/>
  <c r="FD289" i="1" s="1"/>
  <c r="BU259" i="1"/>
  <c r="DO262" i="1"/>
  <c r="GA242" i="1"/>
  <c r="CE242" i="1"/>
  <c r="FE203" i="1"/>
  <c r="FC203" i="1"/>
  <c r="DO195" i="1"/>
  <c r="BU184" i="1"/>
  <c r="GB127" i="1"/>
  <c r="IH127" i="1"/>
  <c r="FW127" i="1"/>
  <c r="ER125" i="1"/>
  <c r="FB125" i="1"/>
  <c r="FD125" i="1" s="1"/>
  <c r="GE88" i="1"/>
  <c r="GB72" i="1"/>
  <c r="IH72" i="1"/>
  <c r="FW72" i="1"/>
  <c r="DO70" i="1"/>
  <c r="IH260" i="1"/>
  <c r="CE273" i="1"/>
  <c r="GA273" i="1"/>
  <c r="GB141" i="1"/>
  <c r="IH141" i="1"/>
  <c r="FW141" i="1"/>
  <c r="DP57" i="1"/>
  <c r="FP57" i="1"/>
  <c r="GA31" i="1"/>
  <c r="CE31" i="1"/>
  <c r="ER300" i="1"/>
  <c r="FB300" i="1"/>
  <c r="FD300" i="1" s="1"/>
  <c r="FB295" i="1"/>
  <c r="FD295" i="1" s="1"/>
  <c r="ER295" i="1"/>
  <c r="FB202" i="1"/>
  <c r="FD202" i="1" s="1"/>
  <c r="ER32" i="1"/>
  <c r="ES32" i="1" s="1"/>
  <c r="FB32" i="1"/>
  <c r="FD32" i="1" s="1"/>
  <c r="GB32" i="1"/>
  <c r="IH32" i="1"/>
  <c r="FW32" i="1"/>
  <c r="FB325" i="1"/>
  <c r="FD325" i="1" s="1"/>
  <c r="ER325" i="1"/>
  <c r="GB174" i="1"/>
  <c r="IH174" i="1"/>
  <c r="FW174" i="1"/>
  <c r="FB164" i="1"/>
  <c r="FD164" i="1" s="1"/>
  <c r="ER164" i="1"/>
  <c r="GA92" i="1"/>
  <c r="CE92" i="1"/>
  <c r="FB88" i="1"/>
  <c r="FD88" i="1" s="1"/>
  <c r="ER142" i="1"/>
  <c r="FB142" i="1"/>
  <c r="FD142" i="1" s="1"/>
  <c r="GB38" i="1"/>
  <c r="IH38" i="1"/>
  <c r="FW38" i="1"/>
  <c r="CE316" i="1"/>
  <c r="GA316" i="1"/>
  <c r="ES329" i="1"/>
  <c r="ER236" i="1"/>
  <c r="FB236" i="1"/>
  <c r="FD236" i="1" s="1"/>
  <c r="ER231" i="1"/>
  <c r="FB231" i="1"/>
  <c r="FD231" i="1" s="1"/>
  <c r="GB157" i="1"/>
  <c r="IH157" i="1"/>
  <c r="FW157" i="1"/>
  <c r="GB114" i="1"/>
  <c r="CE29" i="1"/>
  <c r="GA29" i="1"/>
  <c r="ER57" i="1"/>
  <c r="FB57" i="1"/>
  <c r="FD57" i="1" s="1"/>
  <c r="FB311" i="1"/>
  <c r="FD311" i="1" s="1"/>
  <c r="CE296" i="1"/>
  <c r="GA296" i="1"/>
  <c r="GA215" i="1"/>
  <c r="CE215" i="1"/>
  <c r="GA244" i="1"/>
  <c r="CE244" i="1"/>
  <c r="GB322" i="1"/>
  <c r="IH322" i="1"/>
  <c r="FW322" i="1"/>
  <c r="GA200" i="1"/>
  <c r="CE200" i="1"/>
  <c r="DP188" i="1"/>
  <c r="CE104" i="1"/>
  <c r="GA104" i="1"/>
  <c r="GB104" i="1"/>
  <c r="IH104" i="1"/>
  <c r="FW104" i="1"/>
  <c r="CE89" i="1"/>
  <c r="GA89" i="1"/>
  <c r="CE78" i="1"/>
  <c r="GA78" i="1"/>
  <c r="FG321" i="1"/>
  <c r="CB321" i="1" s="1"/>
  <c r="ES213" i="1"/>
  <c r="IH86" i="1"/>
  <c r="GB86" i="1"/>
  <c r="FW86" i="1"/>
  <c r="ER70" i="1"/>
  <c r="FB70" i="1"/>
  <c r="FD70" i="1" s="1"/>
  <c r="IH136" i="1"/>
  <c r="FP326" i="1"/>
  <c r="GA266" i="1"/>
  <c r="CE266" i="1"/>
  <c r="GB219" i="1"/>
  <c r="IH219" i="1"/>
  <c r="FW219" i="1"/>
  <c r="ES170" i="1"/>
  <c r="GE170" i="1" s="1"/>
  <c r="FW79" i="1"/>
  <c r="IH79" i="1"/>
  <c r="GB79" i="1"/>
  <c r="BU216" i="1"/>
  <c r="GE199" i="1"/>
  <c r="BU182" i="1"/>
  <c r="FP62" i="1"/>
  <c r="DP62" i="1"/>
  <c r="FW42" i="1"/>
  <c r="IH42" i="1"/>
  <c r="GB42" i="1"/>
  <c r="ES62" i="1"/>
  <c r="GB177" i="1"/>
  <c r="IH177" i="1"/>
  <c r="FW177" i="1"/>
  <c r="ET107" i="1"/>
  <c r="EU107" i="1"/>
  <c r="EW107" i="1"/>
  <c r="EX107" i="1"/>
  <c r="EY107" i="1"/>
  <c r="EQ107" i="1"/>
  <c r="EP107" i="1"/>
  <c r="EZ107" i="1"/>
  <c r="EV107" i="1"/>
  <c r="FA107" i="1"/>
  <c r="FH107" i="1" s="1"/>
  <c r="CC107" i="1" s="1"/>
  <c r="GB16" i="1"/>
  <c r="IH16" i="1"/>
  <c r="FW16" i="1"/>
  <c r="DO179" i="1"/>
  <c r="FW241" i="1"/>
  <c r="IH241" i="1"/>
  <c r="GB241" i="1"/>
  <c r="ER245" i="1"/>
  <c r="FB245" i="1"/>
  <c r="FD245" i="1" s="1"/>
  <c r="DP165" i="1"/>
  <c r="FP165" i="1"/>
  <c r="GA122" i="1"/>
  <c r="CE122" i="1"/>
  <c r="BU91" i="1"/>
  <c r="BU71" i="1"/>
  <c r="EU58" i="1"/>
  <c r="FA58" i="1"/>
  <c r="FH58" i="1" s="1"/>
  <c r="CC58" i="1" s="1"/>
  <c r="EQ58" i="1"/>
  <c r="EV58" i="1"/>
  <c r="EW58" i="1"/>
  <c r="ET58" i="1"/>
  <c r="EZ58" i="1"/>
  <c r="EY58" i="1"/>
  <c r="EX58" i="1"/>
  <c r="EP58" i="1"/>
  <c r="DO131" i="1"/>
  <c r="DP309" i="1"/>
  <c r="FP309" i="1"/>
  <c r="CE182" i="1"/>
  <c r="GG182" i="1"/>
  <c r="GA182" i="1"/>
  <c r="ES295" i="1"/>
  <c r="ER153" i="1"/>
  <c r="ES153" i="1" s="1"/>
  <c r="FB153" i="1"/>
  <c r="FD153" i="1" s="1"/>
  <c r="ER274" i="1"/>
  <c r="FB274" i="1"/>
  <c r="FD274" i="1" s="1"/>
  <c r="GA174" i="1"/>
  <c r="CE174" i="1"/>
  <c r="GP41" i="1"/>
  <c r="GQ41" i="1"/>
  <c r="CE93" i="1"/>
  <c r="GA93" i="1"/>
  <c r="GE286" i="1"/>
  <c r="BU313" i="1"/>
  <c r="DP187" i="1"/>
  <c r="FP187" i="1"/>
  <c r="ET144" i="1"/>
  <c r="EU144" i="1"/>
  <c r="EP144" i="1"/>
  <c r="EQ144" i="1"/>
  <c r="EW144" i="1"/>
  <c r="EZ144" i="1"/>
  <c r="EY144" i="1"/>
  <c r="EV144" i="1"/>
  <c r="EX144" i="1"/>
  <c r="FA144" i="1"/>
  <c r="FH144" i="1" s="1"/>
  <c r="CC144" i="1" s="1"/>
  <c r="EW285" i="1"/>
  <c r="FA285" i="1"/>
  <c r="FH285" i="1" s="1"/>
  <c r="CC285" i="1" s="1"/>
  <c r="EQ285" i="1"/>
  <c r="EU285" i="1"/>
  <c r="EY285" i="1"/>
  <c r="EV285" i="1"/>
  <c r="ET285" i="1"/>
  <c r="EP285" i="1"/>
  <c r="EZ285" i="1"/>
  <c r="EX285" i="1"/>
  <c r="BU183" i="1"/>
  <c r="FP155" i="1"/>
  <c r="DP155" i="1"/>
  <c r="FP106" i="1"/>
  <c r="DP106" i="1"/>
  <c r="GA81" i="1"/>
  <c r="CE81" i="1"/>
  <c r="ET76" i="1"/>
  <c r="EU76" i="1"/>
  <c r="EV76" i="1"/>
  <c r="EP76" i="1"/>
  <c r="EX76" i="1"/>
  <c r="EZ76" i="1"/>
  <c r="FA76" i="1"/>
  <c r="FH76" i="1" s="1"/>
  <c r="CC76" i="1" s="1"/>
  <c r="EW76" i="1"/>
  <c r="EQ76" i="1"/>
  <c r="EY76" i="1"/>
  <c r="FP20" i="1"/>
  <c r="DP20" i="1"/>
  <c r="DP61" i="1"/>
  <c r="FP61" i="1"/>
  <c r="ER310" i="1"/>
  <c r="FB310" i="1"/>
  <c r="FD310" i="1" s="1"/>
  <c r="DP308" i="1"/>
  <c r="FP308" i="1"/>
  <c r="FP275" i="1"/>
  <c r="DP275" i="1"/>
  <c r="DO249" i="1"/>
  <c r="FC217" i="1"/>
  <c r="HJ217" i="1" s="1"/>
  <c r="FE217" i="1"/>
  <c r="FF187" i="1"/>
  <c r="BZ187" i="1" s="1"/>
  <c r="DO182" i="1"/>
  <c r="GB176" i="1"/>
  <c r="IH176" i="1"/>
  <c r="FW176" i="1"/>
  <c r="DO149" i="1"/>
  <c r="FB130" i="1"/>
  <c r="FD130" i="1" s="1"/>
  <c r="ER130" i="1"/>
  <c r="ES130" i="1" s="1"/>
  <c r="DO112" i="1"/>
  <c r="CE106" i="1"/>
  <c r="BU93" i="1"/>
  <c r="DO101" i="1"/>
  <c r="BU79" i="1"/>
  <c r="BU49" i="1"/>
  <c r="BU42" i="1"/>
  <c r="ER40" i="1"/>
  <c r="FB40" i="1"/>
  <c r="FD40" i="1" s="1"/>
  <c r="DO31" i="1"/>
  <c r="BU26" i="1"/>
  <c r="FB145" i="1"/>
  <c r="FD145" i="1" s="1"/>
  <c r="BU124" i="1"/>
  <c r="DO81" i="1"/>
  <c r="FC88" i="1"/>
  <c r="HJ88" i="1" s="1"/>
  <c r="FE88" i="1"/>
  <c r="GB100" i="1"/>
  <c r="IH100" i="1"/>
  <c r="FW100" i="1"/>
  <c r="GB62" i="1"/>
  <c r="IH62" i="1"/>
  <c r="FW62" i="1"/>
  <c r="ER45" i="1"/>
  <c r="FB45" i="1"/>
  <c r="FD45" i="1" s="1"/>
  <c r="FP34" i="1"/>
  <c r="DP34" i="1"/>
  <c r="GA311" i="1"/>
  <c r="CE311" i="1"/>
  <c r="GF311" i="1"/>
  <c r="GG311" i="1"/>
  <c r="FA283" i="1"/>
  <c r="FH283" i="1" s="1"/>
  <c r="CC283" i="1" s="1"/>
  <c r="EY283" i="1"/>
  <c r="EQ283" i="1"/>
  <c r="EU283" i="1"/>
  <c r="EW283" i="1"/>
  <c r="EV283" i="1"/>
  <c r="ET283" i="1"/>
  <c r="EP283" i="1"/>
  <c r="EX283" i="1"/>
  <c r="EZ283" i="1"/>
  <c r="GA267" i="1"/>
  <c r="CE267" i="1"/>
  <c r="FP252" i="1"/>
  <c r="DP252" i="1"/>
  <c r="GA248" i="1"/>
  <c r="CE248" i="1"/>
  <c r="GB240" i="1"/>
  <c r="IH240" i="1"/>
  <c r="FW240" i="1"/>
  <c r="DP220" i="1"/>
  <c r="FP220" i="1"/>
  <c r="GA225" i="1"/>
  <c r="CE225" i="1"/>
  <c r="FA193" i="1"/>
  <c r="FH193" i="1" s="1"/>
  <c r="CC193" i="1" s="1"/>
  <c r="ET193" i="1"/>
  <c r="EU193" i="1"/>
  <c r="EV193" i="1"/>
  <c r="EW193" i="1"/>
  <c r="EQ193" i="1"/>
  <c r="EY193" i="1"/>
  <c r="EP193" i="1"/>
  <c r="EX193" i="1"/>
  <c r="EZ193" i="1"/>
  <c r="GA184" i="1"/>
  <c r="CE184" i="1"/>
  <c r="GA177" i="1"/>
  <c r="CE177" i="1"/>
  <c r="DP192" i="1"/>
  <c r="FP192" i="1"/>
  <c r="DO33" i="1"/>
  <c r="DO79" i="1"/>
  <c r="GB330" i="1"/>
  <c r="IH330" i="1"/>
  <c r="FW330" i="1"/>
  <c r="BU280" i="1"/>
  <c r="DP282" i="1"/>
  <c r="FP282" i="1"/>
  <c r="BU304" i="1"/>
  <c r="BU254" i="1"/>
  <c r="EX257" i="1"/>
  <c r="FA257" i="1"/>
  <c r="FH257" i="1" s="1"/>
  <c r="CC257" i="1" s="1"/>
  <c r="EQ257" i="1"/>
  <c r="EU257" i="1"/>
  <c r="EY257" i="1"/>
  <c r="EZ257" i="1"/>
  <c r="EP257" i="1"/>
  <c r="EV257" i="1"/>
  <c r="ET257" i="1"/>
  <c r="EW257" i="1"/>
  <c r="DO246" i="1"/>
  <c r="CE241" i="1"/>
  <c r="GA241" i="1"/>
  <c r="BU226" i="1"/>
  <c r="FC210" i="1"/>
  <c r="FE210" i="1"/>
  <c r="FP225" i="1"/>
  <c r="DP225" i="1"/>
  <c r="BU173" i="1"/>
  <c r="GF176" i="1"/>
  <c r="GG176" i="1"/>
  <c r="GA176" i="1"/>
  <c r="CE176" i="1"/>
  <c r="GE155" i="1"/>
  <c r="BU165" i="1"/>
  <c r="FP118" i="1"/>
  <c r="DP118" i="1"/>
  <c r="ER99" i="1"/>
  <c r="FB99" i="1"/>
  <c r="FD99" i="1" s="1"/>
  <c r="DP88" i="1"/>
  <c r="FP88" i="1"/>
  <c r="DP68" i="1"/>
  <c r="FP68" i="1"/>
  <c r="GE37" i="1"/>
  <c r="GE20" i="1"/>
  <c r="BU57" i="1"/>
  <c r="FP48" i="1"/>
  <c r="DP48" i="1"/>
  <c r="ES16" i="1"/>
  <c r="FE16" i="1" s="1"/>
  <c r="FB19" i="1"/>
  <c r="FD19" i="1" s="1"/>
  <c r="ER19" i="1"/>
  <c r="ES19" i="1" s="1"/>
  <c r="DO317" i="1"/>
  <c r="BU293" i="1"/>
  <c r="DP113" i="1"/>
  <c r="FP113" i="1"/>
  <c r="DP69" i="1"/>
  <c r="FF309" i="1"/>
  <c r="BZ309" i="1" s="1"/>
  <c r="BU257" i="1"/>
  <c r="GB248" i="1"/>
  <c r="IH248" i="1"/>
  <c r="FW248" i="1"/>
  <c r="CE228" i="1"/>
  <c r="GA228" i="1"/>
  <c r="DO208" i="1"/>
  <c r="FE195" i="1"/>
  <c r="FC195" i="1"/>
  <c r="BU192" i="1"/>
  <c r="BU145" i="1"/>
  <c r="GA130" i="1"/>
  <c r="CE130" i="1"/>
  <c r="ER132" i="1"/>
  <c r="FB132" i="1"/>
  <c r="FD132" i="1" s="1"/>
  <c r="DO68" i="1"/>
  <c r="DP31" i="1"/>
  <c r="FP31" i="1"/>
  <c r="FE17" i="1"/>
  <c r="HJ17" i="1"/>
  <c r="FC17" i="1"/>
  <c r="GG17" i="1" s="1"/>
  <c r="GA305" i="1"/>
  <c r="CE305" i="1"/>
  <c r="ER258" i="1"/>
  <c r="FB258" i="1"/>
  <c r="FD258" i="1" s="1"/>
  <c r="DO253" i="1"/>
  <c r="ES184" i="1"/>
  <c r="GA190" i="1"/>
  <c r="CE190" i="1"/>
  <c r="FB24" i="1"/>
  <c r="FD24" i="1" s="1"/>
  <c r="BU296" i="1"/>
  <c r="BU330" i="1"/>
  <c r="FC306" i="1"/>
  <c r="FE306" i="1"/>
  <c r="EQ324" i="1"/>
  <c r="FA324" i="1"/>
  <c r="FH324" i="1" s="1"/>
  <c r="CC324" i="1" s="1"/>
  <c r="EY324" i="1"/>
  <c r="EU324" i="1"/>
  <c r="EW324" i="1"/>
  <c r="EX324" i="1"/>
  <c r="EZ324" i="1"/>
  <c r="ET324" i="1"/>
  <c r="EV324" i="1"/>
  <c r="EP324" i="1"/>
  <c r="BU251" i="1"/>
  <c r="BU227" i="1"/>
  <c r="GB223" i="1"/>
  <c r="IH223" i="1"/>
  <c r="FW223" i="1"/>
  <c r="DP214" i="1"/>
  <c r="FP214" i="1"/>
  <c r="ER208" i="1"/>
  <c r="FC208" i="1" s="1"/>
  <c r="FB208" i="1"/>
  <c r="FD208" i="1" s="1"/>
  <c r="FE187" i="1"/>
  <c r="HJ187" i="1"/>
  <c r="FC187" i="1"/>
  <c r="GF187" i="1" s="1"/>
  <c r="ES191" i="1"/>
  <c r="BU175" i="1"/>
  <c r="BU142" i="1"/>
  <c r="FC137" i="1"/>
  <c r="GB126" i="1"/>
  <c r="IH126" i="1"/>
  <c r="FW126" i="1"/>
  <c r="DO97" i="1"/>
  <c r="FP71" i="1"/>
  <c r="DP71" i="1"/>
  <c r="ET80" i="1"/>
  <c r="EU80" i="1"/>
  <c r="EV80" i="1"/>
  <c r="EX80" i="1"/>
  <c r="EP80" i="1"/>
  <c r="EQ80" i="1"/>
  <c r="EY80" i="1"/>
  <c r="EZ80" i="1"/>
  <c r="EW80" i="1"/>
  <c r="FA80" i="1"/>
  <c r="FH80" i="1" s="1"/>
  <c r="CC80" i="1" s="1"/>
  <c r="DP32" i="1"/>
  <c r="FP32" i="1"/>
  <c r="BU22" i="1"/>
  <c r="FW230" i="1"/>
  <c r="GB230" i="1"/>
  <c r="IH230" i="1"/>
  <c r="ER28" i="1"/>
  <c r="FB28" i="1"/>
  <c r="FD28" i="1" s="1"/>
  <c r="IH327" i="1"/>
  <c r="GQ265" i="1"/>
  <c r="GP265" i="1"/>
  <c r="EY328" i="1"/>
  <c r="FA328" i="1"/>
  <c r="FH328" i="1" s="1"/>
  <c r="CC328" i="1" s="1"/>
  <c r="EQ328" i="1"/>
  <c r="EU328" i="1"/>
  <c r="EW328" i="1"/>
  <c r="EX328" i="1"/>
  <c r="EV328" i="1"/>
  <c r="ET328" i="1"/>
  <c r="EP328" i="1"/>
  <c r="EZ328" i="1"/>
  <c r="BU291" i="1"/>
  <c r="GE288" i="1"/>
  <c r="GF288" i="1" s="1"/>
  <c r="FP250" i="1"/>
  <c r="DP250" i="1"/>
  <c r="EU181" i="1"/>
  <c r="EV181" i="1"/>
  <c r="FA181" i="1"/>
  <c r="FH181" i="1" s="1"/>
  <c r="CC181" i="1" s="1"/>
  <c r="EQ181" i="1"/>
  <c r="EW181" i="1"/>
  <c r="EX181" i="1"/>
  <c r="EY181" i="1"/>
  <c r="EZ181" i="1"/>
  <c r="ET181" i="1"/>
  <c r="EP181" i="1"/>
  <c r="GB222" i="1"/>
  <c r="IH222" i="1"/>
  <c r="FW222" i="1"/>
  <c r="DO220" i="1"/>
  <c r="BU225" i="1"/>
  <c r="DO165" i="1"/>
  <c r="DP138" i="1"/>
  <c r="FP138" i="1"/>
  <c r="GA118" i="1"/>
  <c r="CE118" i="1"/>
  <c r="GA115" i="1"/>
  <c r="CE115" i="1"/>
  <c r="FC175" i="1"/>
  <c r="HJ175" i="1" s="1"/>
  <c r="FE175" i="1"/>
  <c r="FP153" i="1"/>
  <c r="DP125" i="1"/>
  <c r="CE82" i="1"/>
  <c r="GA82" i="1"/>
  <c r="FF327" i="1"/>
  <c r="GC327" i="1"/>
  <c r="GD327" i="1" s="1"/>
  <c r="CE330" i="1"/>
  <c r="GA330" i="1"/>
  <c r="DP317" i="1"/>
  <c r="FP317" i="1"/>
  <c r="IH307" i="1"/>
  <c r="BU238" i="1"/>
  <c r="ES242" i="1"/>
  <c r="DO216" i="1"/>
  <c r="GB203" i="1"/>
  <c r="IH203" i="1"/>
  <c r="FW203" i="1"/>
  <c r="GA99" i="1"/>
  <c r="CE99" i="1"/>
  <c r="FP78" i="1"/>
  <c r="FB72" i="1"/>
  <c r="FD72" i="1" s="1"/>
  <c r="ER72" i="1"/>
  <c r="ES72" i="1" s="1"/>
  <c r="CE68" i="1"/>
  <c r="BU51" i="1"/>
  <c r="DP39" i="1"/>
  <c r="FP39" i="1"/>
  <c r="DO313" i="1"/>
  <c r="GB260" i="1"/>
  <c r="DO278" i="1"/>
  <c r="ER97" i="1"/>
  <c r="FB97" i="1"/>
  <c r="FD97" i="1" s="1"/>
  <c r="GB256" i="1"/>
  <c r="IH256" i="1"/>
  <c r="FW256" i="1"/>
  <c r="DP238" i="1"/>
  <c r="GB198" i="1"/>
  <c r="IH198" i="1"/>
  <c r="FW198" i="1"/>
  <c r="CE153" i="1"/>
  <c r="GA153" i="1"/>
  <c r="GA36" i="1"/>
  <c r="CE36" i="1"/>
  <c r="ES25" i="1"/>
  <c r="CE312" i="1"/>
  <c r="GA312" i="1"/>
  <c r="GA325" i="1"/>
  <c r="CE325" i="1"/>
  <c r="ES261" i="1"/>
  <c r="CE179" i="1"/>
  <c r="GA179" i="1"/>
  <c r="ES164" i="1"/>
  <c r="FE164" i="1" s="1"/>
  <c r="CE120" i="1"/>
  <c r="GA120" i="1"/>
  <c r="CE47" i="1"/>
  <c r="GA47" i="1"/>
  <c r="FB92" i="1"/>
  <c r="FD92" i="1" s="1"/>
  <c r="ER92" i="1"/>
  <c r="FC92" i="1" s="1"/>
  <c r="FG88" i="1"/>
  <c r="CB88" i="1" s="1"/>
  <c r="GA46" i="1"/>
  <c r="CE46" i="1"/>
  <c r="GB46" i="1"/>
  <c r="IH46" i="1"/>
  <c r="FW46" i="1"/>
  <c r="GB329" i="1"/>
  <c r="IH329" i="1"/>
  <c r="FW329" i="1"/>
  <c r="ES231" i="1"/>
  <c r="FC231" i="1" s="1"/>
  <c r="GA221" i="1"/>
  <c r="CE221" i="1"/>
  <c r="FB103" i="1"/>
  <c r="FD103" i="1" s="1"/>
  <c r="ER103" i="1"/>
  <c r="ES55" i="1"/>
  <c r="FE55" i="1" s="1"/>
  <c r="FW114" i="1"/>
  <c r="GB52" i="1"/>
  <c r="IH52" i="1"/>
  <c r="FW52" i="1"/>
  <c r="GA65" i="1"/>
  <c r="CE65" i="1"/>
  <c r="FB327" i="1"/>
  <c r="FD327" i="1" s="1"/>
  <c r="GB268" i="1"/>
  <c r="IH268" i="1"/>
  <c r="FW268" i="1"/>
  <c r="ES215" i="1"/>
  <c r="FE215" i="1" s="1"/>
  <c r="IH208" i="1"/>
  <c r="ES108" i="1"/>
  <c r="GE108" i="1" s="1"/>
  <c r="ES163" i="1"/>
  <c r="IH56" i="1"/>
  <c r="ER262" i="1"/>
  <c r="FB262" i="1"/>
  <c r="FD262" i="1" s="1"/>
  <c r="ES200" i="1"/>
  <c r="FW115" i="1"/>
  <c r="FB321" i="1"/>
  <c r="FD321" i="1" s="1"/>
  <c r="ES185" i="1"/>
  <c r="CE147" i="1"/>
  <c r="GA147" i="1"/>
  <c r="FB85" i="1"/>
  <c r="FD85" i="1" s="1"/>
  <c r="ER85" i="1"/>
  <c r="ES85" i="1" s="1"/>
  <c r="ER86" i="1"/>
  <c r="FB86" i="1"/>
  <c r="FD86" i="1" s="1"/>
  <c r="GB70" i="1"/>
  <c r="FW70" i="1"/>
  <c r="IH70" i="1"/>
  <c r="FW229" i="1"/>
  <c r="GB229" i="1"/>
  <c r="IH229" i="1"/>
  <c r="GA48" i="1"/>
  <c r="CE48" i="1"/>
  <c r="GB303" i="1"/>
  <c r="IH303" i="1"/>
  <c r="FW303" i="1"/>
  <c r="GA303" i="1"/>
  <c r="CE303" i="1"/>
  <c r="ER266" i="1"/>
  <c r="FB266" i="1"/>
  <c r="FD266" i="1" s="1"/>
  <c r="ES253" i="1"/>
  <c r="FW250" i="1"/>
  <c r="GB250" i="1"/>
  <c r="IH250" i="1"/>
  <c r="ER219" i="1"/>
  <c r="FB219" i="1"/>
  <c r="FD219" i="1" s="1"/>
  <c r="ER209" i="1"/>
  <c r="FB209" i="1"/>
  <c r="FD209" i="1" s="1"/>
  <c r="ES206" i="1"/>
  <c r="FB206" i="1"/>
  <c r="FD206" i="1" s="1"/>
  <c r="ER206" i="1"/>
  <c r="DO207" i="1"/>
  <c r="BU149" i="1"/>
  <c r="FA30" i="1"/>
  <c r="FH30" i="1" s="1"/>
  <c r="CC30" i="1" s="1"/>
  <c r="ET30" i="1"/>
  <c r="EQ30" i="1"/>
  <c r="EU30" i="1"/>
  <c r="EW30" i="1"/>
  <c r="EX30" i="1"/>
  <c r="EV30" i="1"/>
  <c r="EY30" i="1"/>
  <c r="EP30" i="1"/>
  <c r="EZ30" i="1"/>
  <c r="GP210" i="1"/>
  <c r="GQ210" i="1"/>
  <c r="ES37" i="1"/>
  <c r="DO23" i="1"/>
  <c r="FE183" i="1"/>
  <c r="FC183" i="1"/>
  <c r="DP77" i="1"/>
  <c r="FP77" i="1"/>
  <c r="FF306" i="1"/>
  <c r="DP222" i="1"/>
  <c r="FP222" i="1"/>
  <c r="DP86" i="1"/>
  <c r="FP86" i="1"/>
  <c r="BU52" i="1"/>
  <c r="CE42" i="1"/>
  <c r="GA42" i="1"/>
  <c r="ER246" i="1"/>
  <c r="FB246" i="1"/>
  <c r="FD246" i="1" s="1"/>
  <c r="GA111" i="1"/>
  <c r="CE111" i="1"/>
  <c r="GB59" i="1"/>
  <c r="IH59" i="1"/>
  <c r="FW59" i="1"/>
  <c r="FB120" i="1"/>
  <c r="FD120" i="1" s="1"/>
  <c r="ER120" i="1"/>
  <c r="GB163" i="1"/>
  <c r="IH163" i="1"/>
  <c r="FW163" i="1"/>
  <c r="FW150" i="1"/>
  <c r="GB150" i="1"/>
  <c r="IH150" i="1"/>
  <c r="GB161" i="1"/>
  <c r="IH161" i="1"/>
  <c r="FW161" i="1"/>
  <c r="FB214" i="1"/>
  <c r="FD214" i="1" s="1"/>
  <c r="ER214" i="1"/>
  <c r="BU180" i="1"/>
  <c r="BU147" i="1"/>
  <c r="FB122" i="1"/>
  <c r="FD122" i="1" s="1"/>
  <c r="ER122" i="1"/>
  <c r="BU59" i="1"/>
  <c r="DO42" i="1"/>
  <c r="DP24" i="1"/>
  <c r="FP24" i="1"/>
  <c r="FE20" i="1"/>
  <c r="FF202" i="1"/>
  <c r="BZ202" i="1" s="1"/>
  <c r="FG145" i="1"/>
  <c r="CB145" i="1" s="1"/>
  <c r="GA143" i="1"/>
  <c r="CE143" i="1"/>
  <c r="GA110" i="1"/>
  <c r="CE110" i="1"/>
  <c r="DP96" i="1"/>
  <c r="FP96" i="1"/>
  <c r="BU25" i="1"/>
  <c r="FB100" i="1"/>
  <c r="FD100" i="1" s="1"/>
  <c r="ER100" i="1"/>
  <c r="BU43" i="1"/>
  <c r="DO34" i="1"/>
  <c r="DO314" i="1"/>
  <c r="ER271" i="1"/>
  <c r="FB271" i="1"/>
  <c r="FD271" i="1" s="1"/>
  <c r="BU252" i="1"/>
  <c r="DO229" i="1"/>
  <c r="ER240" i="1"/>
  <c r="FB240" i="1"/>
  <c r="FD240" i="1" s="1"/>
  <c r="BU229" i="1"/>
  <c r="FP184" i="1"/>
  <c r="DP184" i="1"/>
  <c r="BU179" i="1"/>
  <c r="CE168" i="1"/>
  <c r="GA168" i="1"/>
  <c r="DO89" i="1"/>
  <c r="GB26" i="1"/>
  <c r="IH26" i="1"/>
  <c r="FW26" i="1"/>
  <c r="BU301" i="1"/>
  <c r="GA307" i="1"/>
  <c r="CE307" i="1"/>
  <c r="GF307" i="1"/>
  <c r="GG307" i="1"/>
  <c r="EQ301" i="1"/>
  <c r="EY301" i="1"/>
  <c r="EZ301" i="1"/>
  <c r="FA301" i="1"/>
  <c r="FH301" i="1" s="1"/>
  <c r="CC301" i="1" s="1"/>
  <c r="EU301" i="1"/>
  <c r="EW301" i="1"/>
  <c r="EV301" i="1"/>
  <c r="ET301" i="1"/>
  <c r="EP301" i="1"/>
  <c r="EX301" i="1"/>
  <c r="DO224" i="1"/>
  <c r="BU233" i="1"/>
  <c r="DP226" i="1"/>
  <c r="FP226" i="1"/>
  <c r="FE191" i="1"/>
  <c r="FC191" i="1"/>
  <c r="GG188" i="1"/>
  <c r="GA188" i="1"/>
  <c r="CE188" i="1"/>
  <c r="GC176" i="1"/>
  <c r="GD176" i="1" s="1"/>
  <c r="FF176" i="1"/>
  <c r="BZ176" i="1" s="1"/>
  <c r="FW143" i="1"/>
  <c r="GB143" i="1"/>
  <c r="IH143" i="1"/>
  <c r="ES118" i="1"/>
  <c r="CE135" i="1"/>
  <c r="GA135" i="1"/>
  <c r="GG135" i="1"/>
  <c r="FP83" i="1"/>
  <c r="DP83" i="1"/>
  <c r="BU53" i="1"/>
  <c r="DP50" i="1"/>
  <c r="FP50" i="1"/>
  <c r="EV23" i="1"/>
  <c r="EQ23" i="1"/>
  <c r="FA23" i="1"/>
  <c r="FH23" i="1" s="1"/>
  <c r="CC23" i="1" s="1"/>
  <c r="EW23" i="1"/>
  <c r="ET23" i="1"/>
  <c r="EZ23" i="1"/>
  <c r="EX23" i="1"/>
  <c r="EP23" i="1"/>
  <c r="EU23" i="1"/>
  <c r="EY23" i="1"/>
  <c r="FP290" i="1"/>
  <c r="DO113" i="1"/>
  <c r="FB68" i="1"/>
  <c r="FD68" i="1" s="1"/>
  <c r="BU314" i="1"/>
  <c r="FA302" i="1"/>
  <c r="FH302" i="1" s="1"/>
  <c r="CC302" i="1" s="1"/>
  <c r="ET302" i="1"/>
  <c r="EU302" i="1"/>
  <c r="EW302" i="1"/>
  <c r="EQ302" i="1"/>
  <c r="EY302" i="1"/>
  <c r="EZ302" i="1"/>
  <c r="EV302" i="1"/>
  <c r="EX302" i="1"/>
  <c r="EP302" i="1"/>
  <c r="FA298" i="1"/>
  <c r="FH298" i="1" s="1"/>
  <c r="CC298" i="1" s="1"/>
  <c r="ET298" i="1"/>
  <c r="EU298" i="1"/>
  <c r="EW298" i="1"/>
  <c r="EY298" i="1"/>
  <c r="EQ298" i="1"/>
  <c r="EP298" i="1"/>
  <c r="EZ298" i="1"/>
  <c r="EV298" i="1"/>
  <c r="EX298" i="1"/>
  <c r="FE232" i="1"/>
  <c r="HJ232" i="1"/>
  <c r="FC232" i="1"/>
  <c r="ER248" i="1"/>
  <c r="ES248" i="1" s="1"/>
  <c r="FB248" i="1"/>
  <c r="FD248" i="1" s="1"/>
  <c r="IH228" i="1"/>
  <c r="GB228" i="1"/>
  <c r="FW228" i="1"/>
  <c r="FE216" i="1"/>
  <c r="FC216" i="1"/>
  <c r="GF197" i="1"/>
  <c r="GG197" i="1"/>
  <c r="GA197" i="1"/>
  <c r="CE197" i="1"/>
  <c r="GB195" i="1"/>
  <c r="IH195" i="1"/>
  <c r="FW195" i="1"/>
  <c r="FC202" i="1"/>
  <c r="GG202" i="1" s="1"/>
  <c r="FE202" i="1"/>
  <c r="HJ202" i="1"/>
  <c r="HK202" i="1" s="1"/>
  <c r="GA214" i="1"/>
  <c r="CE214" i="1"/>
  <c r="ES183" i="1"/>
  <c r="DO210" i="1"/>
  <c r="BU168" i="1"/>
  <c r="DP145" i="1"/>
  <c r="FP145" i="1"/>
  <c r="ER154" i="1"/>
  <c r="FB154" i="1"/>
  <c r="FD154" i="1" s="1"/>
  <c r="CE145" i="1"/>
  <c r="DP148" i="1"/>
  <c r="FP148" i="1"/>
  <c r="GC127" i="1"/>
  <c r="FF127" i="1"/>
  <c r="BZ127" i="1" s="1"/>
  <c r="BU134" i="1"/>
  <c r="DO77" i="1"/>
  <c r="BU64" i="1"/>
  <c r="GB63" i="1"/>
  <c r="IH63" i="1"/>
  <c r="FW63" i="1"/>
  <c r="GA71" i="1"/>
  <c r="CE71" i="1"/>
  <c r="DO55" i="1"/>
  <c r="FW17" i="1"/>
  <c r="GB17" i="1"/>
  <c r="IH17" i="1"/>
  <c r="CE289" i="1"/>
  <c r="GA289" i="1"/>
  <c r="ES260" i="1"/>
  <c r="FC260" i="1" s="1"/>
  <c r="DO212" i="1"/>
  <c r="GA235" i="1"/>
  <c r="CE235" i="1"/>
  <c r="GE184" i="1"/>
  <c r="GA194" i="1"/>
  <c r="CE194" i="1"/>
  <c r="DO124" i="1"/>
  <c r="FG24" i="1"/>
  <c r="CB24" i="1" s="1"/>
  <c r="EU315" i="1"/>
  <c r="EV315" i="1"/>
  <c r="EW315" i="1"/>
  <c r="EY315" i="1"/>
  <c r="FA315" i="1"/>
  <c r="FH315" i="1" s="1"/>
  <c r="CC315" i="1" s="1"/>
  <c r="EQ315" i="1"/>
  <c r="ET315" i="1"/>
  <c r="EZ315" i="1"/>
  <c r="EP315" i="1"/>
  <c r="EX315" i="1"/>
  <c r="GE306" i="1"/>
  <c r="FP310" i="1"/>
  <c r="DP310" i="1"/>
  <c r="BU283" i="1"/>
  <c r="EQ293" i="1"/>
  <c r="EY293" i="1"/>
  <c r="FA293" i="1"/>
  <c r="FH293" i="1" s="1"/>
  <c r="CC293" i="1" s="1"/>
  <c r="EU293" i="1"/>
  <c r="EW293" i="1"/>
  <c r="EZ293" i="1"/>
  <c r="ET293" i="1"/>
  <c r="EP293" i="1"/>
  <c r="EV293" i="1"/>
  <c r="EX293" i="1"/>
  <c r="FW278" i="1"/>
  <c r="GB278" i="1"/>
  <c r="IH278" i="1"/>
  <c r="ET259" i="1"/>
  <c r="EU259" i="1"/>
  <c r="EV259" i="1"/>
  <c r="EW259" i="1"/>
  <c r="EX259" i="1"/>
  <c r="EZ259" i="1"/>
  <c r="EP259" i="1"/>
  <c r="EQ259" i="1"/>
  <c r="FA259" i="1"/>
  <c r="FH259" i="1" s="1"/>
  <c r="CC259" i="1" s="1"/>
  <c r="EY259" i="1"/>
  <c r="GA263" i="1"/>
  <c r="CE263" i="1"/>
  <c r="BU250" i="1"/>
  <c r="DP227" i="1"/>
  <c r="FP227" i="1"/>
  <c r="DO248" i="1"/>
  <c r="ER223" i="1"/>
  <c r="FC223" i="1" s="1"/>
  <c r="FB223" i="1"/>
  <c r="FD223" i="1" s="1"/>
  <c r="GA239" i="1"/>
  <c r="CE239" i="1"/>
  <c r="DP200" i="1"/>
  <c r="FP200" i="1"/>
  <c r="ER207" i="1"/>
  <c r="FB207" i="1"/>
  <c r="FD207" i="1" s="1"/>
  <c r="GB187" i="1"/>
  <c r="IH187" i="1"/>
  <c r="FW187" i="1"/>
  <c r="GC182" i="1"/>
  <c r="GD182" i="1" s="1"/>
  <c r="FF182" i="1"/>
  <c r="BZ182" i="1" s="1"/>
  <c r="GB159" i="1"/>
  <c r="IH159" i="1"/>
  <c r="FW159" i="1"/>
  <c r="DP175" i="1"/>
  <c r="FP175" i="1"/>
  <c r="CE138" i="1"/>
  <c r="BU137" i="1"/>
  <c r="DO142" i="1"/>
  <c r="GB137" i="1"/>
  <c r="IH137" i="1"/>
  <c r="FW137" i="1"/>
  <c r="GB131" i="1"/>
  <c r="IH131" i="1"/>
  <c r="FW131" i="1"/>
  <c r="DO82" i="1"/>
  <c r="BU44" i="1"/>
  <c r="ER227" i="1"/>
  <c r="ES227" i="1" s="1"/>
  <c r="FB227" i="1"/>
  <c r="FD227" i="1" s="1"/>
  <c r="GB327" i="1"/>
  <c r="FE304" i="1"/>
  <c r="FC304" i="1"/>
  <c r="FP287" i="1"/>
  <c r="DP287" i="1"/>
  <c r="GA288" i="1"/>
  <c r="GG288" i="1"/>
  <c r="CE288" i="1"/>
  <c r="FW238" i="1"/>
  <c r="GB238" i="1"/>
  <c r="IH238" i="1"/>
  <c r="EX220" i="1"/>
  <c r="EY220" i="1"/>
  <c r="EZ220" i="1"/>
  <c r="EU220" i="1"/>
  <c r="EV220" i="1"/>
  <c r="EP220" i="1"/>
  <c r="EW220" i="1"/>
  <c r="ET220" i="1"/>
  <c r="EQ220" i="1"/>
  <c r="FA220" i="1"/>
  <c r="FH220" i="1" s="1"/>
  <c r="CC220" i="1" s="1"/>
  <c r="CE199" i="1"/>
  <c r="GA199" i="1"/>
  <c r="DO199" i="1"/>
  <c r="BU186" i="1"/>
  <c r="FP197" i="1"/>
  <c r="DP197" i="1"/>
  <c r="DO200" i="1"/>
  <c r="DO123" i="1"/>
  <c r="ER129" i="1"/>
  <c r="FB129" i="1"/>
  <c r="FD129" i="1" s="1"/>
  <c r="DP73" i="1"/>
  <c r="FP73" i="1"/>
  <c r="GA20" i="1"/>
  <c r="GB175" i="1"/>
  <c r="IH175" i="1"/>
  <c r="FW175" i="1"/>
  <c r="GC203" i="1"/>
  <c r="GD203" i="1" s="1"/>
  <c r="FF203" i="1"/>
  <c r="BZ203" i="1" s="1"/>
  <c r="FP125" i="1"/>
  <c r="ES82" i="1"/>
  <c r="FW311" i="1"/>
  <c r="GB307" i="1"/>
  <c r="GA278" i="1"/>
  <c r="CE278" i="1"/>
  <c r="FG203" i="1"/>
  <c r="CB203" i="1" s="1"/>
  <c r="BU195" i="1"/>
  <c r="DO191" i="1"/>
  <c r="DO161" i="1"/>
  <c r="ER138" i="1"/>
  <c r="FB138" i="1"/>
  <c r="FD138" i="1" s="1"/>
  <c r="ER131" i="1"/>
  <c r="FB131" i="1"/>
  <c r="FD131" i="1" s="1"/>
  <c r="ET134" i="1"/>
  <c r="EV134" i="1"/>
  <c r="EQ134" i="1"/>
  <c r="EW134" i="1"/>
  <c r="EY134" i="1"/>
  <c r="EZ134" i="1"/>
  <c r="EU134" i="1"/>
  <c r="EP134" i="1"/>
  <c r="FA134" i="1"/>
  <c r="FH134" i="1" s="1"/>
  <c r="CC134" i="1" s="1"/>
  <c r="EX134" i="1"/>
  <c r="GA125" i="1"/>
  <c r="CE125" i="1"/>
  <c r="FB111" i="1"/>
  <c r="FD111" i="1" s="1"/>
  <c r="ER111" i="1"/>
  <c r="FB67" i="1"/>
  <c r="FD67" i="1" s="1"/>
  <c r="ER67" i="1"/>
  <c r="FB59" i="1"/>
  <c r="FD59" i="1" s="1"/>
  <c r="ER59" i="1"/>
  <c r="FC44" i="1"/>
  <c r="FE44" i="1"/>
  <c r="HJ44" i="1"/>
  <c r="HK44" i="1"/>
  <c r="BU39" i="1"/>
  <c r="FW305" i="1"/>
  <c r="GB305" i="1"/>
  <c r="IH305" i="1"/>
  <c r="FB308" i="1"/>
  <c r="FD308" i="1" s="1"/>
  <c r="FE178" i="1"/>
  <c r="GB326" i="1"/>
  <c r="IH326" i="1"/>
  <c r="FW326" i="1"/>
  <c r="ER326" i="1"/>
  <c r="FB326" i="1"/>
  <c r="FD326" i="1" s="1"/>
  <c r="FC295" i="1"/>
  <c r="GF295" i="1" s="1"/>
  <c r="FE295" i="1"/>
  <c r="HJ295" i="1"/>
  <c r="HK295" i="1" s="1"/>
  <c r="ER109" i="1"/>
  <c r="FB109" i="1"/>
  <c r="FD109" i="1" s="1"/>
  <c r="FW109" i="1"/>
  <c r="GB109" i="1"/>
  <c r="IH109" i="1"/>
  <c r="GB49" i="1"/>
  <c r="IH49" i="1"/>
  <c r="FW49" i="1"/>
  <c r="ES36" i="1"/>
  <c r="CE32" i="1"/>
  <c r="GA32" i="1"/>
  <c r="GB169" i="1"/>
  <c r="IH169" i="1"/>
  <c r="FW169" i="1"/>
  <c r="FE261" i="1"/>
  <c r="FC261" i="1"/>
  <c r="CE274" i="1"/>
  <c r="GA274" i="1"/>
  <c r="ES179" i="1"/>
  <c r="GB167" i="1"/>
  <c r="IH167" i="1"/>
  <c r="FW167" i="1"/>
  <c r="FW53" i="1"/>
  <c r="GB53" i="1"/>
  <c r="IH53" i="1"/>
  <c r="GA24" i="1"/>
  <c r="GB92" i="1"/>
  <c r="IH92" i="1"/>
  <c r="FW92" i="1"/>
  <c r="CE142" i="1"/>
  <c r="GA142" i="1"/>
  <c r="FC46" i="1"/>
  <c r="FC316" i="1"/>
  <c r="HJ316" i="1" s="1"/>
  <c r="FW221" i="1"/>
  <c r="GB221" i="1"/>
  <c r="IH221" i="1"/>
  <c r="DO209" i="1"/>
  <c r="IH93" i="1"/>
  <c r="GB93" i="1"/>
  <c r="FW93" i="1"/>
  <c r="ES96" i="1"/>
  <c r="GB60" i="1"/>
  <c r="IH60" i="1"/>
  <c r="FW60" i="1"/>
  <c r="ES73" i="1"/>
  <c r="ER149" i="1"/>
  <c r="ES149" i="1" s="1"/>
  <c r="FB149" i="1"/>
  <c r="FD149" i="1" s="1"/>
  <c r="GA57" i="1"/>
  <c r="CE57" i="1"/>
  <c r="FG327" i="1"/>
  <c r="FE296" i="1"/>
  <c r="HJ296" i="1"/>
  <c r="FC296" i="1"/>
  <c r="GA268" i="1"/>
  <c r="CE268" i="1"/>
  <c r="FC108" i="1"/>
  <c r="FE108" i="1"/>
  <c r="HJ108" i="1"/>
  <c r="HK108" i="1"/>
  <c r="ES244" i="1"/>
  <c r="GA163" i="1"/>
  <c r="CE163" i="1"/>
  <c r="ES322" i="1"/>
  <c r="FE322" i="1" s="1"/>
  <c r="FW262" i="1"/>
  <c r="GB262" i="1"/>
  <c r="IH262" i="1"/>
  <c r="ES104" i="1"/>
  <c r="FC104" i="1" s="1"/>
  <c r="GE101" i="1"/>
  <c r="ER101" i="1"/>
  <c r="ES101" i="1" s="1"/>
  <c r="FB101" i="1"/>
  <c r="FD101" i="1" s="1"/>
  <c r="FC213" i="1"/>
  <c r="HJ213" i="1" s="1"/>
  <c r="FE213" i="1"/>
  <c r="FB185" i="1"/>
  <c r="FD185" i="1" s="1"/>
  <c r="ER185" i="1"/>
  <c r="ER147" i="1"/>
  <c r="FB147" i="1"/>
  <c r="FD147" i="1" s="1"/>
  <c r="FW124" i="1"/>
  <c r="GB124" i="1"/>
  <c r="IH124" i="1"/>
  <c r="ES70" i="1"/>
  <c r="FE70" i="1" s="1"/>
  <c r="FW48" i="1"/>
  <c r="IH48" i="1"/>
  <c r="GB48" i="1"/>
  <c r="FB303" i="1"/>
  <c r="FD303" i="1" s="1"/>
  <c r="ER303" i="1"/>
  <c r="ES303" i="1" s="1"/>
  <c r="ER250" i="1"/>
  <c r="FB250" i="1"/>
  <c r="FD250" i="1" s="1"/>
  <c r="GB211" i="1"/>
  <c r="IH211" i="1"/>
  <c r="FW211" i="1"/>
  <c r="FC206" i="1"/>
  <c r="FE206" i="1"/>
  <c r="GA206" i="1"/>
  <c r="CE206" i="1"/>
  <c r="GA170" i="1"/>
  <c r="CE170" i="1"/>
  <c r="ER170" i="1"/>
  <c r="FB170" i="1"/>
  <c r="FD170" i="1" s="1"/>
  <c r="ER79" i="1"/>
  <c r="FC79" i="1" s="1"/>
  <c r="FB79" i="1"/>
  <c r="FD79" i="1" s="1"/>
  <c r="DP84" i="1"/>
  <c r="FP84" i="1"/>
  <c r="DP28" i="1"/>
  <c r="FP28" i="1"/>
  <c r="ER136" i="1"/>
  <c r="FB136" i="1"/>
  <c r="FD136" i="1" s="1"/>
  <c r="ER110" i="1"/>
  <c r="FB110" i="1"/>
  <c r="FD110" i="1" s="1"/>
  <c r="FP80" i="1"/>
  <c r="DP80" i="1"/>
  <c r="ER277" i="1"/>
  <c r="FB277" i="1"/>
  <c r="FD277" i="1" s="1"/>
  <c r="GB235" i="1"/>
  <c r="IH235" i="1"/>
  <c r="FW235" i="1"/>
  <c r="ES115" i="1"/>
  <c r="FP55" i="1"/>
  <c r="DP55" i="1"/>
  <c r="FP67" i="1"/>
  <c r="DP67" i="1"/>
  <c r="FI318" i="1"/>
  <c r="FL318" i="1"/>
  <c r="GB318" i="1"/>
  <c r="IH318" i="1"/>
  <c r="FW318" i="1"/>
  <c r="BU114" i="1"/>
  <c r="DO17" i="1"/>
  <c r="EV112" i="1"/>
  <c r="EW112" i="1"/>
  <c r="EY112" i="1"/>
  <c r="EQ112" i="1"/>
  <c r="FA112" i="1"/>
  <c r="FH112" i="1" s="1"/>
  <c r="CC112" i="1" s="1"/>
  <c r="ET112" i="1"/>
  <c r="EU112" i="1"/>
  <c r="EX112" i="1"/>
  <c r="EP112" i="1"/>
  <c r="EZ112" i="1"/>
  <c r="GA63" i="1"/>
  <c r="CE63" i="1"/>
  <c r="GC307" i="1"/>
  <c r="GD307" i="1" s="1"/>
  <c r="FF307" i="1"/>
  <c r="FG307" i="1" s="1"/>
  <c r="FC184" i="1"/>
  <c r="GF184" i="1" s="1"/>
  <c r="FE184" i="1"/>
  <c r="HJ184" i="1"/>
  <c r="HK184" i="1"/>
  <c r="ES208" i="1"/>
  <c r="DP115" i="1"/>
  <c r="FP115" i="1"/>
  <c r="BU24" i="1"/>
  <c r="DO322" i="1"/>
  <c r="FB306" i="1"/>
  <c r="FD306" i="1" s="1"/>
  <c r="GB291" i="1"/>
  <c r="IH291" i="1"/>
  <c r="FW291" i="1"/>
  <c r="EW269" i="1"/>
  <c r="EQ269" i="1"/>
  <c r="EY269" i="1"/>
  <c r="FA269" i="1"/>
  <c r="FH269" i="1" s="1"/>
  <c r="CC269" i="1" s="1"/>
  <c r="ET269" i="1"/>
  <c r="EU269" i="1"/>
  <c r="EP269" i="1"/>
  <c r="EZ269" i="1"/>
  <c r="EV269" i="1"/>
  <c r="EX269" i="1"/>
  <c r="FW249" i="1"/>
  <c r="IH249" i="1"/>
  <c r="GB249" i="1"/>
  <c r="DP123" i="1"/>
  <c r="FP123" i="1"/>
  <c r="FW217" i="1"/>
  <c r="GB217" i="1"/>
  <c r="IH217" i="1"/>
  <c r="DO94" i="1"/>
  <c r="ER330" i="1"/>
  <c r="FB330" i="1"/>
  <c r="FD330" i="1" s="1"/>
  <c r="FW179" i="1"/>
  <c r="GB179" i="1"/>
  <c r="IH179" i="1"/>
  <c r="ER90" i="1"/>
  <c r="FB90" i="1"/>
  <c r="FD90" i="1" s="1"/>
  <c r="ER65" i="1"/>
  <c r="FB65" i="1"/>
  <c r="FD65" i="1" s="1"/>
  <c r="FW290" i="1"/>
  <c r="GB290" i="1"/>
  <c r="IH290" i="1"/>
  <c r="ER215" i="1"/>
  <c r="FC215" i="1" s="1"/>
  <c r="FB215" i="1"/>
  <c r="FD215" i="1" s="1"/>
  <c r="FW89" i="1"/>
  <c r="IH89" i="1"/>
  <c r="GB89" i="1"/>
  <c r="FW213" i="1"/>
  <c r="GB213" i="1"/>
  <c r="IH213" i="1"/>
  <c r="ES229" i="1"/>
  <c r="GB264" i="1"/>
  <c r="IH264" i="1"/>
  <c r="FW264" i="1"/>
  <c r="FW196" i="1"/>
  <c r="GB196" i="1"/>
  <c r="IH196" i="1"/>
  <c r="EW186" i="1"/>
  <c r="EX186" i="1"/>
  <c r="EQ186" i="1"/>
  <c r="FA186" i="1"/>
  <c r="FH186" i="1" s="1"/>
  <c r="CC186" i="1" s="1"/>
  <c r="ET186" i="1"/>
  <c r="EU186" i="1"/>
  <c r="EP186" i="1"/>
  <c r="EV186" i="1"/>
  <c r="EY186" i="1"/>
  <c r="EZ186" i="1"/>
  <c r="FP193" i="1"/>
  <c r="DP193" i="1"/>
  <c r="GA105" i="1"/>
  <c r="CE105" i="1"/>
  <c r="BU110" i="1"/>
  <c r="DP93" i="1"/>
  <c r="FP93" i="1"/>
  <c r="BU76" i="1"/>
  <c r="DO69" i="1"/>
  <c r="BU326" i="1"/>
  <c r="ET255" i="1"/>
  <c r="EU255" i="1"/>
  <c r="EQ255" i="1"/>
  <c r="EW255" i="1"/>
  <c r="EY255" i="1"/>
  <c r="EZ255" i="1"/>
  <c r="EV255" i="1"/>
  <c r="EX255" i="1"/>
  <c r="EP255" i="1"/>
  <c r="FA255" i="1"/>
  <c r="FH255" i="1" s="1"/>
  <c r="CC255" i="1" s="1"/>
  <c r="DO254" i="1"/>
  <c r="CE232" i="1"/>
  <c r="GA232" i="1"/>
  <c r="GG232" i="1"/>
  <c r="ET218" i="1"/>
  <c r="EU218" i="1"/>
  <c r="EV218" i="1"/>
  <c r="EY218" i="1"/>
  <c r="EZ218" i="1"/>
  <c r="EQ218" i="1"/>
  <c r="EP218" i="1"/>
  <c r="EX218" i="1"/>
  <c r="FA218" i="1"/>
  <c r="FH218" i="1" s="1"/>
  <c r="CC218" i="1" s="1"/>
  <c r="EW218" i="1"/>
  <c r="FP180" i="1"/>
  <c r="DP180" i="1"/>
  <c r="BU101" i="1"/>
  <c r="DP76" i="1"/>
  <c r="FP76" i="1"/>
  <c r="ES75" i="1"/>
  <c r="BU54" i="1"/>
  <c r="BU30" i="1"/>
  <c r="FW110" i="1"/>
  <c r="IH110" i="1"/>
  <c r="GB110" i="1"/>
  <c r="CE74" i="1"/>
  <c r="GA74" i="1"/>
  <c r="CE45" i="1"/>
  <c r="GA45" i="1"/>
  <c r="DP43" i="1"/>
  <c r="FP43" i="1"/>
  <c r="FC299" i="1"/>
  <c r="FE299" i="1"/>
  <c r="HJ299" i="1"/>
  <c r="HK299" i="1"/>
  <c r="DO305" i="1"/>
  <c r="DO287" i="1"/>
  <c r="GA260" i="1"/>
  <c r="FB243" i="1"/>
  <c r="FD243" i="1" s="1"/>
  <c r="ER243" i="1"/>
  <c r="ER225" i="1"/>
  <c r="FB225" i="1"/>
  <c r="FD225" i="1" s="1"/>
  <c r="GA196" i="1"/>
  <c r="CE196" i="1"/>
  <c r="GA192" i="1"/>
  <c r="CE192" i="1"/>
  <c r="GB168" i="1"/>
  <c r="IH168" i="1"/>
  <c r="FW168" i="1"/>
  <c r="ER115" i="1"/>
  <c r="FC115" i="1" s="1"/>
  <c r="GG115" i="1" s="1"/>
  <c r="FB115" i="1"/>
  <c r="FD115" i="1" s="1"/>
  <c r="GE26" i="1"/>
  <c r="DO319" i="1"/>
  <c r="GB273" i="1"/>
  <c r="IH273" i="1"/>
  <c r="FW273" i="1"/>
  <c r="ES277" i="1"/>
  <c r="CE277" i="1"/>
  <c r="GA277" i="1"/>
  <c r="GG277" i="1"/>
  <c r="CE264" i="1"/>
  <c r="GB271" i="1"/>
  <c r="IH271" i="1"/>
  <c r="FW271" i="1"/>
  <c r="FP246" i="1"/>
  <c r="DP246" i="1"/>
  <c r="BU232" i="1"/>
  <c r="GB191" i="1"/>
  <c r="IH191" i="1"/>
  <c r="FW191" i="1"/>
  <c r="ES188" i="1"/>
  <c r="FE188" i="1" s="1"/>
  <c r="GF155" i="1"/>
  <c r="GG155" i="1"/>
  <c r="FJ155" i="1"/>
  <c r="BY155" i="1" s="1"/>
  <c r="GA155" i="1"/>
  <c r="CE155" i="1"/>
  <c r="ET140" i="1"/>
  <c r="EU140" i="1"/>
  <c r="EW140" i="1"/>
  <c r="EX140" i="1"/>
  <c r="EQ140" i="1"/>
  <c r="EY140" i="1"/>
  <c r="FA140" i="1"/>
  <c r="FH140" i="1" s="1"/>
  <c r="CC140" i="1" s="1"/>
  <c r="EP140" i="1"/>
  <c r="EZ140" i="1"/>
  <c r="EV140" i="1"/>
  <c r="FP110" i="1"/>
  <c r="DP110" i="1"/>
  <c r="FE71" i="1"/>
  <c r="DP64" i="1"/>
  <c r="FP64" i="1"/>
  <c r="BU46" i="1"/>
  <c r="EU21" i="1"/>
  <c r="EV21" i="1"/>
  <c r="EW21" i="1"/>
  <c r="EX21" i="1"/>
  <c r="EZ21" i="1"/>
  <c r="FA21" i="1"/>
  <c r="FH21" i="1" s="1"/>
  <c r="CC21" i="1" s="1"/>
  <c r="ET21" i="1"/>
  <c r="EQ21" i="1"/>
  <c r="EP21" i="1"/>
  <c r="EY21" i="1"/>
  <c r="DO49" i="1"/>
  <c r="FC16" i="1"/>
  <c r="FE19" i="1"/>
  <c r="BU310" i="1"/>
  <c r="DO310" i="1"/>
  <c r="FP259" i="1"/>
  <c r="DP259" i="1"/>
  <c r="ER241" i="1"/>
  <c r="ES241" i="1" s="1"/>
  <c r="FB241" i="1"/>
  <c r="FD241" i="1" s="1"/>
  <c r="GB232" i="1"/>
  <c r="IH232" i="1"/>
  <c r="FW232" i="1"/>
  <c r="BU207" i="1"/>
  <c r="DP208" i="1"/>
  <c r="FP208" i="1"/>
  <c r="FW216" i="1"/>
  <c r="GB216" i="1"/>
  <c r="IH216" i="1"/>
  <c r="GC197" i="1"/>
  <c r="FF197" i="1"/>
  <c r="BZ197" i="1" s="1"/>
  <c r="GB202" i="1"/>
  <c r="IH202" i="1"/>
  <c r="FW202" i="1"/>
  <c r="ES214" i="1"/>
  <c r="FB176" i="1"/>
  <c r="FD176" i="1" s="1"/>
  <c r="FC145" i="1"/>
  <c r="GC145" i="1" s="1"/>
  <c r="GD145" i="1" s="1"/>
  <c r="FE145" i="1"/>
  <c r="HJ145" i="1"/>
  <c r="HK145" i="1" s="1"/>
  <c r="DO145" i="1"/>
  <c r="DP150" i="1"/>
  <c r="FP150" i="1"/>
  <c r="GA145" i="1"/>
  <c r="CE132" i="1"/>
  <c r="GA132" i="1"/>
  <c r="DP134" i="1"/>
  <c r="FP134" i="1"/>
  <c r="FP99" i="1"/>
  <c r="DP99" i="1"/>
  <c r="FW116" i="1"/>
  <c r="IH116" i="1"/>
  <c r="GB116" i="1"/>
  <c r="GE71" i="1"/>
  <c r="ES71" i="1"/>
  <c r="FC71" i="1" s="1"/>
  <c r="CE16" i="1"/>
  <c r="FJ321" i="1"/>
  <c r="BY321" i="1" s="1"/>
  <c r="GA321" i="1"/>
  <c r="CE321" i="1"/>
  <c r="GG321" i="1"/>
  <c r="GF321" i="1"/>
  <c r="CE208" i="1"/>
  <c r="ES235" i="1"/>
  <c r="FW309" i="1"/>
  <c r="GB309" i="1"/>
  <c r="IH309" i="1"/>
  <c r="EU272" i="1"/>
  <c r="EV272" i="1"/>
  <c r="EW272" i="1"/>
  <c r="FA272" i="1"/>
  <c r="FH272" i="1" s="1"/>
  <c r="CC272" i="1" s="1"/>
  <c r="EQ272" i="1"/>
  <c r="EY272" i="1"/>
  <c r="EZ272" i="1"/>
  <c r="ET272" i="1"/>
  <c r="EX272" i="1"/>
  <c r="EP272" i="1"/>
  <c r="CE292" i="1"/>
  <c r="GA292" i="1"/>
  <c r="FW245" i="1"/>
  <c r="IH245" i="1"/>
  <c r="GB245" i="1"/>
  <c r="ES239" i="1"/>
  <c r="GE239" i="1" s="1"/>
  <c r="DO169" i="1"/>
  <c r="DO153" i="1"/>
  <c r="DP137" i="1"/>
  <c r="FP137" i="1"/>
  <c r="GA137" i="1"/>
  <c r="CE137" i="1"/>
  <c r="BU92" i="1"/>
  <c r="BU97" i="1"/>
  <c r="DO74" i="1"/>
  <c r="DO60" i="1"/>
  <c r="DP44" i="1"/>
  <c r="FP44" i="1"/>
  <c r="ER33" i="1"/>
  <c r="FB33" i="1"/>
  <c r="FD33" i="1" s="1"/>
  <c r="FC318" i="1"/>
  <c r="GC318" i="1" s="1"/>
  <c r="GD318" i="1" s="1"/>
  <c r="HJ318" i="1"/>
  <c r="HK318" i="1" s="1"/>
  <c r="FE318" i="1"/>
  <c r="GE304" i="1"/>
  <c r="HK309" i="1"/>
  <c r="FC309" i="1"/>
  <c r="FE309" i="1"/>
  <c r="HJ309" i="1"/>
  <c r="DO297" i="1"/>
  <c r="BU220" i="1"/>
  <c r="DO236" i="1"/>
  <c r="ER238" i="1"/>
  <c r="FB238" i="1"/>
  <c r="FD238" i="1" s="1"/>
  <c r="FA201" i="1"/>
  <c r="FH201" i="1" s="1"/>
  <c r="CC201" i="1" s="1"/>
  <c r="ET201" i="1"/>
  <c r="EU201" i="1"/>
  <c r="EV201" i="1"/>
  <c r="EQ201" i="1"/>
  <c r="EW201" i="1"/>
  <c r="EX201" i="1"/>
  <c r="EZ201" i="1"/>
  <c r="EY201" i="1"/>
  <c r="EP201" i="1"/>
  <c r="BU144" i="1"/>
  <c r="FB126" i="1"/>
  <c r="FD126" i="1" s="1"/>
  <c r="ER126" i="1"/>
  <c r="DO95" i="1"/>
  <c r="DO91" i="1"/>
  <c r="ES68" i="1"/>
  <c r="FB56" i="1"/>
  <c r="FD56" i="1" s="1"/>
  <c r="ER56" i="1"/>
  <c r="ES56" i="1" s="1"/>
  <c r="DO230" i="1"/>
  <c r="GE217" i="1"/>
  <c r="CE180" i="1"/>
  <c r="GA180" i="1"/>
  <c r="FE82" i="1"/>
  <c r="HJ82" i="1"/>
  <c r="FC82" i="1"/>
  <c r="DO66" i="1"/>
  <c r="IH306" i="1"/>
  <c r="FB307" i="1"/>
  <c r="FD307" i="1" s="1"/>
  <c r="ES291" i="1"/>
  <c r="DP257" i="1"/>
  <c r="FP257" i="1"/>
  <c r="ER228" i="1"/>
  <c r="FB228" i="1"/>
  <c r="FD228" i="1" s="1"/>
  <c r="DO173" i="1"/>
  <c r="DP124" i="1"/>
  <c r="FP124" i="1"/>
  <c r="ES125" i="1"/>
  <c r="DO117" i="1"/>
  <c r="GB111" i="1"/>
  <c r="IH111" i="1"/>
  <c r="FW111" i="1"/>
  <c r="FP101" i="1"/>
  <c r="GB67" i="1"/>
  <c r="IH67" i="1"/>
  <c r="FW67" i="1"/>
  <c r="GE44" i="1"/>
  <c r="GF44" i="1" s="1"/>
  <c r="DO48" i="1"/>
  <c r="CE178" i="1"/>
  <c r="GA178" i="1"/>
  <c r="DP94" i="1"/>
  <c r="DO57" i="1"/>
  <c r="DO25" i="1"/>
  <c r="CE300" i="1"/>
  <c r="GA300" i="1"/>
  <c r="GE295" i="1"/>
  <c r="ER256" i="1"/>
  <c r="FB256" i="1"/>
  <c r="FD256" i="1" s="1"/>
  <c r="ES198" i="1"/>
  <c r="FE198" i="1" s="1"/>
  <c r="IH122" i="1"/>
  <c r="FW25" i="1"/>
  <c r="GB25" i="1"/>
  <c r="IH25" i="1"/>
  <c r="GE25" i="1"/>
  <c r="ER169" i="1"/>
  <c r="ES169" i="1" s="1"/>
  <c r="FB169" i="1"/>
  <c r="FD169" i="1" s="1"/>
  <c r="GB261" i="1"/>
  <c r="FW261" i="1"/>
  <c r="IH261" i="1"/>
  <c r="ER174" i="1"/>
  <c r="ES174" i="1" s="1"/>
  <c r="FB174" i="1"/>
  <c r="FD174" i="1" s="1"/>
  <c r="GA53" i="1"/>
  <c r="CE53" i="1"/>
  <c r="FB53" i="1"/>
  <c r="FD53" i="1" s="1"/>
  <c r="ER53" i="1"/>
  <c r="FW47" i="1"/>
  <c r="IH47" i="1"/>
  <c r="GB47" i="1"/>
  <c r="CE24" i="1"/>
  <c r="ES92" i="1"/>
  <c r="FE92" i="1" s="1"/>
  <c r="GA18" i="1"/>
  <c r="CE18" i="1"/>
  <c r="ES142" i="1"/>
  <c r="FC142" i="1" s="1"/>
  <c r="ES46" i="1"/>
  <c r="GA38" i="1"/>
  <c r="CE38" i="1"/>
  <c r="GE316" i="1"/>
  <c r="GA236" i="1"/>
  <c r="CE236" i="1"/>
  <c r="GB231" i="1"/>
  <c r="IH231" i="1"/>
  <c r="FW231" i="1"/>
  <c r="CE224" i="1"/>
  <c r="GA224" i="1"/>
  <c r="ER221" i="1"/>
  <c r="FB221" i="1"/>
  <c r="FD221" i="1" s="1"/>
  <c r="GB165" i="1"/>
  <c r="IH165" i="1"/>
  <c r="FW165" i="1"/>
  <c r="ER165" i="1"/>
  <c r="FB165" i="1"/>
  <c r="FD165" i="1" s="1"/>
  <c r="ER119" i="1"/>
  <c r="FB119" i="1"/>
  <c r="FD119" i="1" s="1"/>
  <c r="ER93" i="1"/>
  <c r="FB93" i="1"/>
  <c r="FD93" i="1" s="1"/>
  <c r="ES103" i="1"/>
  <c r="ER73" i="1"/>
  <c r="FB73" i="1"/>
  <c r="FD73" i="1" s="1"/>
  <c r="GB55" i="1"/>
  <c r="IH55" i="1"/>
  <c r="FW55" i="1"/>
  <c r="ES63" i="1"/>
  <c r="GE149" i="1"/>
  <c r="ES57" i="1"/>
  <c r="GE296" i="1"/>
  <c r="GA290" i="1"/>
  <c r="CE290" i="1"/>
  <c r="GB152" i="1"/>
  <c r="IH152" i="1"/>
  <c r="FW152" i="1"/>
  <c r="GB108" i="1"/>
  <c r="IH108" i="1"/>
  <c r="FW108" i="1"/>
  <c r="FC244" i="1"/>
  <c r="FE244" i="1"/>
  <c r="HJ244" i="1"/>
  <c r="GA286" i="1"/>
  <c r="CE286" i="1"/>
  <c r="CE322" i="1"/>
  <c r="GA322" i="1"/>
  <c r="FW317" i="1"/>
  <c r="GB317" i="1"/>
  <c r="IH317" i="1"/>
  <c r="IH227" i="1"/>
  <c r="GF213" i="1"/>
  <c r="GG213" i="1"/>
  <c r="GA213" i="1"/>
  <c r="CE213" i="1"/>
  <c r="GE213" i="1"/>
  <c r="ER161" i="1"/>
  <c r="FB161" i="1"/>
  <c r="FD161" i="1" s="1"/>
  <c r="ES147" i="1"/>
  <c r="GE147" i="1" s="1"/>
  <c r="ER124" i="1"/>
  <c r="FB124" i="1"/>
  <c r="FD124" i="1" s="1"/>
  <c r="CE86" i="1"/>
  <c r="GA86" i="1"/>
  <c r="GA229" i="1"/>
  <c r="CE229" i="1"/>
  <c r="GB136" i="1"/>
  <c r="CE250" i="1"/>
  <c r="GA250" i="1"/>
  <c r="FW234" i="1"/>
  <c r="GB234" i="1"/>
  <c r="IH234" i="1"/>
  <c r="GA219" i="1"/>
  <c r="CE219" i="1"/>
  <c r="ER211" i="1"/>
  <c r="ES211" i="1" s="1"/>
  <c r="FB211" i="1"/>
  <c r="FD211" i="1" s="1"/>
  <c r="FW209" i="1"/>
  <c r="GB209" i="1"/>
  <c r="IH209" i="1"/>
  <c r="GB206" i="1"/>
  <c r="IH206" i="1"/>
  <c r="FW206" i="1"/>
  <c r="GB156" i="1"/>
  <c r="IH156" i="1"/>
  <c r="FW156" i="1"/>
  <c r="FC170" i="1"/>
  <c r="FE170" i="1"/>
  <c r="ES79" i="1"/>
  <c r="GE79" i="1" s="1"/>
  <c r="ES294" i="1"/>
  <c r="DP161" i="1"/>
  <c r="FP161" i="1"/>
  <c r="DP81" i="1"/>
  <c r="FP81" i="1"/>
  <c r="FA314" i="1"/>
  <c r="FH314" i="1" s="1"/>
  <c r="CC314" i="1" s="1"/>
  <c r="ET314" i="1"/>
  <c r="EU314" i="1"/>
  <c r="EW314" i="1"/>
  <c r="EY314" i="1"/>
  <c r="EQ314" i="1"/>
  <c r="EP314" i="1"/>
  <c r="EZ314" i="1"/>
  <c r="EV314" i="1"/>
  <c r="EX314" i="1"/>
  <c r="DO308" i="1"/>
  <c r="FE24" i="1"/>
  <c r="FC24" i="1"/>
  <c r="DP263" i="1"/>
  <c r="FP263" i="1"/>
  <c r="FP258" i="1"/>
  <c r="DP258" i="1"/>
  <c r="FP49" i="1"/>
  <c r="DP49" i="1"/>
  <c r="DO244" i="1"/>
  <c r="GE190" i="1"/>
  <c r="ES61" i="1"/>
  <c r="FE61" i="1" s="1"/>
  <c r="ES223" i="1"/>
  <c r="FE223" i="1" s="1"/>
  <c r="CE207" i="1"/>
  <c r="FP42" i="1"/>
  <c r="DP42" i="1"/>
  <c r="GE291" i="1"/>
  <c r="BU236" i="1"/>
  <c r="GB199" i="1"/>
  <c r="IH199" i="1"/>
  <c r="FW199" i="1"/>
  <c r="GA129" i="1"/>
  <c r="CE129" i="1"/>
  <c r="BU73" i="1"/>
  <c r="EQ270" i="1"/>
  <c r="EY270" i="1"/>
  <c r="FA270" i="1"/>
  <c r="FH270" i="1" s="1"/>
  <c r="CC270" i="1" s="1"/>
  <c r="EU270" i="1"/>
  <c r="EV270" i="1"/>
  <c r="EW270" i="1"/>
  <c r="EZ270" i="1"/>
  <c r="EX270" i="1"/>
  <c r="ET270" i="1"/>
  <c r="EP270" i="1"/>
  <c r="FC99" i="1"/>
  <c r="FE99" i="1"/>
  <c r="HJ99" i="1"/>
  <c r="ES326" i="1"/>
  <c r="ER123" i="1"/>
  <c r="FB123" i="1"/>
  <c r="FD123" i="1" s="1"/>
  <c r="CE157" i="1"/>
  <c r="GA157" i="1"/>
  <c r="GA96" i="1"/>
  <c r="CE96" i="1"/>
  <c r="FG288" i="1"/>
  <c r="CB288" i="1" s="1"/>
  <c r="ES48" i="1"/>
  <c r="GE48" i="1" s="1"/>
  <c r="DO146" i="1"/>
  <c r="DO136" i="1"/>
  <c r="CE75" i="1"/>
  <c r="GA75" i="1"/>
  <c r="BU256" i="1"/>
  <c r="BU242" i="1"/>
  <c r="FP255" i="1"/>
  <c r="DP255" i="1"/>
  <c r="BU218" i="1"/>
  <c r="GE118" i="1"/>
  <c r="FW128" i="1"/>
  <c r="GB128" i="1"/>
  <c r="IH128" i="1"/>
  <c r="BU121" i="1"/>
  <c r="FW105" i="1"/>
  <c r="GB105" i="1"/>
  <c r="IH105" i="1"/>
  <c r="EQ83" i="1"/>
  <c r="EZ83" i="1"/>
  <c r="FA83" i="1"/>
  <c r="FH83" i="1" s="1"/>
  <c r="CC83" i="1" s="1"/>
  <c r="EP83" i="1"/>
  <c r="ET83" i="1"/>
  <c r="EU83" i="1"/>
  <c r="EV83" i="1"/>
  <c r="EW83" i="1"/>
  <c r="EX83" i="1"/>
  <c r="EY83" i="1"/>
  <c r="DO39" i="1"/>
  <c r="ER26" i="1"/>
  <c r="ES26" i="1" s="1"/>
  <c r="FB26" i="1"/>
  <c r="FD26" i="1" s="1"/>
  <c r="FC20" i="1"/>
  <c r="GC20" i="1" s="1"/>
  <c r="GD20" i="1" s="1"/>
  <c r="FP157" i="1"/>
  <c r="FF320" i="1"/>
  <c r="BZ320" i="1" s="1"/>
  <c r="GC320" i="1"/>
  <c r="GD320" i="1" s="1"/>
  <c r="DO274" i="1"/>
  <c r="BU197" i="1"/>
  <c r="DP218" i="1"/>
  <c r="FP218" i="1"/>
  <c r="GC216" i="1"/>
  <c r="FF216" i="1"/>
  <c r="BZ216" i="1" s="1"/>
  <c r="DO183" i="1"/>
  <c r="FW188" i="1"/>
  <c r="GB188" i="1"/>
  <c r="IH188" i="1"/>
  <c r="GE210" i="1"/>
  <c r="ET148" i="1"/>
  <c r="EU148" i="1"/>
  <c r="EV148" i="1"/>
  <c r="EW148" i="1"/>
  <c r="EX148" i="1"/>
  <c r="EY148" i="1"/>
  <c r="FA148" i="1"/>
  <c r="FH148" i="1" s="1"/>
  <c r="CC148" i="1" s="1"/>
  <c r="EP148" i="1"/>
  <c r="EZ148" i="1"/>
  <c r="EQ148" i="1"/>
  <c r="DO157" i="1"/>
  <c r="FP147" i="1"/>
  <c r="DP147" i="1"/>
  <c r="EX113" i="1"/>
  <c r="EY113" i="1"/>
  <c r="FA113" i="1"/>
  <c r="FH113" i="1" s="1"/>
  <c r="CC113" i="1" s="1"/>
  <c r="EQ113" i="1"/>
  <c r="EV113" i="1"/>
  <c r="ET113" i="1"/>
  <c r="EW113" i="1"/>
  <c r="EZ113" i="1"/>
  <c r="EU113" i="1"/>
  <c r="EP113" i="1"/>
  <c r="ER128" i="1"/>
  <c r="FB128" i="1"/>
  <c r="FD128" i="1" s="1"/>
  <c r="GA117" i="1"/>
  <c r="CE117" i="1"/>
  <c r="FG121" i="1"/>
  <c r="DO93" i="1"/>
  <c r="BU84" i="1"/>
  <c r="DP54" i="1"/>
  <c r="FP54" i="1"/>
  <c r="BU48" i="1"/>
  <c r="BU81" i="1"/>
  <c r="BU80" i="1"/>
  <c r="ES74" i="1"/>
  <c r="BU56" i="1"/>
  <c r="BU45" i="1"/>
  <c r="EU35" i="1"/>
  <c r="FA35" i="1"/>
  <c r="FH35" i="1" s="1"/>
  <c r="CC35" i="1" s="1"/>
  <c r="EQ35" i="1"/>
  <c r="EV35" i="1"/>
  <c r="EW35" i="1"/>
  <c r="EX35" i="1"/>
  <c r="EY35" i="1"/>
  <c r="EZ35" i="1"/>
  <c r="EP35" i="1"/>
  <c r="ET35" i="1"/>
  <c r="GA100" i="1"/>
  <c r="CE100" i="1"/>
  <c r="GA62" i="1"/>
  <c r="CE62" i="1"/>
  <c r="DO61" i="1"/>
  <c r="ER297" i="1"/>
  <c r="FB297" i="1"/>
  <c r="FD297" i="1" s="1"/>
  <c r="GF327" i="1"/>
  <c r="GG327" i="1"/>
  <c r="CE327" i="1"/>
  <c r="GA327" i="1"/>
  <c r="GE299" i="1"/>
  <c r="EW281" i="1"/>
  <c r="FA281" i="1"/>
  <c r="FH281" i="1" s="1"/>
  <c r="CC281" i="1" s="1"/>
  <c r="EQ281" i="1"/>
  <c r="EU281" i="1"/>
  <c r="EY281" i="1"/>
  <c r="EP281" i="1"/>
  <c r="EV281" i="1"/>
  <c r="ET281" i="1"/>
  <c r="EZ281" i="1"/>
  <c r="EX281" i="1"/>
  <c r="FW282" i="1"/>
  <c r="GB282" i="1"/>
  <c r="IH282" i="1"/>
  <c r="EU280" i="1"/>
  <c r="EQ280" i="1"/>
  <c r="EW280" i="1"/>
  <c r="EY280" i="1"/>
  <c r="FA280" i="1"/>
  <c r="FH280" i="1" s="1"/>
  <c r="CC280" i="1" s="1"/>
  <c r="EZ280" i="1"/>
  <c r="EP280" i="1"/>
  <c r="EV280" i="1"/>
  <c r="EX280" i="1"/>
  <c r="ET280" i="1"/>
  <c r="GA258" i="1"/>
  <c r="CE258" i="1"/>
  <c r="ES264" i="1"/>
  <c r="BU221" i="1"/>
  <c r="ES196" i="1"/>
  <c r="ES192" i="1"/>
  <c r="FB168" i="1"/>
  <c r="FD168" i="1" s="1"/>
  <c r="ER168" i="1"/>
  <c r="ES168" i="1" s="1"/>
  <c r="FC106" i="1"/>
  <c r="BU55" i="1"/>
  <c r="GB40" i="1"/>
  <c r="IH40" i="1"/>
  <c r="FW40" i="1"/>
  <c r="CE114" i="1"/>
  <c r="GA114" i="1"/>
  <c r="BU67" i="1"/>
  <c r="HJ56" i="1"/>
  <c r="FC56" i="1"/>
  <c r="FE56" i="1"/>
  <c r="DO280" i="1"/>
  <c r="ES289" i="1"/>
  <c r="GE289" i="1" s="1"/>
  <c r="ES271" i="1"/>
  <c r="FE277" i="1"/>
  <c r="FC277" i="1"/>
  <c r="BU263" i="1"/>
  <c r="DO237" i="1"/>
  <c r="ER237" i="1"/>
  <c r="FB237" i="1"/>
  <c r="FD237" i="1" s="1"/>
  <c r="DO240" i="1"/>
  <c r="DP232" i="1"/>
  <c r="FP232" i="1"/>
  <c r="GA210" i="1"/>
  <c r="CE210" i="1"/>
  <c r="GF210" i="1"/>
  <c r="FW183" i="1"/>
  <c r="GB183" i="1"/>
  <c r="IH183" i="1"/>
  <c r="DO175" i="1"/>
  <c r="DO154" i="1"/>
  <c r="FP129" i="1"/>
  <c r="DP129" i="1"/>
  <c r="ER87" i="1"/>
  <c r="FB87" i="1"/>
  <c r="FD87" i="1" s="1"/>
  <c r="FL88" i="1"/>
  <c r="GB88" i="1"/>
  <c r="IH88" i="1"/>
  <c r="FW88" i="1"/>
  <c r="FI88" i="1"/>
  <c r="BX88" i="1" s="1"/>
  <c r="BU78" i="1"/>
  <c r="DO53" i="1"/>
  <c r="DO46" i="1"/>
  <c r="GA37" i="1"/>
  <c r="CE37" i="1"/>
  <c r="ER41" i="1"/>
  <c r="ES41" i="1" s="1"/>
  <c r="FB41" i="1"/>
  <c r="FD41" i="1" s="1"/>
  <c r="GE16" i="1"/>
  <c r="FW19" i="1"/>
  <c r="IH19" i="1"/>
  <c r="GB19" i="1"/>
  <c r="FC294" i="1"/>
  <c r="FE294" i="1"/>
  <c r="ER305" i="1"/>
  <c r="ES305" i="1" s="1"/>
  <c r="FB305" i="1"/>
  <c r="FD305" i="1" s="1"/>
  <c r="DO283" i="1"/>
  <c r="GA245" i="1"/>
  <c r="FE241" i="1"/>
  <c r="DP207" i="1"/>
  <c r="FP207" i="1"/>
  <c r="EP204" i="1"/>
  <c r="EY204" i="1"/>
  <c r="EZ204" i="1"/>
  <c r="EU204" i="1"/>
  <c r="EV204" i="1"/>
  <c r="EW204" i="1"/>
  <c r="FA204" i="1"/>
  <c r="FH204" i="1" s="1"/>
  <c r="CC204" i="1" s="1"/>
  <c r="ET204" i="1"/>
  <c r="EQ204" i="1"/>
  <c r="EX204" i="1"/>
  <c r="FA205" i="1"/>
  <c r="FH205" i="1" s="1"/>
  <c r="CC205" i="1" s="1"/>
  <c r="ET205" i="1"/>
  <c r="EX205" i="1"/>
  <c r="EY205" i="1"/>
  <c r="EQ205" i="1"/>
  <c r="EU205" i="1"/>
  <c r="EZ205" i="1"/>
  <c r="EP205" i="1"/>
  <c r="EW205" i="1"/>
  <c r="EV205" i="1"/>
  <c r="FG176" i="1"/>
  <c r="CB176" i="1" s="1"/>
  <c r="GE145" i="1"/>
  <c r="ES132" i="1"/>
  <c r="FC132" i="1" s="1"/>
  <c r="FG127" i="1"/>
  <c r="ES114" i="1"/>
  <c r="ES99" i="1"/>
  <c r="ER102" i="1"/>
  <c r="FB102" i="1"/>
  <c r="FD102" i="1" s="1"/>
  <c r="FB95" i="1"/>
  <c r="FD95" i="1" s="1"/>
  <c r="ER95" i="1"/>
  <c r="ES95" i="1" s="1"/>
  <c r="FC95" i="1" s="1"/>
  <c r="CE87" i="1"/>
  <c r="BU77" i="1"/>
  <c r="FB27" i="1"/>
  <c r="FD27" i="1" s="1"/>
  <c r="ER27" i="1"/>
  <c r="GA16" i="1"/>
  <c r="GB27" i="1"/>
  <c r="IH27" i="1"/>
  <c r="FW27" i="1"/>
  <c r="FC305" i="1"/>
  <c r="DO309" i="1"/>
  <c r="GA208" i="1"/>
  <c r="FC190" i="1"/>
  <c r="FE190" i="1"/>
  <c r="GB102" i="1"/>
  <c r="EP69" i="1"/>
  <c r="EY69" i="1"/>
  <c r="EZ69" i="1"/>
  <c r="FA69" i="1"/>
  <c r="FH69" i="1" s="1"/>
  <c r="CC69" i="1" s="1"/>
  <c r="EU69" i="1"/>
  <c r="EV69" i="1"/>
  <c r="EW69" i="1"/>
  <c r="ET69" i="1"/>
  <c r="EQ69" i="1"/>
  <c r="EX69" i="1"/>
  <c r="GA61" i="1"/>
  <c r="CE61" i="1"/>
  <c r="GF306" i="1"/>
  <c r="GG306" i="1"/>
  <c r="GA306" i="1"/>
  <c r="CE306" i="1"/>
  <c r="GC308" i="1"/>
  <c r="GD308" i="1" s="1"/>
  <c r="FF308" i="1"/>
  <c r="BZ308" i="1" s="1"/>
  <c r="GB289" i="1"/>
  <c r="IH289" i="1"/>
  <c r="FW289" i="1"/>
  <c r="ES292" i="1"/>
  <c r="FB263" i="1"/>
  <c r="FD263" i="1" s="1"/>
  <c r="ER263" i="1"/>
  <c r="ES249" i="1"/>
  <c r="GE249" i="1" s="1"/>
  <c r="BU248" i="1"/>
  <c r="GB247" i="1"/>
  <c r="IH247" i="1"/>
  <c r="FW247" i="1"/>
  <c r="GA223" i="1"/>
  <c r="CE223" i="1"/>
  <c r="BU222" i="1"/>
  <c r="GB207" i="1"/>
  <c r="IH207" i="1"/>
  <c r="FW207" i="1"/>
  <c r="ES178" i="1"/>
  <c r="GA207" i="1"/>
  <c r="FB171" i="1"/>
  <c r="FD171" i="1" s="1"/>
  <c r="ER171" i="1"/>
  <c r="ER159" i="1"/>
  <c r="FB159" i="1"/>
  <c r="FD159" i="1" s="1"/>
  <c r="GE135" i="1"/>
  <c r="GF135" i="1" s="1"/>
  <c r="ES137" i="1"/>
  <c r="FE137" i="1" s="1"/>
  <c r="FW117" i="1"/>
  <c r="IH117" i="1"/>
  <c r="GB117" i="1"/>
  <c r="ER133" i="1"/>
  <c r="ES133" i="1" s="1"/>
  <c r="FB133" i="1"/>
  <c r="FD133" i="1" s="1"/>
  <c r="DP92" i="1"/>
  <c r="FP92" i="1"/>
  <c r="CE94" i="1"/>
  <c r="FP52" i="1"/>
  <c r="DP52" i="1"/>
  <c r="DO44" i="1"/>
  <c r="ES34" i="1"/>
  <c r="FP37" i="1"/>
  <c r="DP37" i="1"/>
  <c r="DO32" i="1"/>
  <c r="CE230" i="1"/>
  <c r="GA230" i="1"/>
  <c r="ER105" i="1"/>
  <c r="ES105" i="1" s="1"/>
  <c r="FE105" i="1" s="1"/>
  <c r="FB105" i="1"/>
  <c r="FD105" i="1" s="1"/>
  <c r="ES28" i="1"/>
  <c r="FG319" i="1"/>
  <c r="GB304" i="1"/>
  <c r="IH304" i="1"/>
  <c r="FW304" i="1"/>
  <c r="GE309" i="1"/>
  <c r="GA282" i="1"/>
  <c r="CE282" i="1"/>
  <c r="FB292" i="1"/>
  <c r="FD292" i="1" s="1"/>
  <c r="CE291" i="1"/>
  <c r="GA291" i="1"/>
  <c r="GA238" i="1"/>
  <c r="CE238" i="1"/>
  <c r="FE249" i="1"/>
  <c r="FC249" i="1"/>
  <c r="GG249" i="1" s="1"/>
  <c r="FP221" i="1"/>
  <c r="DP221" i="1"/>
  <c r="FE199" i="1"/>
  <c r="HJ199" i="1"/>
  <c r="FC199" i="1"/>
  <c r="GG199" i="1" s="1"/>
  <c r="BU199" i="1"/>
  <c r="DP195" i="1"/>
  <c r="FP195" i="1"/>
  <c r="FP144" i="1"/>
  <c r="DP144" i="1"/>
  <c r="EP158" i="1"/>
  <c r="EQ158" i="1"/>
  <c r="EY158" i="1"/>
  <c r="FA158" i="1"/>
  <c r="FH158" i="1" s="1"/>
  <c r="CC158" i="1" s="1"/>
  <c r="ET158" i="1"/>
  <c r="EV158" i="1"/>
  <c r="EX158" i="1"/>
  <c r="EW158" i="1"/>
  <c r="EU158" i="1"/>
  <c r="EZ158" i="1"/>
  <c r="FB141" i="1"/>
  <c r="FD141" i="1" s="1"/>
  <c r="ER141" i="1"/>
  <c r="BU123" i="1"/>
  <c r="FW129" i="1"/>
  <c r="GB129" i="1"/>
  <c r="IH129" i="1"/>
  <c r="GA131" i="1"/>
  <c r="CE131" i="1"/>
  <c r="ES77" i="1"/>
  <c r="GE74" i="1"/>
  <c r="FW246" i="1"/>
  <c r="GB246" i="1"/>
  <c r="IH246" i="1"/>
  <c r="GA175" i="1"/>
  <c r="CE175" i="1"/>
  <c r="GF175" i="1"/>
  <c r="GG175" i="1"/>
  <c r="ES180" i="1"/>
  <c r="FE180" i="1" s="1"/>
  <c r="FC130" i="1"/>
  <c r="HJ130" i="1" s="1"/>
  <c r="FE130" i="1"/>
  <c r="ES122" i="1"/>
  <c r="FW82" i="1"/>
  <c r="GB82" i="1"/>
  <c r="IH82" i="1"/>
  <c r="CE308" i="1"/>
  <c r="GF308" i="1"/>
  <c r="GG308" i="1"/>
  <c r="GA308" i="1"/>
  <c r="GB306" i="1"/>
  <c r="ER278" i="1"/>
  <c r="FB278" i="1"/>
  <c r="FD278" i="1" s="1"/>
  <c r="DO286" i="1"/>
  <c r="DO225" i="1"/>
  <c r="GE242" i="1"/>
  <c r="FB247" i="1"/>
  <c r="FD247" i="1" s="1"/>
  <c r="ER247" i="1"/>
  <c r="FB222" i="1"/>
  <c r="FD222" i="1" s="1"/>
  <c r="ER222" i="1"/>
  <c r="BU191" i="1"/>
  <c r="GB197" i="1"/>
  <c r="IH197" i="1"/>
  <c r="FW197" i="1"/>
  <c r="DO174" i="1"/>
  <c r="GB138" i="1"/>
  <c r="IH138" i="1"/>
  <c r="FW138" i="1"/>
  <c r="FP70" i="1"/>
  <c r="DP70" i="1"/>
  <c r="GB44" i="1"/>
  <c r="IH44" i="1"/>
  <c r="FW44" i="1"/>
  <c r="FW299" i="1"/>
  <c r="DO258" i="1"/>
  <c r="GB178" i="1"/>
  <c r="IH178" i="1"/>
  <c r="FW178" i="1"/>
  <c r="GB295" i="1"/>
  <c r="IH295" i="1"/>
  <c r="FW295" i="1"/>
  <c r="GA198" i="1"/>
  <c r="CE198" i="1"/>
  <c r="HJ153" i="1"/>
  <c r="FC153" i="1"/>
  <c r="GB123" i="1"/>
  <c r="IH123" i="1"/>
  <c r="FW123" i="1"/>
  <c r="GB122" i="1"/>
  <c r="FB49" i="1"/>
  <c r="FD49" i="1" s="1"/>
  <c r="ER49" i="1"/>
  <c r="ES49" i="1" s="1"/>
  <c r="ES312" i="1"/>
  <c r="FE312" i="1" s="1"/>
  <c r="GB312" i="1"/>
  <c r="IH312" i="1"/>
  <c r="FW312" i="1"/>
  <c r="GB325" i="1"/>
  <c r="IH325" i="1"/>
  <c r="FW325" i="1"/>
  <c r="CE261" i="1"/>
  <c r="GA261" i="1"/>
  <c r="GG261" i="1"/>
  <c r="FW274" i="1"/>
  <c r="GB274" i="1"/>
  <c r="IH274" i="1"/>
  <c r="FC179" i="1"/>
  <c r="FE179" i="1"/>
  <c r="FE174" i="1"/>
  <c r="FC174" i="1"/>
  <c r="ER167" i="1"/>
  <c r="FB167" i="1"/>
  <c r="FD167" i="1" s="1"/>
  <c r="ES120" i="1"/>
  <c r="ER47" i="1"/>
  <c r="FB47" i="1"/>
  <c r="FD47" i="1" s="1"/>
  <c r="GE92" i="1"/>
  <c r="ER18" i="1"/>
  <c r="FB18" i="1"/>
  <c r="FD18" i="1" s="1"/>
  <c r="GE46" i="1"/>
  <c r="FB38" i="1"/>
  <c r="FD38" i="1" s="1"/>
  <c r="ER38" i="1"/>
  <c r="ES316" i="1"/>
  <c r="GB316" i="1"/>
  <c r="IH316" i="1"/>
  <c r="FW316" i="1"/>
  <c r="FC329" i="1"/>
  <c r="FE329" i="1"/>
  <c r="HJ329" i="1"/>
  <c r="HK329" i="1" s="1"/>
  <c r="ES236" i="1"/>
  <c r="GE231" i="1"/>
  <c r="ER157" i="1"/>
  <c r="FB157" i="1"/>
  <c r="FD157" i="1" s="1"/>
  <c r="GA103" i="1"/>
  <c r="CE103" i="1"/>
  <c r="GB96" i="1"/>
  <c r="FW96" i="1"/>
  <c r="IH96" i="1"/>
  <c r="CE90" i="1"/>
  <c r="GA90" i="1"/>
  <c r="ER60" i="1"/>
  <c r="FB60" i="1"/>
  <c r="FD60" i="1" s="1"/>
  <c r="FW73" i="1"/>
  <c r="IH73" i="1"/>
  <c r="GB73" i="1"/>
  <c r="CE55" i="1"/>
  <c r="GA55" i="1"/>
  <c r="ER52" i="1"/>
  <c r="FB52" i="1"/>
  <c r="FD52" i="1" s="1"/>
  <c r="FW65" i="1"/>
  <c r="GB65" i="1"/>
  <c r="IH65" i="1"/>
  <c r="ES29" i="1"/>
  <c r="FB29" i="1"/>
  <c r="FD29" i="1" s="1"/>
  <c r="ER29" i="1"/>
  <c r="GB149" i="1"/>
  <c r="IH149" i="1"/>
  <c r="FW149" i="1"/>
  <c r="GE57" i="1"/>
  <c r="HK290" i="1"/>
  <c r="FE290" i="1"/>
  <c r="HJ290" i="1"/>
  <c r="FC290" i="1"/>
  <c r="ES268" i="1"/>
  <c r="GB215" i="1"/>
  <c r="IH215" i="1"/>
  <c r="FW215" i="1"/>
  <c r="GB208" i="1"/>
  <c r="FB152" i="1"/>
  <c r="FD152" i="1" s="1"/>
  <c r="ER152" i="1"/>
  <c r="GA108" i="1"/>
  <c r="CE108" i="1"/>
  <c r="GF108" i="1"/>
  <c r="GG108" i="1"/>
  <c r="GE244" i="1"/>
  <c r="FC163" i="1"/>
  <c r="FE163" i="1"/>
  <c r="HJ163" i="1"/>
  <c r="HK163" i="1" s="1"/>
  <c r="FE286" i="1"/>
  <c r="FC286" i="1"/>
  <c r="GE200" i="1"/>
  <c r="HK200" i="1"/>
  <c r="HJ200" i="1"/>
  <c r="FC200" i="1"/>
  <c r="FE200" i="1"/>
  <c r="GA150" i="1"/>
  <c r="CE150" i="1"/>
  <c r="ER150" i="1"/>
  <c r="FB150" i="1"/>
  <c r="FD150" i="1" s="1"/>
  <c r="IH115" i="1"/>
  <c r="ES78" i="1"/>
  <c r="ER317" i="1"/>
  <c r="FB317" i="1"/>
  <c r="FD317" i="1" s="1"/>
  <c r="GB227" i="1"/>
  <c r="IH185" i="1"/>
  <c r="FW185" i="1"/>
  <c r="GB185" i="1"/>
  <c r="FC147" i="1"/>
  <c r="FE147" i="1"/>
  <c r="GA139" i="1"/>
  <c r="CE139" i="1"/>
  <c r="ES124" i="1"/>
  <c r="GE124" i="1" s="1"/>
  <c r="GB85" i="1"/>
  <c r="IH85" i="1"/>
  <c r="FW85" i="1"/>
  <c r="GE229" i="1"/>
  <c r="ES266" i="1"/>
  <c r="GE253" i="1"/>
  <c r="FE253" i="1"/>
  <c r="FC253" i="1"/>
  <c r="ER234" i="1"/>
  <c r="FB234" i="1"/>
  <c r="FD234" i="1" s="1"/>
  <c r="GE182" i="1"/>
  <c r="GF182" i="1" s="1"/>
  <c r="FB156" i="1"/>
  <c r="FD156" i="1" s="1"/>
  <c r="ER156" i="1"/>
  <c r="FW170" i="1"/>
  <c r="GB170" i="1"/>
  <c r="IH170" i="1"/>
  <c r="ER15" i="1"/>
  <c r="FB15" i="1"/>
  <c r="FD15" i="1" s="1"/>
  <c r="IH15" i="1"/>
  <c r="GB15" i="1"/>
  <c r="FW15" i="1"/>
  <c r="CE15" i="1"/>
  <c r="FP15" i="1"/>
  <c r="GA15" i="1"/>
  <c r="DP15" i="1"/>
  <c r="DO15" i="1"/>
  <c r="CA105" i="1" l="1"/>
  <c r="FM105" i="1"/>
  <c r="GJ115" i="1"/>
  <c r="HK130" i="1"/>
  <c r="HJ142" i="1"/>
  <c r="HL142" i="1" s="1"/>
  <c r="GG142" i="1"/>
  <c r="GG224" i="1"/>
  <c r="HJ224" i="1"/>
  <c r="HK316" i="1"/>
  <c r="HM163" i="1"/>
  <c r="HV163" i="1" s="1"/>
  <c r="HN163" i="1"/>
  <c r="HL95" i="1"/>
  <c r="GG95" i="1"/>
  <c r="HJ95" i="1"/>
  <c r="HM329" i="1"/>
  <c r="HV329" i="1" s="1"/>
  <c r="FM163" i="1"/>
  <c r="CA163" i="1"/>
  <c r="GG174" i="1"/>
  <c r="GP325" i="1"/>
  <c r="GQ325" i="1"/>
  <c r="GG294" i="1"/>
  <c r="HJ170" i="1"/>
  <c r="GF170" i="1"/>
  <c r="GG170" i="1"/>
  <c r="HM309" i="1"/>
  <c r="HN309" i="1"/>
  <c r="HL71" i="1"/>
  <c r="GF71" i="1"/>
  <c r="GG71" i="1"/>
  <c r="HJ71" i="1"/>
  <c r="GA140" i="1"/>
  <c r="CE140" i="1"/>
  <c r="HM299" i="1"/>
  <c r="HN299" i="1" s="1"/>
  <c r="FC250" i="1"/>
  <c r="GQ131" i="1"/>
  <c r="GP131" i="1"/>
  <c r="GF231" i="1"/>
  <c r="GG231" i="1"/>
  <c r="HJ231" i="1"/>
  <c r="HL231" i="1" s="1"/>
  <c r="ES250" i="1"/>
  <c r="HL163" i="1"/>
  <c r="GG163" i="1"/>
  <c r="GP149" i="1"/>
  <c r="GQ149" i="1"/>
  <c r="ES18" i="1"/>
  <c r="FC18" i="1" s="1"/>
  <c r="HJ179" i="1"/>
  <c r="GP274" i="1"/>
  <c r="GQ274" i="1"/>
  <c r="ES222" i="1"/>
  <c r="FC222" i="1"/>
  <c r="FF133" i="1"/>
  <c r="FE133" i="1"/>
  <c r="GE133" i="1"/>
  <c r="GP19" i="1"/>
  <c r="GQ19" i="1"/>
  <c r="FF271" i="1"/>
  <c r="GC271" i="1"/>
  <c r="GD271" i="1" s="1"/>
  <c r="FE271" i="1"/>
  <c r="GE271" i="1"/>
  <c r="FC271" i="1"/>
  <c r="GB35" i="1"/>
  <c r="IH35" i="1"/>
  <c r="FW35" i="1"/>
  <c r="GP188" i="1"/>
  <c r="GQ188" i="1"/>
  <c r="GF24" i="1"/>
  <c r="GG24" i="1"/>
  <c r="GC24" i="1"/>
  <c r="GD24" i="1" s="1"/>
  <c r="GC63" i="1"/>
  <c r="GD63" i="1" s="1"/>
  <c r="FF63" i="1"/>
  <c r="GE63" i="1"/>
  <c r="FC63" i="1"/>
  <c r="FE63" i="1"/>
  <c r="ES165" i="1"/>
  <c r="FM92" i="1"/>
  <c r="CA92" i="1"/>
  <c r="ES256" i="1"/>
  <c r="FF68" i="1"/>
  <c r="FC68" i="1"/>
  <c r="GG201" i="1"/>
  <c r="GA201" i="1"/>
  <c r="CE201" i="1"/>
  <c r="GC241" i="1"/>
  <c r="GD241" i="1" s="1"/>
  <c r="FF241" i="1"/>
  <c r="GE241" i="1"/>
  <c r="FC241" i="1"/>
  <c r="GF16" i="1"/>
  <c r="GG16" i="1"/>
  <c r="HJ16" i="1"/>
  <c r="GB218" i="1"/>
  <c r="IH218" i="1"/>
  <c r="FW218" i="1"/>
  <c r="GJ232" i="1"/>
  <c r="HJ215" i="1"/>
  <c r="GG215" i="1"/>
  <c r="ER112" i="1"/>
  <c r="FB112" i="1"/>
  <c r="FD112" i="1" s="1"/>
  <c r="ES136" i="1"/>
  <c r="FC136" i="1"/>
  <c r="HJ206" i="1"/>
  <c r="HL206" i="1" s="1"/>
  <c r="FF101" i="1"/>
  <c r="FC101" i="1"/>
  <c r="FE101" i="1"/>
  <c r="FM322" i="1"/>
  <c r="CA322" i="1"/>
  <c r="FM261" i="1"/>
  <c r="CA261" i="1"/>
  <c r="GB315" i="1"/>
  <c r="IH315" i="1"/>
  <c r="FW315" i="1"/>
  <c r="ER302" i="1"/>
  <c r="FB302" i="1"/>
  <c r="FD302" i="1" s="1"/>
  <c r="GJ188" i="1"/>
  <c r="FG122" i="1"/>
  <c r="FC122" i="1"/>
  <c r="FM55" i="1"/>
  <c r="CA55" i="1"/>
  <c r="GB181" i="1"/>
  <c r="IH181" i="1"/>
  <c r="FW181" i="1"/>
  <c r="FC28" i="1"/>
  <c r="GC153" i="1"/>
  <c r="GD153" i="1" s="1"/>
  <c r="FF153" i="1"/>
  <c r="FE153" i="1"/>
  <c r="GE153" i="1"/>
  <c r="GQ227" i="1"/>
  <c r="GP227" i="1"/>
  <c r="ES152" i="1"/>
  <c r="FC152" i="1"/>
  <c r="GQ73" i="1"/>
  <c r="GP73" i="1"/>
  <c r="GC236" i="1"/>
  <c r="GD236" i="1" s="1"/>
  <c r="FF236" i="1"/>
  <c r="FE236" i="1"/>
  <c r="GE236" i="1"/>
  <c r="FC236" i="1"/>
  <c r="HL190" i="1"/>
  <c r="GG190" i="1"/>
  <c r="HJ190" i="1"/>
  <c r="GF190" i="1"/>
  <c r="GQ88" i="1"/>
  <c r="GP88" i="1"/>
  <c r="CA19" i="1"/>
  <c r="FM19" i="1"/>
  <c r="HL260" i="1"/>
  <c r="GG260" i="1"/>
  <c r="HJ260" i="1"/>
  <c r="GF286" i="1"/>
  <c r="GG286" i="1"/>
  <c r="GP208" i="1"/>
  <c r="GQ208" i="1"/>
  <c r="FF268" i="1"/>
  <c r="FC268" i="1"/>
  <c r="FE268" i="1"/>
  <c r="GE268" i="1"/>
  <c r="ES157" i="1"/>
  <c r="FC157" i="1"/>
  <c r="GP316" i="1"/>
  <c r="GQ316" i="1"/>
  <c r="HJ174" i="1"/>
  <c r="FF49" i="1"/>
  <c r="FG49" i="1" s="1"/>
  <c r="FE49" i="1"/>
  <c r="ES278" i="1"/>
  <c r="CA130" i="1"/>
  <c r="FM130" i="1"/>
  <c r="FE158" i="1"/>
  <c r="CB319" i="1"/>
  <c r="FI319" i="1"/>
  <c r="GC292" i="1"/>
  <c r="GD292" i="1" s="1"/>
  <c r="FF292" i="1"/>
  <c r="GE292" i="1"/>
  <c r="FE292" i="1"/>
  <c r="FC292" i="1"/>
  <c r="GC114" i="1"/>
  <c r="GD114" i="1" s="1"/>
  <c r="FF114" i="1"/>
  <c r="GE114" i="1"/>
  <c r="FC114" i="1"/>
  <c r="FE114" i="1"/>
  <c r="ER205" i="1"/>
  <c r="FB205" i="1"/>
  <c r="FD205" i="1" s="1"/>
  <c r="FW204" i="1"/>
  <c r="GB204" i="1"/>
  <c r="IH204" i="1"/>
  <c r="GC289" i="1"/>
  <c r="GD289" i="1" s="1"/>
  <c r="FF289" i="1"/>
  <c r="FC289" i="1"/>
  <c r="FE289" i="1"/>
  <c r="GH20" i="1"/>
  <c r="HJ24" i="1"/>
  <c r="HL24" i="1" s="1"/>
  <c r="GP234" i="1"/>
  <c r="GQ234" i="1"/>
  <c r="HL244" i="1"/>
  <c r="GG244" i="1"/>
  <c r="GF244" i="1"/>
  <c r="GP152" i="1"/>
  <c r="GQ152" i="1"/>
  <c r="FF103" i="1"/>
  <c r="GE103" i="1"/>
  <c r="FC103" i="1"/>
  <c r="FE103" i="1"/>
  <c r="AW318" i="1"/>
  <c r="AX318" i="1" s="1"/>
  <c r="CA318" i="1"/>
  <c r="FN318" i="1"/>
  <c r="FM318" i="1"/>
  <c r="FO318" i="1"/>
  <c r="FF214" i="1"/>
  <c r="FE214" i="1"/>
  <c r="GE214" i="1"/>
  <c r="FF115" i="1"/>
  <c r="FG115" i="1" s="1"/>
  <c r="GC115" i="1"/>
  <c r="GD115" i="1" s="1"/>
  <c r="FE115" i="1"/>
  <c r="GE115" i="1"/>
  <c r="FF303" i="1"/>
  <c r="FG303" i="1" s="1"/>
  <c r="GE303" i="1"/>
  <c r="FE303" i="1"/>
  <c r="FC165" i="1"/>
  <c r="GF46" i="1"/>
  <c r="HJ46" i="1"/>
  <c r="HL46" i="1" s="1"/>
  <c r="GG46" i="1"/>
  <c r="FM178" i="1"/>
  <c r="CA178" i="1"/>
  <c r="HM44" i="1"/>
  <c r="HV44" i="1" s="1"/>
  <c r="GA134" i="1"/>
  <c r="CE134" i="1"/>
  <c r="ES131" i="1"/>
  <c r="FC131" i="1"/>
  <c r="HL304" i="1"/>
  <c r="GG304" i="1"/>
  <c r="HJ304" i="1"/>
  <c r="GF304" i="1"/>
  <c r="GJ202" i="1"/>
  <c r="ER23" i="1"/>
  <c r="FB23" i="1"/>
  <c r="FD23" i="1" s="1"/>
  <c r="GF183" i="1"/>
  <c r="GG183" i="1"/>
  <c r="HJ183" i="1"/>
  <c r="HL183" i="1" s="1"/>
  <c r="FC86" i="1"/>
  <c r="ES86" i="1"/>
  <c r="GA80" i="1"/>
  <c r="CE80" i="1"/>
  <c r="HK187" i="1"/>
  <c r="GB324" i="1"/>
  <c r="IH324" i="1"/>
  <c r="FW324" i="1"/>
  <c r="FF19" i="1"/>
  <c r="GE19" i="1"/>
  <c r="FC19" i="1"/>
  <c r="GC130" i="1"/>
  <c r="GD130" i="1" s="1"/>
  <c r="FF130" i="1"/>
  <c r="GE130" i="1"/>
  <c r="FF32" i="1"/>
  <c r="FE32" i="1"/>
  <c r="GE32" i="1"/>
  <c r="HL322" i="1"/>
  <c r="HJ322" i="1"/>
  <c r="GG322" i="1"/>
  <c r="HL147" i="1"/>
  <c r="GG147" i="1"/>
  <c r="GQ215" i="1"/>
  <c r="GP215" i="1"/>
  <c r="HL179" i="1"/>
  <c r="GG179" i="1"/>
  <c r="FF41" i="1"/>
  <c r="GE41" i="1"/>
  <c r="FE41" i="1"/>
  <c r="FM277" i="1"/>
  <c r="CA277" i="1"/>
  <c r="HK99" i="1"/>
  <c r="HL316" i="1"/>
  <c r="GG316" i="1"/>
  <c r="GF316" i="1"/>
  <c r="FF185" i="1"/>
  <c r="FE185" i="1"/>
  <c r="GE185" i="1"/>
  <c r="FF72" i="1"/>
  <c r="GE72" i="1"/>
  <c r="FE72" i="1"/>
  <c r="GH288" i="1"/>
  <c r="GI288" i="1"/>
  <c r="GQ170" i="1"/>
  <c r="GP170" i="1"/>
  <c r="GQ44" i="1"/>
  <c r="GP44" i="1"/>
  <c r="ES247" i="1"/>
  <c r="FC247" i="1" s="1"/>
  <c r="HL130" i="1"/>
  <c r="GG130" i="1"/>
  <c r="GF130" i="1"/>
  <c r="GJ249" i="1"/>
  <c r="CB127" i="1"/>
  <c r="FI127" i="1"/>
  <c r="FF168" i="1"/>
  <c r="GE168" i="1"/>
  <c r="FE168" i="1"/>
  <c r="ES297" i="1"/>
  <c r="FC297" i="1"/>
  <c r="GP156" i="1"/>
  <c r="GQ156" i="1"/>
  <c r="GP47" i="1"/>
  <c r="GQ47" i="1"/>
  <c r="HM318" i="1"/>
  <c r="HN318" i="1" s="1"/>
  <c r="HL115" i="1"/>
  <c r="HJ115" i="1"/>
  <c r="GF115" i="1"/>
  <c r="GF299" i="1"/>
  <c r="GP89" i="1"/>
  <c r="GQ89" i="1"/>
  <c r="CB307" i="1"/>
  <c r="FI307" i="1"/>
  <c r="GA112" i="1"/>
  <c r="CE112" i="1"/>
  <c r="GF112" i="1"/>
  <c r="HL104" i="1"/>
  <c r="GG104" i="1"/>
  <c r="HJ104" i="1"/>
  <c r="ES60" i="1"/>
  <c r="FF36" i="1"/>
  <c r="GE36" i="1"/>
  <c r="FC36" i="1"/>
  <c r="FE36" i="1"/>
  <c r="FC326" i="1"/>
  <c r="ES129" i="1"/>
  <c r="FF248" i="1"/>
  <c r="GE248" i="1"/>
  <c r="FE248" i="1"/>
  <c r="FF85" i="1"/>
  <c r="GE85" i="1"/>
  <c r="FC85" i="1"/>
  <c r="GC85" i="1" s="1"/>
  <c r="GD85" i="1" s="1"/>
  <c r="FE85" i="1"/>
  <c r="FM215" i="1"/>
  <c r="CA215" i="1"/>
  <c r="HL137" i="1"/>
  <c r="HJ137" i="1"/>
  <c r="GG137" i="1"/>
  <c r="HK88" i="1"/>
  <c r="HK217" i="1"/>
  <c r="FC77" i="1"/>
  <c r="FF230" i="1"/>
  <c r="FE230" i="1"/>
  <c r="GE230" i="1"/>
  <c r="GC273" i="1"/>
  <c r="GD273" i="1" s="1"/>
  <c r="FF273" i="1"/>
  <c r="FC273" i="1"/>
  <c r="FE273" i="1"/>
  <c r="GE273" i="1"/>
  <c r="HK307" i="1"/>
  <c r="HM200" i="1"/>
  <c r="HV200" i="1" s="1"/>
  <c r="ES102" i="1"/>
  <c r="CA70" i="1"/>
  <c r="FM70" i="1"/>
  <c r="HL253" i="1"/>
  <c r="GG253" i="1"/>
  <c r="GF253" i="1"/>
  <c r="ES52" i="1"/>
  <c r="FC52" i="1" s="1"/>
  <c r="ES317" i="1"/>
  <c r="FC317" i="1" s="1"/>
  <c r="HJ286" i="1"/>
  <c r="FG29" i="1"/>
  <c r="FC29" i="1"/>
  <c r="GQ96" i="1"/>
  <c r="GP96" i="1"/>
  <c r="FM329" i="1"/>
  <c r="CA329" i="1"/>
  <c r="CA174" i="1"/>
  <c r="FM174" i="1"/>
  <c r="HJ253" i="1"/>
  <c r="GP185" i="1"/>
  <c r="GQ185" i="1"/>
  <c r="FF78" i="1"/>
  <c r="FE78" i="1"/>
  <c r="GE78" i="1"/>
  <c r="FM286" i="1"/>
  <c r="CA286" i="1"/>
  <c r="GJ108" i="1"/>
  <c r="HL290" i="1"/>
  <c r="GG290" i="1"/>
  <c r="HL329" i="1"/>
  <c r="GG329" i="1"/>
  <c r="GC316" i="1"/>
  <c r="GD316" i="1" s="1"/>
  <c r="FF316" i="1"/>
  <c r="FE316" i="1"/>
  <c r="GP122" i="1"/>
  <c r="GQ122" i="1"/>
  <c r="GP295" i="1"/>
  <c r="GQ295" i="1"/>
  <c r="CA180" i="1"/>
  <c r="FM180" i="1"/>
  <c r="FE68" i="1"/>
  <c r="GA158" i="1"/>
  <c r="CE158" i="1"/>
  <c r="ER158" i="1"/>
  <c r="FC158" i="1" s="1"/>
  <c r="FB158" i="1"/>
  <c r="FD158" i="1" s="1"/>
  <c r="FM249" i="1"/>
  <c r="CA249" i="1"/>
  <c r="GC28" i="1"/>
  <c r="GD28" i="1" s="1"/>
  <c r="FF28" i="1"/>
  <c r="FE28" i="1"/>
  <c r="GE28" i="1"/>
  <c r="FC72" i="1"/>
  <c r="ES159" i="1"/>
  <c r="FC159" i="1" s="1"/>
  <c r="FW69" i="1"/>
  <c r="GB69" i="1"/>
  <c r="IH69" i="1"/>
  <c r="FE69" i="1"/>
  <c r="CE205" i="1"/>
  <c r="GA205" i="1"/>
  <c r="GP183" i="1"/>
  <c r="GQ183" i="1"/>
  <c r="GQ40" i="1"/>
  <c r="GP40" i="1"/>
  <c r="CE148" i="1"/>
  <c r="GA148" i="1"/>
  <c r="FF26" i="1"/>
  <c r="FE26" i="1"/>
  <c r="FF211" i="1"/>
  <c r="GE211" i="1"/>
  <c r="FE211" i="1"/>
  <c r="GP55" i="1"/>
  <c r="GQ55" i="1"/>
  <c r="ES93" i="1"/>
  <c r="FC93" i="1"/>
  <c r="GQ165" i="1"/>
  <c r="GP165" i="1"/>
  <c r="GE49" i="1"/>
  <c r="GH318" i="1"/>
  <c r="GP216" i="1"/>
  <c r="GQ216" i="1"/>
  <c r="GH307" i="1"/>
  <c r="GI307" i="1"/>
  <c r="GG206" i="1"/>
  <c r="GQ48" i="1"/>
  <c r="GP48" i="1"/>
  <c r="FF96" i="1"/>
  <c r="GC96" i="1"/>
  <c r="GD96" i="1" s="1"/>
  <c r="GE96" i="1"/>
  <c r="FC96" i="1"/>
  <c r="FE96" i="1"/>
  <c r="FF179" i="1"/>
  <c r="GC179" i="1"/>
  <c r="GD179" i="1" s="1"/>
  <c r="GE179" i="1"/>
  <c r="GF179" i="1" s="1"/>
  <c r="ES109" i="1"/>
  <c r="FC109" i="1"/>
  <c r="ES138" i="1"/>
  <c r="FC138" i="1"/>
  <c r="HL232" i="1"/>
  <c r="GF232" i="1"/>
  <c r="FM164" i="1"/>
  <c r="CA164" i="1"/>
  <c r="GH327" i="1"/>
  <c r="GI327" i="1"/>
  <c r="ER328" i="1"/>
  <c r="FC328" i="1" s="1"/>
  <c r="FB328" i="1"/>
  <c r="FD328" i="1" s="1"/>
  <c r="FM16" i="1"/>
  <c r="CA16" i="1"/>
  <c r="HM182" i="1"/>
  <c r="FC78" i="1"/>
  <c r="HM320" i="1"/>
  <c r="HN320" i="1"/>
  <c r="CA137" i="1"/>
  <c r="FM137" i="1"/>
  <c r="HK244" i="1"/>
  <c r="GG81" i="1"/>
  <c r="HJ81" i="1"/>
  <c r="GF81" i="1"/>
  <c r="HJ147" i="1"/>
  <c r="GP65" i="1"/>
  <c r="GQ65" i="1"/>
  <c r="ES47" i="1"/>
  <c r="GP138" i="1"/>
  <c r="GQ138" i="1"/>
  <c r="GJ199" i="1"/>
  <c r="ES171" i="1"/>
  <c r="FC171" i="1"/>
  <c r="GP207" i="1"/>
  <c r="GQ207" i="1"/>
  <c r="ER69" i="1"/>
  <c r="FC69" i="1" s="1"/>
  <c r="FB69" i="1"/>
  <c r="FD69" i="1" s="1"/>
  <c r="HL305" i="1"/>
  <c r="GG305" i="1"/>
  <c r="HJ305" i="1"/>
  <c r="ES27" i="1"/>
  <c r="FF95" i="1"/>
  <c r="GC95" i="1"/>
  <c r="GD95" i="1" s="1"/>
  <c r="FE95" i="1"/>
  <c r="GE95" i="1"/>
  <c r="GF95" i="1" s="1"/>
  <c r="HL132" i="1"/>
  <c r="HJ132" i="1"/>
  <c r="FF305" i="1"/>
  <c r="GC305" i="1"/>
  <c r="GD305" i="1" s="1"/>
  <c r="GE305" i="1"/>
  <c r="GF305" i="1" s="1"/>
  <c r="FE305" i="1"/>
  <c r="FM56" i="1"/>
  <c r="CA56" i="1"/>
  <c r="FC185" i="1"/>
  <c r="GF290" i="1"/>
  <c r="GC142" i="1"/>
  <c r="GD142" i="1" s="1"/>
  <c r="FF142" i="1"/>
  <c r="FE142" i="1"/>
  <c r="GE142" i="1"/>
  <c r="GF142" i="1" s="1"/>
  <c r="ES126" i="1"/>
  <c r="FC126" i="1"/>
  <c r="ES238" i="1"/>
  <c r="FC238" i="1"/>
  <c r="FB21" i="1"/>
  <c r="FD21" i="1" s="1"/>
  <c r="ER21" i="1"/>
  <c r="ES21" i="1" s="1"/>
  <c r="GA21" i="1"/>
  <c r="CE21" i="1"/>
  <c r="GP249" i="1"/>
  <c r="GQ249" i="1"/>
  <c r="CA213" i="1"/>
  <c r="FM213" i="1"/>
  <c r="GP221" i="1"/>
  <c r="GQ221" i="1"/>
  <c r="GQ53" i="1"/>
  <c r="GP53" i="1"/>
  <c r="HK232" i="1"/>
  <c r="ER301" i="1"/>
  <c r="FB301" i="1"/>
  <c r="FD301" i="1" s="1"/>
  <c r="HL92" i="1"/>
  <c r="GF92" i="1"/>
  <c r="HJ92" i="1"/>
  <c r="GG92" i="1"/>
  <c r="HK175" i="1"/>
  <c r="HL208" i="1"/>
  <c r="GG208" i="1"/>
  <c r="HJ208" i="1"/>
  <c r="GJ17" i="1"/>
  <c r="FM312" i="1"/>
  <c r="CA312" i="1"/>
  <c r="FF34" i="1"/>
  <c r="GE34" i="1"/>
  <c r="FE34" i="1"/>
  <c r="FC34" i="1"/>
  <c r="GC34" i="1" s="1"/>
  <c r="GD34" i="1" s="1"/>
  <c r="GG106" i="1"/>
  <c r="HJ106" i="1"/>
  <c r="GI145" i="1"/>
  <c r="GH145" i="1"/>
  <c r="HM202" i="1"/>
  <c r="HN202" i="1"/>
  <c r="FM253" i="1"/>
  <c r="CA253" i="1"/>
  <c r="GQ85" i="1"/>
  <c r="GP85" i="1"/>
  <c r="CA200" i="1"/>
  <c r="FM200" i="1"/>
  <c r="GC29" i="1"/>
  <c r="GD29" i="1" s="1"/>
  <c r="FF29" i="1"/>
  <c r="GE29" i="1"/>
  <c r="FE29" i="1"/>
  <c r="ES38" i="1"/>
  <c r="FC38" i="1" s="1"/>
  <c r="FF120" i="1"/>
  <c r="FE120" i="1"/>
  <c r="GE120" i="1"/>
  <c r="CA147" i="1"/>
  <c r="FM147" i="1"/>
  <c r="HL200" i="1"/>
  <c r="GF200" i="1"/>
  <c r="GG200" i="1"/>
  <c r="FM290" i="1"/>
  <c r="CA290" i="1"/>
  <c r="GJ261" i="1"/>
  <c r="GP312" i="1"/>
  <c r="GQ312" i="1"/>
  <c r="HL153" i="1"/>
  <c r="GF153" i="1"/>
  <c r="GG153" i="1"/>
  <c r="GP82" i="1"/>
  <c r="GQ82" i="1"/>
  <c r="GC77" i="1"/>
  <c r="GD77" i="1" s="1"/>
  <c r="FF77" i="1"/>
  <c r="GE77" i="1"/>
  <c r="FE77" i="1"/>
  <c r="FW158" i="1"/>
  <c r="GB158" i="1"/>
  <c r="IH158" i="1"/>
  <c r="HK199" i="1"/>
  <c r="FF105" i="1"/>
  <c r="GE105" i="1"/>
  <c r="GJ306" i="1"/>
  <c r="ES69" i="1"/>
  <c r="GP102" i="1"/>
  <c r="GQ102" i="1"/>
  <c r="HJ294" i="1"/>
  <c r="HL294" i="1" s="1"/>
  <c r="HL56" i="1"/>
  <c r="GF56" i="1"/>
  <c r="GG56" i="1"/>
  <c r="FF192" i="1"/>
  <c r="FG192" i="1" s="1"/>
  <c r="GE192" i="1"/>
  <c r="FE192" i="1"/>
  <c r="FF264" i="1"/>
  <c r="GC264" i="1"/>
  <c r="GD264" i="1" s="1"/>
  <c r="FC264" i="1"/>
  <c r="GE264" i="1"/>
  <c r="FE264" i="1"/>
  <c r="FB280" i="1"/>
  <c r="FD280" i="1" s="1"/>
  <c r="ER280" i="1"/>
  <c r="FB35" i="1"/>
  <c r="FD35" i="1" s="1"/>
  <c r="ER35" i="1"/>
  <c r="CE35" i="1"/>
  <c r="GA35" i="1"/>
  <c r="FM223" i="1"/>
  <c r="CA223" i="1"/>
  <c r="GP206" i="1"/>
  <c r="GQ206" i="1"/>
  <c r="FF174" i="1"/>
  <c r="GC174" i="1"/>
  <c r="GD174" i="1" s="1"/>
  <c r="GE174" i="1"/>
  <c r="GF174" i="1" s="1"/>
  <c r="FF169" i="1"/>
  <c r="GC169" i="1"/>
  <c r="GD169" i="1" s="1"/>
  <c r="FE169" i="1"/>
  <c r="GE169" i="1"/>
  <c r="HL82" i="1"/>
  <c r="GG82" i="1"/>
  <c r="FF56" i="1"/>
  <c r="GC56" i="1"/>
  <c r="GD56" i="1" s="1"/>
  <c r="GE56" i="1"/>
  <c r="GG132" i="1"/>
  <c r="HM145" i="1"/>
  <c r="HN145" i="1" s="1"/>
  <c r="GB140" i="1"/>
  <c r="IH140" i="1"/>
  <c r="FW140" i="1"/>
  <c r="GJ277" i="1"/>
  <c r="FF229" i="1"/>
  <c r="FE229" i="1"/>
  <c r="GF206" i="1"/>
  <c r="GQ211" i="1"/>
  <c r="GP211" i="1"/>
  <c r="HK213" i="1"/>
  <c r="HL296" i="1"/>
  <c r="GG296" i="1"/>
  <c r="GF296" i="1"/>
  <c r="GC149" i="1"/>
  <c r="GD149" i="1" s="1"/>
  <c r="FF149" i="1"/>
  <c r="FE149" i="1"/>
  <c r="GQ169" i="1"/>
  <c r="GP169" i="1"/>
  <c r="GQ49" i="1"/>
  <c r="GP49" i="1"/>
  <c r="FF227" i="1"/>
  <c r="FC227" i="1"/>
  <c r="GE227" i="1"/>
  <c r="FE227" i="1"/>
  <c r="GP17" i="1"/>
  <c r="GQ17" i="1"/>
  <c r="GP303" i="1"/>
  <c r="GQ303" i="1"/>
  <c r="FC262" i="1"/>
  <c r="ES262" i="1"/>
  <c r="FC97" i="1"/>
  <c r="ES97" i="1"/>
  <c r="FI203" i="1"/>
  <c r="GE68" i="1"/>
  <c r="ES234" i="1"/>
  <c r="FC234" i="1"/>
  <c r="GC122" i="1"/>
  <c r="GD122" i="1" s="1"/>
  <c r="FF122" i="1"/>
  <c r="FE122" i="1"/>
  <c r="GE122" i="1"/>
  <c r="ES65" i="1"/>
  <c r="CA306" i="1"/>
  <c r="FM306" i="1"/>
  <c r="GC224" i="1"/>
  <c r="GD224" i="1" s="1"/>
  <c r="FF224" i="1"/>
  <c r="GE224" i="1"/>
  <c r="GF224" i="1" s="1"/>
  <c r="FE224" i="1"/>
  <c r="ES156" i="1"/>
  <c r="FC156" i="1"/>
  <c r="FF266" i="1"/>
  <c r="GC266" i="1"/>
  <c r="GD266" i="1" s="1"/>
  <c r="FC266" i="1"/>
  <c r="FE266" i="1"/>
  <c r="GE266" i="1"/>
  <c r="FF124" i="1"/>
  <c r="FE124" i="1"/>
  <c r="ES150" i="1"/>
  <c r="FC150" i="1" s="1"/>
  <c r="HM290" i="1"/>
  <c r="HV290" i="1" s="1"/>
  <c r="HN290" i="1"/>
  <c r="FC65" i="1"/>
  <c r="ES167" i="1"/>
  <c r="FC167" i="1"/>
  <c r="CA179" i="1"/>
  <c r="FM179" i="1"/>
  <c r="HK153" i="1"/>
  <c r="GP304" i="1"/>
  <c r="GQ304" i="1"/>
  <c r="FM241" i="1"/>
  <c r="CA241" i="1"/>
  <c r="ES237" i="1"/>
  <c r="FC237" i="1"/>
  <c r="HK56" i="1"/>
  <c r="FF196" i="1"/>
  <c r="GE196" i="1"/>
  <c r="FE196" i="1"/>
  <c r="GC326" i="1"/>
  <c r="GD326" i="1" s="1"/>
  <c r="FF326" i="1"/>
  <c r="GE326" i="1"/>
  <c r="FE326" i="1"/>
  <c r="CA61" i="1"/>
  <c r="FM61" i="1"/>
  <c r="FM198" i="1"/>
  <c r="CA198" i="1"/>
  <c r="HK82" i="1"/>
  <c r="GF309" i="1"/>
  <c r="GC235" i="1"/>
  <c r="GD235" i="1" s="1"/>
  <c r="FF235" i="1"/>
  <c r="GE235" i="1"/>
  <c r="FE235" i="1"/>
  <c r="CA188" i="1"/>
  <c r="FM188" i="1"/>
  <c r="GA218" i="1"/>
  <c r="CE218" i="1"/>
  <c r="FB255" i="1"/>
  <c r="FD255" i="1" s="1"/>
  <c r="ER255" i="1"/>
  <c r="ES255" i="1" s="1"/>
  <c r="HM184" i="1"/>
  <c r="HV184" i="1" s="1"/>
  <c r="HL79" i="1"/>
  <c r="GF79" i="1"/>
  <c r="GG79" i="1"/>
  <c r="HJ79" i="1"/>
  <c r="HM108" i="1"/>
  <c r="HV108" i="1" s="1"/>
  <c r="HN108" i="1"/>
  <c r="HK296" i="1"/>
  <c r="GC73" i="1"/>
  <c r="GD73" i="1" s="1"/>
  <c r="FF73" i="1"/>
  <c r="GE73" i="1"/>
  <c r="FC73" i="1"/>
  <c r="FE73" i="1"/>
  <c r="HM295" i="1"/>
  <c r="HV295" i="1" s="1"/>
  <c r="HN295" i="1"/>
  <c r="FW220" i="1"/>
  <c r="GB220" i="1"/>
  <c r="IH220" i="1"/>
  <c r="HL223" i="1"/>
  <c r="HJ223" i="1"/>
  <c r="GG223" i="1"/>
  <c r="GB298" i="1"/>
  <c r="IH298" i="1"/>
  <c r="FW298" i="1"/>
  <c r="FG214" i="1"/>
  <c r="FC214" i="1"/>
  <c r="GP150" i="1"/>
  <c r="GQ150" i="1"/>
  <c r="ES219" i="1"/>
  <c r="GF147" i="1"/>
  <c r="GQ52" i="1"/>
  <c r="GP52" i="1"/>
  <c r="FF25" i="1"/>
  <c r="FE25" i="1"/>
  <c r="HJ188" i="1"/>
  <c r="GJ176" i="1"/>
  <c r="HL210" i="1"/>
  <c r="GB283" i="1"/>
  <c r="IH283" i="1"/>
  <c r="FW283" i="1"/>
  <c r="FE144" i="1"/>
  <c r="ER58" i="1"/>
  <c r="FB58" i="1"/>
  <c r="FD58" i="1" s="1"/>
  <c r="ES245" i="1"/>
  <c r="FF62" i="1"/>
  <c r="GP114" i="1"/>
  <c r="GQ114" i="1"/>
  <c r="FC49" i="1"/>
  <c r="GP141" i="1"/>
  <c r="GQ141" i="1"/>
  <c r="FG216" i="1"/>
  <c r="GC199" i="1"/>
  <c r="GD199" i="1" s="1"/>
  <c r="FF199" i="1"/>
  <c r="GE223" i="1"/>
  <c r="GF223" i="1" s="1"/>
  <c r="CB299" i="1"/>
  <c r="FI299" i="1"/>
  <c r="FK321" i="1"/>
  <c r="FM321" i="1"/>
  <c r="FN321" i="1"/>
  <c r="FO321" i="1"/>
  <c r="CA321" i="1"/>
  <c r="AW321" i="1"/>
  <c r="AX321" i="1" s="1"/>
  <c r="GB64" i="1"/>
  <c r="IH64" i="1"/>
  <c r="FW64" i="1"/>
  <c r="GJ44" i="1"/>
  <c r="GA252" i="1"/>
  <c r="CE252" i="1"/>
  <c r="ES323" i="1"/>
  <c r="GE323" i="1" s="1"/>
  <c r="GP97" i="1"/>
  <c r="GQ97" i="1"/>
  <c r="CB311" i="1"/>
  <c r="FI311" i="1"/>
  <c r="FG25" i="1"/>
  <c r="GQ258" i="1"/>
  <c r="GP258" i="1"/>
  <c r="FB84" i="1"/>
  <c r="FD84" i="1" s="1"/>
  <c r="ER84" i="1"/>
  <c r="ER313" i="1"/>
  <c r="FB313" i="1"/>
  <c r="FD313" i="1" s="1"/>
  <c r="GC44" i="1"/>
  <c r="GD44" i="1" s="1"/>
  <c r="FF44" i="1"/>
  <c r="HO44" i="1"/>
  <c r="HP44" i="1" s="1"/>
  <c r="AW155" i="1"/>
  <c r="AX155" i="1" s="1"/>
  <c r="CA155" i="1"/>
  <c r="FK155" i="1"/>
  <c r="FM155" i="1"/>
  <c r="FO155" i="1"/>
  <c r="FN155" i="1"/>
  <c r="GP288" i="1"/>
  <c r="GQ288" i="1"/>
  <c r="GP225" i="1"/>
  <c r="GQ225" i="1"/>
  <c r="GA50" i="1"/>
  <c r="CE50" i="1"/>
  <c r="GP139" i="1"/>
  <c r="GQ139" i="1"/>
  <c r="HM127" i="1"/>
  <c r="FC42" i="1"/>
  <c r="GP292" i="1"/>
  <c r="GQ292" i="1"/>
  <c r="FW98" i="1"/>
  <c r="GB98" i="1"/>
  <c r="IH98" i="1"/>
  <c r="GA162" i="1"/>
  <c r="CE162" i="1"/>
  <c r="CE254" i="1"/>
  <c r="GA254" i="1"/>
  <c r="GP294" i="1"/>
  <c r="GQ294" i="1"/>
  <c r="GC299" i="1"/>
  <c r="GD299" i="1" s="1"/>
  <c r="GA51" i="1"/>
  <c r="CE51" i="1"/>
  <c r="GQ153" i="1"/>
  <c r="GP153" i="1"/>
  <c r="GJ320" i="1"/>
  <c r="GC304" i="1"/>
  <c r="GD304" i="1" s="1"/>
  <c r="FF304" i="1"/>
  <c r="GI121" i="1"/>
  <c r="GH121" i="1"/>
  <c r="AW319" i="1"/>
  <c r="AX319" i="1" s="1"/>
  <c r="CA319" i="1"/>
  <c r="FM319" i="1"/>
  <c r="FN319" i="1"/>
  <c r="CB121" i="1"/>
  <c r="FI121" i="1"/>
  <c r="GH320" i="1"/>
  <c r="GI320" i="1"/>
  <c r="ER83" i="1"/>
  <c r="FB83" i="1"/>
  <c r="FD83" i="1" s="1"/>
  <c r="GP105" i="1"/>
  <c r="GQ105" i="1"/>
  <c r="CA99" i="1"/>
  <c r="FM99" i="1"/>
  <c r="GA270" i="1"/>
  <c r="CE270" i="1"/>
  <c r="GC223" i="1"/>
  <c r="GD223" i="1" s="1"/>
  <c r="FF223" i="1"/>
  <c r="FM24" i="1"/>
  <c r="FO24" i="1"/>
  <c r="CA24" i="1"/>
  <c r="GP209" i="1"/>
  <c r="GQ209" i="1"/>
  <c r="GP317" i="1"/>
  <c r="GQ317" i="1"/>
  <c r="GQ108" i="1"/>
  <c r="GP108" i="1"/>
  <c r="FG308" i="1"/>
  <c r="FF125" i="1"/>
  <c r="FG125" i="1" s="1"/>
  <c r="GE125" i="1"/>
  <c r="FM82" i="1"/>
  <c r="CA82" i="1"/>
  <c r="ER201" i="1"/>
  <c r="FB201" i="1"/>
  <c r="FD201" i="1" s="1"/>
  <c r="ES201" i="1"/>
  <c r="GP245" i="1"/>
  <c r="GQ245" i="1"/>
  <c r="GP309" i="1"/>
  <c r="GQ309" i="1"/>
  <c r="GJ155" i="1"/>
  <c r="GP191" i="1"/>
  <c r="GQ191" i="1"/>
  <c r="GP273" i="1"/>
  <c r="GQ273" i="1"/>
  <c r="GP110" i="1"/>
  <c r="GQ110" i="1"/>
  <c r="FB218" i="1"/>
  <c r="FD218" i="1" s="1"/>
  <c r="ER218" i="1"/>
  <c r="GB255" i="1"/>
  <c r="IH255" i="1"/>
  <c r="FW255" i="1"/>
  <c r="GP217" i="1"/>
  <c r="GQ217" i="1"/>
  <c r="ES112" i="1"/>
  <c r="GP318" i="1"/>
  <c r="GQ318" i="1"/>
  <c r="GP262" i="1"/>
  <c r="GQ262" i="1"/>
  <c r="FM296" i="1"/>
  <c r="CA296" i="1"/>
  <c r="GQ92" i="1"/>
  <c r="GP92" i="1"/>
  <c r="FC312" i="1"/>
  <c r="GP137" i="1"/>
  <c r="GQ137" i="1"/>
  <c r="GP187" i="1"/>
  <c r="GQ187" i="1"/>
  <c r="GA293" i="1"/>
  <c r="CE293" i="1"/>
  <c r="GP63" i="1"/>
  <c r="GQ63" i="1"/>
  <c r="FM232" i="1"/>
  <c r="CA232" i="1"/>
  <c r="ER298" i="1"/>
  <c r="ES298" i="1" s="1"/>
  <c r="FB298" i="1"/>
  <c r="FD298" i="1" s="1"/>
  <c r="GB302" i="1"/>
  <c r="IH302" i="1"/>
  <c r="FW302" i="1"/>
  <c r="ES23" i="1"/>
  <c r="FF118" i="1"/>
  <c r="FE118" i="1"/>
  <c r="FG271" i="1"/>
  <c r="GC206" i="1"/>
  <c r="GD206" i="1" s="1"/>
  <c r="FF206" i="1"/>
  <c r="ES139" i="1"/>
  <c r="GQ46" i="1"/>
  <c r="GP46" i="1"/>
  <c r="GP222" i="1"/>
  <c r="GQ222" i="1"/>
  <c r="ES328" i="1"/>
  <c r="FM187" i="1"/>
  <c r="CA187" i="1"/>
  <c r="FM17" i="1"/>
  <c r="CA17" i="1"/>
  <c r="GQ248" i="1"/>
  <c r="GP248" i="1"/>
  <c r="FC26" i="1"/>
  <c r="GG184" i="1"/>
  <c r="GQ240" i="1"/>
  <c r="GP240" i="1"/>
  <c r="ER283" i="1"/>
  <c r="FB283" i="1"/>
  <c r="FD283" i="1" s="1"/>
  <c r="GJ311" i="1"/>
  <c r="CE285" i="1"/>
  <c r="GA285" i="1"/>
  <c r="GE55" i="1"/>
  <c r="FW58" i="1"/>
  <c r="GB58" i="1"/>
  <c r="IH58" i="1"/>
  <c r="GA58" i="1"/>
  <c r="CE58" i="1"/>
  <c r="GE164" i="1"/>
  <c r="GQ32" i="1"/>
  <c r="GP32" i="1"/>
  <c r="GF203" i="1"/>
  <c r="GG203" i="1"/>
  <c r="GP308" i="1"/>
  <c r="GQ308" i="1"/>
  <c r="FB22" i="1"/>
  <c r="FD22" i="1" s="1"/>
  <c r="ER22" i="1"/>
  <c r="HL321" i="1"/>
  <c r="ER64" i="1"/>
  <c r="ES64" i="1" s="1"/>
  <c r="FB64" i="1"/>
  <c r="FD64" i="1" s="1"/>
  <c r="FB91" i="1"/>
  <c r="FD91" i="1" s="1"/>
  <c r="ER91" i="1"/>
  <c r="GP132" i="1"/>
  <c r="GQ132" i="1"/>
  <c r="GC17" i="1"/>
  <c r="GD17" i="1" s="1"/>
  <c r="FF17" i="1"/>
  <c r="GE17" i="1"/>
  <c r="BX155" i="1"/>
  <c r="CD155" i="1" s="1"/>
  <c r="FG196" i="1"/>
  <c r="ER252" i="1"/>
  <c r="FC252" i="1" s="1"/>
  <c r="FB252" i="1"/>
  <c r="FD252" i="1" s="1"/>
  <c r="FW173" i="1"/>
  <c r="IH173" i="1"/>
  <c r="GB173" i="1"/>
  <c r="ER173" i="1"/>
  <c r="FB173" i="1"/>
  <c r="FD173" i="1" s="1"/>
  <c r="GE70" i="1"/>
  <c r="FC55" i="1"/>
  <c r="FG202" i="1"/>
  <c r="FC198" i="1"/>
  <c r="ES246" i="1"/>
  <c r="FC246" i="1" s="1"/>
  <c r="GP192" i="1"/>
  <c r="GQ192" i="1"/>
  <c r="GC135" i="1"/>
  <c r="GD135" i="1" s="1"/>
  <c r="FF135" i="1"/>
  <c r="GE132" i="1"/>
  <c r="GF132" i="1" s="1"/>
  <c r="ES313" i="1"/>
  <c r="GE313" i="1"/>
  <c r="FL288" i="1"/>
  <c r="FO288" i="1" s="1"/>
  <c r="GG299" i="1"/>
  <c r="ES100" i="1"/>
  <c r="FG62" i="1"/>
  <c r="ER189" i="1"/>
  <c r="FB189" i="1"/>
  <c r="FD189" i="1" s="1"/>
  <c r="GP266" i="1"/>
  <c r="GQ266" i="1"/>
  <c r="FG195" i="1"/>
  <c r="GP146" i="1"/>
  <c r="GQ146" i="1"/>
  <c r="FG290" i="1"/>
  <c r="FM308" i="1"/>
  <c r="CA308" i="1"/>
  <c r="FG118" i="1"/>
  <c r="FC118" i="1"/>
  <c r="ES282" i="1"/>
  <c r="HM197" i="1"/>
  <c r="HN197" i="1"/>
  <c r="GP214" i="1"/>
  <c r="GQ214" i="1"/>
  <c r="CA176" i="1"/>
  <c r="FM176" i="1"/>
  <c r="ER162" i="1"/>
  <c r="ES162" i="1" s="1"/>
  <c r="FB162" i="1"/>
  <c r="FD162" i="1" s="1"/>
  <c r="FE79" i="1"/>
  <c r="FG200" i="1"/>
  <c r="FG268" i="1"/>
  <c r="ER113" i="1"/>
  <c r="FB113" i="1"/>
  <c r="FD113" i="1" s="1"/>
  <c r="FB148" i="1"/>
  <c r="FD148" i="1" s="1"/>
  <c r="ER148" i="1"/>
  <c r="GD216" i="1"/>
  <c r="HL99" i="1"/>
  <c r="FF61" i="1"/>
  <c r="FF57" i="1"/>
  <c r="GE312" i="1"/>
  <c r="FC201" i="1"/>
  <c r="FE201" i="1"/>
  <c r="HJ201" i="1"/>
  <c r="HK201" i="1" s="1"/>
  <c r="ES263" i="1"/>
  <c r="FC263" i="1" s="1"/>
  <c r="FB272" i="1"/>
  <c r="FD272" i="1" s="1"/>
  <c r="ER272" i="1"/>
  <c r="GJ321" i="1"/>
  <c r="CA71" i="1"/>
  <c r="FM71" i="1"/>
  <c r="ER140" i="1"/>
  <c r="FB140" i="1"/>
  <c r="FD140" i="1" s="1"/>
  <c r="GP271" i="1"/>
  <c r="GQ271" i="1"/>
  <c r="FM299" i="1"/>
  <c r="FN299" i="1"/>
  <c r="CA299" i="1"/>
  <c r="ER186" i="1"/>
  <c r="FC186" i="1" s="1"/>
  <c r="FB186" i="1"/>
  <c r="FD186" i="1" s="1"/>
  <c r="ER269" i="1"/>
  <c r="FC269" i="1" s="1"/>
  <c r="FB269" i="1"/>
  <c r="FD269" i="1" s="1"/>
  <c r="CA184" i="1"/>
  <c r="FM184" i="1"/>
  <c r="FG185" i="1"/>
  <c r="FM108" i="1"/>
  <c r="CA108" i="1"/>
  <c r="GP167" i="1"/>
  <c r="GQ167" i="1"/>
  <c r="GQ109" i="1"/>
  <c r="GP109" i="1"/>
  <c r="FM44" i="1"/>
  <c r="CA44" i="1"/>
  <c r="GP307" i="1"/>
  <c r="GQ307" i="1"/>
  <c r="GJ288" i="1"/>
  <c r="CE259" i="1"/>
  <c r="GA259" i="1"/>
  <c r="GD127" i="1"/>
  <c r="GP195" i="1"/>
  <c r="GQ195" i="1"/>
  <c r="GA301" i="1"/>
  <c r="CE301" i="1"/>
  <c r="FG120" i="1"/>
  <c r="FM183" i="1"/>
  <c r="CA183" i="1"/>
  <c r="GB30" i="1"/>
  <c r="IH30" i="1"/>
  <c r="FW30" i="1"/>
  <c r="HO163" i="1"/>
  <c r="HP163" i="1" s="1"/>
  <c r="GC163" i="1"/>
  <c r="GD163" i="1" s="1"/>
  <c r="FF163" i="1"/>
  <c r="FC149" i="1"/>
  <c r="ES325" i="1"/>
  <c r="BZ327" i="1"/>
  <c r="FL327" i="1"/>
  <c r="GA324" i="1"/>
  <c r="CE324" i="1"/>
  <c r="FG99" i="1"/>
  <c r="IH257" i="1"/>
  <c r="GB257" i="1"/>
  <c r="FW257" i="1"/>
  <c r="GA193" i="1"/>
  <c r="CE193" i="1"/>
  <c r="ES283" i="1"/>
  <c r="ES45" i="1"/>
  <c r="FG130" i="1"/>
  <c r="GP176" i="1"/>
  <c r="GQ176" i="1"/>
  <c r="GC187" i="1"/>
  <c r="GD187" i="1" s="1"/>
  <c r="GB76" i="1"/>
  <c r="IH76" i="1"/>
  <c r="FW76" i="1"/>
  <c r="FC25" i="1"/>
  <c r="GC25" i="1" s="1"/>
  <c r="GD25" i="1" s="1"/>
  <c r="ES258" i="1"/>
  <c r="FB107" i="1"/>
  <c r="FD107" i="1" s="1"/>
  <c r="ER107" i="1"/>
  <c r="GP79" i="1"/>
  <c r="GQ79" i="1"/>
  <c r="FG142" i="1"/>
  <c r="FL308" i="1"/>
  <c r="FB226" i="1"/>
  <c r="FD226" i="1" s="1"/>
  <c r="ER226" i="1"/>
  <c r="FC226" i="1" s="1"/>
  <c r="GA226" i="1"/>
  <c r="CE226" i="1"/>
  <c r="FF175" i="1"/>
  <c r="GC175" i="1"/>
  <c r="GD175" i="1" s="1"/>
  <c r="GG216" i="1"/>
  <c r="GE61" i="1"/>
  <c r="FF106" i="1"/>
  <c r="GC106" i="1"/>
  <c r="GD106" i="1" s="1"/>
  <c r="FE106" i="1"/>
  <c r="GE106" i="1"/>
  <c r="GF106" i="1" s="1"/>
  <c r="GP103" i="1"/>
  <c r="GQ103" i="1"/>
  <c r="GP311" i="1"/>
  <c r="GQ311" i="1"/>
  <c r="GP297" i="1"/>
  <c r="GQ297" i="1"/>
  <c r="FC84" i="1"/>
  <c r="GG84" i="1" s="1"/>
  <c r="FW313" i="1"/>
  <c r="GB313" i="1"/>
  <c r="IH313" i="1"/>
  <c r="FC37" i="1"/>
  <c r="GC37" i="1" s="1"/>
  <c r="GD37" i="1" s="1"/>
  <c r="GG295" i="1"/>
  <c r="GP68" i="1"/>
  <c r="GQ68" i="1"/>
  <c r="GP160" i="1"/>
  <c r="GQ160" i="1"/>
  <c r="BZ20" i="1"/>
  <c r="FL20" i="1"/>
  <c r="GA275" i="1"/>
  <c r="CE275" i="1"/>
  <c r="FC211" i="1"/>
  <c r="GC211" i="1" s="1"/>
  <c r="GD211" i="1" s="1"/>
  <c r="FC120" i="1"/>
  <c r="ER66" i="1"/>
  <c r="FB66" i="1"/>
  <c r="FD66" i="1" s="1"/>
  <c r="FM127" i="1"/>
  <c r="FN127" i="1"/>
  <c r="CA127" i="1"/>
  <c r="GP277" i="1"/>
  <c r="GQ277" i="1"/>
  <c r="FG309" i="1"/>
  <c r="HJ135" i="1"/>
  <c r="BZ311" i="1"/>
  <c r="FL311" i="1"/>
  <c r="FO311" i="1" s="1"/>
  <c r="GB151" i="1"/>
  <c r="IH151" i="1"/>
  <c r="FW151" i="1"/>
  <c r="FG183" i="1"/>
  <c r="HL176" i="1"/>
  <c r="GP237" i="1"/>
  <c r="GQ237" i="1"/>
  <c r="ER254" i="1"/>
  <c r="FB254" i="1"/>
  <c r="FD254" i="1" s="1"/>
  <c r="HM311" i="1"/>
  <c r="HN311" i="1"/>
  <c r="GP75" i="1"/>
  <c r="GQ75" i="1"/>
  <c r="GQ145" i="1"/>
  <c r="GP145" i="1"/>
  <c r="CE212" i="1"/>
  <c r="GA212" i="1"/>
  <c r="FB43" i="1"/>
  <c r="FD43" i="1" s="1"/>
  <c r="ER43" i="1"/>
  <c r="GP154" i="1"/>
  <c r="GQ154" i="1"/>
  <c r="FE260" i="1"/>
  <c r="AW121" i="1"/>
  <c r="AX121" i="1" s="1"/>
  <c r="FM121" i="1"/>
  <c r="CA121" i="1"/>
  <c r="FN121" i="1"/>
  <c r="BZ319" i="1"/>
  <c r="FL319" i="1"/>
  <c r="GP306" i="1"/>
  <c r="GQ306" i="1"/>
  <c r="GJ308" i="1"/>
  <c r="FF180" i="1"/>
  <c r="GP129" i="1"/>
  <c r="GQ129" i="1"/>
  <c r="FG105" i="1"/>
  <c r="FG133" i="1"/>
  <c r="FC133" i="1"/>
  <c r="FG95" i="1"/>
  <c r="IH205" i="1"/>
  <c r="FW205" i="1"/>
  <c r="GB205" i="1"/>
  <c r="GP282" i="1"/>
  <c r="GQ282" i="1"/>
  <c r="ER281" i="1"/>
  <c r="FB281" i="1"/>
  <c r="FD281" i="1" s="1"/>
  <c r="GC74" i="1"/>
  <c r="GD74" i="1" s="1"/>
  <c r="FF74" i="1"/>
  <c r="FE74" i="1"/>
  <c r="CE113" i="1"/>
  <c r="GA113" i="1"/>
  <c r="GB113" i="1"/>
  <c r="IH113" i="1"/>
  <c r="FW113" i="1"/>
  <c r="ER270" i="1"/>
  <c r="FB270" i="1"/>
  <c r="FD270" i="1" s="1"/>
  <c r="FE270" i="1"/>
  <c r="GA314" i="1"/>
  <c r="CE314" i="1"/>
  <c r="GC294" i="1"/>
  <c r="GD294" i="1" s="1"/>
  <c r="FF294" i="1"/>
  <c r="GJ213" i="1"/>
  <c r="GE215" i="1"/>
  <c r="GF215" i="1" s="1"/>
  <c r="GQ261" i="1"/>
  <c r="GP261" i="1"/>
  <c r="ES228" i="1"/>
  <c r="FF291" i="1"/>
  <c r="FG56" i="1"/>
  <c r="HL318" i="1"/>
  <c r="GB272" i="1"/>
  <c r="IH272" i="1"/>
  <c r="FW272" i="1"/>
  <c r="GA272" i="1"/>
  <c r="CE272" i="1"/>
  <c r="FM145" i="1"/>
  <c r="CA145" i="1"/>
  <c r="GD197" i="1"/>
  <c r="FW21" i="1"/>
  <c r="GB21" i="1"/>
  <c r="IH21" i="1"/>
  <c r="FF188" i="1"/>
  <c r="GC188" i="1"/>
  <c r="GD188" i="1" s="1"/>
  <c r="GE188" i="1"/>
  <c r="GF188" i="1" s="1"/>
  <c r="GC277" i="1"/>
  <c r="GD277" i="1" s="1"/>
  <c r="FF277" i="1"/>
  <c r="HL299" i="1"/>
  <c r="FF75" i="1"/>
  <c r="GE75" i="1"/>
  <c r="CE186" i="1"/>
  <c r="GA186" i="1"/>
  <c r="GP196" i="1"/>
  <c r="GQ196" i="1"/>
  <c r="GP290" i="1"/>
  <c r="GQ290" i="1"/>
  <c r="CE269" i="1"/>
  <c r="GA269" i="1"/>
  <c r="FF208" i="1"/>
  <c r="GC208" i="1"/>
  <c r="GD208" i="1" s="1"/>
  <c r="GE208" i="1"/>
  <c r="GF208" i="1" s="1"/>
  <c r="HL184" i="1"/>
  <c r="GE112" i="1"/>
  <c r="BX318" i="1"/>
  <c r="CA206" i="1"/>
  <c r="FM206" i="1"/>
  <c r="GC322" i="1"/>
  <c r="GD322" i="1" s="1"/>
  <c r="FF322" i="1"/>
  <c r="HL108" i="1"/>
  <c r="FE231" i="1"/>
  <c r="FM295" i="1"/>
  <c r="CA295" i="1"/>
  <c r="HL44" i="1"/>
  <c r="GB134" i="1"/>
  <c r="IH134" i="1"/>
  <c r="FW134" i="1"/>
  <c r="ER220" i="1"/>
  <c r="ES220" i="1" s="1"/>
  <c r="FB220" i="1"/>
  <c r="FD220" i="1" s="1"/>
  <c r="FM304" i="1"/>
  <c r="CA304" i="1"/>
  <c r="GH182" i="1"/>
  <c r="GI182" i="1"/>
  <c r="GK182" i="1" s="1"/>
  <c r="GL182" i="1" s="1"/>
  <c r="FW293" i="1"/>
  <c r="GB293" i="1"/>
  <c r="IH293" i="1"/>
  <c r="FF183" i="1"/>
  <c r="GC183" i="1"/>
  <c r="GD183" i="1" s="1"/>
  <c r="GE183" i="1"/>
  <c r="FM202" i="1"/>
  <c r="CA202" i="1"/>
  <c r="HJ216" i="1"/>
  <c r="GH176" i="1"/>
  <c r="GI176" i="1"/>
  <c r="GK176" i="1" s="1"/>
  <c r="GL176" i="1" s="1"/>
  <c r="GM176" i="1" s="1"/>
  <c r="GC202" i="1"/>
  <c r="GD202" i="1" s="1"/>
  <c r="GP163" i="1"/>
  <c r="GQ163" i="1"/>
  <c r="BZ306" i="1"/>
  <c r="GC253" i="1"/>
  <c r="GD253" i="1" s="1"/>
  <c r="FF253" i="1"/>
  <c r="GP229" i="1"/>
  <c r="GQ229" i="1"/>
  <c r="GP70" i="1"/>
  <c r="GQ70" i="1"/>
  <c r="GC108" i="1"/>
  <c r="GD108" i="1" s="1"/>
  <c r="FF108" i="1"/>
  <c r="HO108" i="1"/>
  <c r="HP108" i="1" s="1"/>
  <c r="GG99" i="1"/>
  <c r="FF242" i="1"/>
  <c r="FE242" i="1"/>
  <c r="GB328" i="1"/>
  <c r="IH328" i="1"/>
  <c r="FW328" i="1"/>
  <c r="GP230" i="1"/>
  <c r="GQ230" i="1"/>
  <c r="HJ195" i="1"/>
  <c r="HL195" i="1" s="1"/>
  <c r="GC309" i="1"/>
  <c r="GD309" i="1" s="1"/>
  <c r="FC61" i="1"/>
  <c r="FL176" i="1"/>
  <c r="FO176" i="1" s="1"/>
  <c r="FB76" i="1"/>
  <c r="FD76" i="1" s="1"/>
  <c r="ER76" i="1"/>
  <c r="GB285" i="1"/>
  <c r="IH285" i="1"/>
  <c r="FW285" i="1"/>
  <c r="GQ16" i="1"/>
  <c r="GP16" i="1"/>
  <c r="GP42" i="1"/>
  <c r="GQ42" i="1"/>
  <c r="GQ219" i="1"/>
  <c r="GP219" i="1"/>
  <c r="ES146" i="1"/>
  <c r="FG236" i="1"/>
  <c r="FG187" i="1"/>
  <c r="HJ203" i="1"/>
  <c r="GA22" i="1"/>
  <c r="CE22" i="1"/>
  <c r="ES226" i="1"/>
  <c r="FE226" i="1" s="1"/>
  <c r="GG309" i="1"/>
  <c r="FE208" i="1"/>
  <c r="GF216" i="1"/>
  <c r="GB276" i="1"/>
  <c r="IH276" i="1"/>
  <c r="FW276" i="1"/>
  <c r="FW233" i="1"/>
  <c r="IH233" i="1"/>
  <c r="GB233" i="1"/>
  <c r="GP286" i="1"/>
  <c r="GQ286" i="1"/>
  <c r="ES221" i="1"/>
  <c r="GP321" i="1"/>
  <c r="GQ321" i="1"/>
  <c r="GP310" i="1"/>
  <c r="GQ310" i="1"/>
  <c r="GQ81" i="1"/>
  <c r="GP81" i="1"/>
  <c r="FC139" i="1"/>
  <c r="FG36" i="1"/>
  <c r="FC180" i="1"/>
  <c r="HJ288" i="1"/>
  <c r="FG235" i="1"/>
  <c r="GA84" i="1"/>
  <c r="CE84" i="1"/>
  <c r="ER287" i="1"/>
  <c r="ES287" i="1" s="1"/>
  <c r="FB287" i="1"/>
  <c r="FD287" i="1" s="1"/>
  <c r="FI288" i="1"/>
  <c r="FI24" i="1"/>
  <c r="FC196" i="1"/>
  <c r="FC45" i="1"/>
  <c r="FC303" i="1"/>
  <c r="FE57" i="1"/>
  <c r="GB275" i="1"/>
  <c r="IH275" i="1"/>
  <c r="FW275" i="1"/>
  <c r="FG213" i="1"/>
  <c r="GE322" i="1"/>
  <c r="GF322" i="1" s="1"/>
  <c r="FC325" i="1"/>
  <c r="HL127" i="1"/>
  <c r="GF127" i="1"/>
  <c r="GG127" i="1"/>
  <c r="FG291" i="1"/>
  <c r="FE135" i="1"/>
  <c r="GF249" i="1"/>
  <c r="GP184" i="1"/>
  <c r="GQ184" i="1"/>
  <c r="GD311" i="1"/>
  <c r="FW54" i="1"/>
  <c r="IH54" i="1"/>
  <c r="GB54" i="1"/>
  <c r="ES154" i="1"/>
  <c r="CA197" i="1"/>
  <c r="FM197" i="1"/>
  <c r="FW254" i="1"/>
  <c r="IH254" i="1"/>
  <c r="GB254" i="1"/>
  <c r="ES177" i="1"/>
  <c r="FW51" i="1"/>
  <c r="IH51" i="1"/>
  <c r="GB51" i="1"/>
  <c r="FL145" i="1"/>
  <c r="FO145" i="1" s="1"/>
  <c r="GA166" i="1"/>
  <c r="CE166" i="1"/>
  <c r="ES166" i="1"/>
  <c r="GE166" i="1" s="1"/>
  <c r="ES267" i="1"/>
  <c r="GP119" i="1"/>
  <c r="GQ119" i="1"/>
  <c r="GB284" i="1"/>
  <c r="IH284" i="1"/>
  <c r="FW284" i="1"/>
  <c r="GA284" i="1"/>
  <c r="CE284" i="1"/>
  <c r="GE277" i="1"/>
  <c r="GF277" i="1" s="1"/>
  <c r="GC155" i="1"/>
  <c r="GD155" i="1" s="1"/>
  <c r="GH319" i="1"/>
  <c r="GI319" i="1"/>
  <c r="GJ175" i="1"/>
  <c r="GP246" i="1"/>
  <c r="GQ246" i="1"/>
  <c r="ES158" i="1"/>
  <c r="HL199" i="1"/>
  <c r="GQ117" i="1"/>
  <c r="GP117" i="1"/>
  <c r="FF137" i="1"/>
  <c r="GC137" i="1"/>
  <c r="GD137" i="1" s="1"/>
  <c r="FF178" i="1"/>
  <c r="GP247" i="1"/>
  <c r="GQ247" i="1"/>
  <c r="GH308" i="1"/>
  <c r="GI308" i="1"/>
  <c r="ES205" i="1"/>
  <c r="GE205" i="1" s="1"/>
  <c r="CE204" i="1"/>
  <c r="GA204" i="1"/>
  <c r="FG305" i="1"/>
  <c r="FG168" i="1"/>
  <c r="FC168" i="1"/>
  <c r="GC168" i="1" s="1"/>
  <c r="GD168" i="1" s="1"/>
  <c r="FW83" i="1"/>
  <c r="GB83" i="1"/>
  <c r="IH83" i="1"/>
  <c r="GP128" i="1"/>
  <c r="GQ128" i="1"/>
  <c r="ES270" i="1"/>
  <c r="GE270" i="1"/>
  <c r="GB314" i="1"/>
  <c r="IH314" i="1"/>
  <c r="FW314" i="1"/>
  <c r="FF79" i="1"/>
  <c r="GC79" i="1"/>
  <c r="GD79" i="1" s="1"/>
  <c r="FF92" i="1"/>
  <c r="GC92" i="1"/>
  <c r="GD92" i="1" s="1"/>
  <c r="FG169" i="1"/>
  <c r="GP25" i="1"/>
  <c r="GQ25" i="1"/>
  <c r="GC198" i="1"/>
  <c r="GD198" i="1" s="1"/>
  <c r="FF198" i="1"/>
  <c r="GP67" i="1"/>
  <c r="GQ67" i="1"/>
  <c r="GP111" i="1"/>
  <c r="GQ111" i="1"/>
  <c r="GB201" i="1"/>
  <c r="IH201" i="1"/>
  <c r="FW201" i="1"/>
  <c r="CA309" i="1"/>
  <c r="FM309" i="1"/>
  <c r="FC105" i="1"/>
  <c r="ES272" i="1"/>
  <c r="FE272" i="1" s="1"/>
  <c r="GP116" i="1"/>
  <c r="GQ116" i="1"/>
  <c r="HL145" i="1"/>
  <c r="GF145" i="1"/>
  <c r="GG145" i="1"/>
  <c r="GP202" i="1"/>
  <c r="GQ202" i="1"/>
  <c r="GP232" i="1"/>
  <c r="GQ232" i="1"/>
  <c r="GP168" i="1"/>
  <c r="GQ168" i="1"/>
  <c r="FE291" i="1"/>
  <c r="FC218" i="1"/>
  <c r="GG218" i="1" s="1"/>
  <c r="ES186" i="1"/>
  <c r="GP213" i="1"/>
  <c r="GQ213" i="1"/>
  <c r="ES119" i="1"/>
  <c r="FC119" i="1" s="1"/>
  <c r="ES269" i="1"/>
  <c r="FC112" i="1"/>
  <c r="HJ112" i="1"/>
  <c r="HK112" i="1" s="1"/>
  <c r="FE112" i="1"/>
  <c r="FC110" i="1"/>
  <c r="ES110" i="1"/>
  <c r="FG147" i="1"/>
  <c r="CB327" i="1"/>
  <c r="FI327" i="1"/>
  <c r="FG149" i="1"/>
  <c r="GP60" i="1"/>
  <c r="GQ60" i="1"/>
  <c r="HL295" i="1"/>
  <c r="GQ326" i="1"/>
  <c r="GP326" i="1"/>
  <c r="GC82" i="1"/>
  <c r="GD82" i="1" s="1"/>
  <c r="FF82" i="1"/>
  <c r="GP175" i="1"/>
  <c r="GQ175" i="1"/>
  <c r="GP238" i="1"/>
  <c r="GQ238" i="1"/>
  <c r="GP327" i="1"/>
  <c r="GQ327" i="1"/>
  <c r="ES207" i="1"/>
  <c r="HL202" i="1"/>
  <c r="FM216" i="1"/>
  <c r="CA216" i="1"/>
  <c r="FC23" i="1"/>
  <c r="HJ23" i="1" s="1"/>
  <c r="FE23" i="1"/>
  <c r="GE23" i="1"/>
  <c r="GJ135" i="1"/>
  <c r="GP143" i="1"/>
  <c r="GQ143" i="1"/>
  <c r="HJ191" i="1"/>
  <c r="ES225" i="1"/>
  <c r="GC306" i="1"/>
  <c r="GD306" i="1" s="1"/>
  <c r="CE30" i="1"/>
  <c r="GA30" i="1"/>
  <c r="GC261" i="1"/>
  <c r="GD261" i="1" s="1"/>
  <c r="FF261" i="1"/>
  <c r="FG261" i="1" s="1"/>
  <c r="GP198" i="1"/>
  <c r="GQ198" i="1"/>
  <c r="GQ256" i="1"/>
  <c r="GP256" i="1"/>
  <c r="GQ260" i="1"/>
  <c r="GP260" i="1"/>
  <c r="GP203" i="1"/>
  <c r="GQ203" i="1"/>
  <c r="CA175" i="1"/>
  <c r="FM175" i="1"/>
  <c r="FB181" i="1"/>
  <c r="FD181" i="1" s="1"/>
  <c r="ER181" i="1"/>
  <c r="FG208" i="1"/>
  <c r="GQ223" i="1"/>
  <c r="GP223" i="1"/>
  <c r="ER324" i="1"/>
  <c r="ES324" i="1" s="1"/>
  <c r="FB324" i="1"/>
  <c r="FD324" i="1" s="1"/>
  <c r="HO184" i="1"/>
  <c r="HP184" i="1" s="1"/>
  <c r="FF184" i="1"/>
  <c r="FG184" i="1" s="1"/>
  <c r="GC184" i="1"/>
  <c r="GD184" i="1" s="1"/>
  <c r="FM195" i="1"/>
  <c r="CA195" i="1"/>
  <c r="FG19" i="1"/>
  <c r="ER257" i="1"/>
  <c r="FB257" i="1"/>
  <c r="FD257" i="1" s="1"/>
  <c r="GQ330" i="1"/>
  <c r="GP330" i="1"/>
  <c r="GB193" i="1"/>
  <c r="IH193" i="1"/>
  <c r="FW193" i="1"/>
  <c r="CA88" i="1"/>
  <c r="FK88" i="1"/>
  <c r="FM88" i="1"/>
  <c r="AW88" i="1"/>
  <c r="AX88" i="1" s="1"/>
  <c r="FN88" i="1"/>
  <c r="FO88" i="1"/>
  <c r="FI176" i="1"/>
  <c r="FB144" i="1"/>
  <c r="FD144" i="1" s="1"/>
  <c r="ER144" i="1"/>
  <c r="FC144" i="1" s="1"/>
  <c r="ES58" i="1"/>
  <c r="FE48" i="1"/>
  <c r="GP86" i="1"/>
  <c r="GQ86" i="1"/>
  <c r="GP104" i="1"/>
  <c r="GQ104" i="1"/>
  <c r="GQ322" i="1"/>
  <c r="GP322" i="1"/>
  <c r="FG57" i="1"/>
  <c r="HO329" i="1"/>
  <c r="HP329" i="1" s="1"/>
  <c r="GC329" i="1"/>
  <c r="GD329" i="1" s="1"/>
  <c r="FF329" i="1"/>
  <c r="ES274" i="1"/>
  <c r="FG32" i="1"/>
  <c r="FM203" i="1"/>
  <c r="CA203" i="1"/>
  <c r="FO203" i="1"/>
  <c r="FG289" i="1"/>
  <c r="CB20" i="1"/>
  <c r="FI20" i="1"/>
  <c r="GC217" i="1"/>
  <c r="GD217" i="1" s="1"/>
  <c r="FF217" i="1"/>
  <c r="ES22" i="1"/>
  <c r="GP135" i="1"/>
  <c r="GQ135" i="1"/>
  <c r="FB251" i="1"/>
  <c r="FD251" i="1" s="1"/>
  <c r="ER251" i="1"/>
  <c r="FB276" i="1"/>
  <c r="FD276" i="1" s="1"/>
  <c r="ER276" i="1"/>
  <c r="GA276" i="1"/>
  <c r="CE276" i="1"/>
  <c r="ES40" i="1"/>
  <c r="ER233" i="1"/>
  <c r="FB233" i="1"/>
  <c r="FD233" i="1" s="1"/>
  <c r="GB252" i="1"/>
  <c r="IH252" i="1"/>
  <c r="FW252" i="1"/>
  <c r="CE323" i="1"/>
  <c r="GA323" i="1"/>
  <c r="GP45" i="1"/>
  <c r="GQ45" i="1"/>
  <c r="GC195" i="1"/>
  <c r="GD195" i="1" s="1"/>
  <c r="HL182" i="1"/>
  <c r="FL321" i="1"/>
  <c r="GP78" i="1"/>
  <c r="GQ78" i="1"/>
  <c r="GP300" i="1"/>
  <c r="GQ300" i="1"/>
  <c r="FN288" i="1"/>
  <c r="AW288" i="1" s="1"/>
  <c r="AX288" i="1" s="1"/>
  <c r="FM288" i="1"/>
  <c r="CA288" i="1"/>
  <c r="FJ318" i="1"/>
  <c r="FK318" i="1" s="1"/>
  <c r="FC117" i="1"/>
  <c r="FG239" i="1"/>
  <c r="FC239" i="1"/>
  <c r="ES84" i="1"/>
  <c r="GC190" i="1"/>
  <c r="GD190" i="1" s="1"/>
  <c r="FF190" i="1"/>
  <c r="FC248" i="1"/>
  <c r="FG188" i="1"/>
  <c r="GB287" i="1"/>
  <c r="IH287" i="1"/>
  <c r="FW287" i="1"/>
  <c r="GQ24" i="1"/>
  <c r="GP24" i="1"/>
  <c r="ES243" i="1"/>
  <c r="GP267" i="1"/>
  <c r="GQ267" i="1"/>
  <c r="GP74" i="1"/>
  <c r="GQ74" i="1"/>
  <c r="FC57" i="1"/>
  <c r="ES275" i="1"/>
  <c r="FC275" i="1" s="1"/>
  <c r="GP29" i="1"/>
  <c r="GQ29" i="1"/>
  <c r="GP224" i="1"/>
  <c r="GQ224" i="1"/>
  <c r="GP18" i="1"/>
  <c r="GQ18" i="1"/>
  <c r="IH66" i="1"/>
  <c r="FW66" i="1"/>
  <c r="GB66" i="1"/>
  <c r="GP99" i="1"/>
  <c r="GQ99" i="1"/>
  <c r="FG178" i="1"/>
  <c r="FG217" i="1"/>
  <c r="ES310" i="1"/>
  <c r="FC235" i="1"/>
  <c r="CE279" i="1"/>
  <c r="GA279" i="1"/>
  <c r="GG187" i="1"/>
  <c r="GF202" i="1"/>
  <c r="HL197" i="1"/>
  <c r="ES240" i="1"/>
  <c r="FM311" i="1"/>
  <c r="FN311" i="1"/>
  <c r="CA311" i="1"/>
  <c r="ER166" i="1"/>
  <c r="FB166" i="1"/>
  <c r="FD166" i="1" s="1"/>
  <c r="ER212" i="1"/>
  <c r="FB212" i="1"/>
  <c r="FD212" i="1" s="1"/>
  <c r="GB43" i="1"/>
  <c r="IH43" i="1"/>
  <c r="FW43" i="1"/>
  <c r="ES43" i="1"/>
  <c r="FG114" i="1"/>
  <c r="HL121" i="1"/>
  <c r="HJ121" i="1"/>
  <c r="GG121" i="1"/>
  <c r="GF121" i="1"/>
  <c r="GC312" i="1"/>
  <c r="GD312" i="1" s="1"/>
  <c r="FF312" i="1"/>
  <c r="HJ249" i="1"/>
  <c r="GC249" i="1"/>
  <c r="GD249" i="1" s="1"/>
  <c r="FF249" i="1"/>
  <c r="CE69" i="1"/>
  <c r="GA69" i="1"/>
  <c r="FM190" i="1"/>
  <c r="CA190" i="1"/>
  <c r="GQ27" i="1"/>
  <c r="GP27" i="1"/>
  <c r="GC132" i="1"/>
  <c r="GD132" i="1" s="1"/>
  <c r="FF132" i="1"/>
  <c r="FG132" i="1" s="1"/>
  <c r="FG41" i="1"/>
  <c r="ES87" i="1"/>
  <c r="CE281" i="1"/>
  <c r="GA281" i="1"/>
  <c r="GJ327" i="1"/>
  <c r="GB148" i="1"/>
  <c r="IH148" i="1"/>
  <c r="FW148" i="1"/>
  <c r="GG20" i="1"/>
  <c r="GI20" i="1" s="1"/>
  <c r="HJ20" i="1"/>
  <c r="GF20" i="1"/>
  <c r="FW270" i="1"/>
  <c r="GB270" i="1"/>
  <c r="IH270" i="1"/>
  <c r="GP199" i="1"/>
  <c r="GQ199" i="1"/>
  <c r="CA170" i="1"/>
  <c r="FM170" i="1"/>
  <c r="GP136" i="1"/>
  <c r="GQ136" i="1"/>
  <c r="FG124" i="1"/>
  <c r="FG73" i="1"/>
  <c r="GC46" i="1"/>
  <c r="GD46" i="1" s="1"/>
  <c r="FF46" i="1"/>
  <c r="HL309" i="1"/>
  <c r="GC239" i="1"/>
  <c r="GD239" i="1" s="1"/>
  <c r="FF239" i="1"/>
  <c r="FE239" i="1"/>
  <c r="FE132" i="1"/>
  <c r="GQ264" i="1"/>
  <c r="GP264" i="1"/>
  <c r="GP291" i="1"/>
  <c r="GQ291" i="1"/>
  <c r="BZ307" i="1"/>
  <c r="FL307" i="1"/>
  <c r="GP235" i="1"/>
  <c r="GQ235" i="1"/>
  <c r="FG277" i="1"/>
  <c r="ES172" i="1"/>
  <c r="FC172" i="1" s="1"/>
  <c r="FF70" i="1"/>
  <c r="GC70" i="1"/>
  <c r="GD70" i="1" s="1"/>
  <c r="FG101" i="1"/>
  <c r="FE46" i="1"/>
  <c r="FC178" i="1"/>
  <c r="GP305" i="1"/>
  <c r="GQ305" i="1"/>
  <c r="FB134" i="1"/>
  <c r="FD134" i="1" s="1"/>
  <c r="ER134" i="1"/>
  <c r="ES134" i="1" s="1"/>
  <c r="FJ88" i="1"/>
  <c r="GH203" i="1"/>
  <c r="GI203" i="1"/>
  <c r="GF199" i="1"/>
  <c r="CE220" i="1"/>
  <c r="GA220" i="1"/>
  <c r="GP159" i="1"/>
  <c r="GQ159" i="1"/>
  <c r="FG223" i="1"/>
  <c r="FB259" i="1"/>
  <c r="FD259" i="1" s="1"/>
  <c r="ER259" i="1"/>
  <c r="ER293" i="1"/>
  <c r="FB293" i="1"/>
  <c r="FD293" i="1" s="1"/>
  <c r="FG248" i="1"/>
  <c r="GA298" i="1"/>
  <c r="CE298" i="1"/>
  <c r="GA23" i="1"/>
  <c r="GF23" i="1"/>
  <c r="CE23" i="1"/>
  <c r="GG23" i="1"/>
  <c r="FM191" i="1"/>
  <c r="CA191" i="1"/>
  <c r="FW301" i="1"/>
  <c r="GB301" i="1"/>
  <c r="IH301" i="1"/>
  <c r="FC301" i="1"/>
  <c r="AW20" i="1"/>
  <c r="AX20" i="1" s="1"/>
  <c r="CA20" i="1"/>
  <c r="FM20" i="1"/>
  <c r="FN20" i="1"/>
  <c r="FO20" i="1"/>
  <c r="GQ161" i="1"/>
  <c r="GP161" i="1"/>
  <c r="GP59" i="1"/>
  <c r="GQ59" i="1"/>
  <c r="FG266" i="1"/>
  <c r="ES89" i="1"/>
  <c r="GC55" i="1"/>
  <c r="GD55" i="1" s="1"/>
  <c r="FF55" i="1"/>
  <c r="GE178" i="1"/>
  <c r="FG72" i="1"/>
  <c r="FL203" i="1"/>
  <c r="HL175" i="1"/>
  <c r="ES181" i="1"/>
  <c r="GA181" i="1"/>
  <c r="CE181" i="1"/>
  <c r="GA328" i="1"/>
  <c r="CE328" i="1"/>
  <c r="FB80" i="1"/>
  <c r="FD80" i="1" s="1"/>
  <c r="ER80" i="1"/>
  <c r="GP126" i="1"/>
  <c r="GQ126" i="1"/>
  <c r="GC191" i="1"/>
  <c r="GD191" i="1" s="1"/>
  <c r="FF191" i="1"/>
  <c r="GE191" i="1"/>
  <c r="GF191" i="1" s="1"/>
  <c r="FY321" i="1"/>
  <c r="ES59" i="1"/>
  <c r="HJ210" i="1"/>
  <c r="ER193" i="1"/>
  <c r="ES193" i="1" s="1"/>
  <c r="FB193" i="1"/>
  <c r="FD193" i="1" s="1"/>
  <c r="CE283" i="1"/>
  <c r="GA283" i="1"/>
  <c r="HL88" i="1"/>
  <c r="GF88" i="1"/>
  <c r="GG88" i="1"/>
  <c r="CA217" i="1"/>
  <c r="FM217" i="1"/>
  <c r="FC76" i="1"/>
  <c r="HJ76" i="1" s="1"/>
  <c r="GA76" i="1"/>
  <c r="CE76" i="1"/>
  <c r="ER285" i="1"/>
  <c r="FB285" i="1"/>
  <c r="FD285" i="1" s="1"/>
  <c r="GA144" i="1"/>
  <c r="CE144" i="1"/>
  <c r="GP241" i="1"/>
  <c r="GQ241" i="1"/>
  <c r="GB107" i="1"/>
  <c r="IH107" i="1"/>
  <c r="FW107" i="1"/>
  <c r="ES123" i="1"/>
  <c r="FC123" i="1" s="1"/>
  <c r="GP180" i="1"/>
  <c r="GQ180" i="1"/>
  <c r="FG175" i="1"/>
  <c r="GB22" i="1"/>
  <c r="IH22" i="1"/>
  <c r="FW22" i="1"/>
  <c r="GB226" i="1"/>
  <c r="IH226" i="1"/>
  <c r="FW226" i="1"/>
  <c r="FG230" i="1"/>
  <c r="FC230" i="1"/>
  <c r="GC230" i="1" s="1"/>
  <c r="GD230" i="1" s="1"/>
  <c r="GP71" i="1"/>
  <c r="GQ71" i="1"/>
  <c r="GB91" i="1"/>
  <c r="IH91" i="1"/>
  <c r="FW91" i="1"/>
  <c r="GA91" i="1"/>
  <c r="CE91" i="1"/>
  <c r="GA251" i="1"/>
  <c r="CE251" i="1"/>
  <c r="ES276" i="1"/>
  <c r="GE276" i="1" s="1"/>
  <c r="ES252" i="1"/>
  <c r="GE252" i="1" s="1"/>
  <c r="FE62" i="1"/>
  <c r="FG273" i="1"/>
  <c r="GP172" i="1"/>
  <c r="GQ172" i="1"/>
  <c r="FG249" i="1"/>
  <c r="GE294" i="1"/>
  <c r="GF294" i="1" s="1"/>
  <c r="CE173" i="1"/>
  <c r="GA173" i="1"/>
  <c r="GP57" i="1"/>
  <c r="GQ57" i="1"/>
  <c r="GE329" i="1"/>
  <c r="GF329" i="1" s="1"/>
  <c r="FF265" i="1"/>
  <c r="FE265" i="1"/>
  <c r="FC265" i="1"/>
  <c r="GE265" i="1"/>
  <c r="GG318" i="1"/>
  <c r="GP61" i="1"/>
  <c r="GQ61" i="1"/>
  <c r="GB84" i="1"/>
  <c r="IH84" i="1"/>
  <c r="FW84" i="1"/>
  <c r="GA313" i="1"/>
  <c r="CE313" i="1"/>
  <c r="GC321" i="1"/>
  <c r="GD321" i="1" s="1"/>
  <c r="FW50" i="1"/>
  <c r="GB50" i="1"/>
  <c r="IH50" i="1"/>
  <c r="FC70" i="1"/>
  <c r="GP130" i="1"/>
  <c r="GQ130" i="1"/>
  <c r="GP95" i="1"/>
  <c r="GQ95" i="1"/>
  <c r="FG253" i="1"/>
  <c r="GP200" i="1"/>
  <c r="GQ200" i="1"/>
  <c r="FG316" i="1"/>
  <c r="CE66" i="1"/>
  <c r="GA66" i="1"/>
  <c r="GP242" i="1"/>
  <c r="GQ242" i="1"/>
  <c r="ER279" i="1"/>
  <c r="FB279" i="1"/>
  <c r="FD279" i="1" s="1"/>
  <c r="FG306" i="1"/>
  <c r="GP94" i="1"/>
  <c r="GQ94" i="1"/>
  <c r="ES117" i="1"/>
  <c r="FC160" i="1"/>
  <c r="ES160" i="1"/>
  <c r="CE54" i="1"/>
  <c r="GA54" i="1"/>
  <c r="ER98" i="1"/>
  <c r="ES98" i="1" s="1"/>
  <c r="FB98" i="1"/>
  <c r="FD98" i="1" s="1"/>
  <c r="GA151" i="1"/>
  <c r="CE151" i="1"/>
  <c r="GC232" i="1"/>
  <c r="GD232" i="1" s="1"/>
  <c r="FF232" i="1"/>
  <c r="GP239" i="1"/>
  <c r="GQ239" i="1"/>
  <c r="ES254" i="1"/>
  <c r="FM307" i="1"/>
  <c r="FN307" i="1"/>
  <c r="FO307" i="1"/>
  <c r="AW307" i="1"/>
  <c r="AX307" i="1" s="1"/>
  <c r="CA307" i="1"/>
  <c r="GC210" i="1"/>
  <c r="GD210" i="1" s="1"/>
  <c r="HL311" i="1"/>
  <c r="HL320" i="1"/>
  <c r="FG17" i="1"/>
  <c r="FE75" i="1"/>
  <c r="ES116" i="1"/>
  <c r="FI145" i="1"/>
  <c r="FW166" i="1"/>
  <c r="IH166" i="1"/>
  <c r="GB166" i="1"/>
  <c r="FW212" i="1"/>
  <c r="GB212" i="1"/>
  <c r="IH212" i="1"/>
  <c r="FG294" i="1"/>
  <c r="FC124" i="1"/>
  <c r="GC124" i="1" s="1"/>
  <c r="GD124" i="1" s="1"/>
  <c r="GA43" i="1"/>
  <c r="CE43" i="1"/>
  <c r="FB284" i="1"/>
  <c r="FD284" i="1" s="1"/>
  <c r="ER284" i="1"/>
  <c r="ES284" i="1" s="1"/>
  <c r="FG44" i="1"/>
  <c r="FY155" i="1"/>
  <c r="BZ121" i="1"/>
  <c r="FL121" i="1"/>
  <c r="FF200" i="1"/>
  <c r="HO200" i="1"/>
  <c r="HP200" i="1" s="1"/>
  <c r="GC200" i="1"/>
  <c r="GD200" i="1" s="1"/>
  <c r="GC215" i="1"/>
  <c r="GD215" i="1" s="1"/>
  <c r="FF215" i="1"/>
  <c r="FF231" i="1"/>
  <c r="GC231" i="1"/>
  <c r="GD231" i="1" s="1"/>
  <c r="GC164" i="1"/>
  <c r="GD164" i="1" s="1"/>
  <c r="FF164" i="1"/>
  <c r="ES141" i="1"/>
  <c r="GE328" i="1"/>
  <c r="FG28" i="1"/>
  <c r="GB80" i="1"/>
  <c r="IH80" i="1"/>
  <c r="FW80" i="1"/>
  <c r="HL187" i="1"/>
  <c r="HL17" i="1"/>
  <c r="GC16" i="1"/>
  <c r="GD16" i="1" s="1"/>
  <c r="FF16" i="1"/>
  <c r="FM210" i="1"/>
  <c r="CA210" i="1"/>
  <c r="GE283" i="1"/>
  <c r="HL217" i="1"/>
  <c r="GE76" i="1"/>
  <c r="GF76" i="1" s="1"/>
  <c r="ES76" i="1"/>
  <c r="FE76" i="1" s="1"/>
  <c r="ES128" i="1"/>
  <c r="FC128" i="1" s="1"/>
  <c r="GB144" i="1"/>
  <c r="IH144" i="1"/>
  <c r="FW144" i="1"/>
  <c r="ES144" i="1"/>
  <c r="FG153" i="1"/>
  <c r="GP177" i="1"/>
  <c r="GQ177" i="1"/>
  <c r="GC170" i="1"/>
  <c r="GD170" i="1" s="1"/>
  <c r="FF170" i="1"/>
  <c r="FC48" i="1"/>
  <c r="ES161" i="1"/>
  <c r="FC221" i="1"/>
  <c r="ES53" i="1"/>
  <c r="GP174" i="1"/>
  <c r="GQ174" i="1"/>
  <c r="GQ72" i="1"/>
  <c r="GP72" i="1"/>
  <c r="GQ127" i="1"/>
  <c r="GP127" i="1"/>
  <c r="FC22" i="1"/>
  <c r="GG22" i="1" s="1"/>
  <c r="HJ22" i="1"/>
  <c r="FE22" i="1"/>
  <c r="HK22" i="1"/>
  <c r="GE226" i="1"/>
  <c r="GQ28" i="1"/>
  <c r="GP28" i="1"/>
  <c r="FG137" i="1"/>
  <c r="ES91" i="1"/>
  <c r="FE91" i="1" s="1"/>
  <c r="ES251" i="1"/>
  <c r="FE251" i="1" s="1"/>
  <c r="CE233" i="1"/>
  <c r="GA233" i="1"/>
  <c r="FW323" i="1"/>
  <c r="GB323" i="1"/>
  <c r="IH323" i="1"/>
  <c r="FC62" i="1"/>
  <c r="GC62" i="1" s="1"/>
  <c r="GD62" i="1" s="1"/>
  <c r="GP296" i="1"/>
  <c r="GQ296" i="1"/>
  <c r="BX321" i="1"/>
  <c r="CD321" i="1" s="1"/>
  <c r="ES173" i="1"/>
  <c r="FE173" i="1" s="1"/>
  <c r="GP147" i="1"/>
  <c r="GQ147" i="1"/>
  <c r="FF286" i="1"/>
  <c r="GC286" i="1"/>
  <c r="GD286" i="1" s="1"/>
  <c r="FF290" i="1"/>
  <c r="HO290" i="1"/>
  <c r="HP290" i="1" s="1"/>
  <c r="GC290" i="1"/>
  <c r="GD290" i="1" s="1"/>
  <c r="GP90" i="1"/>
  <c r="GQ90" i="1"/>
  <c r="GQ236" i="1"/>
  <c r="GP236" i="1"/>
  <c r="GP164" i="1"/>
  <c r="GQ164" i="1"/>
  <c r="ES300" i="1"/>
  <c r="GC81" i="1"/>
  <c r="GD81" i="1" s="1"/>
  <c r="FF81" i="1"/>
  <c r="GE81" i="1"/>
  <c r="ES194" i="1"/>
  <c r="FC194" i="1" s="1"/>
  <c r="ES330" i="1"/>
  <c r="GP118" i="1"/>
  <c r="GQ118" i="1"/>
  <c r="FE125" i="1"/>
  <c r="HL288" i="1"/>
  <c r="GF318" i="1"/>
  <c r="GB39" i="1"/>
  <c r="IH39" i="1"/>
  <c r="FW39" i="1"/>
  <c r="GP263" i="1"/>
  <c r="GQ263" i="1"/>
  <c r="GP194" i="1"/>
  <c r="GQ194" i="1"/>
  <c r="CE287" i="1"/>
  <c r="GA287" i="1"/>
  <c r="GE62" i="1"/>
  <c r="ER50" i="1"/>
  <c r="ES50" i="1" s="1"/>
  <c r="FB50" i="1"/>
  <c r="FD50" i="1" s="1"/>
  <c r="GA189" i="1"/>
  <c r="CE189" i="1"/>
  <c r="FG224" i="1"/>
  <c r="ER275" i="1"/>
  <c r="FB275" i="1"/>
  <c r="FD275" i="1" s="1"/>
  <c r="ES143" i="1"/>
  <c r="FC143" i="1" s="1"/>
  <c r="ES209" i="1"/>
  <c r="FG78" i="1"/>
  <c r="GE163" i="1"/>
  <c r="GF163" i="1" s="1"/>
  <c r="GP120" i="1"/>
  <c r="GQ120" i="1"/>
  <c r="GP36" i="1"/>
  <c r="GQ36" i="1"/>
  <c r="FG320" i="1"/>
  <c r="GP125" i="1"/>
  <c r="GQ125" i="1"/>
  <c r="HL308" i="1"/>
  <c r="GE82" i="1"/>
  <c r="GF82" i="1" s="1"/>
  <c r="ES279" i="1"/>
  <c r="FE279" i="1" s="1"/>
  <c r="GE137" i="1"/>
  <c r="GF137" i="1" s="1"/>
  <c r="GP190" i="1"/>
  <c r="GQ190" i="1"/>
  <c r="FB54" i="1"/>
  <c r="FD54" i="1" s="1"/>
  <c r="ER54" i="1"/>
  <c r="GG195" i="1"/>
  <c r="GG217" i="1"/>
  <c r="HL307" i="1"/>
  <c r="BZ210" i="1"/>
  <c r="HJ327" i="1"/>
  <c r="GC88" i="1"/>
  <c r="GD88" i="1" s="1"/>
  <c r="FB51" i="1"/>
  <c r="FD51" i="1" s="1"/>
  <c r="ER51" i="1"/>
  <c r="FC75" i="1"/>
  <c r="ES212" i="1"/>
  <c r="GQ101" i="1"/>
  <c r="GP101" i="1"/>
  <c r="HL319" i="1"/>
  <c r="HJ319" i="1"/>
  <c r="GG319" i="1"/>
  <c r="GF319" i="1"/>
  <c r="GQ123" i="1"/>
  <c r="GP123" i="1"/>
  <c r="GP178" i="1"/>
  <c r="GQ178" i="1"/>
  <c r="GP197" i="1"/>
  <c r="GQ197" i="1"/>
  <c r="GE158" i="1"/>
  <c r="FM199" i="1"/>
  <c r="CA199" i="1"/>
  <c r="GP289" i="1"/>
  <c r="GQ289" i="1"/>
  <c r="GC99" i="1"/>
  <c r="GD99" i="1" s="1"/>
  <c r="FF99" i="1"/>
  <c r="ER204" i="1"/>
  <c r="FB204" i="1"/>
  <c r="FD204" i="1" s="1"/>
  <c r="CA294" i="1"/>
  <c r="FM294" i="1"/>
  <c r="GG210" i="1"/>
  <c r="HJ277" i="1"/>
  <c r="GB280" i="1"/>
  <c r="IH280" i="1"/>
  <c r="FW280" i="1"/>
  <c r="GA280" i="1"/>
  <c r="CE280" i="1"/>
  <c r="GB281" i="1"/>
  <c r="IH281" i="1"/>
  <c r="FW281" i="1"/>
  <c r="FG26" i="1"/>
  <c r="CE83" i="1"/>
  <c r="GA83" i="1"/>
  <c r="FF48" i="1"/>
  <c r="GC48" i="1"/>
  <c r="GD48" i="1" s="1"/>
  <c r="ER314" i="1"/>
  <c r="FB314" i="1"/>
  <c r="FD314" i="1" s="1"/>
  <c r="FG211" i="1"/>
  <c r="FF147" i="1"/>
  <c r="GC147" i="1"/>
  <c r="GD147" i="1" s="1"/>
  <c r="FM244" i="1"/>
  <c r="CA244" i="1"/>
  <c r="GQ231" i="1"/>
  <c r="GP231" i="1"/>
  <c r="FC164" i="1"/>
  <c r="ES33" i="1"/>
  <c r="GE272" i="1"/>
  <c r="GC71" i="1"/>
  <c r="GD71" i="1" s="1"/>
  <c r="FF71" i="1"/>
  <c r="FL216" i="1"/>
  <c r="FG241" i="1"/>
  <c r="FC41" i="1"/>
  <c r="FC291" i="1"/>
  <c r="GC291" i="1" s="1"/>
  <c r="GD291" i="1" s="1"/>
  <c r="ES218" i="1"/>
  <c r="GA255" i="1"/>
  <c r="CE255" i="1"/>
  <c r="GB186" i="1"/>
  <c r="IH186" i="1"/>
  <c r="FW186" i="1"/>
  <c r="GP179" i="1"/>
  <c r="GQ179" i="1"/>
  <c r="GB269" i="1"/>
  <c r="IH269" i="1"/>
  <c r="FW269" i="1"/>
  <c r="GE269" i="1"/>
  <c r="GB112" i="1"/>
  <c r="IH112" i="1"/>
  <c r="FW112" i="1"/>
  <c r="FG170" i="1"/>
  <c r="GP124" i="1"/>
  <c r="GQ124" i="1"/>
  <c r="FC161" i="1"/>
  <c r="HL213" i="1"/>
  <c r="GC104" i="1"/>
  <c r="GD104" i="1" s="1"/>
  <c r="FF104" i="1"/>
  <c r="GC244" i="1"/>
  <c r="GD244" i="1" s="1"/>
  <c r="FF244" i="1"/>
  <c r="ES90" i="1"/>
  <c r="GQ93" i="1"/>
  <c r="GP93" i="1"/>
  <c r="HJ261" i="1"/>
  <c r="FC169" i="1"/>
  <c r="ES67" i="1"/>
  <c r="FG227" i="1"/>
  <c r="FW259" i="1"/>
  <c r="IH259" i="1"/>
  <c r="GB259" i="1"/>
  <c r="GP278" i="1"/>
  <c r="GQ278" i="1"/>
  <c r="FB315" i="1"/>
  <c r="FD315" i="1" s="1"/>
  <c r="ER315" i="1"/>
  <c r="GA315" i="1"/>
  <c r="CE315" i="1"/>
  <c r="GC260" i="1"/>
  <c r="GD260" i="1" s="1"/>
  <c r="FF260" i="1"/>
  <c r="GE260" i="1"/>
  <c r="GF260" i="1" s="1"/>
  <c r="GJ197" i="1"/>
  <c r="GP228" i="1"/>
  <c r="GQ228" i="1"/>
  <c r="GA302" i="1"/>
  <c r="CE302" i="1"/>
  <c r="GB23" i="1"/>
  <c r="IH23" i="1"/>
  <c r="FW23" i="1"/>
  <c r="ES301" i="1"/>
  <c r="GE301" i="1" s="1"/>
  <c r="GJ307" i="1"/>
  <c r="GP26" i="1"/>
  <c r="GQ26" i="1"/>
  <c r="FC116" i="1"/>
  <c r="FF37" i="1"/>
  <c r="FG37" i="1" s="1"/>
  <c r="FE37" i="1"/>
  <c r="ER30" i="1"/>
  <c r="FB30" i="1"/>
  <c r="FD30" i="1" s="1"/>
  <c r="FG206" i="1"/>
  <c r="GQ250" i="1"/>
  <c r="GP250" i="1"/>
  <c r="FG85" i="1"/>
  <c r="GP268" i="1"/>
  <c r="GQ268" i="1"/>
  <c r="FG103" i="1"/>
  <c r="GP329" i="1"/>
  <c r="GQ329" i="1"/>
  <c r="FG92" i="1"/>
  <c r="FC258" i="1"/>
  <c r="FC181" i="1"/>
  <c r="GG181" i="1" s="1"/>
  <c r="HK181" i="1"/>
  <c r="FE181" i="1"/>
  <c r="HJ181" i="1"/>
  <c r="HJ306" i="1"/>
  <c r="HK17" i="1"/>
  <c r="CE257" i="1"/>
  <c r="GA257" i="1"/>
  <c r="FC283" i="1"/>
  <c r="HJ283" i="1" s="1"/>
  <c r="FE283" i="1"/>
  <c r="GP62" i="1"/>
  <c r="GQ62" i="1"/>
  <c r="GP100" i="1"/>
  <c r="GQ100" i="1"/>
  <c r="GE104" i="1"/>
  <c r="GF104" i="1" s="1"/>
  <c r="HO295" i="1"/>
  <c r="HP295" i="1" s="1"/>
  <c r="GC295" i="1"/>
  <c r="GD295" i="1" s="1"/>
  <c r="FF295" i="1"/>
  <c r="FG295" i="1" s="1"/>
  <c r="GJ182" i="1"/>
  <c r="GE180" i="1"/>
  <c r="GE58" i="1"/>
  <c r="GA107" i="1"/>
  <c r="CE107" i="1"/>
  <c r="GC213" i="1"/>
  <c r="GD213" i="1" s="1"/>
  <c r="FF213" i="1"/>
  <c r="FG197" i="1"/>
  <c r="GP157" i="1"/>
  <c r="GQ157" i="1"/>
  <c r="GP38" i="1"/>
  <c r="GQ38" i="1"/>
  <c r="FG164" i="1"/>
  <c r="GE198" i="1"/>
  <c r="FL127" i="1"/>
  <c r="FG77" i="1"/>
  <c r="FG61" i="1"/>
  <c r="HJ321" i="1"/>
  <c r="CE64" i="1"/>
  <c r="GA64" i="1"/>
  <c r="FW251" i="1"/>
  <c r="IH251" i="1"/>
  <c r="GB251" i="1"/>
  <c r="GP37" i="1"/>
  <c r="GQ37" i="1"/>
  <c r="GP155" i="1"/>
  <c r="GQ155" i="1"/>
  <c r="ER323" i="1"/>
  <c r="FC323" i="1" s="1"/>
  <c r="FB323" i="1"/>
  <c r="FD323" i="1" s="1"/>
  <c r="FG304" i="1"/>
  <c r="FG108" i="1"/>
  <c r="FM182" i="1"/>
  <c r="CA182" i="1"/>
  <c r="FG74" i="1"/>
  <c r="FC74" i="1"/>
  <c r="FE104" i="1"/>
  <c r="GC296" i="1"/>
  <c r="GD296" i="1" s="1"/>
  <c r="FF296" i="1"/>
  <c r="FG55" i="1"/>
  <c r="GP142" i="1"/>
  <c r="GQ142" i="1"/>
  <c r="GE99" i="1"/>
  <c r="GF99" i="1" s="1"/>
  <c r="FG242" i="1"/>
  <c r="FC242" i="1"/>
  <c r="GC242" i="1" s="1"/>
  <c r="GD242" i="1" s="1"/>
  <c r="ES42" i="1"/>
  <c r="GQ77" i="1"/>
  <c r="GP77" i="1"/>
  <c r="FC125" i="1"/>
  <c r="FB39" i="1"/>
  <c r="FD39" i="1" s="1"/>
  <c r="ER39" i="1"/>
  <c r="ES39" i="1" s="1"/>
  <c r="CE39" i="1"/>
  <c r="GA39" i="1"/>
  <c r="HJ155" i="1"/>
  <c r="HL155" i="1" s="1"/>
  <c r="GG191" i="1"/>
  <c r="FG210" i="1"/>
  <c r="FC192" i="1"/>
  <c r="GP320" i="1"/>
  <c r="GQ320" i="1"/>
  <c r="ES31" i="1"/>
  <c r="GB189" i="1"/>
  <c r="IH189" i="1"/>
  <c r="FW189" i="1"/>
  <c r="ES189" i="1"/>
  <c r="FE189" i="1" s="1"/>
  <c r="GP253" i="1"/>
  <c r="GQ253" i="1"/>
  <c r="FG179" i="1"/>
  <c r="FG48" i="1"/>
  <c r="FC229" i="1"/>
  <c r="FG46" i="1"/>
  <c r="GE261" i="1"/>
  <c r="GF261" i="1" s="1"/>
  <c r="FC32" i="1"/>
  <c r="FG182" i="1"/>
  <c r="ES111" i="1"/>
  <c r="HK308" i="1"/>
  <c r="GB279" i="1"/>
  <c r="IH279" i="1"/>
  <c r="FW279" i="1"/>
  <c r="GP171" i="1"/>
  <c r="GQ171" i="1"/>
  <c r="GF17" i="1"/>
  <c r="GA98" i="1"/>
  <c r="CE98" i="1"/>
  <c r="ER151" i="1"/>
  <c r="FB151" i="1"/>
  <c r="FD151" i="1" s="1"/>
  <c r="GQ182" i="1"/>
  <c r="GP182" i="1"/>
  <c r="GF195" i="1"/>
  <c r="FG16" i="1"/>
  <c r="FE81" i="1"/>
  <c r="GP87" i="1"/>
  <c r="GQ87" i="1"/>
  <c r="HK176" i="1"/>
  <c r="FW162" i="1"/>
  <c r="IH162" i="1"/>
  <c r="GB162" i="1"/>
  <c r="GF217" i="1"/>
  <c r="FE254" i="1"/>
  <c r="FC254" i="1"/>
  <c r="FG232" i="1"/>
  <c r="FN327" i="1"/>
  <c r="AW327" i="1" s="1"/>
  <c r="AX327" i="1" s="1"/>
  <c r="FO327" i="1"/>
  <c r="CA327" i="1"/>
  <c r="FM327" i="1"/>
  <c r="BZ299" i="1"/>
  <c r="FL299" i="1"/>
  <c r="CA320" i="1"/>
  <c r="FM320" i="1"/>
  <c r="GP31" i="1"/>
  <c r="GQ31" i="1"/>
  <c r="GE212" i="1"/>
  <c r="GQ244" i="1"/>
  <c r="GP244" i="1"/>
  <c r="FC43" i="1"/>
  <c r="FE43" i="1"/>
  <c r="ES94" i="1"/>
  <c r="GQ15" i="1"/>
  <c r="GP15" i="1"/>
  <c r="ES15" i="1"/>
  <c r="CA91" i="1" l="1"/>
  <c r="FM91" i="1"/>
  <c r="GH230" i="1"/>
  <c r="GH211" i="1"/>
  <c r="GH62" i="1"/>
  <c r="FF50" i="1"/>
  <c r="FE50" i="1"/>
  <c r="GE50" i="1"/>
  <c r="FF284" i="1"/>
  <c r="GE284" i="1"/>
  <c r="FE284" i="1"/>
  <c r="FF98" i="1"/>
  <c r="GE98" i="1"/>
  <c r="FC98" i="1"/>
  <c r="FE98" i="1"/>
  <c r="GC220" i="1"/>
  <c r="GD220" i="1" s="1"/>
  <c r="FF220" i="1"/>
  <c r="FC220" i="1"/>
  <c r="GE220" i="1"/>
  <c r="FE220" i="1"/>
  <c r="CB125" i="1"/>
  <c r="FI125" i="1"/>
  <c r="HJ159" i="1"/>
  <c r="GG159" i="1"/>
  <c r="GG123" i="1"/>
  <c r="HJ123" i="1"/>
  <c r="FF134" i="1"/>
  <c r="FE134" i="1"/>
  <c r="GE134" i="1"/>
  <c r="CB132" i="1"/>
  <c r="FI132" i="1"/>
  <c r="HK23" i="1"/>
  <c r="GJ218" i="1"/>
  <c r="GH37" i="1"/>
  <c r="GC64" i="1"/>
  <c r="GD64" i="1" s="1"/>
  <c r="FF64" i="1"/>
  <c r="FE64" i="1"/>
  <c r="FC64" i="1"/>
  <c r="GE64" i="1"/>
  <c r="HJ158" i="1"/>
  <c r="GG158" i="1"/>
  <c r="GF158" i="1"/>
  <c r="CB303" i="1"/>
  <c r="FI303" i="1"/>
  <c r="HJ18" i="1"/>
  <c r="GG18" i="1"/>
  <c r="CB184" i="1"/>
  <c r="FI184" i="1"/>
  <c r="HM112" i="1"/>
  <c r="HV112" i="1" s="1"/>
  <c r="HJ38" i="1"/>
  <c r="GG38" i="1"/>
  <c r="HL247" i="1"/>
  <c r="GG247" i="1"/>
  <c r="HJ247" i="1"/>
  <c r="FM272" i="1"/>
  <c r="CA272" i="1"/>
  <c r="GG252" i="1"/>
  <c r="HJ252" i="1"/>
  <c r="GF252" i="1"/>
  <c r="FC204" i="1"/>
  <c r="GH85" i="1"/>
  <c r="FF39" i="1"/>
  <c r="FE39" i="1"/>
  <c r="GE39" i="1"/>
  <c r="CB37" i="1"/>
  <c r="FI37" i="1"/>
  <c r="CA279" i="1"/>
  <c r="FM279" i="1"/>
  <c r="HL172" i="1"/>
  <c r="GG172" i="1"/>
  <c r="HJ172" i="1"/>
  <c r="CA189" i="1"/>
  <c r="FM189" i="1"/>
  <c r="HK283" i="1"/>
  <c r="GJ181" i="1"/>
  <c r="GH291" i="1"/>
  <c r="GI291" i="1"/>
  <c r="CA173" i="1"/>
  <c r="FM173" i="1"/>
  <c r="CA76" i="1"/>
  <c r="FM76" i="1"/>
  <c r="FF287" i="1"/>
  <c r="GC287" i="1"/>
  <c r="GD287" i="1" s="1"/>
  <c r="FE287" i="1"/>
  <c r="FC287" i="1"/>
  <c r="GE287" i="1"/>
  <c r="HJ263" i="1"/>
  <c r="GG263" i="1"/>
  <c r="HJ246" i="1"/>
  <c r="GG246" i="1"/>
  <c r="FF298" i="1"/>
  <c r="FE298" i="1"/>
  <c r="GE298" i="1"/>
  <c r="GH34" i="1"/>
  <c r="GF323" i="1"/>
  <c r="HJ323" i="1"/>
  <c r="GG323" i="1"/>
  <c r="GJ22" i="1"/>
  <c r="FF193" i="1"/>
  <c r="FC193" i="1"/>
  <c r="FE193" i="1"/>
  <c r="GE193" i="1"/>
  <c r="GG144" i="1"/>
  <c r="HJ144" i="1"/>
  <c r="GH25" i="1"/>
  <c r="FF255" i="1"/>
  <c r="FC255" i="1"/>
  <c r="FE255" i="1"/>
  <c r="GE255" i="1"/>
  <c r="FF21" i="1"/>
  <c r="FE21" i="1"/>
  <c r="GE21" i="1"/>
  <c r="HJ194" i="1"/>
  <c r="GG194" i="1"/>
  <c r="CB295" i="1"/>
  <c r="FI295" i="1"/>
  <c r="HJ128" i="1"/>
  <c r="GG128" i="1"/>
  <c r="GH124" i="1"/>
  <c r="GH168" i="1"/>
  <c r="GI168" i="1"/>
  <c r="GF269" i="1"/>
  <c r="GG269" i="1"/>
  <c r="HJ269" i="1"/>
  <c r="HM201" i="1"/>
  <c r="HV201" i="1" s="1"/>
  <c r="HN201" i="1"/>
  <c r="FF162" i="1"/>
  <c r="FE162" i="1"/>
  <c r="GE162" i="1"/>
  <c r="HL69" i="1"/>
  <c r="HJ69" i="1"/>
  <c r="GG69" i="1"/>
  <c r="HL317" i="1"/>
  <c r="GG317" i="1"/>
  <c r="HJ317" i="1"/>
  <c r="GH242" i="1"/>
  <c r="GG275" i="1"/>
  <c r="HJ275" i="1"/>
  <c r="HL226" i="1"/>
  <c r="GG226" i="1"/>
  <c r="HJ226" i="1"/>
  <c r="GF226" i="1"/>
  <c r="GG186" i="1"/>
  <c r="HJ186" i="1"/>
  <c r="HJ143" i="1"/>
  <c r="GG143" i="1"/>
  <c r="FC315" i="1"/>
  <c r="CA251" i="1"/>
  <c r="FM251" i="1"/>
  <c r="HK76" i="1"/>
  <c r="GC324" i="1"/>
  <c r="GD324" i="1" s="1"/>
  <c r="FF324" i="1"/>
  <c r="FE324" i="1"/>
  <c r="GE324" i="1"/>
  <c r="CB261" i="1"/>
  <c r="FI261" i="1"/>
  <c r="HJ119" i="1"/>
  <c r="GG119" i="1"/>
  <c r="CA226" i="1"/>
  <c r="FM226" i="1"/>
  <c r="GJ84" i="1"/>
  <c r="HJ150" i="1"/>
  <c r="GG150" i="1"/>
  <c r="CB192" i="1"/>
  <c r="FI192" i="1"/>
  <c r="GF328" i="1"/>
  <c r="GG328" i="1"/>
  <c r="HJ328" i="1"/>
  <c r="HL52" i="1"/>
  <c r="GG52" i="1"/>
  <c r="HJ52" i="1"/>
  <c r="CB115" i="1"/>
  <c r="FI115" i="1"/>
  <c r="CB49" i="1"/>
  <c r="FI49" i="1"/>
  <c r="HK261" i="1"/>
  <c r="BZ215" i="1"/>
  <c r="HJ160" i="1"/>
  <c r="GG160" i="1"/>
  <c r="CB249" i="1"/>
  <c r="FI249" i="1"/>
  <c r="GH70" i="1"/>
  <c r="FF87" i="1"/>
  <c r="FE87" i="1"/>
  <c r="GE87" i="1"/>
  <c r="BZ312" i="1"/>
  <c r="FF243" i="1"/>
  <c r="FE243" i="1"/>
  <c r="GE243" i="1"/>
  <c r="FF225" i="1"/>
  <c r="GE225" i="1"/>
  <c r="FC225" i="1"/>
  <c r="GC225" i="1" s="1"/>
  <c r="GD225" i="1" s="1"/>
  <c r="FE225" i="1"/>
  <c r="BZ82" i="1"/>
  <c r="GC186" i="1"/>
  <c r="GD186" i="1" s="1"/>
  <c r="FF186" i="1"/>
  <c r="FF154" i="1"/>
  <c r="FE154" i="1"/>
  <c r="GE154" i="1"/>
  <c r="CA57" i="1"/>
  <c r="FM57" i="1"/>
  <c r="CB99" i="1"/>
  <c r="FI99" i="1"/>
  <c r="FO308" i="1"/>
  <c r="CB202" i="1"/>
  <c r="FL202" i="1"/>
  <c r="FI202" i="1"/>
  <c r="GF214" i="1"/>
  <c r="HJ214" i="1"/>
  <c r="HL214" i="1" s="1"/>
  <c r="GG214" i="1"/>
  <c r="GH235" i="1"/>
  <c r="GF234" i="1"/>
  <c r="GG234" i="1"/>
  <c r="HJ234" i="1"/>
  <c r="HL234" i="1" s="1"/>
  <c r="BZ229" i="1"/>
  <c r="GH264" i="1"/>
  <c r="GH305" i="1"/>
  <c r="GI305" i="1"/>
  <c r="FF60" i="1"/>
  <c r="FE60" i="1"/>
  <c r="GE60" i="1"/>
  <c r="GJ316" i="1"/>
  <c r="GM316" i="1"/>
  <c r="GC214" i="1"/>
  <c r="GD214" i="1" s="1"/>
  <c r="FF278" i="1"/>
  <c r="FE278" i="1"/>
  <c r="GE278" i="1"/>
  <c r="HL250" i="1"/>
  <c r="GG250" i="1"/>
  <c r="HJ250" i="1"/>
  <c r="GJ294" i="1"/>
  <c r="FE275" i="1"/>
  <c r="HJ125" i="1"/>
  <c r="GF125" i="1"/>
  <c r="GG125" i="1"/>
  <c r="HL74" i="1"/>
  <c r="HJ74" i="1"/>
  <c r="GG74" i="1"/>
  <c r="GF74" i="1"/>
  <c r="BZ213" i="1"/>
  <c r="FL213" i="1"/>
  <c r="HM17" i="1"/>
  <c r="HN17" i="1" s="1"/>
  <c r="HL258" i="1"/>
  <c r="HJ258" i="1"/>
  <c r="GG258" i="1"/>
  <c r="CB85" i="1"/>
  <c r="FI85" i="1"/>
  <c r="CB206" i="1"/>
  <c r="FI206" i="1"/>
  <c r="BZ71" i="1"/>
  <c r="CB26" i="1"/>
  <c r="FI26" i="1"/>
  <c r="GJ210" i="1"/>
  <c r="BZ99" i="1"/>
  <c r="FL99" i="1"/>
  <c r="FF212" i="1"/>
  <c r="FF300" i="1"/>
  <c r="FE300" i="1"/>
  <c r="GE300" i="1"/>
  <c r="GI170" i="1"/>
  <c r="GH170" i="1"/>
  <c r="BZ16" i="1"/>
  <c r="FL16" i="1"/>
  <c r="CB28" i="1"/>
  <c r="FI28" i="1"/>
  <c r="GI215" i="1"/>
  <c r="GH215" i="1"/>
  <c r="ES151" i="1"/>
  <c r="CB306" i="1"/>
  <c r="FI306" i="1"/>
  <c r="FF59" i="1"/>
  <c r="FC59" i="1"/>
  <c r="GE59" i="1"/>
  <c r="FE59" i="1"/>
  <c r="GH191" i="1"/>
  <c r="GI191" i="1"/>
  <c r="GK191" i="1" s="1"/>
  <c r="GL191" i="1" s="1"/>
  <c r="GM191" i="1" s="1"/>
  <c r="FF89" i="1"/>
  <c r="FE89" i="1"/>
  <c r="FC89" i="1"/>
  <c r="GE89" i="1"/>
  <c r="FM46" i="1"/>
  <c r="CA46" i="1"/>
  <c r="BZ70" i="1"/>
  <c r="HK249" i="1"/>
  <c r="GH312" i="1"/>
  <c r="GP43" i="1"/>
  <c r="GQ43" i="1"/>
  <c r="FG212" i="1"/>
  <c r="GP66" i="1"/>
  <c r="GQ66" i="1"/>
  <c r="FC50" i="1"/>
  <c r="GC50" i="1" s="1"/>
  <c r="GD50" i="1" s="1"/>
  <c r="CB32" i="1"/>
  <c r="FI32" i="1"/>
  <c r="GH261" i="1"/>
  <c r="GI261" i="1"/>
  <c r="GK261" i="1" s="1"/>
  <c r="GL261" i="1" s="1"/>
  <c r="HK191" i="1"/>
  <c r="FO216" i="1"/>
  <c r="GH82" i="1"/>
  <c r="GI82" i="1"/>
  <c r="FF110" i="1"/>
  <c r="GC110" i="1"/>
  <c r="GD110" i="1" s="1"/>
  <c r="FE110" i="1"/>
  <c r="GE110" i="1"/>
  <c r="BZ198" i="1"/>
  <c r="FL198" i="1"/>
  <c r="CB169" i="1"/>
  <c r="FI169" i="1"/>
  <c r="CB168" i="1"/>
  <c r="FI168" i="1"/>
  <c r="GH137" i="1"/>
  <c r="GI137" i="1"/>
  <c r="GH311" i="1"/>
  <c r="GI311" i="1"/>
  <c r="FG296" i="1"/>
  <c r="GF303" i="1"/>
  <c r="HJ303" i="1"/>
  <c r="GG303" i="1"/>
  <c r="HL196" i="1"/>
  <c r="GF196" i="1"/>
  <c r="HJ196" i="1"/>
  <c r="GG196" i="1"/>
  <c r="HL180" i="1"/>
  <c r="HJ180" i="1"/>
  <c r="GG180" i="1"/>
  <c r="GF180" i="1"/>
  <c r="FC324" i="1"/>
  <c r="CA242" i="1"/>
  <c r="FM242" i="1"/>
  <c r="BZ108" i="1"/>
  <c r="FL108" i="1"/>
  <c r="GH202" i="1"/>
  <c r="GI202" i="1"/>
  <c r="GK202" i="1" s="1"/>
  <c r="GL202" i="1" s="1"/>
  <c r="FC298" i="1"/>
  <c r="GI322" i="1"/>
  <c r="GK322" i="1" s="1"/>
  <c r="GL322" i="1" s="1"/>
  <c r="GH322" i="1"/>
  <c r="GP272" i="1"/>
  <c r="GQ272" i="1"/>
  <c r="HL120" i="1"/>
  <c r="GF120" i="1"/>
  <c r="HJ120" i="1"/>
  <c r="GG120" i="1"/>
  <c r="GE173" i="1"/>
  <c r="FC276" i="1"/>
  <c r="GP76" i="1"/>
  <c r="GQ76" i="1"/>
  <c r="FF283" i="1"/>
  <c r="GC283" i="1"/>
  <c r="GD283" i="1" s="1"/>
  <c r="GH163" i="1"/>
  <c r="GI163" i="1"/>
  <c r="GI127" i="1"/>
  <c r="GH127" i="1"/>
  <c r="AW299" i="1"/>
  <c r="AX299" i="1" s="1"/>
  <c r="GH216" i="1"/>
  <c r="GI216" i="1"/>
  <c r="GK216" i="1" s="1"/>
  <c r="GL216" i="1" s="1"/>
  <c r="CB268" i="1"/>
  <c r="FI268" i="1"/>
  <c r="CA79" i="1"/>
  <c r="FM79" i="1"/>
  <c r="HV197" i="1"/>
  <c r="HO197" i="1"/>
  <c r="HP197" i="1" s="1"/>
  <c r="FC151" i="1"/>
  <c r="FF282" i="1"/>
  <c r="GC282" i="1"/>
  <c r="GD282" i="1" s="1"/>
  <c r="FC282" i="1"/>
  <c r="GE282" i="1"/>
  <c r="FE282" i="1"/>
  <c r="GE275" i="1"/>
  <c r="GF275" i="1" s="1"/>
  <c r="BZ135" i="1"/>
  <c r="FG135" i="1"/>
  <c r="FL135" i="1"/>
  <c r="HL55" i="1"/>
  <c r="HJ55" i="1"/>
  <c r="GF55" i="1"/>
  <c r="GG55" i="1"/>
  <c r="FG198" i="1"/>
  <c r="GJ184" i="1"/>
  <c r="CA118" i="1"/>
  <c r="FM118" i="1"/>
  <c r="FN118" i="1"/>
  <c r="AW118" i="1" s="1"/>
  <c r="AX118" i="1" s="1"/>
  <c r="FO118" i="1"/>
  <c r="ES315" i="1"/>
  <c r="GK320" i="1"/>
  <c r="GL320" i="1" s="1"/>
  <c r="BX121" i="1"/>
  <c r="FJ121" i="1"/>
  <c r="FG244" i="1"/>
  <c r="CB214" i="1"/>
  <c r="FI214" i="1"/>
  <c r="GJ223" i="1"/>
  <c r="HL73" i="1"/>
  <c r="GF73" i="1"/>
  <c r="GG73" i="1"/>
  <c r="GI73" i="1" s="1"/>
  <c r="HJ73" i="1"/>
  <c r="HN184" i="1"/>
  <c r="BZ266" i="1"/>
  <c r="FL266" i="1"/>
  <c r="GC234" i="1"/>
  <c r="GD234" i="1" s="1"/>
  <c r="FF234" i="1"/>
  <c r="GE234" i="1"/>
  <c r="FE234" i="1"/>
  <c r="GC97" i="1"/>
  <c r="GD97" i="1" s="1"/>
  <c r="FF97" i="1"/>
  <c r="FE97" i="1"/>
  <c r="GE97" i="1"/>
  <c r="GF227" i="1"/>
  <c r="GG227" i="1"/>
  <c r="HJ227" i="1"/>
  <c r="BZ56" i="1"/>
  <c r="FL56" i="1"/>
  <c r="GJ56" i="1"/>
  <c r="FF69" i="1"/>
  <c r="GC69" i="1"/>
  <c r="GD69" i="1" s="1"/>
  <c r="BZ105" i="1"/>
  <c r="FL105" i="1"/>
  <c r="GP158" i="1"/>
  <c r="GQ158" i="1"/>
  <c r="BZ77" i="1"/>
  <c r="FL77" i="1"/>
  <c r="BZ120" i="1"/>
  <c r="FL120" i="1"/>
  <c r="HK106" i="1"/>
  <c r="GF185" i="1"/>
  <c r="HJ185" i="1"/>
  <c r="GG185" i="1"/>
  <c r="GC171" i="1"/>
  <c r="GD171" i="1" s="1"/>
  <c r="FF171" i="1"/>
  <c r="GE171" i="1"/>
  <c r="GF171" i="1" s="1"/>
  <c r="FE171" i="1"/>
  <c r="HK81" i="1"/>
  <c r="HV320" i="1"/>
  <c r="HO320" i="1"/>
  <c r="HP320" i="1" s="1"/>
  <c r="GC109" i="1"/>
  <c r="GD109" i="1" s="1"/>
  <c r="FF109" i="1"/>
  <c r="FE109" i="1"/>
  <c r="GE109" i="1"/>
  <c r="BZ211" i="1"/>
  <c r="FL211" i="1"/>
  <c r="ES204" i="1"/>
  <c r="BZ316" i="1"/>
  <c r="FL316" i="1"/>
  <c r="FM78" i="1"/>
  <c r="CA78" i="1"/>
  <c r="HK253" i="1"/>
  <c r="HK286" i="1"/>
  <c r="CA36" i="1"/>
  <c r="FM36" i="1"/>
  <c r="BZ168" i="1"/>
  <c r="FL168" i="1"/>
  <c r="GK288" i="1"/>
  <c r="GL288" i="1" s="1"/>
  <c r="GJ322" i="1"/>
  <c r="GG19" i="1"/>
  <c r="HJ19" i="1"/>
  <c r="GF19" i="1"/>
  <c r="HN44" i="1"/>
  <c r="GC303" i="1"/>
  <c r="GD303" i="1" s="1"/>
  <c r="GP204" i="1"/>
  <c r="GQ204" i="1"/>
  <c r="GC157" i="1"/>
  <c r="GD157" i="1" s="1"/>
  <c r="FF157" i="1"/>
  <c r="GE157" i="1"/>
  <c r="FE157" i="1"/>
  <c r="BZ153" i="1"/>
  <c r="FL153" i="1"/>
  <c r="GP181" i="1"/>
  <c r="GQ181" i="1"/>
  <c r="HK16" i="1"/>
  <c r="FF165" i="1"/>
  <c r="GC165" i="1"/>
  <c r="GD165" i="1" s="1"/>
  <c r="GE165" i="1"/>
  <c r="GF165" i="1" s="1"/>
  <c r="FE165" i="1"/>
  <c r="GH271" i="1"/>
  <c r="GC222" i="1"/>
  <c r="GD222" i="1" s="1"/>
  <c r="FF222" i="1"/>
  <c r="GE222" i="1"/>
  <c r="GF222" i="1" s="1"/>
  <c r="FE222" i="1"/>
  <c r="HK179" i="1"/>
  <c r="GJ231" i="1"/>
  <c r="HL43" i="1"/>
  <c r="CB16" i="1"/>
  <c r="FI16" i="1"/>
  <c r="CB320" i="1"/>
  <c r="FI320" i="1"/>
  <c r="GH164" i="1"/>
  <c r="GI164" i="1"/>
  <c r="CB41" i="1"/>
  <c r="FI41" i="1"/>
  <c r="HL117" i="1"/>
  <c r="HJ117" i="1"/>
  <c r="GG117" i="1"/>
  <c r="CB147" i="1"/>
  <c r="FI147" i="1"/>
  <c r="BZ79" i="1"/>
  <c r="HJ45" i="1"/>
  <c r="GG45" i="1"/>
  <c r="GH183" i="1"/>
  <c r="GI183" i="1"/>
  <c r="BZ322" i="1"/>
  <c r="BZ106" i="1"/>
  <c r="FL106" i="1"/>
  <c r="FG106" i="1"/>
  <c r="BZ163" i="1"/>
  <c r="CB62" i="1"/>
  <c r="FI62" i="1"/>
  <c r="GH206" i="1"/>
  <c r="GI206" i="1"/>
  <c r="HJ42" i="1"/>
  <c r="HL42" i="1" s="1"/>
  <c r="GG42" i="1"/>
  <c r="FF219" i="1"/>
  <c r="GE219" i="1"/>
  <c r="FC219" i="1"/>
  <c r="FE219" i="1"/>
  <c r="GH266" i="1"/>
  <c r="GH169" i="1"/>
  <c r="BZ192" i="1"/>
  <c r="FL192" i="1"/>
  <c r="HL171" i="1"/>
  <c r="HJ171" i="1"/>
  <c r="GG171" i="1"/>
  <c r="BZ96" i="1"/>
  <c r="FM248" i="1"/>
  <c r="CA248" i="1"/>
  <c r="GJ179" i="1"/>
  <c r="BZ115" i="1"/>
  <c r="FL115" i="1"/>
  <c r="CA158" i="1"/>
  <c r="FM158" i="1"/>
  <c r="GJ286" i="1"/>
  <c r="GJ95" i="1"/>
  <c r="CA254" i="1"/>
  <c r="FM254" i="1"/>
  <c r="CB46" i="1"/>
  <c r="FI46" i="1"/>
  <c r="FN46" i="1" s="1"/>
  <c r="HJ229" i="1"/>
  <c r="GF229" i="1"/>
  <c r="GG229" i="1"/>
  <c r="CB242" i="1"/>
  <c r="FI242" i="1"/>
  <c r="FN242" i="1" s="1"/>
  <c r="CB108" i="1"/>
  <c r="FI108" i="1"/>
  <c r="GH213" i="1"/>
  <c r="GI213" i="1"/>
  <c r="GK213" i="1" s="1"/>
  <c r="GL213" i="1" s="1"/>
  <c r="HK306" i="1"/>
  <c r="GP259" i="1"/>
  <c r="GQ259" i="1"/>
  <c r="CB227" i="1"/>
  <c r="FI227" i="1"/>
  <c r="FF67" i="1"/>
  <c r="GE67" i="1"/>
  <c r="FE67" i="1"/>
  <c r="GG41" i="1"/>
  <c r="GF41" i="1"/>
  <c r="HJ41" i="1"/>
  <c r="HL41" i="1" s="1"/>
  <c r="GH71" i="1"/>
  <c r="GI71" i="1"/>
  <c r="GH147" i="1"/>
  <c r="GI147" i="1"/>
  <c r="BZ48" i="1"/>
  <c r="FL48" i="1"/>
  <c r="GP281" i="1"/>
  <c r="GQ281" i="1"/>
  <c r="GJ217" i="1"/>
  <c r="FF143" i="1"/>
  <c r="GC143" i="1"/>
  <c r="GD143" i="1" s="1"/>
  <c r="FE143" i="1"/>
  <c r="GE143" i="1"/>
  <c r="GF143" i="1" s="1"/>
  <c r="AW125" i="1"/>
  <c r="AX125" i="1" s="1"/>
  <c r="CA125" i="1"/>
  <c r="FM125" i="1"/>
  <c r="FN125" i="1"/>
  <c r="BZ286" i="1"/>
  <c r="FE323" i="1"/>
  <c r="HN22" i="1"/>
  <c r="HM22" i="1"/>
  <c r="HV22" i="1" s="1"/>
  <c r="CB153" i="1"/>
  <c r="FI153" i="1"/>
  <c r="GP144" i="1"/>
  <c r="GQ144" i="1"/>
  <c r="GI16" i="1"/>
  <c r="GH16" i="1"/>
  <c r="GI231" i="1"/>
  <c r="GH231" i="1"/>
  <c r="GH200" i="1"/>
  <c r="GI200" i="1"/>
  <c r="CB44" i="1"/>
  <c r="FI44" i="1"/>
  <c r="FF254" i="1"/>
  <c r="GC254" i="1"/>
  <c r="GD254" i="1" s="1"/>
  <c r="BZ232" i="1"/>
  <c r="FL232" i="1"/>
  <c r="GE279" i="1"/>
  <c r="GH321" i="1"/>
  <c r="GI321" i="1"/>
  <c r="GK321" i="1" s="1"/>
  <c r="GL321" i="1" s="1"/>
  <c r="HJ265" i="1"/>
  <c r="GG265" i="1"/>
  <c r="GF265" i="1"/>
  <c r="AW62" i="1"/>
  <c r="AX62" i="1" s="1"/>
  <c r="CA62" i="1"/>
  <c r="FM62" i="1"/>
  <c r="FN62" i="1"/>
  <c r="FO62" i="1"/>
  <c r="CB175" i="1"/>
  <c r="FI175" i="1"/>
  <c r="GG76" i="1"/>
  <c r="GG283" i="1"/>
  <c r="GC181" i="1"/>
  <c r="GD181" i="1" s="1"/>
  <c r="FF181" i="1"/>
  <c r="GC172" i="1"/>
  <c r="GD172" i="1" s="1"/>
  <c r="FF172" i="1"/>
  <c r="FE172" i="1"/>
  <c r="GE172" i="1"/>
  <c r="GF172" i="1" s="1"/>
  <c r="FC21" i="1"/>
  <c r="GC21" i="1" s="1"/>
  <c r="GD21" i="1" s="1"/>
  <c r="CB73" i="1"/>
  <c r="FI73" i="1"/>
  <c r="HK20" i="1"/>
  <c r="ES35" i="1"/>
  <c r="CB114" i="1"/>
  <c r="FI114" i="1"/>
  <c r="AW311" i="1"/>
  <c r="AX311" i="1" s="1"/>
  <c r="CB178" i="1"/>
  <c r="FI178" i="1"/>
  <c r="HJ57" i="1"/>
  <c r="GF57" i="1"/>
  <c r="GG57" i="1"/>
  <c r="GC84" i="1"/>
  <c r="GD84" i="1" s="1"/>
  <c r="FF84" i="1"/>
  <c r="FF40" i="1"/>
  <c r="FC40" i="1"/>
  <c r="GE40" i="1"/>
  <c r="FE40" i="1"/>
  <c r="BX20" i="1"/>
  <c r="FJ20" i="1"/>
  <c r="CB57" i="1"/>
  <c r="FI57" i="1"/>
  <c r="GP193" i="1"/>
  <c r="GQ193" i="1"/>
  <c r="HJ110" i="1"/>
  <c r="GF110" i="1"/>
  <c r="GG110" i="1"/>
  <c r="HL112" i="1"/>
  <c r="CA291" i="1"/>
  <c r="FM291" i="1"/>
  <c r="GH198" i="1"/>
  <c r="BZ137" i="1"/>
  <c r="FL137" i="1"/>
  <c r="FF158" i="1"/>
  <c r="GC158" i="1"/>
  <c r="GD158" i="1" s="1"/>
  <c r="GH155" i="1"/>
  <c r="GI155" i="1"/>
  <c r="FF177" i="1"/>
  <c r="GE177" i="1"/>
  <c r="FC177" i="1"/>
  <c r="FE177" i="1"/>
  <c r="GP54" i="1"/>
  <c r="GQ54" i="1"/>
  <c r="GE189" i="1"/>
  <c r="BX24" i="1"/>
  <c r="FJ24" i="1"/>
  <c r="ES233" i="1"/>
  <c r="GC146" i="1"/>
  <c r="GD146" i="1" s="1"/>
  <c r="FF146" i="1"/>
  <c r="GE146" i="1"/>
  <c r="FE146" i="1"/>
  <c r="FC146" i="1"/>
  <c r="HL61" i="1"/>
  <c r="GF61" i="1"/>
  <c r="HJ61" i="1"/>
  <c r="GG61" i="1"/>
  <c r="GI108" i="1"/>
  <c r="GH108" i="1"/>
  <c r="HH176" i="1"/>
  <c r="HK216" i="1"/>
  <c r="BZ183" i="1"/>
  <c r="FL183" i="1"/>
  <c r="GP293" i="1"/>
  <c r="GQ293" i="1"/>
  <c r="BZ208" i="1"/>
  <c r="FL208" i="1"/>
  <c r="BZ188" i="1"/>
  <c r="FL188" i="1"/>
  <c r="GH197" i="1"/>
  <c r="GI197" i="1"/>
  <c r="GK197" i="1" s="1"/>
  <c r="GL197" i="1" s="1"/>
  <c r="CB56" i="1"/>
  <c r="FI56" i="1"/>
  <c r="FG270" i="1"/>
  <c r="GC180" i="1"/>
  <c r="GD180" i="1" s="1"/>
  <c r="FM260" i="1"/>
  <c r="CA260" i="1"/>
  <c r="HK135" i="1"/>
  <c r="FG329" i="1"/>
  <c r="GJ216" i="1"/>
  <c r="CB142" i="1"/>
  <c r="FI142" i="1"/>
  <c r="GP257" i="1"/>
  <c r="GQ257" i="1"/>
  <c r="GE181" i="1"/>
  <c r="FO299" i="1"/>
  <c r="GI135" i="1"/>
  <c r="GH135" i="1"/>
  <c r="FG163" i="1"/>
  <c r="BZ17" i="1"/>
  <c r="FL17" i="1"/>
  <c r="FG70" i="1"/>
  <c r="HJ26" i="1"/>
  <c r="GF26" i="1"/>
  <c r="GG26" i="1"/>
  <c r="CB271" i="1"/>
  <c r="FI271" i="1"/>
  <c r="FN271" i="1" s="1"/>
  <c r="GP255" i="1"/>
  <c r="GQ255" i="1"/>
  <c r="GC125" i="1"/>
  <c r="GD125" i="1" s="1"/>
  <c r="BZ223" i="1"/>
  <c r="FL223" i="1"/>
  <c r="GE254" i="1"/>
  <c r="GF254" i="1" s="1"/>
  <c r="CB25" i="1"/>
  <c r="FI25" i="1"/>
  <c r="FC173" i="1"/>
  <c r="BX299" i="1"/>
  <c r="FJ299" i="1"/>
  <c r="FG58" i="1"/>
  <c r="BZ196" i="1"/>
  <c r="FL196" i="1"/>
  <c r="GF65" i="1"/>
  <c r="HJ65" i="1"/>
  <c r="GG65" i="1"/>
  <c r="FF150" i="1"/>
  <c r="GC150" i="1"/>
  <c r="GD150" i="1" s="1"/>
  <c r="GE150" i="1"/>
  <c r="GF150" i="1" s="1"/>
  <c r="FE150" i="1"/>
  <c r="BZ124" i="1"/>
  <c r="FL124" i="1"/>
  <c r="FM224" i="1"/>
  <c r="CA224" i="1"/>
  <c r="HL97" i="1"/>
  <c r="GF97" i="1"/>
  <c r="GG97" i="1"/>
  <c r="HJ97" i="1"/>
  <c r="GJ296" i="1"/>
  <c r="HV145" i="1"/>
  <c r="HO145" i="1"/>
  <c r="HP145" i="1" s="1"/>
  <c r="GJ82" i="1"/>
  <c r="BZ264" i="1"/>
  <c r="FG264" i="1"/>
  <c r="FL264" i="1"/>
  <c r="FE205" i="1"/>
  <c r="HM199" i="1"/>
  <c r="GH77" i="1"/>
  <c r="GJ106" i="1"/>
  <c r="HN175" i="1"/>
  <c r="HM175" i="1"/>
  <c r="ES281" i="1"/>
  <c r="GJ81" i="1"/>
  <c r="GG78" i="1"/>
  <c r="HJ78" i="1"/>
  <c r="GF78" i="1"/>
  <c r="BZ179" i="1"/>
  <c r="FL179" i="1"/>
  <c r="FM28" i="1"/>
  <c r="FN28" i="1"/>
  <c r="AW28" i="1"/>
  <c r="AX28" i="1" s="1"/>
  <c r="CA28" i="1"/>
  <c r="FM68" i="1"/>
  <c r="CA68" i="1"/>
  <c r="GH316" i="1"/>
  <c r="GI316" i="1"/>
  <c r="GK316" i="1" s="1"/>
  <c r="GL316" i="1" s="1"/>
  <c r="CA230" i="1"/>
  <c r="FM230" i="1"/>
  <c r="BZ85" i="1"/>
  <c r="FL85" i="1"/>
  <c r="GG36" i="1"/>
  <c r="HJ36" i="1"/>
  <c r="GF36" i="1"/>
  <c r="HK104" i="1"/>
  <c r="HK115" i="1"/>
  <c r="GJ130" i="1"/>
  <c r="GM130" i="1"/>
  <c r="FM185" i="1"/>
  <c r="FN185" i="1"/>
  <c r="AW185" i="1"/>
  <c r="AX185" i="1" s="1"/>
  <c r="CA185" i="1"/>
  <c r="FM41" i="1"/>
  <c r="FN41" i="1"/>
  <c r="CA41" i="1"/>
  <c r="BZ32" i="1"/>
  <c r="FL32" i="1"/>
  <c r="HK304" i="1"/>
  <c r="GJ244" i="1"/>
  <c r="BZ114" i="1"/>
  <c r="FL114" i="1"/>
  <c r="BZ292" i="1"/>
  <c r="FG292" i="1"/>
  <c r="FL292" i="1"/>
  <c r="HK174" i="1"/>
  <c r="BZ268" i="1"/>
  <c r="FL268" i="1"/>
  <c r="HL286" i="1"/>
  <c r="HJ236" i="1"/>
  <c r="GF236" i="1"/>
  <c r="GG236" i="1"/>
  <c r="GH153" i="1"/>
  <c r="GI153" i="1"/>
  <c r="FM101" i="1"/>
  <c r="FO101" i="1"/>
  <c r="CA101" i="1"/>
  <c r="GJ16" i="1"/>
  <c r="BZ241" i="1"/>
  <c r="FL241" i="1"/>
  <c r="HL68" i="1"/>
  <c r="GF68" i="1"/>
  <c r="GG68" i="1"/>
  <c r="HJ68" i="1"/>
  <c r="BZ63" i="1"/>
  <c r="FG63" i="1"/>
  <c r="FL63" i="1"/>
  <c r="CA133" i="1"/>
  <c r="FM133" i="1"/>
  <c r="FN133" i="1"/>
  <c r="AW133" i="1" s="1"/>
  <c r="AX133" i="1" s="1"/>
  <c r="HV309" i="1"/>
  <c r="HO309" i="1"/>
  <c r="HP309" i="1" s="1"/>
  <c r="HK224" i="1"/>
  <c r="GG32" i="1"/>
  <c r="HJ32" i="1"/>
  <c r="GF32" i="1"/>
  <c r="CB55" i="1"/>
  <c r="FI55" i="1"/>
  <c r="GI244" i="1"/>
  <c r="GK244" i="1" s="1"/>
  <c r="GL244" i="1" s="1"/>
  <c r="GM244" i="1" s="1"/>
  <c r="GH244" i="1"/>
  <c r="HK277" i="1"/>
  <c r="GI81" i="1"/>
  <c r="GH81" i="1"/>
  <c r="BZ191" i="1"/>
  <c r="FG191" i="1"/>
  <c r="FF166" i="1"/>
  <c r="HH182" i="1"/>
  <c r="GH208" i="1"/>
  <c r="GI208" i="1"/>
  <c r="FY288" i="1"/>
  <c r="GP283" i="1"/>
  <c r="GQ283" i="1"/>
  <c r="FM73" i="1"/>
  <c r="FN73" i="1"/>
  <c r="CA73" i="1"/>
  <c r="AW73" i="1"/>
  <c r="AX73" i="1" s="1"/>
  <c r="BZ174" i="1"/>
  <c r="FG21" i="1"/>
  <c r="FF27" i="1"/>
  <c r="GE27" i="1"/>
  <c r="FE27" i="1"/>
  <c r="FC27" i="1"/>
  <c r="GE186" i="1"/>
  <c r="GF186" i="1" s="1"/>
  <c r="CB29" i="1"/>
  <c r="FI29" i="1"/>
  <c r="HM217" i="1"/>
  <c r="HN217" i="1"/>
  <c r="HJ103" i="1"/>
  <c r="GF103" i="1"/>
  <c r="GG103" i="1"/>
  <c r="GF268" i="1"/>
  <c r="GG268" i="1"/>
  <c r="HJ268" i="1"/>
  <c r="GJ201" i="1"/>
  <c r="HJ222" i="1"/>
  <c r="HL222" i="1" s="1"/>
  <c r="GG222" i="1"/>
  <c r="HM308" i="1"/>
  <c r="HN308" i="1" s="1"/>
  <c r="FF189" i="1"/>
  <c r="HL192" i="1"/>
  <c r="HJ192" i="1"/>
  <c r="GF192" i="1"/>
  <c r="GG192" i="1"/>
  <c r="CB61" i="1"/>
  <c r="FI61" i="1"/>
  <c r="GM182" i="1"/>
  <c r="CB92" i="1"/>
  <c r="FI92" i="1"/>
  <c r="GG116" i="1"/>
  <c r="GF116" i="1"/>
  <c r="HJ116" i="1"/>
  <c r="HL116" i="1" s="1"/>
  <c r="GQ23" i="1"/>
  <c r="GP23" i="1"/>
  <c r="BZ104" i="1"/>
  <c r="CB170" i="1"/>
  <c r="FI170" i="1"/>
  <c r="GF164" i="1"/>
  <c r="GG164" i="1"/>
  <c r="HJ164" i="1"/>
  <c r="GH99" i="1"/>
  <c r="GI99" i="1"/>
  <c r="GH290" i="1"/>
  <c r="GI290" i="1"/>
  <c r="CB137" i="1"/>
  <c r="FI137" i="1"/>
  <c r="CA22" i="1"/>
  <c r="FM22" i="1"/>
  <c r="FF53" i="1"/>
  <c r="GE53" i="1"/>
  <c r="FC53" i="1"/>
  <c r="FE53" i="1"/>
  <c r="GP212" i="1"/>
  <c r="GQ212" i="1"/>
  <c r="BX145" i="1"/>
  <c r="FJ145" i="1"/>
  <c r="FK145" i="1" s="1"/>
  <c r="GH232" i="1"/>
  <c r="GI232" i="1"/>
  <c r="GQ50" i="1"/>
  <c r="GP50" i="1"/>
  <c r="FM265" i="1"/>
  <c r="CA265" i="1"/>
  <c r="GC252" i="1"/>
  <c r="GD252" i="1" s="1"/>
  <c r="FF252" i="1"/>
  <c r="GJ88" i="1"/>
  <c r="GF283" i="1"/>
  <c r="CB223" i="1"/>
  <c r="FI223" i="1"/>
  <c r="CB101" i="1"/>
  <c r="FI101" i="1"/>
  <c r="FN101" i="1" s="1"/>
  <c r="CA239" i="1"/>
  <c r="FM239" i="1"/>
  <c r="FN239" i="1"/>
  <c r="FO239" i="1"/>
  <c r="GJ20" i="1"/>
  <c r="GK20" i="1" s="1"/>
  <c r="GL20" i="1" s="1"/>
  <c r="GP148" i="1"/>
  <c r="GQ148" i="1"/>
  <c r="GJ121" i="1"/>
  <c r="GK121" i="1" s="1"/>
  <c r="GL121" i="1" s="1"/>
  <c r="FG166" i="1"/>
  <c r="GC240" i="1"/>
  <c r="GD240" i="1" s="1"/>
  <c r="FF240" i="1"/>
  <c r="FE240" i="1"/>
  <c r="GE240" i="1"/>
  <c r="HL235" i="1"/>
  <c r="GG235" i="1"/>
  <c r="HJ235" i="1"/>
  <c r="GF235" i="1"/>
  <c r="HJ239" i="1"/>
  <c r="GF239" i="1"/>
  <c r="GG239" i="1"/>
  <c r="FF58" i="1"/>
  <c r="BX176" i="1"/>
  <c r="FJ176" i="1"/>
  <c r="FY176" i="1" s="1"/>
  <c r="GH184" i="1"/>
  <c r="GI184" i="1"/>
  <c r="HL23" i="1"/>
  <c r="BX327" i="1"/>
  <c r="FJ327" i="1"/>
  <c r="GC269" i="1"/>
  <c r="GD269" i="1" s="1"/>
  <c r="FF269" i="1"/>
  <c r="ES314" i="1"/>
  <c r="GC267" i="1"/>
  <c r="GD267" i="1" s="1"/>
  <c r="FF267" i="1"/>
  <c r="FC267" i="1"/>
  <c r="GE267" i="1"/>
  <c r="FE267" i="1"/>
  <c r="GP254" i="1"/>
  <c r="GQ254" i="1"/>
  <c r="BX288" i="1"/>
  <c r="FJ288" i="1"/>
  <c r="GP233" i="1"/>
  <c r="GQ233" i="1"/>
  <c r="GP276" i="1"/>
  <c r="GQ276" i="1"/>
  <c r="FO208" i="1"/>
  <c r="FM208" i="1"/>
  <c r="CA208" i="1"/>
  <c r="GH309" i="1"/>
  <c r="GI309" i="1"/>
  <c r="GK309" i="1" s="1"/>
  <c r="GL309" i="1" s="1"/>
  <c r="BZ242" i="1"/>
  <c r="FL242" i="1"/>
  <c r="FO242" i="1" s="1"/>
  <c r="BZ253" i="1"/>
  <c r="FL253" i="1"/>
  <c r="GP134" i="1"/>
  <c r="GQ134" i="1"/>
  <c r="FM231" i="1"/>
  <c r="CA231" i="1"/>
  <c r="CB309" i="1"/>
  <c r="FI309" i="1"/>
  <c r="FY127" i="1"/>
  <c r="FC189" i="1"/>
  <c r="GC189" i="1" s="1"/>
  <c r="GD189" i="1" s="1"/>
  <c r="FY307" i="1"/>
  <c r="FE58" i="1"/>
  <c r="FY327" i="1"/>
  <c r="FC243" i="1"/>
  <c r="GC243" i="1" s="1"/>
  <c r="GD243" i="1" s="1"/>
  <c r="GC61" i="1"/>
  <c r="GD61" i="1" s="1"/>
  <c r="FN176" i="1"/>
  <c r="HL118" i="1"/>
  <c r="HJ118" i="1"/>
  <c r="GG118" i="1"/>
  <c r="GF118" i="1"/>
  <c r="FG180" i="1"/>
  <c r="CB196" i="1"/>
  <c r="FI196" i="1"/>
  <c r="GI17" i="1"/>
  <c r="GH17" i="1"/>
  <c r="GC328" i="1"/>
  <c r="GD328" i="1" s="1"/>
  <c r="FF328" i="1"/>
  <c r="BZ118" i="1"/>
  <c r="FL118" i="1"/>
  <c r="HO201" i="1"/>
  <c r="HP201" i="1" s="1"/>
  <c r="FF201" i="1"/>
  <c r="GC201" i="1"/>
  <c r="GD201" i="1" s="1"/>
  <c r="GI223" i="1"/>
  <c r="GK223" i="1" s="1"/>
  <c r="GL223" i="1" s="1"/>
  <c r="GH223" i="1"/>
  <c r="ES148" i="1"/>
  <c r="FC284" i="1"/>
  <c r="GC284" i="1" s="1"/>
  <c r="GD284" i="1" s="1"/>
  <c r="FE166" i="1"/>
  <c r="GP98" i="1"/>
  <c r="GQ98" i="1"/>
  <c r="BZ44" i="1"/>
  <c r="FL44" i="1"/>
  <c r="FG84" i="1"/>
  <c r="BX311" i="1"/>
  <c r="FJ311" i="1"/>
  <c r="GP64" i="1"/>
  <c r="GQ64" i="1"/>
  <c r="CB216" i="1"/>
  <c r="FI216" i="1"/>
  <c r="ES107" i="1"/>
  <c r="HK188" i="1"/>
  <c r="BZ25" i="1"/>
  <c r="FL25" i="1"/>
  <c r="HK223" i="1"/>
  <c r="GE201" i="1"/>
  <c r="GF201" i="1" s="1"/>
  <c r="BZ326" i="1"/>
  <c r="HM56" i="1"/>
  <c r="HN56" i="1"/>
  <c r="CA122" i="1"/>
  <c r="FM122" i="1"/>
  <c r="FN122" i="1"/>
  <c r="FO122" i="1"/>
  <c r="BZ227" i="1"/>
  <c r="FL227" i="1"/>
  <c r="GJ132" i="1"/>
  <c r="BZ169" i="1"/>
  <c r="FL169" i="1"/>
  <c r="FN192" i="1"/>
  <c r="AW192" i="1" s="1"/>
  <c r="AX192" i="1" s="1"/>
  <c r="CA192" i="1"/>
  <c r="FM192" i="1"/>
  <c r="FC205" i="1"/>
  <c r="GC38" i="1"/>
  <c r="GD38" i="1" s="1"/>
  <c r="FF38" i="1"/>
  <c r="GE38" i="1"/>
  <c r="GF38" i="1" s="1"/>
  <c r="FE38" i="1"/>
  <c r="BZ29" i="1"/>
  <c r="FL29" i="1"/>
  <c r="FC154" i="1"/>
  <c r="FM142" i="1"/>
  <c r="CA142" i="1"/>
  <c r="BZ305" i="1"/>
  <c r="FL305" i="1"/>
  <c r="CA95" i="1"/>
  <c r="FM95" i="1"/>
  <c r="FG69" i="1"/>
  <c r="HL81" i="1"/>
  <c r="HV182" i="1"/>
  <c r="HO182" i="1"/>
  <c r="HP182" i="1" s="1"/>
  <c r="FE328" i="1"/>
  <c r="FM96" i="1"/>
  <c r="CA96" i="1"/>
  <c r="GC159" i="1"/>
  <c r="GD159" i="1" s="1"/>
  <c r="FF159" i="1"/>
  <c r="FE159" i="1"/>
  <c r="GE159" i="1"/>
  <c r="GF159" i="1" s="1"/>
  <c r="FF317" i="1"/>
  <c r="GC317" i="1"/>
  <c r="GD317" i="1" s="1"/>
  <c r="FE317" i="1"/>
  <c r="GE317" i="1"/>
  <c r="GF317" i="1" s="1"/>
  <c r="FM273" i="1"/>
  <c r="CA273" i="1"/>
  <c r="HM88" i="1"/>
  <c r="HN88" i="1"/>
  <c r="GJ104" i="1"/>
  <c r="BX307" i="1"/>
  <c r="FJ307" i="1"/>
  <c r="CA72" i="1"/>
  <c r="FM72" i="1"/>
  <c r="GC185" i="1"/>
  <c r="GD185" i="1" s="1"/>
  <c r="HM99" i="1"/>
  <c r="HN99" i="1"/>
  <c r="HK322" i="1"/>
  <c r="GC32" i="1"/>
  <c r="GD32" i="1" s="1"/>
  <c r="GC19" i="1"/>
  <c r="GD19" i="1" s="1"/>
  <c r="GJ304" i="1"/>
  <c r="FY318" i="1"/>
  <c r="GC103" i="1"/>
  <c r="GD103" i="1" s="1"/>
  <c r="FM289" i="1"/>
  <c r="CA289" i="1"/>
  <c r="FO289" i="1"/>
  <c r="GH114" i="1"/>
  <c r="GH292" i="1"/>
  <c r="GC268" i="1"/>
  <c r="GD268" i="1" s="1"/>
  <c r="HJ28" i="1"/>
  <c r="GF28" i="1"/>
  <c r="GG28" i="1"/>
  <c r="HL101" i="1"/>
  <c r="GG101" i="1"/>
  <c r="GF101" i="1"/>
  <c r="HJ101" i="1"/>
  <c r="HL136" i="1"/>
  <c r="GG136" i="1"/>
  <c r="HJ136" i="1"/>
  <c r="GJ215" i="1"/>
  <c r="GH241" i="1"/>
  <c r="GH63" i="1"/>
  <c r="BZ271" i="1"/>
  <c r="FL271" i="1"/>
  <c r="BZ133" i="1"/>
  <c r="FL133" i="1"/>
  <c r="GC18" i="1"/>
  <c r="GD18" i="1" s="1"/>
  <c r="FF18" i="1"/>
  <c r="GE18" i="1"/>
  <c r="GF18" i="1" s="1"/>
  <c r="FE18" i="1"/>
  <c r="GJ170" i="1"/>
  <c r="HL174" i="1"/>
  <c r="GJ224" i="1"/>
  <c r="FF94" i="1"/>
  <c r="GC94" i="1"/>
  <c r="GD94" i="1" s="1"/>
  <c r="GE94" i="1"/>
  <c r="FC94" i="1"/>
  <c r="FE94" i="1"/>
  <c r="FM104" i="1"/>
  <c r="CA104" i="1"/>
  <c r="GH48" i="1"/>
  <c r="FF91" i="1"/>
  <c r="CB316" i="1"/>
  <c r="FI316" i="1"/>
  <c r="GC276" i="1"/>
  <c r="GD276" i="1" s="1"/>
  <c r="FF276" i="1"/>
  <c r="FG276" i="1" s="1"/>
  <c r="CB277" i="1"/>
  <c r="FI277" i="1"/>
  <c r="FF275" i="1"/>
  <c r="GC275" i="1"/>
  <c r="GD275" i="1" s="1"/>
  <c r="GH217" i="1"/>
  <c r="GI217" i="1"/>
  <c r="GK217" i="1" s="1"/>
  <c r="GL217" i="1" s="1"/>
  <c r="GM217" i="1" s="1"/>
  <c r="FF207" i="1"/>
  <c r="FE207" i="1"/>
  <c r="GE207" i="1"/>
  <c r="FC207" i="1"/>
  <c r="GC207" i="1" s="1"/>
  <c r="GD207" i="1" s="1"/>
  <c r="CB305" i="1"/>
  <c r="FI305" i="1"/>
  <c r="GP51" i="1"/>
  <c r="GQ51" i="1"/>
  <c r="HL139" i="1"/>
  <c r="HJ139" i="1"/>
  <c r="GG139" i="1"/>
  <c r="CB133" i="1"/>
  <c r="FI133" i="1"/>
  <c r="CB130" i="1"/>
  <c r="FI130" i="1"/>
  <c r="FF323" i="1"/>
  <c r="FG323" i="1" s="1"/>
  <c r="GC323" i="1"/>
  <c r="GD323" i="1" s="1"/>
  <c r="GH149" i="1"/>
  <c r="FO29" i="1"/>
  <c r="CA29" i="1"/>
  <c r="AW29" i="1"/>
  <c r="AX29" i="1" s="1"/>
  <c r="FM29" i="1"/>
  <c r="FN29" i="1"/>
  <c r="FF102" i="1"/>
  <c r="GE102" i="1"/>
  <c r="FE102" i="1"/>
  <c r="HK46" i="1"/>
  <c r="HL157" i="1"/>
  <c r="GF157" i="1"/>
  <c r="HJ157" i="1"/>
  <c r="GG157" i="1"/>
  <c r="FF256" i="1"/>
  <c r="GE256" i="1"/>
  <c r="FE256" i="1"/>
  <c r="CA271" i="1"/>
  <c r="FM271" i="1"/>
  <c r="GM174" i="1"/>
  <c r="GJ174" i="1"/>
  <c r="HK142" i="1"/>
  <c r="CB210" i="1"/>
  <c r="FI210" i="1"/>
  <c r="CB103" i="1"/>
  <c r="FI103" i="1"/>
  <c r="FF90" i="1"/>
  <c r="GC90" i="1"/>
  <c r="GD90" i="1" s="1"/>
  <c r="GE90" i="1"/>
  <c r="FE90" i="1"/>
  <c r="GH104" i="1"/>
  <c r="GI104" i="1"/>
  <c r="FG215" i="1"/>
  <c r="GC218" i="1"/>
  <c r="GD218" i="1" s="1"/>
  <c r="FF218" i="1"/>
  <c r="BZ147" i="1"/>
  <c r="FL147" i="1"/>
  <c r="HK327" i="1"/>
  <c r="GP39" i="1"/>
  <c r="GQ39" i="1"/>
  <c r="FF251" i="1"/>
  <c r="GC251" i="1"/>
  <c r="GD251" i="1" s="1"/>
  <c r="FC91" i="1"/>
  <c r="HL221" i="1"/>
  <c r="HJ221" i="1"/>
  <c r="GG221" i="1"/>
  <c r="GP80" i="1"/>
  <c r="GQ80" i="1"/>
  <c r="FF141" i="1"/>
  <c r="GE141" i="1"/>
  <c r="FE141" i="1"/>
  <c r="BZ231" i="1"/>
  <c r="GG43" i="1"/>
  <c r="GP166" i="1"/>
  <c r="GQ166" i="1"/>
  <c r="FF116" i="1"/>
  <c r="GC116" i="1"/>
  <c r="GD116" i="1" s="1"/>
  <c r="GE116" i="1"/>
  <c r="FE116" i="1"/>
  <c r="CB253" i="1"/>
  <c r="FI253" i="1"/>
  <c r="GP107" i="1"/>
  <c r="GQ107" i="1"/>
  <c r="FC90" i="1"/>
  <c r="GP301" i="1"/>
  <c r="GQ301" i="1"/>
  <c r="GJ23" i="1"/>
  <c r="BY88" i="1"/>
  <c r="CD88" i="1" s="1"/>
  <c r="GP270" i="1"/>
  <c r="GQ270" i="1"/>
  <c r="HK121" i="1"/>
  <c r="FF43" i="1"/>
  <c r="GC43" i="1"/>
  <c r="GD43" i="1" s="1"/>
  <c r="FC212" i="1"/>
  <c r="GJ187" i="1"/>
  <c r="FF310" i="1"/>
  <c r="GE310" i="1"/>
  <c r="FE310" i="1"/>
  <c r="HL248" i="1"/>
  <c r="GF248" i="1"/>
  <c r="GG248" i="1"/>
  <c r="HJ248" i="1"/>
  <c r="CB239" i="1"/>
  <c r="FI239" i="1"/>
  <c r="GH195" i="1"/>
  <c r="GI195" i="1"/>
  <c r="GK195" i="1" s="1"/>
  <c r="GL195" i="1" s="1"/>
  <c r="FF274" i="1"/>
  <c r="GE274" i="1"/>
  <c r="FC274" i="1"/>
  <c r="FE274" i="1"/>
  <c r="BZ184" i="1"/>
  <c r="FL184" i="1"/>
  <c r="FG181" i="1"/>
  <c r="GC119" i="1"/>
  <c r="GD119" i="1" s="1"/>
  <c r="FF119" i="1"/>
  <c r="GE119" i="1"/>
  <c r="GF119" i="1" s="1"/>
  <c r="FE119" i="1"/>
  <c r="GJ145" i="1"/>
  <c r="GK145" i="1" s="1"/>
  <c r="GL145" i="1" s="1"/>
  <c r="GI92" i="1"/>
  <c r="GK92" i="1" s="1"/>
  <c r="GL92" i="1" s="1"/>
  <c r="GM92" i="1" s="1"/>
  <c r="GH92" i="1"/>
  <c r="CB291" i="1"/>
  <c r="FI291" i="1"/>
  <c r="GE84" i="1"/>
  <c r="HK203" i="1"/>
  <c r="GP285" i="1"/>
  <c r="GQ285" i="1"/>
  <c r="HK195" i="1"/>
  <c r="GH253" i="1"/>
  <c r="GI253" i="1"/>
  <c r="FL306" i="1"/>
  <c r="BZ75" i="1"/>
  <c r="BZ277" i="1"/>
  <c r="FL277" i="1"/>
  <c r="BZ294" i="1"/>
  <c r="FL294" i="1"/>
  <c r="FM74" i="1"/>
  <c r="CA74" i="1"/>
  <c r="HJ133" i="1"/>
  <c r="HL133" i="1" s="1"/>
  <c r="GF133" i="1"/>
  <c r="GG133" i="1"/>
  <c r="CB105" i="1"/>
  <c r="FI105" i="1"/>
  <c r="BZ180" i="1"/>
  <c r="FL180" i="1"/>
  <c r="FE252" i="1"/>
  <c r="GH187" i="1"/>
  <c r="GI187" i="1"/>
  <c r="GC45" i="1"/>
  <c r="GD45" i="1" s="1"/>
  <c r="FF45" i="1"/>
  <c r="FE45" i="1"/>
  <c r="GE45" i="1"/>
  <c r="GF45" i="1" s="1"/>
  <c r="GG301" i="1"/>
  <c r="CB185" i="1"/>
  <c r="FI185" i="1"/>
  <c r="FG269" i="1"/>
  <c r="FL309" i="1"/>
  <c r="CA201" i="1"/>
  <c r="FM201" i="1"/>
  <c r="GC57" i="1"/>
  <c r="GD57" i="1" s="1"/>
  <c r="CB118" i="1"/>
  <c r="FI118" i="1"/>
  <c r="CB195" i="1"/>
  <c r="FI195" i="1"/>
  <c r="FL195" i="1"/>
  <c r="GP173" i="1"/>
  <c r="GQ173" i="1"/>
  <c r="GJ203" i="1"/>
  <c r="GK203" i="1" s="1"/>
  <c r="GL203" i="1" s="1"/>
  <c r="FG231" i="1"/>
  <c r="FG283" i="1"/>
  <c r="GC118" i="1"/>
  <c r="GD118" i="1" s="1"/>
  <c r="GP302" i="1"/>
  <c r="GQ302" i="1"/>
  <c r="HL216" i="1"/>
  <c r="FG218" i="1"/>
  <c r="BZ125" i="1"/>
  <c r="FL125" i="1"/>
  <c r="FN24" i="1"/>
  <c r="FO319" i="1"/>
  <c r="BZ304" i="1"/>
  <c r="FL304" i="1"/>
  <c r="FC166" i="1"/>
  <c r="GH299" i="1"/>
  <c r="GI299" i="1"/>
  <c r="GK299" i="1" s="1"/>
  <c r="GL299" i="1" s="1"/>
  <c r="GI44" i="1"/>
  <c r="GH44" i="1"/>
  <c r="FG229" i="1"/>
  <c r="FF245" i="1"/>
  <c r="GE245" i="1"/>
  <c r="FE245" i="1"/>
  <c r="FC245" i="1"/>
  <c r="GC245" i="1" s="1"/>
  <c r="GD245" i="1" s="1"/>
  <c r="HL188" i="1"/>
  <c r="HK79" i="1"/>
  <c r="FG255" i="1"/>
  <c r="CA235" i="1"/>
  <c r="FM235" i="1"/>
  <c r="HN82" i="1"/>
  <c r="HM82" i="1"/>
  <c r="GI326" i="1"/>
  <c r="GH326" i="1"/>
  <c r="HL167" i="1"/>
  <c r="GF167" i="1"/>
  <c r="GG167" i="1"/>
  <c r="HJ167" i="1"/>
  <c r="HJ156" i="1"/>
  <c r="GG156" i="1"/>
  <c r="FF65" i="1"/>
  <c r="GC65" i="1"/>
  <c r="GD65" i="1" s="1"/>
  <c r="GE65" i="1"/>
  <c r="FE65" i="1"/>
  <c r="FM149" i="1"/>
  <c r="CA149" i="1"/>
  <c r="CA229" i="1"/>
  <c r="FM229" i="1"/>
  <c r="CA264" i="1"/>
  <c r="FM264" i="1"/>
  <c r="GJ200" i="1"/>
  <c r="BZ34" i="1"/>
  <c r="FG34" i="1"/>
  <c r="HL126" i="1"/>
  <c r="GG126" i="1"/>
  <c r="HJ126" i="1"/>
  <c r="GE69" i="1"/>
  <c r="GF69" i="1" s="1"/>
  <c r="HN182" i="1"/>
  <c r="HL96" i="1"/>
  <c r="GG96" i="1"/>
  <c r="HJ96" i="1"/>
  <c r="GF96" i="1"/>
  <c r="HL93" i="1"/>
  <c r="HJ93" i="1"/>
  <c r="GG93" i="1"/>
  <c r="CA26" i="1"/>
  <c r="AW26" i="1"/>
  <c r="AX26" i="1" s="1"/>
  <c r="FM26" i="1"/>
  <c r="FN26" i="1"/>
  <c r="FO26" i="1"/>
  <c r="FG158" i="1"/>
  <c r="GJ329" i="1"/>
  <c r="BZ78" i="1"/>
  <c r="FL78" i="1"/>
  <c r="GG29" i="1"/>
  <c r="GF29" i="1"/>
  <c r="HJ29" i="1"/>
  <c r="HL273" i="1"/>
  <c r="GF273" i="1"/>
  <c r="GG273" i="1"/>
  <c r="HJ273" i="1"/>
  <c r="BZ248" i="1"/>
  <c r="FL248" i="1"/>
  <c r="FO248" i="1" s="1"/>
  <c r="HL326" i="1"/>
  <c r="GF326" i="1"/>
  <c r="GG326" i="1"/>
  <c r="HJ326" i="1"/>
  <c r="GC36" i="1"/>
  <c r="GD36" i="1" s="1"/>
  <c r="BX127" i="1"/>
  <c r="FJ127" i="1"/>
  <c r="BZ185" i="1"/>
  <c r="FL185" i="1"/>
  <c r="FO185" i="1" s="1"/>
  <c r="BZ19" i="1"/>
  <c r="FL19" i="1"/>
  <c r="GP324" i="1"/>
  <c r="GQ324" i="1"/>
  <c r="HJ165" i="1"/>
  <c r="HL165" i="1" s="1"/>
  <c r="GG165" i="1"/>
  <c r="CA115" i="1"/>
  <c r="AW115" i="1"/>
  <c r="AX115" i="1" s="1"/>
  <c r="FO115" i="1"/>
  <c r="FN115" i="1"/>
  <c r="FM115" i="1"/>
  <c r="BZ103" i="1"/>
  <c r="FL103" i="1"/>
  <c r="HL289" i="1"/>
  <c r="GF289" i="1"/>
  <c r="HJ289" i="1"/>
  <c r="GG289" i="1"/>
  <c r="BX319" i="1"/>
  <c r="FJ319" i="1"/>
  <c r="FM236" i="1"/>
  <c r="FN236" i="1"/>
  <c r="CA236" i="1"/>
  <c r="HJ152" i="1"/>
  <c r="HL152" i="1" s="1"/>
  <c r="GG152" i="1"/>
  <c r="FF136" i="1"/>
  <c r="GC136" i="1"/>
  <c r="GD136" i="1" s="1"/>
  <c r="GE136" i="1"/>
  <c r="GF136" i="1" s="1"/>
  <c r="FE136" i="1"/>
  <c r="HK215" i="1"/>
  <c r="HL16" i="1"/>
  <c r="GP35" i="1"/>
  <c r="GQ35" i="1"/>
  <c r="GC133" i="1"/>
  <c r="GD133" i="1" s="1"/>
  <c r="GJ163" i="1"/>
  <c r="HK71" i="1"/>
  <c r="FC60" i="1"/>
  <c r="HN130" i="1"/>
  <c r="HM130" i="1"/>
  <c r="GP189" i="1"/>
  <c r="GQ189" i="1"/>
  <c r="CB17" i="1"/>
  <c r="FI17" i="1"/>
  <c r="ES54" i="1"/>
  <c r="GH132" i="1"/>
  <c r="GI132" i="1"/>
  <c r="CB217" i="1"/>
  <c r="FI217" i="1"/>
  <c r="BZ261" i="1"/>
  <c r="FL261" i="1"/>
  <c r="GC228" i="1"/>
  <c r="GD228" i="1" s="1"/>
  <c r="FF228" i="1"/>
  <c r="FE228" i="1"/>
  <c r="GE228" i="1"/>
  <c r="FC54" i="1"/>
  <c r="CB120" i="1"/>
  <c r="FI120" i="1"/>
  <c r="FN120" i="1" s="1"/>
  <c r="CB290" i="1"/>
  <c r="FI290" i="1"/>
  <c r="BZ62" i="1"/>
  <c r="FL62" i="1"/>
  <c r="BX203" i="1"/>
  <c r="FJ203" i="1"/>
  <c r="FK203" i="1" s="1"/>
  <c r="GC52" i="1"/>
  <c r="GD52" i="1" s="1"/>
  <c r="FF52" i="1"/>
  <c r="FE52" i="1"/>
  <c r="GE52" i="1"/>
  <c r="GF52" i="1" s="1"/>
  <c r="HL86" i="1"/>
  <c r="HJ86" i="1"/>
  <c r="GG86" i="1"/>
  <c r="BZ303" i="1"/>
  <c r="FL303" i="1"/>
  <c r="HK24" i="1"/>
  <c r="CB122" i="1"/>
  <c r="FI122" i="1"/>
  <c r="HK206" i="1"/>
  <c r="HK231" i="1"/>
  <c r="HM176" i="1"/>
  <c r="HN176" i="1"/>
  <c r="CB232" i="1"/>
  <c r="FI232" i="1"/>
  <c r="GP162" i="1"/>
  <c r="GQ162" i="1"/>
  <c r="CB74" i="1"/>
  <c r="FI74" i="1"/>
  <c r="GP251" i="1"/>
  <c r="GQ251" i="1"/>
  <c r="CB77" i="1"/>
  <c r="FI77" i="1"/>
  <c r="GC111" i="1"/>
  <c r="GD111" i="1" s="1"/>
  <c r="FF111" i="1"/>
  <c r="FC111" i="1"/>
  <c r="GE111" i="1"/>
  <c r="FE111" i="1"/>
  <c r="GC42" i="1"/>
  <c r="GD42" i="1" s="1"/>
  <c r="FF42" i="1"/>
  <c r="FE42" i="1"/>
  <c r="GE42" i="1"/>
  <c r="GF42" i="1" s="1"/>
  <c r="CA283" i="1"/>
  <c r="FM283" i="1"/>
  <c r="CA181" i="1"/>
  <c r="FM181" i="1"/>
  <c r="FF301" i="1"/>
  <c r="GC301" i="1"/>
  <c r="GD301" i="1" s="1"/>
  <c r="BZ260" i="1"/>
  <c r="FL260" i="1"/>
  <c r="FO260" i="1" s="1"/>
  <c r="FG260" i="1"/>
  <c r="GP186" i="1"/>
  <c r="GQ186" i="1"/>
  <c r="HL291" i="1"/>
  <c r="GF291" i="1"/>
  <c r="HJ291" i="1"/>
  <c r="GG291" i="1"/>
  <c r="CB241" i="1"/>
  <c r="FI241" i="1"/>
  <c r="FF33" i="1"/>
  <c r="GE33" i="1"/>
  <c r="FE33" i="1"/>
  <c r="HL75" i="1"/>
  <c r="GF75" i="1"/>
  <c r="HJ75" i="1"/>
  <c r="GG75" i="1"/>
  <c r="FL210" i="1"/>
  <c r="FG312" i="1"/>
  <c r="CB224" i="1"/>
  <c r="FI224" i="1"/>
  <c r="FG50" i="1"/>
  <c r="GP323" i="1"/>
  <c r="GQ323" i="1"/>
  <c r="HL22" i="1"/>
  <c r="FF161" i="1"/>
  <c r="GC161" i="1"/>
  <c r="GD161" i="1" s="1"/>
  <c r="FE161" i="1"/>
  <c r="GE161" i="1"/>
  <c r="FF144" i="1"/>
  <c r="GC144" i="1"/>
  <c r="GD144" i="1" s="1"/>
  <c r="ES285" i="1"/>
  <c r="FC285" i="1" s="1"/>
  <c r="BZ200" i="1"/>
  <c r="FL200" i="1"/>
  <c r="HJ124" i="1"/>
  <c r="HL124" i="1" s="1"/>
  <c r="GF124" i="1"/>
  <c r="GG124" i="1"/>
  <c r="GI124" i="1" s="1"/>
  <c r="CA75" i="1"/>
  <c r="FM75" i="1"/>
  <c r="FF117" i="1"/>
  <c r="GC117" i="1"/>
  <c r="GD117" i="1" s="1"/>
  <c r="FE117" i="1"/>
  <c r="GE117" i="1"/>
  <c r="GF117" i="1" s="1"/>
  <c r="GP84" i="1"/>
  <c r="GQ84" i="1"/>
  <c r="FG322" i="1"/>
  <c r="HJ230" i="1"/>
  <c r="GG230" i="1"/>
  <c r="GI230" i="1" s="1"/>
  <c r="GF230" i="1"/>
  <c r="GP22" i="1"/>
  <c r="GQ22" i="1"/>
  <c r="FG193" i="1"/>
  <c r="CB266" i="1"/>
  <c r="FI266" i="1"/>
  <c r="FG134" i="1"/>
  <c r="FM132" i="1"/>
  <c r="FN132" i="1"/>
  <c r="AW132" i="1"/>
  <c r="AX132" i="1" s="1"/>
  <c r="CA132" i="1"/>
  <c r="BZ239" i="1"/>
  <c r="FL239" i="1"/>
  <c r="HL20" i="1"/>
  <c r="HL277" i="1"/>
  <c r="GE91" i="1"/>
  <c r="HO22" i="1"/>
  <c r="HP22" i="1" s="1"/>
  <c r="FF22" i="1"/>
  <c r="GC22" i="1"/>
  <c r="GD22" i="1" s="1"/>
  <c r="CB289" i="1"/>
  <c r="FI289" i="1"/>
  <c r="FN203" i="1"/>
  <c r="GC272" i="1"/>
  <c r="GD272" i="1" s="1"/>
  <c r="FF272" i="1"/>
  <c r="FG272" i="1" s="1"/>
  <c r="FF270" i="1"/>
  <c r="GC270" i="1"/>
  <c r="GD270" i="1" s="1"/>
  <c r="GP275" i="1"/>
  <c r="GQ275" i="1"/>
  <c r="FG75" i="1"/>
  <c r="FL75" i="1" s="1"/>
  <c r="FG287" i="1"/>
  <c r="CB235" i="1"/>
  <c r="FI235" i="1"/>
  <c r="FN235" i="1" s="1"/>
  <c r="FC228" i="1"/>
  <c r="GJ309" i="1"/>
  <c r="CB187" i="1"/>
  <c r="FI187" i="1"/>
  <c r="FL187" i="1"/>
  <c r="GH277" i="1"/>
  <c r="GI277" i="1"/>
  <c r="GH294" i="1"/>
  <c r="GI294" i="1"/>
  <c r="GK294" i="1" s="1"/>
  <c r="GL294" i="1" s="1"/>
  <c r="GQ113" i="1"/>
  <c r="GP113" i="1"/>
  <c r="BZ74" i="1"/>
  <c r="FL74" i="1"/>
  <c r="FO74" i="1" s="1"/>
  <c r="HL249" i="1"/>
  <c r="GP151" i="1"/>
  <c r="GQ151" i="1"/>
  <c r="FE84" i="1"/>
  <c r="GC325" i="1"/>
  <c r="GD325" i="1" s="1"/>
  <c r="FF325" i="1"/>
  <c r="FE325" i="1"/>
  <c r="GE325" i="1"/>
  <c r="GF301" i="1"/>
  <c r="HL201" i="1"/>
  <c r="GC100" i="1"/>
  <c r="GD100" i="1" s="1"/>
  <c r="FF100" i="1"/>
  <c r="GE100" i="1"/>
  <c r="FE100" i="1"/>
  <c r="FF313" i="1"/>
  <c r="GC313" i="1"/>
  <c r="GD313" i="1" s="1"/>
  <c r="GE251" i="1"/>
  <c r="FF139" i="1"/>
  <c r="GC139" i="1"/>
  <c r="GD139" i="1" s="1"/>
  <c r="FE139" i="1"/>
  <c r="GE139" i="1"/>
  <c r="GF139" i="1" s="1"/>
  <c r="HL312" i="1"/>
  <c r="GF312" i="1"/>
  <c r="GG312" i="1"/>
  <c r="GI312" i="1" s="1"/>
  <c r="HJ312" i="1"/>
  <c r="FG201" i="1"/>
  <c r="FK24" i="1"/>
  <c r="GH304" i="1"/>
  <c r="GI304" i="1"/>
  <c r="GK304" i="1" s="1"/>
  <c r="GL304" i="1" s="1"/>
  <c r="HL327" i="1"/>
  <c r="HL135" i="1"/>
  <c r="FC251" i="1"/>
  <c r="FC240" i="1"/>
  <c r="BZ73" i="1"/>
  <c r="FL73" i="1"/>
  <c r="GJ79" i="1"/>
  <c r="FN196" i="1"/>
  <c r="FO196" i="1"/>
  <c r="CA196" i="1"/>
  <c r="FM196" i="1"/>
  <c r="HM153" i="1"/>
  <c r="HN153" i="1"/>
  <c r="GC167" i="1"/>
  <c r="GD167" i="1" s="1"/>
  <c r="FF167" i="1"/>
  <c r="GE167" i="1"/>
  <c r="FE167" i="1"/>
  <c r="GC156" i="1"/>
  <c r="GD156" i="1" s="1"/>
  <c r="FF156" i="1"/>
  <c r="GE156" i="1"/>
  <c r="GF156" i="1" s="1"/>
  <c r="FE156" i="1"/>
  <c r="BZ122" i="1"/>
  <c r="FL122" i="1"/>
  <c r="GC227" i="1"/>
  <c r="GD227" i="1" s="1"/>
  <c r="HM213" i="1"/>
  <c r="HN213" i="1" s="1"/>
  <c r="GC192" i="1"/>
  <c r="GD192" i="1" s="1"/>
  <c r="FM77" i="1"/>
  <c r="FN77" i="1"/>
  <c r="FO77" i="1"/>
  <c r="CA77" i="1"/>
  <c r="FO120" i="1"/>
  <c r="CA120" i="1"/>
  <c r="FM120" i="1"/>
  <c r="GH29" i="1"/>
  <c r="GI29" i="1"/>
  <c r="HV202" i="1"/>
  <c r="HO202" i="1"/>
  <c r="HP202" i="1" s="1"/>
  <c r="HL106" i="1"/>
  <c r="HK208" i="1"/>
  <c r="GJ92" i="1"/>
  <c r="FC272" i="1"/>
  <c r="GC126" i="1"/>
  <c r="GD126" i="1" s="1"/>
  <c r="FF126" i="1"/>
  <c r="FE126" i="1"/>
  <c r="GE126" i="1"/>
  <c r="GF126" i="1" s="1"/>
  <c r="GH95" i="1"/>
  <c r="GI95" i="1"/>
  <c r="HK305" i="1"/>
  <c r="HM244" i="1"/>
  <c r="HN244" i="1"/>
  <c r="ES293" i="1"/>
  <c r="GJ206" i="1"/>
  <c r="GC93" i="1"/>
  <c r="GD93" i="1" s="1"/>
  <c r="FF93" i="1"/>
  <c r="GE93" i="1"/>
  <c r="GF93" i="1" s="1"/>
  <c r="FE93" i="1"/>
  <c r="CA211" i="1"/>
  <c r="FM211" i="1"/>
  <c r="FN211" i="1"/>
  <c r="FO211" i="1"/>
  <c r="BZ26" i="1"/>
  <c r="FL26" i="1"/>
  <c r="BZ28" i="1"/>
  <c r="FL28" i="1"/>
  <c r="FO28" i="1" s="1"/>
  <c r="GC78" i="1"/>
  <c r="GD78" i="1" s="1"/>
  <c r="HN200" i="1"/>
  <c r="BZ230" i="1"/>
  <c r="FL230" i="1"/>
  <c r="GC248" i="1"/>
  <c r="GD248" i="1" s="1"/>
  <c r="FG326" i="1"/>
  <c r="ES83" i="1"/>
  <c r="ES280" i="1"/>
  <c r="ES30" i="1"/>
  <c r="FM303" i="1"/>
  <c r="FN303" i="1"/>
  <c r="FO303" i="1"/>
  <c r="CA303" i="1"/>
  <c r="CA214" i="1"/>
  <c r="FM214" i="1"/>
  <c r="FN214" i="1"/>
  <c r="AW214" i="1"/>
  <c r="AX214" i="1" s="1"/>
  <c r="FG205" i="1"/>
  <c r="GF292" i="1"/>
  <c r="HJ292" i="1"/>
  <c r="GG292" i="1"/>
  <c r="CA49" i="1"/>
  <c r="FM49" i="1"/>
  <c r="FO49" i="1"/>
  <c r="HK260" i="1"/>
  <c r="FE269" i="1"/>
  <c r="GC152" i="1"/>
  <c r="GD152" i="1" s="1"/>
  <c r="FF152" i="1"/>
  <c r="FE152" i="1"/>
  <c r="GE152" i="1"/>
  <c r="GF152" i="1" s="1"/>
  <c r="BZ68" i="1"/>
  <c r="FL68" i="1"/>
  <c r="FG68" i="1"/>
  <c r="FY88" i="1"/>
  <c r="GJ71" i="1"/>
  <c r="HK170" i="1"/>
  <c r="HN329" i="1"/>
  <c r="HL224" i="1"/>
  <c r="HL254" i="1"/>
  <c r="GI88" i="1"/>
  <c r="GK88" i="1" s="1"/>
  <c r="GL88" i="1" s="1"/>
  <c r="GM88" i="1" s="1"/>
  <c r="GH88" i="1"/>
  <c r="CB213" i="1"/>
  <c r="FI213" i="1"/>
  <c r="GI74" i="1"/>
  <c r="GH74" i="1"/>
  <c r="HJ37" i="1"/>
  <c r="GF37" i="1"/>
  <c r="GG37" i="1"/>
  <c r="HL25" i="1"/>
  <c r="GF25" i="1"/>
  <c r="HJ25" i="1"/>
  <c r="GG25" i="1"/>
  <c r="CB200" i="1"/>
  <c r="FI200" i="1"/>
  <c r="FG298" i="1"/>
  <c r="HV127" i="1"/>
  <c r="HO127" i="1"/>
  <c r="HP127" i="1" s="1"/>
  <c r="GH199" i="1"/>
  <c r="GI199" i="1"/>
  <c r="GK199" i="1" s="1"/>
  <c r="GL199" i="1" s="1"/>
  <c r="HL262" i="1"/>
  <c r="GG262" i="1"/>
  <c r="HJ262" i="1"/>
  <c r="GG72" i="1"/>
  <c r="GF72" i="1"/>
  <c r="HJ72" i="1"/>
  <c r="HL85" i="1"/>
  <c r="GF85" i="1"/>
  <c r="GG85" i="1"/>
  <c r="HJ85" i="1"/>
  <c r="GC72" i="1"/>
  <c r="GD72" i="1" s="1"/>
  <c r="GI236" i="1"/>
  <c r="GH236" i="1"/>
  <c r="GJ24" i="1"/>
  <c r="HJ43" i="1"/>
  <c r="GJ191" i="1"/>
  <c r="BZ295" i="1"/>
  <c r="FL295" i="1"/>
  <c r="GP280" i="1"/>
  <c r="GQ280" i="1"/>
  <c r="GJ319" i="1"/>
  <c r="GJ195" i="1"/>
  <c r="FF279" i="1"/>
  <c r="CB78" i="1"/>
  <c r="FI78" i="1"/>
  <c r="GC330" i="1"/>
  <c r="GD330" i="1" s="1"/>
  <c r="FF330" i="1"/>
  <c r="FC330" i="1"/>
  <c r="FE330" i="1"/>
  <c r="GE330" i="1"/>
  <c r="BZ290" i="1"/>
  <c r="FL290" i="1"/>
  <c r="FF173" i="1"/>
  <c r="GC173" i="1"/>
  <c r="GD173" i="1" s="1"/>
  <c r="HJ48" i="1"/>
  <c r="GG48" i="1"/>
  <c r="GI48" i="1" s="1"/>
  <c r="GF48" i="1"/>
  <c r="GC128" i="1"/>
  <c r="GD128" i="1" s="1"/>
  <c r="FF128" i="1"/>
  <c r="GE128" i="1"/>
  <c r="GF128" i="1" s="1"/>
  <c r="FE128" i="1"/>
  <c r="FG284" i="1"/>
  <c r="CB294" i="1"/>
  <c r="FI294" i="1"/>
  <c r="GH210" i="1"/>
  <c r="GI210" i="1"/>
  <c r="GK210" i="1" s="1"/>
  <c r="GL210" i="1" s="1"/>
  <c r="GM210" i="1" s="1"/>
  <c r="FG286" i="1"/>
  <c r="HJ70" i="1"/>
  <c r="GF70" i="1"/>
  <c r="GG70" i="1"/>
  <c r="GJ318" i="1"/>
  <c r="GM318" i="1"/>
  <c r="BZ265" i="1"/>
  <c r="FL265" i="1"/>
  <c r="FG265" i="1"/>
  <c r="CB273" i="1"/>
  <c r="FI273" i="1"/>
  <c r="FN273" i="1" s="1"/>
  <c r="GP226" i="1"/>
  <c r="GQ226" i="1"/>
  <c r="HL76" i="1"/>
  <c r="HK210" i="1"/>
  <c r="BZ55" i="1"/>
  <c r="FL55" i="1"/>
  <c r="HJ301" i="1"/>
  <c r="HJ178" i="1"/>
  <c r="GF178" i="1"/>
  <c r="GG178" i="1"/>
  <c r="FG79" i="1"/>
  <c r="GH239" i="1"/>
  <c r="GI239" i="1"/>
  <c r="FG174" i="1"/>
  <c r="FL174" i="1" s="1"/>
  <c r="BZ46" i="1"/>
  <c r="FL46" i="1"/>
  <c r="BZ249" i="1"/>
  <c r="FL249" i="1"/>
  <c r="FG96" i="1"/>
  <c r="FL96" i="1" s="1"/>
  <c r="BZ190" i="1"/>
  <c r="BY318" i="1"/>
  <c r="CD318" i="1" s="1"/>
  <c r="GQ252" i="1"/>
  <c r="GP252" i="1"/>
  <c r="BZ329" i="1"/>
  <c r="FL329" i="1"/>
  <c r="FO48" i="1"/>
  <c r="CA48" i="1"/>
  <c r="FM48" i="1"/>
  <c r="HJ218" i="1"/>
  <c r="HL105" i="1"/>
  <c r="HJ105" i="1"/>
  <c r="GF105" i="1"/>
  <c r="GG105" i="1"/>
  <c r="GP201" i="1"/>
  <c r="GQ201" i="1"/>
  <c r="BZ92" i="1"/>
  <c r="FL92" i="1"/>
  <c r="GP83" i="1"/>
  <c r="GQ83" i="1"/>
  <c r="GC205" i="1"/>
  <c r="GD205" i="1" s="1"/>
  <c r="FF205" i="1"/>
  <c r="BZ178" i="1"/>
  <c r="FL178" i="1"/>
  <c r="GP284" i="1"/>
  <c r="GQ284" i="1"/>
  <c r="FM135" i="1"/>
  <c r="CA135" i="1"/>
  <c r="FC39" i="1"/>
  <c r="GC39" i="1" s="1"/>
  <c r="GD39" i="1" s="1"/>
  <c r="CB36" i="1"/>
  <c r="FI36" i="1"/>
  <c r="GC221" i="1"/>
  <c r="GD221" i="1" s="1"/>
  <c r="FF221" i="1"/>
  <c r="FE221" i="1"/>
  <c r="GE221" i="1"/>
  <c r="GF221" i="1" s="1"/>
  <c r="FF226" i="1"/>
  <c r="GC226" i="1"/>
  <c r="GD226" i="1" s="1"/>
  <c r="CB236" i="1"/>
  <c r="FI236" i="1"/>
  <c r="GE144" i="1"/>
  <c r="GF144" i="1" s="1"/>
  <c r="FG76" i="1"/>
  <c r="GP328" i="1"/>
  <c r="GQ328" i="1"/>
  <c r="GJ99" i="1"/>
  <c r="FC293" i="1"/>
  <c r="FG220" i="1"/>
  <c r="GC75" i="1"/>
  <c r="GD75" i="1" s="1"/>
  <c r="GP21" i="1"/>
  <c r="GQ21" i="1"/>
  <c r="BZ291" i="1"/>
  <c r="FL291" i="1"/>
  <c r="CA270" i="1"/>
  <c r="FM270" i="1"/>
  <c r="FC83" i="1"/>
  <c r="CB95" i="1"/>
  <c r="FI95" i="1"/>
  <c r="FO121" i="1"/>
  <c r="FG190" i="1"/>
  <c r="FL190" i="1" s="1"/>
  <c r="FC279" i="1"/>
  <c r="AW127" i="1"/>
  <c r="AX127" i="1" s="1"/>
  <c r="HL211" i="1"/>
  <c r="GF211" i="1"/>
  <c r="GG211" i="1"/>
  <c r="GI211" i="1" s="1"/>
  <c r="HJ211" i="1"/>
  <c r="FC233" i="1"/>
  <c r="CA106" i="1"/>
  <c r="FM106" i="1"/>
  <c r="FO106" i="1"/>
  <c r="GH175" i="1"/>
  <c r="GI175" i="1"/>
  <c r="GK175" i="1" s="1"/>
  <c r="GL175" i="1" s="1"/>
  <c r="FC58" i="1"/>
  <c r="HJ149" i="1"/>
  <c r="HL149" i="1" s="1"/>
  <c r="GF149" i="1"/>
  <c r="GG149" i="1"/>
  <c r="GI149" i="1" s="1"/>
  <c r="HL191" i="1"/>
  <c r="FG186" i="1"/>
  <c r="BZ61" i="1"/>
  <c r="FL61" i="1"/>
  <c r="FK176" i="1"/>
  <c r="FL320" i="1"/>
  <c r="GC246" i="1"/>
  <c r="GD246" i="1" s="1"/>
  <c r="FF246" i="1"/>
  <c r="FE246" i="1"/>
  <c r="GE246" i="1"/>
  <c r="GF246" i="1" s="1"/>
  <c r="FG252" i="1"/>
  <c r="HL203" i="1"/>
  <c r="GP58" i="1"/>
  <c r="GQ58" i="1"/>
  <c r="BZ206" i="1"/>
  <c r="FL206" i="1"/>
  <c r="FC310" i="1"/>
  <c r="FF112" i="1"/>
  <c r="HO112" i="1"/>
  <c r="HP112" i="1" s="1"/>
  <c r="GC112" i="1"/>
  <c r="GD112" i="1" s="1"/>
  <c r="CB308" i="1"/>
  <c r="FI308" i="1"/>
  <c r="ES51" i="1"/>
  <c r="GG254" i="1"/>
  <c r="FE313" i="1"/>
  <c r="GE22" i="1"/>
  <c r="GF22" i="1" s="1"/>
  <c r="FC300" i="1"/>
  <c r="GC300" i="1" s="1"/>
  <c r="GD300" i="1" s="1"/>
  <c r="GP298" i="1"/>
  <c r="GQ298" i="1"/>
  <c r="GH73" i="1"/>
  <c r="GG237" i="1"/>
  <c r="HJ237" i="1"/>
  <c r="HL237" i="1" s="1"/>
  <c r="GF237" i="1"/>
  <c r="FO266" i="1"/>
  <c r="CA266" i="1"/>
  <c r="FM266" i="1"/>
  <c r="FN266" i="1"/>
  <c r="BZ224" i="1"/>
  <c r="FL224" i="1"/>
  <c r="FO224" i="1" s="1"/>
  <c r="GH122" i="1"/>
  <c r="GI122" i="1"/>
  <c r="GP140" i="1"/>
  <c r="GQ140" i="1"/>
  <c r="GF264" i="1"/>
  <c r="GG264" i="1"/>
  <c r="GI264" i="1" s="1"/>
  <c r="HJ264" i="1"/>
  <c r="HL264" i="1" s="1"/>
  <c r="HK294" i="1"/>
  <c r="GJ153" i="1"/>
  <c r="FC67" i="1"/>
  <c r="GC67" i="1" s="1"/>
  <c r="GD67" i="1" s="1"/>
  <c r="HL34" i="1"/>
  <c r="GF34" i="1"/>
  <c r="GG34" i="1"/>
  <c r="HJ34" i="1"/>
  <c r="GJ208" i="1"/>
  <c r="HK92" i="1"/>
  <c r="FG301" i="1"/>
  <c r="HL238" i="1"/>
  <c r="HJ238" i="1"/>
  <c r="GG238" i="1"/>
  <c r="BZ142" i="1"/>
  <c r="FL142" i="1"/>
  <c r="FN305" i="1"/>
  <c r="FO305" i="1"/>
  <c r="CA305" i="1"/>
  <c r="FM305" i="1"/>
  <c r="BZ95" i="1"/>
  <c r="FL95" i="1"/>
  <c r="FO95" i="1" s="1"/>
  <c r="GJ305" i="1"/>
  <c r="FF47" i="1"/>
  <c r="FE47" i="1"/>
  <c r="GE47" i="1"/>
  <c r="FG328" i="1"/>
  <c r="HL138" i="1"/>
  <c r="GG138" i="1"/>
  <c r="HJ138" i="1"/>
  <c r="GI96" i="1"/>
  <c r="GH96" i="1"/>
  <c r="GK307" i="1"/>
  <c r="GL307" i="1" s="1"/>
  <c r="GI318" i="1"/>
  <c r="GK318" i="1" s="1"/>
  <c r="GL318" i="1" s="1"/>
  <c r="GP69" i="1"/>
  <c r="GQ69" i="1"/>
  <c r="GH28" i="1"/>
  <c r="GI28" i="1"/>
  <c r="FM316" i="1"/>
  <c r="FO316" i="1"/>
  <c r="CA316" i="1"/>
  <c r="FC33" i="1"/>
  <c r="GJ137" i="1"/>
  <c r="FF129" i="1"/>
  <c r="FE129" i="1"/>
  <c r="GE129" i="1"/>
  <c r="HV318" i="1"/>
  <c r="HO318" i="1"/>
  <c r="HP318" i="1" s="1"/>
  <c r="HL297" i="1"/>
  <c r="GG297" i="1"/>
  <c r="HJ297" i="1"/>
  <c r="FM168" i="1"/>
  <c r="FN168" i="1"/>
  <c r="FO168" i="1"/>
  <c r="AW168" i="1"/>
  <c r="AX168" i="1" s="1"/>
  <c r="CA168" i="1"/>
  <c r="GC247" i="1"/>
  <c r="GD247" i="1" s="1"/>
  <c r="FF247" i="1"/>
  <c r="FE247" i="1"/>
  <c r="GE247" i="1"/>
  <c r="GF247" i="1" s="1"/>
  <c r="BZ41" i="1"/>
  <c r="FL41" i="1"/>
  <c r="GJ147" i="1"/>
  <c r="BZ130" i="1"/>
  <c r="FL130" i="1"/>
  <c r="HK183" i="1"/>
  <c r="GG131" i="1"/>
  <c r="HJ131" i="1"/>
  <c r="ES113" i="1"/>
  <c r="FO114" i="1"/>
  <c r="FM114" i="1"/>
  <c r="CA114" i="1"/>
  <c r="FN114" i="1"/>
  <c r="FM292" i="1"/>
  <c r="FO292" i="1"/>
  <c r="CA292" i="1"/>
  <c r="GJ260" i="1"/>
  <c r="HK190" i="1"/>
  <c r="FM153" i="1"/>
  <c r="FN153" i="1"/>
  <c r="FO153" i="1"/>
  <c r="CA153" i="1"/>
  <c r="ES302" i="1"/>
  <c r="GP315" i="1"/>
  <c r="GQ315" i="1"/>
  <c r="BZ101" i="1"/>
  <c r="FL101" i="1"/>
  <c r="HL215" i="1"/>
  <c r="GP218" i="1"/>
  <c r="GQ218" i="1"/>
  <c r="HL241" i="1"/>
  <c r="HJ241" i="1"/>
  <c r="GF241" i="1"/>
  <c r="GG241" i="1"/>
  <c r="GC68" i="1"/>
  <c r="GD68" i="1" s="1"/>
  <c r="FM63" i="1"/>
  <c r="CA63" i="1"/>
  <c r="FO63" i="1"/>
  <c r="GF271" i="1"/>
  <c r="GG271" i="1"/>
  <c r="HJ271" i="1"/>
  <c r="HL271" i="1" s="1"/>
  <c r="HV299" i="1"/>
  <c r="HO299" i="1"/>
  <c r="HP299" i="1" s="1"/>
  <c r="HM316" i="1"/>
  <c r="HN316" i="1" s="1"/>
  <c r="BZ37" i="1"/>
  <c r="FL37" i="1"/>
  <c r="FF209" i="1"/>
  <c r="GC209" i="1"/>
  <c r="GD209" i="1" s="1"/>
  <c r="GE209" i="1"/>
  <c r="FC209" i="1"/>
  <c r="FE209" i="1"/>
  <c r="GI46" i="1"/>
  <c r="GH46" i="1"/>
  <c r="GP287" i="1"/>
  <c r="GQ287" i="1"/>
  <c r="FG324" i="1"/>
  <c r="CA23" i="1"/>
  <c r="FM23" i="1"/>
  <c r="CB149" i="1"/>
  <c r="FI149" i="1"/>
  <c r="GP314" i="1"/>
  <c r="GQ314" i="1"/>
  <c r="GK319" i="1"/>
  <c r="GL319" i="1" s="1"/>
  <c r="CB183" i="1"/>
  <c r="FI183" i="1"/>
  <c r="FE276" i="1"/>
  <c r="FG162" i="1"/>
  <c r="CA144" i="1"/>
  <c r="FM144" i="1"/>
  <c r="HL109" i="1"/>
  <c r="GF109" i="1"/>
  <c r="GG109" i="1"/>
  <c r="HJ109" i="1"/>
  <c r="CA69" i="1"/>
  <c r="FM69" i="1"/>
  <c r="GH273" i="1"/>
  <c r="GI273" i="1"/>
  <c r="GH289" i="1"/>
  <c r="GI289" i="1"/>
  <c r="BZ49" i="1"/>
  <c r="FL49" i="1"/>
  <c r="GN182" i="1"/>
  <c r="ES66" i="1"/>
  <c r="CB48" i="1"/>
  <c r="FI48" i="1"/>
  <c r="FF31" i="1"/>
  <c r="FC31" i="1"/>
  <c r="GE31" i="1"/>
  <c r="FE31" i="1"/>
  <c r="HL242" i="1"/>
  <c r="HJ242" i="1"/>
  <c r="GF242" i="1"/>
  <c r="GG242" i="1"/>
  <c r="GI242" i="1" s="1"/>
  <c r="BZ296" i="1"/>
  <c r="FL296" i="1"/>
  <c r="CB164" i="1"/>
  <c r="FI164" i="1"/>
  <c r="HL283" i="1"/>
  <c r="HM181" i="1"/>
  <c r="HV181" i="1" s="1"/>
  <c r="HN181" i="1"/>
  <c r="CA37" i="1"/>
  <c r="FM37" i="1"/>
  <c r="FN37" i="1"/>
  <c r="AW37" i="1" s="1"/>
  <c r="AX37" i="1" s="1"/>
  <c r="FO37" i="1"/>
  <c r="GI260" i="1"/>
  <c r="GH260" i="1"/>
  <c r="CB211" i="1"/>
  <c r="FI211" i="1"/>
  <c r="CA43" i="1"/>
  <c r="FM43" i="1"/>
  <c r="HJ254" i="1"/>
  <c r="FM81" i="1"/>
  <c r="CA81" i="1"/>
  <c r="GP279" i="1"/>
  <c r="GQ279" i="1"/>
  <c r="CB182" i="1"/>
  <c r="FI182" i="1"/>
  <c r="FG104" i="1"/>
  <c r="FL104" i="1" s="1"/>
  <c r="CB179" i="1"/>
  <c r="FI179" i="1"/>
  <c r="HK155" i="1"/>
  <c r="GH296" i="1"/>
  <c r="GI296" i="1"/>
  <c r="CB304" i="1"/>
  <c r="FI304" i="1"/>
  <c r="HK321" i="1"/>
  <c r="CB197" i="1"/>
  <c r="FI197" i="1"/>
  <c r="FL197" i="1"/>
  <c r="GH295" i="1"/>
  <c r="GI295" i="1"/>
  <c r="HL181" i="1"/>
  <c r="HL169" i="1"/>
  <c r="GF169" i="1"/>
  <c r="GG169" i="1"/>
  <c r="GI169" i="1" s="1"/>
  <c r="HJ169" i="1"/>
  <c r="BZ244" i="1"/>
  <c r="FL244" i="1"/>
  <c r="HL161" i="1"/>
  <c r="GG161" i="1"/>
  <c r="GF161" i="1"/>
  <c r="HJ161" i="1"/>
  <c r="GQ112" i="1"/>
  <c r="GP112" i="1"/>
  <c r="GP269" i="1"/>
  <c r="GQ269" i="1"/>
  <c r="HK319" i="1"/>
  <c r="GC194" i="1"/>
  <c r="GD194" i="1" s="1"/>
  <c r="FF194" i="1"/>
  <c r="FE194" i="1"/>
  <c r="GE194" i="1"/>
  <c r="GF194" i="1" s="1"/>
  <c r="BZ81" i="1"/>
  <c r="GH286" i="1"/>
  <c r="GI286" i="1"/>
  <c r="GK286" i="1" s="1"/>
  <c r="GL286" i="1" s="1"/>
  <c r="HL62" i="1"/>
  <c r="GF62" i="1"/>
  <c r="HJ62" i="1"/>
  <c r="GG62" i="1"/>
  <c r="GI62" i="1" s="1"/>
  <c r="BZ170" i="1"/>
  <c r="FL170" i="1"/>
  <c r="GC76" i="1"/>
  <c r="GD76" i="1" s="1"/>
  <c r="FF76" i="1"/>
  <c r="BZ164" i="1"/>
  <c r="FL164" i="1"/>
  <c r="FG98" i="1"/>
  <c r="GC160" i="1"/>
  <c r="GD160" i="1" s="1"/>
  <c r="FF160" i="1"/>
  <c r="FE160" i="1"/>
  <c r="GE160" i="1"/>
  <c r="GF160" i="1" s="1"/>
  <c r="GC265" i="1"/>
  <c r="GD265" i="1" s="1"/>
  <c r="GP91" i="1"/>
  <c r="GQ91" i="1"/>
  <c r="CB230" i="1"/>
  <c r="FI230" i="1"/>
  <c r="GC123" i="1"/>
  <c r="GD123" i="1" s="1"/>
  <c r="FF123" i="1"/>
  <c r="FE123" i="1"/>
  <c r="GE123" i="1"/>
  <c r="GF123" i="1" s="1"/>
  <c r="GF181" i="1"/>
  <c r="CB72" i="1"/>
  <c r="FI72" i="1"/>
  <c r="FN72" i="1" s="1"/>
  <c r="GH55" i="1"/>
  <c r="GI55" i="1"/>
  <c r="FE301" i="1"/>
  <c r="CB248" i="1"/>
  <c r="FI248" i="1"/>
  <c r="FN248" i="1" s="1"/>
  <c r="HL261" i="1"/>
  <c r="CB124" i="1"/>
  <c r="FI124" i="1"/>
  <c r="FC87" i="1"/>
  <c r="BZ132" i="1"/>
  <c r="FL132" i="1"/>
  <c r="GH249" i="1"/>
  <c r="GI249" i="1"/>
  <c r="GK249" i="1" s="1"/>
  <c r="GL249" i="1" s="1"/>
  <c r="FE212" i="1"/>
  <c r="CB188" i="1"/>
  <c r="FI188" i="1"/>
  <c r="GH190" i="1"/>
  <c r="GI190" i="1"/>
  <c r="BZ217" i="1"/>
  <c r="FL217" i="1"/>
  <c r="GH329" i="1"/>
  <c r="GI329" i="1"/>
  <c r="GK329" i="1" s="1"/>
  <c r="GL329" i="1" s="1"/>
  <c r="GM329" i="1" s="1"/>
  <c r="CB19" i="1"/>
  <c r="FI19" i="1"/>
  <c r="CB208" i="1"/>
  <c r="FI208" i="1"/>
  <c r="FN208" i="1" s="1"/>
  <c r="GH306" i="1"/>
  <c r="GI306" i="1"/>
  <c r="FM112" i="1"/>
  <c r="CA112" i="1"/>
  <c r="FE218" i="1"/>
  <c r="GH79" i="1"/>
  <c r="GI79" i="1"/>
  <c r="GK79" i="1" s="1"/>
  <c r="GL79" i="1" s="1"/>
  <c r="HL168" i="1"/>
  <c r="HJ168" i="1"/>
  <c r="GF168" i="1"/>
  <c r="GG168" i="1"/>
  <c r="GK308" i="1"/>
  <c r="GL308" i="1" s="1"/>
  <c r="GC178" i="1"/>
  <c r="GD178" i="1" s="1"/>
  <c r="FG81" i="1"/>
  <c r="GJ127" i="1"/>
  <c r="GF325" i="1"/>
  <c r="HJ325" i="1"/>
  <c r="GG325" i="1"/>
  <c r="GF84" i="1"/>
  <c r="HK288" i="1"/>
  <c r="ES259" i="1"/>
  <c r="FC259" i="1" s="1"/>
  <c r="GH188" i="1"/>
  <c r="GI188" i="1"/>
  <c r="FN145" i="1"/>
  <c r="FC270" i="1"/>
  <c r="GP205" i="1"/>
  <c r="GQ205" i="1"/>
  <c r="FG43" i="1"/>
  <c r="HV311" i="1"/>
  <c r="HO311" i="1"/>
  <c r="HP311" i="1" s="1"/>
  <c r="FC162" i="1"/>
  <c r="FG71" i="1"/>
  <c r="FO127" i="1"/>
  <c r="GJ295" i="1"/>
  <c r="GP313" i="1"/>
  <c r="GQ313" i="1"/>
  <c r="HJ84" i="1"/>
  <c r="HL84" i="1" s="1"/>
  <c r="GH106" i="1"/>
  <c r="GI106" i="1"/>
  <c r="GK106" i="1" s="1"/>
  <c r="GL106" i="1" s="1"/>
  <c r="GM106" i="1" s="1"/>
  <c r="BZ175" i="1"/>
  <c r="FL175" i="1"/>
  <c r="GC258" i="1"/>
  <c r="GD258" i="1" s="1"/>
  <c r="FF258" i="1"/>
  <c r="FE258" i="1"/>
  <c r="GE258" i="1"/>
  <c r="GF258" i="1" s="1"/>
  <c r="GN176" i="1"/>
  <c r="GR176" i="1" s="1"/>
  <c r="HD176" i="1" s="1"/>
  <c r="ES257" i="1"/>
  <c r="GP30" i="1"/>
  <c r="GQ30" i="1"/>
  <c r="GE218" i="1"/>
  <c r="GF218" i="1" s="1"/>
  <c r="FF263" i="1"/>
  <c r="GC263" i="1"/>
  <c r="GD263" i="1" s="1"/>
  <c r="FE263" i="1"/>
  <c r="GE263" i="1"/>
  <c r="GF263" i="1" s="1"/>
  <c r="BZ57" i="1"/>
  <c r="FL57" i="1"/>
  <c r="FO57" i="1" s="1"/>
  <c r="GE43" i="1"/>
  <c r="GF43" i="1" s="1"/>
  <c r="FG82" i="1"/>
  <c r="FL82" i="1" s="1"/>
  <c r="FG189" i="1"/>
  <c r="GJ299" i="1"/>
  <c r="GM299" i="1"/>
  <c r="HL198" i="1"/>
  <c r="HJ198" i="1"/>
  <c r="GG198" i="1"/>
  <c r="GI198" i="1" s="1"/>
  <c r="GF198" i="1"/>
  <c r="FG64" i="1"/>
  <c r="HL306" i="1"/>
  <c r="ES80" i="1"/>
  <c r="FF23" i="1"/>
  <c r="GC23" i="1"/>
  <c r="GD23" i="1" s="1"/>
  <c r="ES140" i="1"/>
  <c r="FL182" i="1"/>
  <c r="HN127" i="1"/>
  <c r="FC313" i="1"/>
  <c r="BZ199" i="1"/>
  <c r="FG199" i="1"/>
  <c r="FL199" i="1"/>
  <c r="HL49" i="1"/>
  <c r="GF49" i="1"/>
  <c r="HJ49" i="1"/>
  <c r="GG49" i="1"/>
  <c r="FO25" i="1"/>
  <c r="AW25" i="1"/>
  <c r="AX25" i="1" s="1"/>
  <c r="FN25" i="1"/>
  <c r="CA25" i="1"/>
  <c r="FM25" i="1"/>
  <c r="GP220" i="1"/>
  <c r="GQ220" i="1"/>
  <c r="HM296" i="1"/>
  <c r="HN296" i="1"/>
  <c r="BZ235" i="1"/>
  <c r="FL235" i="1"/>
  <c r="FO235" i="1" s="1"/>
  <c r="FM326" i="1"/>
  <c r="CA326" i="1"/>
  <c r="GC196" i="1"/>
  <c r="GD196" i="1" s="1"/>
  <c r="GC237" i="1"/>
  <c r="GD237" i="1" s="1"/>
  <c r="FF237" i="1"/>
  <c r="FE237" i="1"/>
  <c r="GE237" i="1"/>
  <c r="FM124" i="1"/>
  <c r="FN124" i="1"/>
  <c r="AW124" i="1" s="1"/>
  <c r="AX124" i="1" s="1"/>
  <c r="CA124" i="1"/>
  <c r="GG266" i="1"/>
  <c r="GF266" i="1"/>
  <c r="HJ266" i="1"/>
  <c r="GH224" i="1"/>
  <c r="GI224" i="1"/>
  <c r="GK224" i="1" s="1"/>
  <c r="GL224" i="1" s="1"/>
  <c r="FF262" i="1"/>
  <c r="GC262" i="1"/>
  <c r="GD262" i="1" s="1"/>
  <c r="FE262" i="1"/>
  <c r="GE262" i="1"/>
  <c r="GF262" i="1" s="1"/>
  <c r="FM227" i="1"/>
  <c r="FN227" i="1"/>
  <c r="AW227" i="1"/>
  <c r="AX227" i="1" s="1"/>
  <c r="CA227" i="1"/>
  <c r="FO227" i="1"/>
  <c r="BZ149" i="1"/>
  <c r="FL149" i="1"/>
  <c r="FO149" i="1" s="1"/>
  <c r="GC229" i="1"/>
  <c r="GD229" i="1" s="1"/>
  <c r="FE186" i="1"/>
  <c r="GH56" i="1"/>
  <c r="GI56" i="1"/>
  <c r="GK56" i="1" s="1"/>
  <c r="GL56" i="1" s="1"/>
  <c r="FN169" i="1"/>
  <c r="FO169" i="1"/>
  <c r="AW169" i="1"/>
  <c r="AX169" i="1" s="1"/>
  <c r="CA169" i="1"/>
  <c r="FM169" i="1"/>
  <c r="GH174" i="1"/>
  <c r="GI174" i="1"/>
  <c r="GK174" i="1" s="1"/>
  <c r="GL174" i="1" s="1"/>
  <c r="GC105" i="1"/>
  <c r="GD105" i="1" s="1"/>
  <c r="GC120" i="1"/>
  <c r="GD120" i="1" s="1"/>
  <c r="CA34" i="1"/>
  <c r="FM34" i="1"/>
  <c r="HM232" i="1"/>
  <c r="HN232" i="1" s="1"/>
  <c r="GC238" i="1"/>
  <c r="GD238" i="1" s="1"/>
  <c r="FF238" i="1"/>
  <c r="GE238" i="1"/>
  <c r="GF238" i="1" s="1"/>
  <c r="FE238" i="1"/>
  <c r="GH142" i="1"/>
  <c r="GI142" i="1"/>
  <c r="HK132" i="1"/>
  <c r="FC47" i="1"/>
  <c r="GC47" i="1" s="1"/>
  <c r="GD47" i="1" s="1"/>
  <c r="HK147" i="1"/>
  <c r="GK327" i="1"/>
  <c r="GL327" i="1" s="1"/>
  <c r="FC30" i="1"/>
  <c r="GC138" i="1"/>
  <c r="GD138" i="1" s="1"/>
  <c r="FF138" i="1"/>
  <c r="FE138" i="1"/>
  <c r="GE138" i="1"/>
  <c r="GF138" i="1" s="1"/>
  <c r="FC134" i="1"/>
  <c r="GH179" i="1"/>
  <c r="GI179" i="1"/>
  <c r="GK179" i="1" s="1"/>
  <c r="GL179" i="1" s="1"/>
  <c r="GC26" i="1"/>
  <c r="GD26" i="1" s="1"/>
  <c r="GJ290" i="1"/>
  <c r="GJ253" i="1"/>
  <c r="FC102" i="1"/>
  <c r="GC102" i="1" s="1"/>
  <c r="GD102" i="1" s="1"/>
  <c r="HM307" i="1"/>
  <c r="HN307" i="1"/>
  <c r="BZ273" i="1"/>
  <c r="FL273" i="1"/>
  <c r="GF77" i="1"/>
  <c r="GG77" i="1"/>
  <c r="HJ77" i="1"/>
  <c r="HL77" i="1" s="1"/>
  <c r="HK137" i="1"/>
  <c r="FM85" i="1"/>
  <c r="AW85" i="1"/>
  <c r="AX85" i="1" s="1"/>
  <c r="CA85" i="1"/>
  <c r="FN85" i="1"/>
  <c r="FO85" i="1"/>
  <c r="FC100" i="1"/>
  <c r="FC129" i="1"/>
  <c r="BZ36" i="1"/>
  <c r="FL36" i="1"/>
  <c r="FO36" i="1" s="1"/>
  <c r="GG112" i="1"/>
  <c r="FF297" i="1"/>
  <c r="GC297" i="1"/>
  <c r="GD297" i="1" s="1"/>
  <c r="FE297" i="1"/>
  <c r="GE297" i="1"/>
  <c r="GF297" i="1" s="1"/>
  <c r="BZ72" i="1"/>
  <c r="FL72" i="1"/>
  <c r="FO72" i="1" s="1"/>
  <c r="GC41" i="1"/>
  <c r="GD41" i="1" s="1"/>
  <c r="FM32" i="1"/>
  <c r="FN32" i="1"/>
  <c r="AW32" i="1" s="1"/>
  <c r="AX32" i="1" s="1"/>
  <c r="FO32" i="1"/>
  <c r="CA32" i="1"/>
  <c r="GH130" i="1"/>
  <c r="GI130" i="1"/>
  <c r="GK130" i="1" s="1"/>
  <c r="GL130" i="1" s="1"/>
  <c r="HM187" i="1"/>
  <c r="HN187" i="1" s="1"/>
  <c r="GC86" i="1"/>
  <c r="GD86" i="1" s="1"/>
  <c r="FF86" i="1"/>
  <c r="FE86" i="1"/>
  <c r="GE86" i="1"/>
  <c r="GF86" i="1" s="1"/>
  <c r="GJ183" i="1"/>
  <c r="GC131" i="1"/>
  <c r="GD131" i="1" s="1"/>
  <c r="FF131" i="1"/>
  <c r="FE131" i="1"/>
  <c r="GE131" i="1"/>
  <c r="GF131" i="1" s="1"/>
  <c r="GJ46" i="1"/>
  <c r="GH115" i="1"/>
  <c r="GI115" i="1"/>
  <c r="GK115" i="1" s="1"/>
  <c r="GL115" i="1" s="1"/>
  <c r="BZ214" i="1"/>
  <c r="FL214" i="1"/>
  <c r="FO214" i="1" s="1"/>
  <c r="CA103" i="1"/>
  <c r="FM103" i="1"/>
  <c r="FN103" i="1"/>
  <c r="BZ289" i="1"/>
  <c r="FL289" i="1"/>
  <c r="HL114" i="1"/>
  <c r="GG114" i="1"/>
  <c r="HJ114" i="1"/>
  <c r="GF114" i="1"/>
  <c r="FC278" i="1"/>
  <c r="GC49" i="1"/>
  <c r="GD49" i="1" s="1"/>
  <c r="FM268" i="1"/>
  <c r="FN268" i="1"/>
  <c r="FO268" i="1"/>
  <c r="CA268" i="1"/>
  <c r="GJ190" i="1"/>
  <c r="BZ236" i="1"/>
  <c r="FL236" i="1"/>
  <c r="HL122" i="1"/>
  <c r="GG122" i="1"/>
  <c r="HJ122" i="1"/>
  <c r="GF122" i="1"/>
  <c r="GC101" i="1"/>
  <c r="GD101" i="1" s="1"/>
  <c r="FC256" i="1"/>
  <c r="GC256" i="1" s="1"/>
  <c r="GD256" i="1" s="1"/>
  <c r="HL63" i="1"/>
  <c r="HJ63" i="1"/>
  <c r="GG63" i="1"/>
  <c r="GI63" i="1" s="1"/>
  <c r="GF63" i="1"/>
  <c r="GI24" i="1"/>
  <c r="GH24" i="1"/>
  <c r="FC141" i="1"/>
  <c r="GC250" i="1"/>
  <c r="GD250" i="1" s="1"/>
  <c r="FF250" i="1"/>
  <c r="GE250" i="1"/>
  <c r="GF250" i="1" s="1"/>
  <c r="FE250" i="1"/>
  <c r="HL170" i="1"/>
  <c r="HK95" i="1"/>
  <c r="GJ142" i="1"/>
  <c r="FF15" i="1"/>
  <c r="FE15" i="1"/>
  <c r="FC15" i="1"/>
  <c r="GE15" i="1"/>
  <c r="GH189" i="1" l="1"/>
  <c r="AW242" i="1"/>
  <c r="AX242" i="1" s="1"/>
  <c r="GH225" i="1"/>
  <c r="GH300" i="1"/>
  <c r="GH39" i="1"/>
  <c r="AW273" i="1"/>
  <c r="AX273" i="1" s="1"/>
  <c r="GN203" i="1"/>
  <c r="FV203" i="1"/>
  <c r="GM203" i="1"/>
  <c r="GR92" i="1"/>
  <c r="HD92" i="1" s="1"/>
  <c r="GH207" i="1"/>
  <c r="AW248" i="1"/>
  <c r="AX248" i="1" s="1"/>
  <c r="HH20" i="1"/>
  <c r="GN20" i="1"/>
  <c r="FV20" i="1"/>
  <c r="GM20" i="1"/>
  <c r="GH245" i="1"/>
  <c r="HH145" i="1"/>
  <c r="GN145" i="1"/>
  <c r="GM145" i="1"/>
  <c r="FV145" i="1"/>
  <c r="GH102" i="1"/>
  <c r="AW208" i="1"/>
  <c r="AX208" i="1" s="1"/>
  <c r="GH67" i="1"/>
  <c r="FO174" i="1"/>
  <c r="CB276" i="1"/>
  <c r="FI276" i="1"/>
  <c r="FK249" i="1"/>
  <c r="GH47" i="1"/>
  <c r="FO75" i="1"/>
  <c r="FO104" i="1"/>
  <c r="FO190" i="1"/>
  <c r="CN210" i="1"/>
  <c r="GH243" i="1"/>
  <c r="AW271" i="1"/>
  <c r="AX271" i="1" s="1"/>
  <c r="GS191" i="1"/>
  <c r="GH256" i="1"/>
  <c r="FO82" i="1"/>
  <c r="AW72" i="1"/>
  <c r="AX72" i="1" s="1"/>
  <c r="CB323" i="1"/>
  <c r="FI323" i="1"/>
  <c r="CM217" i="1"/>
  <c r="GN121" i="1"/>
  <c r="FV121" i="1"/>
  <c r="GM121" i="1"/>
  <c r="HH121" i="1" s="1"/>
  <c r="AW101" i="1"/>
  <c r="AX101" i="1" s="1"/>
  <c r="AW46" i="1"/>
  <c r="AX46" i="1" s="1"/>
  <c r="GH50" i="1"/>
  <c r="FO96" i="1"/>
  <c r="GH284" i="1"/>
  <c r="GI284" i="1"/>
  <c r="GH21" i="1"/>
  <c r="FV106" i="1"/>
  <c r="GG259" i="1"/>
  <c r="HJ259" i="1"/>
  <c r="FY273" i="1"/>
  <c r="CN329" i="1"/>
  <c r="AW235" i="1"/>
  <c r="AX235" i="1" s="1"/>
  <c r="CB272" i="1"/>
  <c r="FI272" i="1"/>
  <c r="HL285" i="1"/>
  <c r="HJ285" i="1"/>
  <c r="GG285" i="1"/>
  <c r="AW120" i="1"/>
  <c r="AX120" i="1" s="1"/>
  <c r="GI49" i="1"/>
  <c r="GH49" i="1"/>
  <c r="GN56" i="1"/>
  <c r="GH160" i="1"/>
  <c r="GI160" i="1"/>
  <c r="HH175" i="1"/>
  <c r="GM175" i="1"/>
  <c r="GN175" i="1"/>
  <c r="HM24" i="1"/>
  <c r="GJ167" i="1"/>
  <c r="GN195" i="1"/>
  <c r="CA193" i="1"/>
  <c r="FM193" i="1"/>
  <c r="GJ246" i="1"/>
  <c r="HK263" i="1"/>
  <c r="BZ39" i="1"/>
  <c r="HL204" i="1"/>
  <c r="GF204" i="1"/>
  <c r="GG204" i="1"/>
  <c r="HJ204" i="1"/>
  <c r="HK18" i="1"/>
  <c r="GJ158" i="1"/>
  <c r="FM64" i="1"/>
  <c r="CA64" i="1"/>
  <c r="GH220" i="1"/>
  <c r="GN115" i="1"/>
  <c r="GM115" i="1"/>
  <c r="GH26" i="1"/>
  <c r="GI26" i="1"/>
  <c r="FF51" i="1"/>
  <c r="GE51" i="1"/>
  <c r="FE51" i="1"/>
  <c r="GF310" i="1"/>
  <c r="GG310" i="1"/>
  <c r="HJ310" i="1"/>
  <c r="CB252" i="1"/>
  <c r="FI252" i="1"/>
  <c r="GH246" i="1"/>
  <c r="GI246" i="1"/>
  <c r="CB186" i="1"/>
  <c r="FI186" i="1"/>
  <c r="GG293" i="1"/>
  <c r="HJ293" i="1"/>
  <c r="BZ226" i="1"/>
  <c r="BX36" i="1"/>
  <c r="FJ36" i="1"/>
  <c r="FO249" i="1"/>
  <c r="GJ178" i="1"/>
  <c r="FY203" i="1"/>
  <c r="CB286" i="1"/>
  <c r="FI286" i="1"/>
  <c r="BZ173" i="1"/>
  <c r="BZ330" i="1"/>
  <c r="FG330" i="1"/>
  <c r="GM195" i="1"/>
  <c r="BX213" i="1"/>
  <c r="FJ213" i="1"/>
  <c r="FN213" i="1"/>
  <c r="HM260" i="1"/>
  <c r="HN260" i="1"/>
  <c r="HK292" i="1"/>
  <c r="FG23" i="1"/>
  <c r="GC83" i="1"/>
  <c r="GD83" i="1" s="1"/>
  <c r="FF83" i="1"/>
  <c r="FE83" i="1"/>
  <c r="GE83" i="1"/>
  <c r="GH78" i="1"/>
  <c r="GI78" i="1"/>
  <c r="GK95" i="1"/>
  <c r="GL95" i="1" s="1"/>
  <c r="BZ167" i="1"/>
  <c r="FG167" i="1"/>
  <c r="CA84" i="1"/>
  <c r="FM84" i="1"/>
  <c r="CB134" i="1"/>
  <c r="FI134" i="1"/>
  <c r="BZ144" i="1"/>
  <c r="BX241" i="1"/>
  <c r="FJ241" i="1"/>
  <c r="FN241" i="1"/>
  <c r="FK241" i="1"/>
  <c r="BX77" i="1"/>
  <c r="FJ77" i="1"/>
  <c r="BZ228" i="1"/>
  <c r="FL228" i="1"/>
  <c r="FG228" i="1"/>
  <c r="FO261" i="1"/>
  <c r="GF60" i="1"/>
  <c r="GG60" i="1"/>
  <c r="HJ60" i="1"/>
  <c r="BY319" i="1"/>
  <c r="FK319" i="1"/>
  <c r="FL34" i="1"/>
  <c r="GJ156" i="1"/>
  <c r="HM79" i="1"/>
  <c r="HN79" i="1" s="1"/>
  <c r="FM45" i="1"/>
  <c r="CA45" i="1"/>
  <c r="FO277" i="1"/>
  <c r="HM195" i="1"/>
  <c r="HN195" i="1"/>
  <c r="FM119" i="1"/>
  <c r="CA119" i="1"/>
  <c r="CA274" i="1"/>
  <c r="FM274" i="1"/>
  <c r="GH116" i="1"/>
  <c r="GI116" i="1"/>
  <c r="FM141" i="1"/>
  <c r="CA141" i="1"/>
  <c r="HL91" i="1"/>
  <c r="GF91" i="1"/>
  <c r="HJ91" i="1"/>
  <c r="GG91" i="1"/>
  <c r="BZ218" i="1"/>
  <c r="FL218" i="1"/>
  <c r="GH90" i="1"/>
  <c r="BX210" i="1"/>
  <c r="FJ210" i="1"/>
  <c r="FN210" i="1"/>
  <c r="BZ256" i="1"/>
  <c r="FG256" i="1"/>
  <c r="BX133" i="1"/>
  <c r="FJ133" i="1"/>
  <c r="FM207" i="1"/>
  <c r="CA207" i="1"/>
  <c r="GJ101" i="1"/>
  <c r="GH268" i="1"/>
  <c r="GI268" i="1"/>
  <c r="HM322" i="1"/>
  <c r="HN322" i="1" s="1"/>
  <c r="CA159" i="1"/>
  <c r="FM159" i="1"/>
  <c r="CB69" i="1"/>
  <c r="FI69" i="1"/>
  <c r="FY145" i="1"/>
  <c r="BY311" i="1"/>
  <c r="FK311" i="1"/>
  <c r="GK17" i="1"/>
  <c r="GL17" i="1" s="1"/>
  <c r="BX309" i="1"/>
  <c r="FJ309" i="1"/>
  <c r="FN309" i="1"/>
  <c r="FK309" i="1"/>
  <c r="GJ239" i="1"/>
  <c r="GM239" i="1"/>
  <c r="GF53" i="1"/>
  <c r="GG53" i="1"/>
  <c r="HJ53" i="1"/>
  <c r="HL53" i="1" s="1"/>
  <c r="BX170" i="1"/>
  <c r="FJ170" i="1"/>
  <c r="FN170" i="1"/>
  <c r="HK103" i="1"/>
  <c r="GF27" i="1"/>
  <c r="GG27" i="1"/>
  <c r="HJ27" i="1"/>
  <c r="CB21" i="1"/>
  <c r="FI21" i="1"/>
  <c r="BX55" i="1"/>
  <c r="FJ55" i="1"/>
  <c r="FY55" i="1" s="1"/>
  <c r="FN55" i="1"/>
  <c r="HM224" i="1"/>
  <c r="HN224" i="1" s="1"/>
  <c r="GJ236" i="1"/>
  <c r="GK236" i="1" s="1"/>
  <c r="GL236" i="1" s="1"/>
  <c r="HM174" i="1"/>
  <c r="HK36" i="1"/>
  <c r="HK78" i="1"/>
  <c r="HV175" i="1"/>
  <c r="HO175" i="1"/>
  <c r="HP175" i="1" s="1"/>
  <c r="CA205" i="1"/>
  <c r="FM205" i="1"/>
  <c r="HK65" i="1"/>
  <c r="FO223" i="1"/>
  <c r="FO17" i="1"/>
  <c r="BX56" i="1"/>
  <c r="FJ56" i="1"/>
  <c r="FY56" i="1" s="1"/>
  <c r="FN56" i="1"/>
  <c r="GH146" i="1"/>
  <c r="GK155" i="1"/>
  <c r="GL155" i="1" s="1"/>
  <c r="GM110" i="1"/>
  <c r="GJ110" i="1"/>
  <c r="BX57" i="1"/>
  <c r="FJ57" i="1"/>
  <c r="GJ57" i="1"/>
  <c r="BX178" i="1"/>
  <c r="FJ178" i="1"/>
  <c r="FY178" i="1" s="1"/>
  <c r="FN178" i="1"/>
  <c r="FM172" i="1"/>
  <c r="CA172" i="1"/>
  <c r="GH181" i="1"/>
  <c r="GI181" i="1"/>
  <c r="GK181" i="1" s="1"/>
  <c r="GL181" i="1" s="1"/>
  <c r="BZ254" i="1"/>
  <c r="GK231" i="1"/>
  <c r="GL231" i="1" s="1"/>
  <c r="FO125" i="1"/>
  <c r="GJ229" i="1"/>
  <c r="CB106" i="1"/>
  <c r="FI106" i="1"/>
  <c r="GK183" i="1"/>
  <c r="GL183" i="1" s="1"/>
  <c r="BX41" i="1"/>
  <c r="FJ41" i="1"/>
  <c r="GH165" i="1"/>
  <c r="GI165" i="1"/>
  <c r="HK185" i="1"/>
  <c r="GH234" i="1"/>
  <c r="GI234" i="1"/>
  <c r="GK234" i="1" s="1"/>
  <c r="GL234" i="1" s="1"/>
  <c r="GM234" i="1" s="1"/>
  <c r="GM320" i="1"/>
  <c r="GN320" i="1"/>
  <c r="CB135" i="1"/>
  <c r="FI135" i="1"/>
  <c r="BZ283" i="1"/>
  <c r="FL283" i="1"/>
  <c r="HK180" i="1"/>
  <c r="GJ303" i="1"/>
  <c r="GK137" i="1"/>
  <c r="GL137" i="1" s="1"/>
  <c r="BX306" i="1"/>
  <c r="FJ306" i="1"/>
  <c r="FK306" i="1"/>
  <c r="FN306" i="1"/>
  <c r="FO16" i="1"/>
  <c r="BZ300" i="1"/>
  <c r="FL300" i="1"/>
  <c r="FG300" i="1"/>
  <c r="GH214" i="1"/>
  <c r="GI214" i="1"/>
  <c r="GC60" i="1"/>
  <c r="GD60" i="1" s="1"/>
  <c r="GJ234" i="1"/>
  <c r="BX99" i="1"/>
  <c r="FJ99" i="1"/>
  <c r="FN99" i="1"/>
  <c r="FN57" i="1"/>
  <c r="BZ186" i="1"/>
  <c r="FL186" i="1"/>
  <c r="CA243" i="1"/>
  <c r="FM243" i="1"/>
  <c r="CA87" i="1"/>
  <c r="FM87" i="1"/>
  <c r="GJ119" i="1"/>
  <c r="CA324" i="1"/>
  <c r="FM324" i="1"/>
  <c r="HL255" i="1"/>
  <c r="HJ255" i="1"/>
  <c r="GG255" i="1"/>
  <c r="GF255" i="1"/>
  <c r="GF193" i="1"/>
  <c r="GG193" i="1"/>
  <c r="HJ193" i="1"/>
  <c r="HK323" i="1"/>
  <c r="HL263" i="1"/>
  <c r="BZ287" i="1"/>
  <c r="FL287" i="1"/>
  <c r="HK158" i="1"/>
  <c r="BX132" i="1"/>
  <c r="FJ132" i="1"/>
  <c r="FY132" i="1" s="1"/>
  <c r="HK123" i="1"/>
  <c r="GJ159" i="1"/>
  <c r="CA98" i="1"/>
  <c r="FM98" i="1"/>
  <c r="GI23" i="1"/>
  <c r="GK23" i="1" s="1"/>
  <c r="GL23" i="1" s="1"/>
  <c r="GH23" i="1"/>
  <c r="CB81" i="1"/>
  <c r="FI81" i="1"/>
  <c r="GN319" i="1"/>
  <c r="FF113" i="1"/>
  <c r="GE113" i="1"/>
  <c r="FE113" i="1"/>
  <c r="GF67" i="1"/>
  <c r="HJ67" i="1"/>
  <c r="GG67" i="1"/>
  <c r="BZ112" i="1"/>
  <c r="FL112" i="1"/>
  <c r="HH88" i="1"/>
  <c r="FV88" i="1"/>
  <c r="GN88" i="1"/>
  <c r="CN88" i="1" s="1"/>
  <c r="GJ292" i="1"/>
  <c r="BX289" i="1"/>
  <c r="FJ289" i="1"/>
  <c r="BZ117" i="1"/>
  <c r="FL117" i="1"/>
  <c r="FG117" i="1"/>
  <c r="BZ33" i="1"/>
  <c r="FG33" i="1"/>
  <c r="HM231" i="1"/>
  <c r="HN231" i="1"/>
  <c r="BX17" i="1"/>
  <c r="FJ17" i="1"/>
  <c r="FN17" i="1"/>
  <c r="GH275" i="1"/>
  <c r="GI275" i="1"/>
  <c r="HH309" i="1"/>
  <c r="GN309" i="1"/>
  <c r="GH240" i="1"/>
  <c r="GH254" i="1"/>
  <c r="GI254" i="1"/>
  <c r="FO56" i="1"/>
  <c r="GJ73" i="1"/>
  <c r="GK73" i="1" s="1"/>
  <c r="GL73" i="1" s="1"/>
  <c r="BX192" i="1"/>
  <c r="FJ192" i="1"/>
  <c r="GK168" i="1"/>
  <c r="GL168" i="1" s="1"/>
  <c r="GM168" i="1" s="1"/>
  <c r="FM284" i="1"/>
  <c r="CA284" i="1"/>
  <c r="GF278" i="1"/>
  <c r="HJ278" i="1"/>
  <c r="HL278" i="1" s="1"/>
  <c r="GG278" i="1"/>
  <c r="GH297" i="1"/>
  <c r="GI297" i="1"/>
  <c r="HM132" i="1"/>
  <c r="HN132" i="1" s="1"/>
  <c r="GH196" i="1"/>
  <c r="GI196" i="1"/>
  <c r="CA258" i="1"/>
  <c r="FM258" i="1"/>
  <c r="GJ325" i="1"/>
  <c r="BZ76" i="1"/>
  <c r="FL76" i="1"/>
  <c r="GK46" i="1"/>
  <c r="GL46" i="1" s="1"/>
  <c r="HL162" i="1"/>
  <c r="HJ162" i="1"/>
  <c r="GF162" i="1"/>
  <c r="GG162" i="1"/>
  <c r="CA301" i="1"/>
  <c r="FM301" i="1"/>
  <c r="GJ271" i="1"/>
  <c r="GH330" i="1"/>
  <c r="GJ72" i="1"/>
  <c r="GH167" i="1"/>
  <c r="GI167" i="1"/>
  <c r="GK167" i="1" s="1"/>
  <c r="GL167" i="1" s="1"/>
  <c r="HH304" i="1"/>
  <c r="GN304" i="1"/>
  <c r="CA139" i="1"/>
  <c r="FM139" i="1"/>
  <c r="FC113" i="1"/>
  <c r="FY187" i="1"/>
  <c r="FO187" i="1"/>
  <c r="GH270" i="1"/>
  <c r="GH22" i="1"/>
  <c r="GI22" i="1"/>
  <c r="GK22" i="1" s="1"/>
  <c r="GL22" i="1" s="1"/>
  <c r="BX224" i="1"/>
  <c r="FJ224" i="1"/>
  <c r="GH301" i="1"/>
  <c r="GI301" i="1"/>
  <c r="CA111" i="1"/>
  <c r="FM111" i="1"/>
  <c r="GH228" i="1"/>
  <c r="HM71" i="1"/>
  <c r="CD319" i="1"/>
  <c r="BY127" i="1"/>
  <c r="FK127" i="1"/>
  <c r="HK29" i="1"/>
  <c r="HL166" i="1"/>
  <c r="GF166" i="1"/>
  <c r="GG166" i="1"/>
  <c r="HJ166" i="1"/>
  <c r="CB218" i="1"/>
  <c r="FI218" i="1"/>
  <c r="FV195" i="1"/>
  <c r="FO195" i="1"/>
  <c r="CB269" i="1"/>
  <c r="FI269" i="1"/>
  <c r="FO180" i="1"/>
  <c r="HL274" i="1"/>
  <c r="GF274" i="1"/>
  <c r="GG274" i="1"/>
  <c r="HJ274" i="1"/>
  <c r="BZ116" i="1"/>
  <c r="FG116" i="1"/>
  <c r="GJ221" i="1"/>
  <c r="GH251" i="1"/>
  <c r="GH218" i="1"/>
  <c r="GI218" i="1"/>
  <c r="GK218" i="1" s="1"/>
  <c r="GL218" i="1" s="1"/>
  <c r="BZ275" i="1"/>
  <c r="BX316" i="1"/>
  <c r="FJ316" i="1"/>
  <c r="CA18" i="1"/>
  <c r="FM18" i="1"/>
  <c r="FO273" i="1"/>
  <c r="CA317" i="1"/>
  <c r="FM317" i="1"/>
  <c r="CA328" i="1"/>
  <c r="FM328" i="1"/>
  <c r="FN328" i="1"/>
  <c r="FN95" i="1"/>
  <c r="BZ38" i="1"/>
  <c r="FL38" i="1"/>
  <c r="FO38" i="1" s="1"/>
  <c r="FG38" i="1"/>
  <c r="AW122" i="1"/>
  <c r="AX122" i="1" s="1"/>
  <c r="GN223" i="1"/>
  <c r="FV223" i="1" s="1"/>
  <c r="BX196" i="1"/>
  <c r="FJ196" i="1"/>
  <c r="AW176" i="1"/>
  <c r="AX176" i="1" s="1"/>
  <c r="FF314" i="1"/>
  <c r="GE314" i="1"/>
  <c r="FE314" i="1"/>
  <c r="BZ58" i="1"/>
  <c r="FL58" i="1"/>
  <c r="BX101" i="1"/>
  <c r="FJ101" i="1"/>
  <c r="BX137" i="1"/>
  <c r="FJ137" i="1"/>
  <c r="FN137" i="1"/>
  <c r="GJ116" i="1"/>
  <c r="BX61" i="1"/>
  <c r="FJ61" i="1"/>
  <c r="FN61" i="1"/>
  <c r="BZ189" i="1"/>
  <c r="FL189" i="1"/>
  <c r="HK268" i="1"/>
  <c r="FM27" i="1"/>
  <c r="CA27" i="1"/>
  <c r="GC166" i="1"/>
  <c r="GD166" i="1" s="1"/>
  <c r="FO133" i="1"/>
  <c r="HM115" i="1"/>
  <c r="HN115" i="1" s="1"/>
  <c r="GJ36" i="1"/>
  <c r="GJ78" i="1"/>
  <c r="CA150" i="1"/>
  <c r="FM150" i="1"/>
  <c r="FK17" i="1"/>
  <c r="BX142" i="1"/>
  <c r="FJ142" i="1"/>
  <c r="GC233" i="1"/>
  <c r="GD233" i="1" s="1"/>
  <c r="FF233" i="1"/>
  <c r="GE233" i="1"/>
  <c r="FE233" i="1"/>
  <c r="FM177" i="1"/>
  <c r="CA177" i="1"/>
  <c r="FK170" i="1"/>
  <c r="HO181" i="1"/>
  <c r="HP181" i="1" s="1"/>
  <c r="GJ41" i="1"/>
  <c r="BX147" i="1"/>
  <c r="FJ147" i="1"/>
  <c r="FY147" i="1" s="1"/>
  <c r="FN147" i="1"/>
  <c r="BZ222" i="1"/>
  <c r="FG222" i="1"/>
  <c r="BZ157" i="1"/>
  <c r="FG157" i="1"/>
  <c r="HK19" i="1"/>
  <c r="HM253" i="1"/>
  <c r="BZ109" i="1"/>
  <c r="FG109" i="1"/>
  <c r="FM171" i="1"/>
  <c r="CA171" i="1"/>
  <c r="HK227" i="1"/>
  <c r="FG173" i="1"/>
  <c r="BZ282" i="1"/>
  <c r="FL282" i="1"/>
  <c r="FG282" i="1"/>
  <c r="BX268" i="1"/>
  <c r="FJ268" i="1"/>
  <c r="HL276" i="1"/>
  <c r="HJ276" i="1"/>
  <c r="GF276" i="1"/>
  <c r="GG276" i="1"/>
  <c r="GN322" i="1"/>
  <c r="FY242" i="1"/>
  <c r="HK303" i="1"/>
  <c r="CA110" i="1"/>
  <c r="FM110" i="1"/>
  <c r="HM191" i="1"/>
  <c r="GF89" i="1"/>
  <c r="GG89" i="1"/>
  <c r="HJ89" i="1"/>
  <c r="CA59" i="1"/>
  <c r="FM59" i="1"/>
  <c r="BX85" i="1"/>
  <c r="FJ85" i="1"/>
  <c r="HV17" i="1"/>
  <c r="HO17" i="1"/>
  <c r="HP17" i="1" s="1"/>
  <c r="GJ125" i="1"/>
  <c r="GS316" i="1"/>
  <c r="GK305" i="1"/>
  <c r="GL305" i="1" s="1"/>
  <c r="GJ160" i="1"/>
  <c r="BX115" i="1"/>
  <c r="FJ115" i="1"/>
  <c r="HK328" i="1"/>
  <c r="HK186" i="1"/>
  <c r="HK269" i="1"/>
  <c r="GJ194" i="1"/>
  <c r="CA21" i="1"/>
  <c r="FM21" i="1"/>
  <c r="FN21" i="1"/>
  <c r="AW21" i="1"/>
  <c r="AX21" i="1" s="1"/>
  <c r="HK144" i="1"/>
  <c r="HK246" i="1"/>
  <c r="HK252" i="1"/>
  <c r="HL158" i="1"/>
  <c r="GJ123" i="1"/>
  <c r="FM220" i="1"/>
  <c r="CA220" i="1"/>
  <c r="GS176" i="1"/>
  <c r="GF98" i="1"/>
  <c r="GG98" i="1"/>
  <c r="HJ98" i="1"/>
  <c r="BZ50" i="1"/>
  <c r="FL50" i="1"/>
  <c r="HH79" i="1"/>
  <c r="GN79" i="1"/>
  <c r="FM194" i="1"/>
  <c r="CA194" i="1"/>
  <c r="HM321" i="1"/>
  <c r="GK122" i="1"/>
  <c r="GL122" i="1" s="1"/>
  <c r="GM122" i="1" s="1"/>
  <c r="GJ254" i="1"/>
  <c r="HK149" i="1"/>
  <c r="HK72" i="1"/>
  <c r="GH313" i="1"/>
  <c r="BY203" i="1"/>
  <c r="CD203" i="1" s="1"/>
  <c r="BZ65" i="1"/>
  <c r="FL65" i="1"/>
  <c r="FG65" i="1"/>
  <c r="HN46" i="1"/>
  <c r="HM46" i="1"/>
  <c r="GC148" i="1"/>
  <c r="GD148" i="1" s="1"/>
  <c r="FF148" i="1"/>
  <c r="GE148" i="1"/>
  <c r="FC148" i="1"/>
  <c r="FE148" i="1"/>
  <c r="FG112" i="1"/>
  <c r="CB58" i="1"/>
  <c r="FI58" i="1"/>
  <c r="GH180" i="1"/>
  <c r="GI180" i="1"/>
  <c r="BZ181" i="1"/>
  <c r="FL181" i="1"/>
  <c r="HM306" i="1"/>
  <c r="HN306" i="1" s="1"/>
  <c r="FM97" i="1"/>
  <c r="CA97" i="1"/>
  <c r="HH216" i="1"/>
  <c r="GN216" i="1"/>
  <c r="FO99" i="1"/>
  <c r="GJ250" i="1"/>
  <c r="BX49" i="1"/>
  <c r="FJ49" i="1"/>
  <c r="FY49" i="1" s="1"/>
  <c r="GH178" i="1"/>
  <c r="GI178" i="1"/>
  <c r="FM123" i="1"/>
  <c r="CA123" i="1"/>
  <c r="FM186" i="1"/>
  <c r="CA186" i="1"/>
  <c r="FN186" i="1"/>
  <c r="AW186" i="1" s="1"/>
  <c r="AX186" i="1" s="1"/>
  <c r="FO186" i="1"/>
  <c r="HK325" i="1"/>
  <c r="FO130" i="1"/>
  <c r="HL83" i="1"/>
  <c r="GG83" i="1"/>
  <c r="GF83" i="1"/>
  <c r="HJ83" i="1"/>
  <c r="HH199" i="1"/>
  <c r="GM199" i="1"/>
  <c r="GN199" i="1"/>
  <c r="CB326" i="1"/>
  <c r="FI326" i="1"/>
  <c r="FF293" i="1"/>
  <c r="GC293" i="1"/>
  <c r="GD293" i="1" s="1"/>
  <c r="FE293" i="1"/>
  <c r="GE293" i="1"/>
  <c r="GF293" i="1" s="1"/>
  <c r="CA250" i="1"/>
  <c r="FM250" i="1"/>
  <c r="GK24" i="1"/>
  <c r="GL24" i="1" s="1"/>
  <c r="HK114" i="1"/>
  <c r="FO103" i="1"/>
  <c r="GI131" i="1"/>
  <c r="GH131" i="1"/>
  <c r="GH86" i="1"/>
  <c r="GI86" i="1"/>
  <c r="HL30" i="1"/>
  <c r="HJ30" i="1"/>
  <c r="GG30" i="1"/>
  <c r="GH238" i="1"/>
  <c r="GI238" i="1"/>
  <c r="GI229" i="1"/>
  <c r="GK229" i="1" s="1"/>
  <c r="GL229" i="1" s="1"/>
  <c r="GH229" i="1"/>
  <c r="CA262" i="1"/>
  <c r="FM262" i="1"/>
  <c r="GJ49" i="1"/>
  <c r="GF313" i="1"/>
  <c r="GG313" i="1"/>
  <c r="HJ313" i="1"/>
  <c r="GJ168" i="1"/>
  <c r="GK190" i="1"/>
  <c r="GL190" i="1" s="1"/>
  <c r="GH265" i="1"/>
  <c r="GI265" i="1"/>
  <c r="GN286" i="1"/>
  <c r="GH194" i="1"/>
  <c r="GI194" i="1"/>
  <c r="HK169" i="1"/>
  <c r="GK295" i="1"/>
  <c r="GL295" i="1" s="1"/>
  <c r="BX304" i="1"/>
  <c r="FJ304" i="1"/>
  <c r="FN304" i="1"/>
  <c r="FO296" i="1"/>
  <c r="FF66" i="1"/>
  <c r="GE66" i="1"/>
  <c r="FE66" i="1"/>
  <c r="CB324" i="1"/>
  <c r="FI324" i="1"/>
  <c r="FN324" i="1" s="1"/>
  <c r="CA209" i="1"/>
  <c r="FM209" i="1"/>
  <c r="GJ241" i="1"/>
  <c r="GJ131" i="1"/>
  <c r="CA247" i="1"/>
  <c r="FM247" i="1"/>
  <c r="HK138" i="1"/>
  <c r="CB328" i="1"/>
  <c r="FI328" i="1"/>
  <c r="HK34" i="1"/>
  <c r="GJ237" i="1"/>
  <c r="FO206" i="1"/>
  <c r="FV320" i="1"/>
  <c r="FO320" i="1"/>
  <c r="HL58" i="1"/>
  <c r="GG58" i="1"/>
  <c r="HJ58" i="1"/>
  <c r="GF58" i="1"/>
  <c r="GG39" i="1"/>
  <c r="HJ39" i="1"/>
  <c r="HL39" i="1" s="1"/>
  <c r="GF39" i="1"/>
  <c r="GJ105" i="1"/>
  <c r="HK178" i="1"/>
  <c r="FM128" i="1"/>
  <c r="CA128" i="1"/>
  <c r="HK48" i="1"/>
  <c r="BX78" i="1"/>
  <c r="FJ78" i="1"/>
  <c r="FY78" i="1" s="1"/>
  <c r="HK85" i="1"/>
  <c r="HL72" i="1"/>
  <c r="BX200" i="1"/>
  <c r="FJ200" i="1"/>
  <c r="FN200" i="1"/>
  <c r="FM152" i="1"/>
  <c r="CA152" i="1"/>
  <c r="FN49" i="1"/>
  <c r="HL292" i="1"/>
  <c r="GI248" i="1"/>
  <c r="GH248" i="1"/>
  <c r="GI227" i="1"/>
  <c r="GH227" i="1"/>
  <c r="GH156" i="1"/>
  <c r="GI156" i="1"/>
  <c r="GK156" i="1" s="1"/>
  <c r="GL156" i="1" s="1"/>
  <c r="FK196" i="1"/>
  <c r="GM79" i="1"/>
  <c r="GH139" i="1"/>
  <c r="GI139" i="1"/>
  <c r="BZ313" i="1"/>
  <c r="GN294" i="1"/>
  <c r="BX187" i="1"/>
  <c r="FJ187" i="1"/>
  <c r="FK187" i="1" s="1"/>
  <c r="FN187" i="1"/>
  <c r="FO132" i="1"/>
  <c r="CB193" i="1"/>
  <c r="FI193" i="1"/>
  <c r="GJ230" i="1"/>
  <c r="GK230" i="1" s="1"/>
  <c r="GL230" i="1" s="1"/>
  <c r="FY200" i="1"/>
  <c r="FO200" i="1"/>
  <c r="CA33" i="1"/>
  <c r="FM33" i="1"/>
  <c r="GJ291" i="1"/>
  <c r="GK291" i="1" s="1"/>
  <c r="GL291" i="1" s="1"/>
  <c r="BX232" i="1"/>
  <c r="FJ232" i="1"/>
  <c r="FN232" i="1"/>
  <c r="HM206" i="1"/>
  <c r="CA52" i="1"/>
  <c r="FM52" i="1"/>
  <c r="FV176" i="1"/>
  <c r="BX217" i="1"/>
  <c r="FJ217" i="1"/>
  <c r="FN217" i="1"/>
  <c r="GJ289" i="1"/>
  <c r="GM289" i="1"/>
  <c r="HK96" i="1"/>
  <c r="CA65" i="1"/>
  <c r="FM65" i="1"/>
  <c r="HK156" i="1"/>
  <c r="BZ245" i="1"/>
  <c r="FL245" i="1"/>
  <c r="FG245" i="1"/>
  <c r="FO304" i="1"/>
  <c r="FV304" i="1"/>
  <c r="FY304" i="1"/>
  <c r="GH118" i="1"/>
  <c r="GI118" i="1"/>
  <c r="BX195" i="1"/>
  <c r="FJ195" i="1"/>
  <c r="FY195" i="1" s="1"/>
  <c r="FN195" i="1"/>
  <c r="FK195" i="1"/>
  <c r="FO309" i="1"/>
  <c r="FY309" i="1"/>
  <c r="FV309" i="1"/>
  <c r="BX291" i="1"/>
  <c r="FJ291" i="1"/>
  <c r="FO184" i="1"/>
  <c r="CA310" i="1"/>
  <c r="FM310" i="1"/>
  <c r="HJ212" i="1"/>
  <c r="GF212" i="1"/>
  <c r="GG212" i="1"/>
  <c r="FG279" i="1"/>
  <c r="HM327" i="1"/>
  <c r="HN327" i="1" s="1"/>
  <c r="BZ90" i="1"/>
  <c r="FG90" i="1"/>
  <c r="FL90" i="1" s="1"/>
  <c r="FO271" i="1"/>
  <c r="GJ157" i="1"/>
  <c r="CA102" i="1"/>
  <c r="FM102" i="1"/>
  <c r="GJ139" i="1"/>
  <c r="BX305" i="1"/>
  <c r="FJ305" i="1"/>
  <c r="GH94" i="1"/>
  <c r="HK136" i="1"/>
  <c r="GI292" i="1"/>
  <c r="GK292" i="1" s="1"/>
  <c r="GL292" i="1" s="1"/>
  <c r="GM292" i="1" s="1"/>
  <c r="GH103" i="1"/>
  <c r="GI103" i="1"/>
  <c r="BY307" i="1"/>
  <c r="FK307" i="1"/>
  <c r="HV88" i="1"/>
  <c r="HO88" i="1"/>
  <c r="HP88" i="1" s="1"/>
  <c r="GH317" i="1"/>
  <c r="GI317" i="1"/>
  <c r="BZ159" i="1"/>
  <c r="FL159" i="1"/>
  <c r="FO159" i="1" s="1"/>
  <c r="FG159" i="1"/>
  <c r="GH38" i="1"/>
  <c r="GI38" i="1"/>
  <c r="FK192" i="1"/>
  <c r="HM223" i="1"/>
  <c r="HN223" i="1" s="1"/>
  <c r="FF107" i="1"/>
  <c r="FC107" i="1"/>
  <c r="GC107" i="1" s="1"/>
  <c r="GD107" i="1" s="1"/>
  <c r="GE107" i="1"/>
  <c r="FE107" i="1"/>
  <c r="CD311" i="1"/>
  <c r="GH61" i="1"/>
  <c r="GI61" i="1"/>
  <c r="CA267" i="1"/>
  <c r="FM267" i="1"/>
  <c r="GC58" i="1"/>
  <c r="GD58" i="1" s="1"/>
  <c r="HK239" i="1"/>
  <c r="CB166" i="1"/>
  <c r="FI166" i="1"/>
  <c r="FO265" i="1"/>
  <c r="GJ268" i="1"/>
  <c r="HL103" i="1"/>
  <c r="GK81" i="1"/>
  <c r="GL81" i="1" s="1"/>
  <c r="FY241" i="1"/>
  <c r="FO241" i="1"/>
  <c r="HK236" i="1"/>
  <c r="HM304" i="1"/>
  <c r="HN304" i="1"/>
  <c r="HL36" i="1"/>
  <c r="HH316" i="1"/>
  <c r="GN316" i="1"/>
  <c r="GR316" i="1" s="1"/>
  <c r="HD316" i="1" s="1"/>
  <c r="HL78" i="1"/>
  <c r="CB264" i="1"/>
  <c r="FI264" i="1"/>
  <c r="HL65" i="1"/>
  <c r="BY299" i="1"/>
  <c r="FY299" i="1"/>
  <c r="FK299" i="1"/>
  <c r="GH125" i="1"/>
  <c r="GI125" i="1"/>
  <c r="GK125" i="1" s="1"/>
  <c r="GL125" i="1" s="1"/>
  <c r="GJ26" i="1"/>
  <c r="CB163" i="1"/>
  <c r="FI163" i="1"/>
  <c r="HH197" i="1"/>
  <c r="GM197" i="1"/>
  <c r="GN197" i="1"/>
  <c r="GF146" i="1"/>
  <c r="GG146" i="1"/>
  <c r="GI146" i="1" s="1"/>
  <c r="HJ146" i="1"/>
  <c r="BY24" i="1"/>
  <c r="FY24" i="1"/>
  <c r="GF177" i="1"/>
  <c r="GG177" i="1"/>
  <c r="HJ177" i="1"/>
  <c r="GH158" i="1"/>
  <c r="GI158" i="1"/>
  <c r="GK158" i="1" s="1"/>
  <c r="GL158" i="1" s="1"/>
  <c r="FY291" i="1"/>
  <c r="HK110" i="1"/>
  <c r="BZ40" i="1"/>
  <c r="FG40" i="1"/>
  <c r="HK57" i="1"/>
  <c r="BX73" i="1"/>
  <c r="FJ73" i="1"/>
  <c r="GJ283" i="1"/>
  <c r="GK16" i="1"/>
  <c r="GL16" i="1" s="1"/>
  <c r="FN323" i="1"/>
  <c r="AW323" i="1"/>
  <c r="AX323" i="1" s="1"/>
  <c r="CA323" i="1"/>
  <c r="FM323" i="1"/>
  <c r="FG275" i="1"/>
  <c r="BZ143" i="1"/>
  <c r="FG143" i="1"/>
  <c r="BX227" i="1"/>
  <c r="FJ227" i="1"/>
  <c r="HH213" i="1"/>
  <c r="GN213" i="1"/>
  <c r="GM213" i="1"/>
  <c r="HK229" i="1"/>
  <c r="GK206" i="1"/>
  <c r="GL206" i="1" s="1"/>
  <c r="BX320" i="1"/>
  <c r="FJ320" i="1"/>
  <c r="FY320" i="1" s="1"/>
  <c r="FN320" i="1"/>
  <c r="GH222" i="1"/>
  <c r="GI222" i="1"/>
  <c r="GK222" i="1" s="1"/>
  <c r="GL222" i="1" s="1"/>
  <c r="GM222" i="1" s="1"/>
  <c r="GH157" i="1"/>
  <c r="GI157" i="1"/>
  <c r="GK157" i="1" s="1"/>
  <c r="GL157" i="1" s="1"/>
  <c r="GM157" i="1" s="1"/>
  <c r="GJ19" i="1"/>
  <c r="FY36" i="1"/>
  <c r="FF204" i="1"/>
  <c r="GC204" i="1"/>
  <c r="GD204" i="1" s="1"/>
  <c r="GE204" i="1"/>
  <c r="FE204" i="1"/>
  <c r="GI109" i="1"/>
  <c r="GH109" i="1"/>
  <c r="GH69" i="1"/>
  <c r="GI69" i="1"/>
  <c r="GJ227" i="1"/>
  <c r="BZ97" i="1"/>
  <c r="FL97" i="1"/>
  <c r="FG97" i="1"/>
  <c r="GC315" i="1"/>
  <c r="GD315" i="1" s="1"/>
  <c r="FF315" i="1"/>
  <c r="GE315" i="1"/>
  <c r="FE315" i="1"/>
  <c r="FG91" i="1"/>
  <c r="GJ55" i="1"/>
  <c r="GK55" i="1" s="1"/>
  <c r="GL55" i="1" s="1"/>
  <c r="HL151" i="1"/>
  <c r="HJ151" i="1"/>
  <c r="GG151" i="1"/>
  <c r="BX168" i="1"/>
  <c r="FJ168" i="1"/>
  <c r="GH110" i="1"/>
  <c r="GI110" i="1"/>
  <c r="GK110" i="1" s="1"/>
  <c r="GL110" i="1" s="1"/>
  <c r="BX32" i="1"/>
  <c r="FJ32" i="1"/>
  <c r="FM89" i="1"/>
  <c r="CA89" i="1"/>
  <c r="GC151" i="1"/>
  <c r="GD151" i="1" s="1"/>
  <c r="FF151" i="1"/>
  <c r="GE151" i="1"/>
  <c r="GF151" i="1" s="1"/>
  <c r="FE151" i="1"/>
  <c r="FO213" i="1"/>
  <c r="BZ243" i="1"/>
  <c r="FL243" i="1"/>
  <c r="FO243" i="1" s="1"/>
  <c r="FG243" i="1"/>
  <c r="GJ328" i="1"/>
  <c r="GJ150" i="1"/>
  <c r="HK119" i="1"/>
  <c r="BZ324" i="1"/>
  <c r="FL324" i="1"/>
  <c r="GJ143" i="1"/>
  <c r="GJ186" i="1"/>
  <c r="CA162" i="1"/>
  <c r="FM162" i="1"/>
  <c r="GJ269" i="1"/>
  <c r="GJ128" i="1"/>
  <c r="HK194" i="1"/>
  <c r="BZ255" i="1"/>
  <c r="FL255" i="1"/>
  <c r="GJ144" i="1"/>
  <c r="BZ193" i="1"/>
  <c r="FL193" i="1"/>
  <c r="HL323" i="1"/>
  <c r="CA298" i="1"/>
  <c r="FM298" i="1"/>
  <c r="FN298" i="1"/>
  <c r="AW298" i="1" s="1"/>
  <c r="AX298" i="1" s="1"/>
  <c r="GJ252" i="1"/>
  <c r="GJ38" i="1"/>
  <c r="HN112" i="1"/>
  <c r="HL18" i="1"/>
  <c r="BZ64" i="1"/>
  <c r="FL64" i="1"/>
  <c r="HK159" i="1"/>
  <c r="CM176" i="1"/>
  <c r="BZ47" i="1"/>
  <c r="FL47" i="1"/>
  <c r="FG47" i="1"/>
  <c r="BZ246" i="1"/>
  <c r="FG246" i="1"/>
  <c r="GJ211" i="1"/>
  <c r="GK211" i="1" s="1"/>
  <c r="GL211" i="1" s="1"/>
  <c r="HK218" i="1"/>
  <c r="CB205" i="1"/>
  <c r="FI205" i="1"/>
  <c r="FN205" i="1" s="1"/>
  <c r="BX120" i="1"/>
  <c r="FJ120" i="1"/>
  <c r="HH299" i="1"/>
  <c r="GN299" i="1"/>
  <c r="CM299" i="1" s="1"/>
  <c r="HK222" i="1"/>
  <c r="GJ97" i="1"/>
  <c r="CB70" i="1"/>
  <c r="FI70" i="1"/>
  <c r="CB270" i="1"/>
  <c r="FI270" i="1"/>
  <c r="HL40" i="1"/>
  <c r="GG40" i="1"/>
  <c r="HJ40" i="1"/>
  <c r="GF40" i="1"/>
  <c r="HK41" i="1"/>
  <c r="HL219" i="1"/>
  <c r="GF219" i="1"/>
  <c r="GG219" i="1"/>
  <c r="HJ219" i="1"/>
  <c r="FO105" i="1"/>
  <c r="BX206" i="1"/>
  <c r="FJ206" i="1"/>
  <c r="FK206" i="1" s="1"/>
  <c r="FN206" i="1"/>
  <c r="BZ60" i="1"/>
  <c r="FL60" i="1"/>
  <c r="FG60" i="1"/>
  <c r="BZ154" i="1"/>
  <c r="FG154" i="1"/>
  <c r="GJ226" i="1"/>
  <c r="CA255" i="1"/>
  <c r="FO255" i="1"/>
  <c r="FM255" i="1"/>
  <c r="HL141" i="1"/>
  <c r="HJ141" i="1"/>
  <c r="GF141" i="1"/>
  <c r="GG141" i="1"/>
  <c r="HV307" i="1"/>
  <c r="HO307" i="1"/>
  <c r="HP307" i="1" s="1"/>
  <c r="FO244" i="1"/>
  <c r="BZ86" i="1"/>
  <c r="FL86" i="1"/>
  <c r="FG86" i="1"/>
  <c r="GJ77" i="1"/>
  <c r="BZ238" i="1"/>
  <c r="FG238" i="1"/>
  <c r="HH308" i="1"/>
  <c r="GM308" i="1"/>
  <c r="GN308" i="1"/>
  <c r="GH76" i="1"/>
  <c r="GI76" i="1"/>
  <c r="BX179" i="1"/>
  <c r="FJ179" i="1"/>
  <c r="FN179" i="1"/>
  <c r="FF302" i="1"/>
  <c r="FE302" i="1"/>
  <c r="GE302" i="1"/>
  <c r="GK28" i="1"/>
  <c r="GL28" i="1" s="1"/>
  <c r="BX308" i="1"/>
  <c r="FJ308" i="1"/>
  <c r="FN308" i="1"/>
  <c r="FO135" i="1"/>
  <c r="GJ48" i="1"/>
  <c r="GK48" i="1" s="1"/>
  <c r="GL48" i="1" s="1"/>
  <c r="HL272" i="1"/>
  <c r="GG272" i="1"/>
  <c r="HJ272" i="1"/>
  <c r="GF272" i="1"/>
  <c r="BZ156" i="1"/>
  <c r="FG156" i="1"/>
  <c r="HK122" i="1"/>
  <c r="GJ114" i="1"/>
  <c r="AW103" i="1"/>
  <c r="AX103" i="1" s="1"/>
  <c r="GH41" i="1"/>
  <c r="GI41" i="1"/>
  <c r="GK41" i="1" s="1"/>
  <c r="GL41" i="1" s="1"/>
  <c r="BZ297" i="1"/>
  <c r="FL297" i="1"/>
  <c r="FG297" i="1"/>
  <c r="HL134" i="1"/>
  <c r="GG134" i="1"/>
  <c r="GF134" i="1"/>
  <c r="HJ134" i="1"/>
  <c r="GN327" i="1"/>
  <c r="GM327" i="1"/>
  <c r="GJ266" i="1"/>
  <c r="FM237" i="1"/>
  <c r="CA237" i="1"/>
  <c r="HK49" i="1"/>
  <c r="FF80" i="1"/>
  <c r="FE80" i="1"/>
  <c r="GE80" i="1"/>
  <c r="GJ198" i="1"/>
  <c r="GK198" i="1" s="1"/>
  <c r="GL198" i="1" s="1"/>
  <c r="CA263" i="1"/>
  <c r="FM263" i="1"/>
  <c r="BZ258" i="1"/>
  <c r="FG258" i="1"/>
  <c r="HL325" i="1"/>
  <c r="BX19" i="1"/>
  <c r="FJ19" i="1"/>
  <c r="FN19" i="1"/>
  <c r="HL87" i="1"/>
  <c r="HJ87" i="1"/>
  <c r="GG87" i="1"/>
  <c r="GF87" i="1"/>
  <c r="BZ123" i="1"/>
  <c r="FG123" i="1"/>
  <c r="FO170" i="1"/>
  <c r="FV216" i="1"/>
  <c r="HK161" i="1"/>
  <c r="GJ169" i="1"/>
  <c r="GK169" i="1" s="1"/>
  <c r="GL169" i="1" s="1"/>
  <c r="CB104" i="1"/>
  <c r="FI104" i="1"/>
  <c r="BX211" i="1"/>
  <c r="FJ211" i="1"/>
  <c r="HL31" i="1"/>
  <c r="GG31" i="1"/>
  <c r="GF31" i="1"/>
  <c r="HJ31" i="1"/>
  <c r="GO182" i="1"/>
  <c r="HI182" i="1" s="1"/>
  <c r="HQ182" i="1" s="1"/>
  <c r="BX149" i="1"/>
  <c r="FJ149" i="1"/>
  <c r="GF209" i="1"/>
  <c r="GG209" i="1"/>
  <c r="HJ209" i="1"/>
  <c r="AW114" i="1"/>
  <c r="AX114" i="1" s="1"/>
  <c r="HK297" i="1"/>
  <c r="FN316" i="1"/>
  <c r="GJ138" i="1"/>
  <c r="GJ238" i="1"/>
  <c r="CB301" i="1"/>
  <c r="FI301" i="1"/>
  <c r="GJ34" i="1"/>
  <c r="HM294" i="1"/>
  <c r="HN294" i="1"/>
  <c r="FG226" i="1"/>
  <c r="GH75" i="1"/>
  <c r="GI75" i="1"/>
  <c r="CA221" i="1"/>
  <c r="FM221" i="1"/>
  <c r="HL178" i="1"/>
  <c r="HM210" i="1"/>
  <c r="HN210" i="1" s="1"/>
  <c r="GJ70" i="1"/>
  <c r="BX294" i="1"/>
  <c r="FJ294" i="1"/>
  <c r="FN294" i="1"/>
  <c r="GJ85" i="1"/>
  <c r="HK37" i="1"/>
  <c r="FK120" i="1"/>
  <c r="HK312" i="1"/>
  <c r="FM100" i="1"/>
  <c r="CA100" i="1"/>
  <c r="CA325" i="1"/>
  <c r="FM325" i="1"/>
  <c r="CB287" i="1"/>
  <c r="FI287" i="1"/>
  <c r="BZ22" i="1"/>
  <c r="BX266" i="1"/>
  <c r="FJ266" i="1"/>
  <c r="HK230" i="1"/>
  <c r="CA161" i="1"/>
  <c r="FM161" i="1"/>
  <c r="CB312" i="1"/>
  <c r="FI312" i="1"/>
  <c r="HK291" i="1"/>
  <c r="HL111" i="1"/>
  <c r="GF111" i="1"/>
  <c r="HJ111" i="1"/>
  <c r="GG111" i="1"/>
  <c r="GG54" i="1"/>
  <c r="HJ54" i="1"/>
  <c r="GH136" i="1"/>
  <c r="GI136" i="1"/>
  <c r="HK289" i="1"/>
  <c r="CD127" i="1"/>
  <c r="GM29" i="1"/>
  <c r="GJ29" i="1"/>
  <c r="GJ96" i="1"/>
  <c r="GK96" i="1" s="1"/>
  <c r="GL96" i="1" s="1"/>
  <c r="HK126" i="1"/>
  <c r="FN149" i="1"/>
  <c r="HL156" i="1"/>
  <c r="FG22" i="1"/>
  <c r="FL22" i="1" s="1"/>
  <c r="BZ45" i="1"/>
  <c r="FL45" i="1"/>
  <c r="FG45" i="1"/>
  <c r="BX105" i="1"/>
  <c r="FJ105" i="1"/>
  <c r="FN105" i="1"/>
  <c r="BZ119" i="1"/>
  <c r="FG119" i="1"/>
  <c r="GC274" i="1"/>
  <c r="GD274" i="1" s="1"/>
  <c r="BX239" i="1"/>
  <c r="FJ239" i="1"/>
  <c r="GH43" i="1"/>
  <c r="GI43" i="1"/>
  <c r="BZ141" i="1"/>
  <c r="FL141" i="1"/>
  <c r="FG141" i="1"/>
  <c r="HK221" i="1"/>
  <c r="BZ251" i="1"/>
  <c r="CB215" i="1"/>
  <c r="FI215" i="1"/>
  <c r="HM142" i="1"/>
  <c r="HN142" i="1" s="1"/>
  <c r="HK157" i="1"/>
  <c r="GH323" i="1"/>
  <c r="GI323" i="1"/>
  <c r="BZ207" i="1"/>
  <c r="FL207" i="1"/>
  <c r="FO207" i="1" s="1"/>
  <c r="FG207" i="1"/>
  <c r="BX277" i="1"/>
  <c r="FJ277" i="1"/>
  <c r="FN277" i="1"/>
  <c r="BZ94" i="1"/>
  <c r="FL94" i="1"/>
  <c r="FG94" i="1"/>
  <c r="GJ136" i="1"/>
  <c r="GM28" i="1"/>
  <c r="GJ28" i="1"/>
  <c r="GH159" i="1"/>
  <c r="GI159" i="1"/>
  <c r="GK159" i="1" s="1"/>
  <c r="GL159" i="1" s="1"/>
  <c r="GM159" i="1" s="1"/>
  <c r="HJ154" i="1"/>
  <c r="GF154" i="1"/>
  <c r="GG154" i="1"/>
  <c r="BX216" i="1"/>
  <c r="FJ216" i="1"/>
  <c r="FK216" i="1" s="1"/>
  <c r="FN216" i="1"/>
  <c r="GH201" i="1"/>
  <c r="GI201" i="1"/>
  <c r="CB180" i="1"/>
  <c r="FI180" i="1"/>
  <c r="FV327" i="1"/>
  <c r="FO253" i="1"/>
  <c r="BY288" i="1"/>
  <c r="FK288" i="1"/>
  <c r="GK184" i="1"/>
  <c r="GL184" i="1" s="1"/>
  <c r="HL239" i="1"/>
  <c r="FM240" i="1"/>
  <c r="CA240" i="1"/>
  <c r="BX223" i="1"/>
  <c r="FJ223" i="1"/>
  <c r="FN223" i="1"/>
  <c r="BZ252" i="1"/>
  <c r="FL252" i="1"/>
  <c r="GK290" i="1"/>
  <c r="GL290" i="1" s="1"/>
  <c r="HK164" i="1"/>
  <c r="GJ192" i="1"/>
  <c r="FO73" i="1"/>
  <c r="HM277" i="1"/>
  <c r="HK32" i="1"/>
  <c r="CB63" i="1"/>
  <c r="FI63" i="1"/>
  <c r="HL236" i="1"/>
  <c r="FY224" i="1"/>
  <c r="FN224" i="1"/>
  <c r="GH150" i="1"/>
  <c r="GI150" i="1"/>
  <c r="GK150" i="1" s="1"/>
  <c r="GL150" i="1" s="1"/>
  <c r="FG313" i="1"/>
  <c r="FL313" i="1" s="1"/>
  <c r="FM146" i="1"/>
  <c r="CA146" i="1"/>
  <c r="FO291" i="1"/>
  <c r="BY20" i="1"/>
  <c r="FK20" i="1"/>
  <c r="FY20" i="1"/>
  <c r="GC40" i="1"/>
  <c r="GD40" i="1" s="1"/>
  <c r="HL57" i="1"/>
  <c r="BX114" i="1"/>
  <c r="FJ114" i="1"/>
  <c r="BZ172" i="1"/>
  <c r="FG172" i="1"/>
  <c r="GJ76" i="1"/>
  <c r="GJ265" i="1"/>
  <c r="FO232" i="1"/>
  <c r="BX44" i="1"/>
  <c r="FJ44" i="1"/>
  <c r="FN44" i="1"/>
  <c r="FL286" i="1"/>
  <c r="GK147" i="1"/>
  <c r="GL147" i="1" s="1"/>
  <c r="GJ171" i="1"/>
  <c r="BZ219" i="1"/>
  <c r="FG219" i="1"/>
  <c r="GJ45" i="1"/>
  <c r="GJ117" i="1"/>
  <c r="HM179" i="1"/>
  <c r="HN179" i="1" s="1"/>
  <c r="BZ165" i="1"/>
  <c r="FL165" i="1"/>
  <c r="FG165" i="1"/>
  <c r="HL19" i="1"/>
  <c r="FO78" i="1"/>
  <c r="HL185" i="1"/>
  <c r="GI97" i="1"/>
  <c r="GH97" i="1"/>
  <c r="GM223" i="1"/>
  <c r="HH223" i="1" s="1"/>
  <c r="CB244" i="1"/>
  <c r="FI244" i="1"/>
  <c r="FO282" i="1"/>
  <c r="FM282" i="1"/>
  <c r="CA282" i="1"/>
  <c r="GK127" i="1"/>
  <c r="GL127" i="1" s="1"/>
  <c r="HJ298" i="1"/>
  <c r="HL298" i="1" s="1"/>
  <c r="GF298" i="1"/>
  <c r="GG298" i="1"/>
  <c r="GJ196" i="1"/>
  <c r="HL303" i="1"/>
  <c r="HM249" i="1"/>
  <c r="HN249" i="1"/>
  <c r="HJ59" i="1"/>
  <c r="GG59" i="1"/>
  <c r="GF59" i="1"/>
  <c r="GK170" i="1"/>
  <c r="GL170" i="1" s="1"/>
  <c r="BX26" i="1"/>
  <c r="FJ26" i="1"/>
  <c r="GJ258" i="1"/>
  <c r="HK125" i="1"/>
  <c r="GM294" i="1"/>
  <c r="HH294" i="1" s="1"/>
  <c r="CA278" i="1"/>
  <c r="FM278" i="1"/>
  <c r="CA154" i="1"/>
  <c r="FM154" i="1"/>
  <c r="GH186" i="1"/>
  <c r="GI186" i="1"/>
  <c r="GK186" i="1" s="1"/>
  <c r="GL186" i="1" s="1"/>
  <c r="GM186" i="1" s="1"/>
  <c r="GC87" i="1"/>
  <c r="GD87" i="1" s="1"/>
  <c r="HK160" i="1"/>
  <c r="GH324" i="1"/>
  <c r="GI324" i="1"/>
  <c r="HL186" i="1"/>
  <c r="HK275" i="1"/>
  <c r="GJ69" i="1"/>
  <c r="GC162" i="1"/>
  <c r="GD162" i="1" s="1"/>
  <c r="BZ21" i="1"/>
  <c r="FL21" i="1"/>
  <c r="FO21" i="1" s="1"/>
  <c r="GC255" i="1"/>
  <c r="GD255" i="1" s="1"/>
  <c r="GC193" i="1"/>
  <c r="GD193" i="1" s="1"/>
  <c r="HL246" i="1"/>
  <c r="FK277" i="1"/>
  <c r="FV299" i="1"/>
  <c r="HL252" i="1"/>
  <c r="HK38" i="1"/>
  <c r="GH64" i="1"/>
  <c r="HM23" i="1"/>
  <c r="CA134" i="1"/>
  <c r="FM134" i="1"/>
  <c r="HL123" i="1"/>
  <c r="HL159" i="1"/>
  <c r="GF220" i="1"/>
  <c r="GG220" i="1"/>
  <c r="GI220" i="1" s="1"/>
  <c r="HJ220" i="1"/>
  <c r="CN176" i="1"/>
  <c r="GC98" i="1"/>
  <c r="GD98" i="1" s="1"/>
  <c r="BZ284" i="1"/>
  <c r="FL284" i="1"/>
  <c r="HL129" i="1"/>
  <c r="HJ129" i="1"/>
  <c r="GF129" i="1"/>
  <c r="GG129" i="1"/>
  <c r="BZ138" i="1"/>
  <c r="FL138" i="1"/>
  <c r="FG138" i="1"/>
  <c r="BX248" i="1"/>
  <c r="FJ248" i="1"/>
  <c r="BX164" i="1"/>
  <c r="FJ164" i="1"/>
  <c r="FY164" i="1" s="1"/>
  <c r="FN164" i="1"/>
  <c r="CB162" i="1"/>
  <c r="FI162" i="1"/>
  <c r="FN162" i="1" s="1"/>
  <c r="CB76" i="1"/>
  <c r="FI76" i="1"/>
  <c r="GH128" i="1"/>
  <c r="GI128" i="1"/>
  <c r="GK128" i="1" s="1"/>
  <c r="GL128" i="1" s="1"/>
  <c r="GM128" i="1" s="1"/>
  <c r="GH192" i="1"/>
  <c r="GI192" i="1"/>
  <c r="GK192" i="1" s="1"/>
  <c r="GL192" i="1" s="1"/>
  <c r="GM192" i="1" s="1"/>
  <c r="BX235" i="1"/>
  <c r="FJ235" i="1"/>
  <c r="BZ161" i="1"/>
  <c r="FG161" i="1"/>
  <c r="GH42" i="1"/>
  <c r="GI42" i="1"/>
  <c r="CA136" i="1"/>
  <c r="FM136" i="1"/>
  <c r="FM252" i="1"/>
  <c r="CA252" i="1"/>
  <c r="FN252" i="1"/>
  <c r="AW252" i="1"/>
  <c r="AX252" i="1" s="1"/>
  <c r="HM121" i="1"/>
  <c r="HN121" i="1" s="1"/>
  <c r="HM188" i="1"/>
  <c r="HN188" i="1"/>
  <c r="GH267" i="1"/>
  <c r="GI267" i="1"/>
  <c r="GJ235" i="1"/>
  <c r="GM235" i="1"/>
  <c r="HH244" i="1"/>
  <c r="GN244" i="1"/>
  <c r="BX271" i="1"/>
  <c r="FJ271" i="1"/>
  <c r="HM216" i="1"/>
  <c r="HN216" i="1"/>
  <c r="GN321" i="1"/>
  <c r="GM321" i="1"/>
  <c r="BZ67" i="1"/>
  <c r="FG67" i="1"/>
  <c r="FL79" i="1"/>
  <c r="GJ185" i="1"/>
  <c r="BZ234" i="1"/>
  <c r="FG234" i="1"/>
  <c r="GJ180" i="1"/>
  <c r="BZ278" i="1"/>
  <c r="FL278" i="1"/>
  <c r="FG278" i="1"/>
  <c r="HJ225" i="1"/>
  <c r="GF225" i="1"/>
  <c r="GG225" i="1"/>
  <c r="HL315" i="1"/>
  <c r="GG315" i="1"/>
  <c r="HJ315" i="1"/>
  <c r="GF315" i="1"/>
  <c r="GJ317" i="1"/>
  <c r="BX295" i="1"/>
  <c r="FJ295" i="1"/>
  <c r="FK295" i="1" s="1"/>
  <c r="FN295" i="1"/>
  <c r="GJ323" i="1"/>
  <c r="GG256" i="1"/>
  <c r="GI256" i="1" s="1"/>
  <c r="GF256" i="1"/>
  <c r="HJ256" i="1"/>
  <c r="HL256" i="1" s="1"/>
  <c r="CB199" i="1"/>
  <c r="FI199" i="1"/>
  <c r="FO217" i="1"/>
  <c r="HH179" i="1"/>
  <c r="GN179" i="1"/>
  <c r="BZ23" i="1"/>
  <c r="FL23" i="1"/>
  <c r="HK84" i="1"/>
  <c r="BX208" i="1"/>
  <c r="FJ208" i="1"/>
  <c r="FM31" i="1"/>
  <c r="CA31" i="1"/>
  <c r="GH68" i="1"/>
  <c r="GI68" i="1"/>
  <c r="HK131" i="1"/>
  <c r="HK237" i="1"/>
  <c r="HH210" i="1"/>
  <c r="GN210" i="1"/>
  <c r="FO290" i="1"/>
  <c r="GI72" i="1"/>
  <c r="GH72" i="1"/>
  <c r="GJ37" i="1"/>
  <c r="FM93" i="1"/>
  <c r="CA93" i="1"/>
  <c r="HV213" i="1"/>
  <c r="HO213" i="1"/>
  <c r="HP213" i="1" s="1"/>
  <c r="GJ63" i="1"/>
  <c r="GK63" i="1" s="1"/>
  <c r="GL63" i="1" s="1"/>
  <c r="GJ122" i="1"/>
  <c r="HV187" i="1"/>
  <c r="HO187" i="1"/>
  <c r="HP187" i="1" s="1"/>
  <c r="GJ112" i="1"/>
  <c r="HM147" i="1"/>
  <c r="HN147" i="1"/>
  <c r="GK142" i="1"/>
  <c r="GL142" i="1" s="1"/>
  <c r="GH120" i="1"/>
  <c r="GI120" i="1"/>
  <c r="FV182" i="1"/>
  <c r="FO182" i="1"/>
  <c r="FY182" i="1"/>
  <c r="HK198" i="1"/>
  <c r="GH263" i="1"/>
  <c r="GI263" i="1"/>
  <c r="GI258" i="1"/>
  <c r="GH258" i="1"/>
  <c r="GG270" i="1"/>
  <c r="GI270" i="1" s="1"/>
  <c r="HJ270" i="1"/>
  <c r="GF270" i="1"/>
  <c r="HM288" i="1"/>
  <c r="HN288" i="1"/>
  <c r="HK168" i="1"/>
  <c r="BX188" i="1"/>
  <c r="FJ188" i="1"/>
  <c r="FN188" i="1"/>
  <c r="BX124" i="1"/>
  <c r="FJ124" i="1"/>
  <c r="BX72" i="1"/>
  <c r="FJ72" i="1"/>
  <c r="FK72" i="1" s="1"/>
  <c r="GI123" i="1"/>
  <c r="GH123" i="1"/>
  <c r="FM160" i="1"/>
  <c r="CA160" i="1"/>
  <c r="CB98" i="1"/>
  <c r="FI98" i="1"/>
  <c r="FL81" i="1"/>
  <c r="HM319" i="1"/>
  <c r="HN319" i="1"/>
  <c r="FV197" i="1"/>
  <c r="FO197" i="1"/>
  <c r="GK296" i="1"/>
  <c r="GL296" i="1" s="1"/>
  <c r="BX182" i="1"/>
  <c r="FJ182" i="1"/>
  <c r="FN182" i="1"/>
  <c r="GJ242" i="1"/>
  <c r="GK242" i="1" s="1"/>
  <c r="GL242" i="1" s="1"/>
  <c r="GC31" i="1"/>
  <c r="GD31" i="1" s="1"/>
  <c r="FM276" i="1"/>
  <c r="FN276" i="1"/>
  <c r="AW276" i="1"/>
  <c r="AX276" i="1" s="1"/>
  <c r="CA276" i="1"/>
  <c r="HK241" i="1"/>
  <c r="HL131" i="1"/>
  <c r="BZ247" i="1"/>
  <c r="FG247" i="1"/>
  <c r="GJ297" i="1"/>
  <c r="CA129" i="1"/>
  <c r="FM129" i="1"/>
  <c r="HL33" i="1"/>
  <c r="GG33" i="1"/>
  <c r="HJ33" i="1"/>
  <c r="GF33" i="1"/>
  <c r="FM47" i="1"/>
  <c r="CA47" i="1"/>
  <c r="HM92" i="1"/>
  <c r="HN92" i="1" s="1"/>
  <c r="HL300" i="1"/>
  <c r="GG300" i="1"/>
  <c r="GF300" i="1"/>
  <c r="HJ300" i="1"/>
  <c r="GI112" i="1"/>
  <c r="GK112" i="1" s="1"/>
  <c r="GL112" i="1" s="1"/>
  <c r="GH112" i="1"/>
  <c r="HJ279" i="1"/>
  <c r="HL279" i="1" s="1"/>
  <c r="GF279" i="1"/>
  <c r="GG279" i="1"/>
  <c r="BX236" i="1"/>
  <c r="FJ236" i="1"/>
  <c r="FY236" i="1" s="1"/>
  <c r="FO178" i="1"/>
  <c r="HK105" i="1"/>
  <c r="FO329" i="1"/>
  <c r="FV329" i="1"/>
  <c r="CB174" i="1"/>
  <c r="FI174" i="1"/>
  <c r="BX273" i="1"/>
  <c r="FJ273" i="1"/>
  <c r="HL48" i="1"/>
  <c r="FM330" i="1"/>
  <c r="CA330" i="1"/>
  <c r="GC279" i="1"/>
  <c r="GD279" i="1" s="1"/>
  <c r="FO295" i="1"/>
  <c r="HK43" i="1"/>
  <c r="HK262" i="1"/>
  <c r="GJ25" i="1"/>
  <c r="HL37" i="1"/>
  <c r="CB68" i="1"/>
  <c r="FI68" i="1"/>
  <c r="BZ152" i="1"/>
  <c r="FL152" i="1"/>
  <c r="FO152" i="1" s="1"/>
  <c r="FG152" i="1"/>
  <c r="FF30" i="1"/>
  <c r="GC30" i="1"/>
  <c r="GD30" i="1" s="1"/>
  <c r="GE30" i="1"/>
  <c r="GF30" i="1" s="1"/>
  <c r="FE30" i="1"/>
  <c r="FK211" i="1"/>
  <c r="HV244" i="1"/>
  <c r="HO244" i="1"/>
  <c r="HP244" i="1" s="1"/>
  <c r="CA126" i="1"/>
  <c r="FM126" i="1"/>
  <c r="HM208" i="1"/>
  <c r="HN208" i="1" s="1"/>
  <c r="GK29" i="1"/>
  <c r="GL29" i="1" s="1"/>
  <c r="HV153" i="1"/>
  <c r="HO153" i="1"/>
  <c r="HP153" i="1" s="1"/>
  <c r="GJ312" i="1"/>
  <c r="GK312" i="1" s="1"/>
  <c r="GL312" i="1" s="1"/>
  <c r="BZ270" i="1"/>
  <c r="FL270" i="1"/>
  <c r="HL230" i="1"/>
  <c r="FO117" i="1"/>
  <c r="CA117" i="1"/>
  <c r="FM117" i="1"/>
  <c r="FK210" i="1"/>
  <c r="GH161" i="1"/>
  <c r="GI161" i="1"/>
  <c r="FY210" i="1"/>
  <c r="FO210" i="1"/>
  <c r="GC33" i="1"/>
  <c r="GD33" i="1" s="1"/>
  <c r="BZ301" i="1"/>
  <c r="FL301" i="1"/>
  <c r="CA42" i="1"/>
  <c r="FM42" i="1"/>
  <c r="GJ86" i="1"/>
  <c r="BX290" i="1"/>
  <c r="FJ290" i="1"/>
  <c r="FN290" i="1"/>
  <c r="GK132" i="1"/>
  <c r="GL132" i="1" s="1"/>
  <c r="HM215" i="1"/>
  <c r="HN215" i="1" s="1"/>
  <c r="BZ136" i="1"/>
  <c r="FL136" i="1"/>
  <c r="FG136" i="1"/>
  <c r="GH36" i="1"/>
  <c r="GI36" i="1"/>
  <c r="GK36" i="1" s="1"/>
  <c r="GL36" i="1" s="1"/>
  <c r="HK273" i="1"/>
  <c r="HL29" i="1"/>
  <c r="GJ93" i="1"/>
  <c r="GM93" i="1"/>
  <c r="GJ126" i="1"/>
  <c r="GH65" i="1"/>
  <c r="GI65" i="1"/>
  <c r="CB255" i="1"/>
  <c r="FI255" i="1"/>
  <c r="CB229" i="1"/>
  <c r="FI229" i="1"/>
  <c r="BX118" i="1"/>
  <c r="FJ118" i="1"/>
  <c r="FY118" i="1" s="1"/>
  <c r="BX185" i="1"/>
  <c r="FJ185" i="1"/>
  <c r="GH45" i="1"/>
  <c r="GI45" i="1"/>
  <c r="GC310" i="1"/>
  <c r="GD310" i="1" s="1"/>
  <c r="FM116" i="1"/>
  <c r="CA116" i="1"/>
  <c r="GC141" i="1"/>
  <c r="GD141" i="1" s="1"/>
  <c r="GK104" i="1"/>
  <c r="GL104" i="1" s="1"/>
  <c r="BX103" i="1"/>
  <c r="FJ103" i="1"/>
  <c r="CA256" i="1"/>
  <c r="FM256" i="1"/>
  <c r="HK139" i="1"/>
  <c r="HL218" i="1"/>
  <c r="BZ91" i="1"/>
  <c r="FL91" i="1"/>
  <c r="GI114" i="1"/>
  <c r="GK114" i="1" s="1"/>
  <c r="GL114" i="1" s="1"/>
  <c r="GM114" i="1" s="1"/>
  <c r="FN289" i="1"/>
  <c r="GM304" i="1"/>
  <c r="HV99" i="1"/>
  <c r="HO99" i="1"/>
  <c r="HP99" i="1" s="1"/>
  <c r="CD307" i="1"/>
  <c r="FO142" i="1"/>
  <c r="HL205" i="1"/>
  <c r="GF205" i="1"/>
  <c r="GG205" i="1"/>
  <c r="HJ205" i="1"/>
  <c r="HV56" i="1"/>
  <c r="HO56" i="1"/>
  <c r="HP56" i="1" s="1"/>
  <c r="CB84" i="1"/>
  <c r="FI84" i="1"/>
  <c r="FN166" i="1"/>
  <c r="AW166" i="1"/>
  <c r="AX166" i="1" s="1"/>
  <c r="CA166" i="1"/>
  <c r="FM166" i="1"/>
  <c r="BZ201" i="1"/>
  <c r="FL201" i="1"/>
  <c r="BZ328" i="1"/>
  <c r="FL328" i="1"/>
  <c r="FM58" i="1"/>
  <c r="FN58" i="1"/>
  <c r="CA58" i="1"/>
  <c r="HL267" i="1"/>
  <c r="GF267" i="1"/>
  <c r="GG267" i="1"/>
  <c r="HJ267" i="1"/>
  <c r="BZ269" i="1"/>
  <c r="FL269" i="1"/>
  <c r="BZ53" i="1"/>
  <c r="FG53" i="1"/>
  <c r="GJ164" i="1"/>
  <c r="GK164" i="1" s="1"/>
  <c r="GL164" i="1" s="1"/>
  <c r="BX92" i="1"/>
  <c r="FJ92" i="1"/>
  <c r="FK92" i="1" s="1"/>
  <c r="FN92" i="1"/>
  <c r="HL268" i="1"/>
  <c r="HV217" i="1"/>
  <c r="HO217" i="1"/>
  <c r="HP217" i="1" s="1"/>
  <c r="BZ166" i="1"/>
  <c r="FL166" i="1"/>
  <c r="GJ32" i="1"/>
  <c r="FK101" i="1"/>
  <c r="CB292" i="1"/>
  <c r="FI292" i="1"/>
  <c r="HM104" i="1"/>
  <c r="FK224" i="1"/>
  <c r="CD299" i="1"/>
  <c r="HK26" i="1"/>
  <c r="GK135" i="1"/>
  <c r="GL135" i="1" s="1"/>
  <c r="GM216" i="1"/>
  <c r="FO188" i="1"/>
  <c r="GK108" i="1"/>
  <c r="GL108" i="1" s="1"/>
  <c r="CD24" i="1"/>
  <c r="FN291" i="1"/>
  <c r="HL110" i="1"/>
  <c r="CD20" i="1"/>
  <c r="HL21" i="1"/>
  <c r="GF21" i="1"/>
  <c r="GG21" i="1"/>
  <c r="GI21" i="1" s="1"/>
  <c r="HJ21" i="1"/>
  <c r="GH172" i="1"/>
  <c r="GI172" i="1"/>
  <c r="BX175" i="1"/>
  <c r="FJ175" i="1"/>
  <c r="FN175" i="1"/>
  <c r="HK265" i="1"/>
  <c r="CA67" i="1"/>
  <c r="FM67" i="1"/>
  <c r="BX108" i="1"/>
  <c r="FJ108" i="1"/>
  <c r="FN108" i="1"/>
  <c r="HL229" i="1"/>
  <c r="GM179" i="1"/>
  <c r="GI266" i="1"/>
  <c r="GK266" i="1" s="1"/>
  <c r="GL266" i="1" s="1"/>
  <c r="GC219" i="1"/>
  <c r="GD219" i="1" s="1"/>
  <c r="BX62" i="1"/>
  <c r="FJ62" i="1"/>
  <c r="HK45" i="1"/>
  <c r="BX16" i="1"/>
  <c r="FJ16" i="1"/>
  <c r="FN16" i="1"/>
  <c r="GI271" i="1"/>
  <c r="GK271" i="1" s="1"/>
  <c r="GL271" i="1" s="1"/>
  <c r="GM271" i="1" s="1"/>
  <c r="HM16" i="1"/>
  <c r="HN16" i="1" s="1"/>
  <c r="FN36" i="1"/>
  <c r="FN78" i="1"/>
  <c r="BZ171" i="1"/>
  <c r="FG171" i="1"/>
  <c r="FK213" i="1"/>
  <c r="BZ69" i="1"/>
  <c r="FL69" i="1"/>
  <c r="CA234" i="1"/>
  <c r="FM234" i="1"/>
  <c r="FK118" i="1"/>
  <c r="HK55" i="1"/>
  <c r="GK163" i="1"/>
  <c r="GL163" i="1" s="1"/>
  <c r="GJ120" i="1"/>
  <c r="FG254" i="1"/>
  <c r="GM202" i="1"/>
  <c r="HH202" i="1" s="1"/>
  <c r="GN202" i="1"/>
  <c r="HK196" i="1"/>
  <c r="BX169" i="1"/>
  <c r="FJ169" i="1"/>
  <c r="BZ110" i="1"/>
  <c r="FG110" i="1"/>
  <c r="GN261" i="1"/>
  <c r="FV261" i="1" s="1"/>
  <c r="GM261" i="1"/>
  <c r="CB212" i="1"/>
  <c r="FI212" i="1"/>
  <c r="BZ212" i="1"/>
  <c r="FL212" i="1"/>
  <c r="GC278" i="1"/>
  <c r="GD278" i="1" s="1"/>
  <c r="FM60" i="1"/>
  <c r="FO60" i="1"/>
  <c r="CA60" i="1"/>
  <c r="GI235" i="1"/>
  <c r="GK235" i="1" s="1"/>
  <c r="GL235" i="1" s="1"/>
  <c r="BX202" i="1"/>
  <c r="FJ202" i="1"/>
  <c r="FN202" i="1"/>
  <c r="FK57" i="1"/>
  <c r="GC154" i="1"/>
  <c r="GD154" i="1" s="1"/>
  <c r="BZ225" i="1"/>
  <c r="FL225" i="1"/>
  <c r="FG225" i="1"/>
  <c r="BZ87" i="1"/>
  <c r="FG87" i="1"/>
  <c r="HL160" i="1"/>
  <c r="HM261" i="1"/>
  <c r="HK150" i="1"/>
  <c r="HL119" i="1"/>
  <c r="HK143" i="1"/>
  <c r="GJ275" i="1"/>
  <c r="HL269" i="1"/>
  <c r="HK128" i="1"/>
  <c r="HL194" i="1"/>
  <c r="BZ298" i="1"/>
  <c r="FL298" i="1"/>
  <c r="HJ287" i="1"/>
  <c r="GF287" i="1"/>
  <c r="GG287" i="1"/>
  <c r="HM283" i="1"/>
  <c r="HN283" i="1"/>
  <c r="HK172" i="1"/>
  <c r="GI85" i="1"/>
  <c r="GK85" i="1" s="1"/>
  <c r="GL85" i="1" s="1"/>
  <c r="HL38" i="1"/>
  <c r="BX184" i="1"/>
  <c r="FJ184" i="1"/>
  <c r="FY184" i="1" s="1"/>
  <c r="FN184" i="1"/>
  <c r="BX303" i="1"/>
  <c r="FJ303" i="1"/>
  <c r="GI37" i="1"/>
  <c r="GK37" i="1" s="1"/>
  <c r="GL37" i="1" s="1"/>
  <c r="GC134" i="1"/>
  <c r="GD134" i="1" s="1"/>
  <c r="GH250" i="1"/>
  <c r="GI250" i="1"/>
  <c r="HJ47" i="1"/>
  <c r="GG47" i="1"/>
  <c r="GF47" i="1"/>
  <c r="GN224" i="1"/>
  <c r="FV224" i="1" s="1"/>
  <c r="HH106" i="1"/>
  <c r="GN106" i="1"/>
  <c r="GS106" i="1" s="1"/>
  <c r="GN249" i="1"/>
  <c r="GM249" i="1"/>
  <c r="HM190" i="1"/>
  <c r="HH307" i="1"/>
  <c r="GM307" i="1"/>
  <c r="GN307" i="1"/>
  <c r="BX95" i="1"/>
  <c r="FJ95" i="1"/>
  <c r="GH205" i="1"/>
  <c r="CB79" i="1"/>
  <c r="FI79" i="1"/>
  <c r="GM319" i="1"/>
  <c r="FM269" i="1"/>
  <c r="FN269" i="1"/>
  <c r="AW269" i="1"/>
  <c r="AX269" i="1" s="1"/>
  <c r="CA269" i="1"/>
  <c r="FF280" i="1"/>
  <c r="GC280" i="1"/>
  <c r="GD280" i="1" s="1"/>
  <c r="FC280" i="1"/>
  <c r="GE280" i="1"/>
  <c r="FE280" i="1"/>
  <c r="GH100" i="1"/>
  <c r="HK152" i="1"/>
  <c r="HK165" i="1"/>
  <c r="CB34" i="1"/>
  <c r="FI34" i="1"/>
  <c r="CB231" i="1"/>
  <c r="FI231" i="1"/>
  <c r="GH276" i="1"/>
  <c r="GI276" i="1"/>
  <c r="FM53" i="1"/>
  <c r="CA53" i="1"/>
  <c r="CB191" i="1"/>
  <c r="FI191" i="1"/>
  <c r="BZ146" i="1"/>
  <c r="FL146" i="1"/>
  <c r="FO146" i="1" s="1"/>
  <c r="FG146" i="1"/>
  <c r="GH143" i="1"/>
  <c r="GI143" i="1"/>
  <c r="GK143" i="1" s="1"/>
  <c r="GL143" i="1" s="1"/>
  <c r="GM143" i="1" s="1"/>
  <c r="GM288" i="1"/>
  <c r="GN288" i="1"/>
  <c r="HH191" i="1"/>
  <c r="GN191" i="1"/>
  <c r="GR191" i="1" s="1"/>
  <c r="HD191" i="1" s="1"/>
  <c r="HK214" i="1"/>
  <c r="BX249" i="1"/>
  <c r="FJ249" i="1"/>
  <c r="FN249" i="1"/>
  <c r="FY103" i="1"/>
  <c r="HK77" i="1"/>
  <c r="CB71" i="1"/>
  <c r="FI71" i="1"/>
  <c r="HK271" i="1"/>
  <c r="GH101" i="1"/>
  <c r="GI101" i="1"/>
  <c r="GK101" i="1" s="1"/>
  <c r="GL101" i="1" s="1"/>
  <c r="GM101" i="1" s="1"/>
  <c r="GH138" i="1"/>
  <c r="GI138" i="1"/>
  <c r="HK266" i="1"/>
  <c r="HV296" i="1"/>
  <c r="HO296" i="1"/>
  <c r="HP296" i="1" s="1"/>
  <c r="CA218" i="1"/>
  <c r="FM218" i="1"/>
  <c r="FN218" i="1"/>
  <c r="FO218" i="1"/>
  <c r="AW218" i="1"/>
  <c r="AX218" i="1" s="1"/>
  <c r="BZ194" i="1"/>
  <c r="FL194" i="1"/>
  <c r="FG194" i="1"/>
  <c r="BZ250" i="1"/>
  <c r="FL250" i="1"/>
  <c r="FO250" i="1" s="1"/>
  <c r="FG250" i="1"/>
  <c r="HH130" i="1"/>
  <c r="GN130" i="1"/>
  <c r="GR130" i="1" s="1"/>
  <c r="HD130" i="1" s="1"/>
  <c r="AW145" i="1"/>
  <c r="AX145" i="1" s="1"/>
  <c r="HH329" i="1"/>
  <c r="GN329" i="1"/>
  <c r="GR329" i="1" s="1"/>
  <c r="HD329" i="1" s="1"/>
  <c r="GJ62" i="1"/>
  <c r="GK62" i="1" s="1"/>
  <c r="GL62" i="1" s="1"/>
  <c r="GJ161" i="1"/>
  <c r="HK109" i="1"/>
  <c r="BX183" i="1"/>
  <c r="FJ183" i="1"/>
  <c r="FN183" i="1"/>
  <c r="GH209" i="1"/>
  <c r="GI209" i="1"/>
  <c r="HV316" i="1"/>
  <c r="HO316" i="1"/>
  <c r="HP316" i="1" s="1"/>
  <c r="GH247" i="1"/>
  <c r="GI247" i="1"/>
  <c r="AW305" i="1"/>
  <c r="AX305" i="1" s="1"/>
  <c r="HK238" i="1"/>
  <c r="AW266" i="1"/>
  <c r="AX266" i="1" s="1"/>
  <c r="CA246" i="1"/>
  <c r="FM246" i="1"/>
  <c r="FO61" i="1"/>
  <c r="GJ149" i="1"/>
  <c r="GK149" i="1" s="1"/>
  <c r="GL149" i="1" s="1"/>
  <c r="HL233" i="1"/>
  <c r="HJ233" i="1"/>
  <c r="GF233" i="1"/>
  <c r="GG233" i="1"/>
  <c r="CB190" i="1"/>
  <c r="FI190" i="1"/>
  <c r="BZ221" i="1"/>
  <c r="FL221" i="1"/>
  <c r="FG221" i="1"/>
  <c r="FO92" i="1"/>
  <c r="GK239" i="1"/>
  <c r="GL239" i="1" s="1"/>
  <c r="HK301" i="1"/>
  <c r="HK70" i="1"/>
  <c r="GH173" i="1"/>
  <c r="HL330" i="1"/>
  <c r="GF330" i="1"/>
  <c r="GG330" i="1"/>
  <c r="GI330" i="1" s="1"/>
  <c r="HJ330" i="1"/>
  <c r="HK25" i="1"/>
  <c r="HM170" i="1"/>
  <c r="HN170" i="1"/>
  <c r="GH152" i="1"/>
  <c r="GI152" i="1"/>
  <c r="FK49" i="1"/>
  <c r="BZ93" i="1"/>
  <c r="FG93" i="1"/>
  <c r="HM305" i="1"/>
  <c r="HN305" i="1"/>
  <c r="FM167" i="1"/>
  <c r="CA167" i="1"/>
  <c r="AW196" i="1"/>
  <c r="AX196" i="1" s="1"/>
  <c r="HL240" i="1"/>
  <c r="GF240" i="1"/>
  <c r="GG240" i="1"/>
  <c r="HJ240" i="1"/>
  <c r="BZ139" i="1"/>
  <c r="FG139" i="1"/>
  <c r="FL139" i="1" s="1"/>
  <c r="BZ325" i="1"/>
  <c r="FL325" i="1"/>
  <c r="FO325" i="1" s="1"/>
  <c r="FG325" i="1"/>
  <c r="GM309" i="1"/>
  <c r="CB75" i="1"/>
  <c r="FI75" i="1"/>
  <c r="GJ124" i="1"/>
  <c r="GK124" i="1" s="1"/>
  <c r="GL124" i="1" s="1"/>
  <c r="GC285" i="1"/>
  <c r="GD285" i="1" s="1"/>
  <c r="FF285" i="1"/>
  <c r="FE285" i="1"/>
  <c r="GE285" i="1"/>
  <c r="GF285" i="1" s="1"/>
  <c r="GJ75" i="1"/>
  <c r="BZ111" i="1"/>
  <c r="FL111" i="1"/>
  <c r="FO111" i="1" s="1"/>
  <c r="FG111" i="1"/>
  <c r="BX74" i="1"/>
  <c r="FJ74" i="1"/>
  <c r="BX122" i="1"/>
  <c r="FJ122" i="1"/>
  <c r="BZ52" i="1"/>
  <c r="FL52" i="1"/>
  <c r="FO52" i="1" s="1"/>
  <c r="FG52" i="1"/>
  <c r="FM228" i="1"/>
  <c r="FO228" i="1"/>
  <c r="CA228" i="1"/>
  <c r="GJ152" i="1"/>
  <c r="AW236" i="1"/>
  <c r="AX236" i="1" s="1"/>
  <c r="GJ165" i="1"/>
  <c r="FO19" i="1"/>
  <c r="HK326" i="1"/>
  <c r="GJ273" i="1"/>
  <c r="GK273" i="1" s="1"/>
  <c r="GL273" i="1" s="1"/>
  <c r="HK93" i="1"/>
  <c r="FY149" i="1"/>
  <c r="HL245" i="1"/>
  <c r="GF245" i="1"/>
  <c r="GG245" i="1"/>
  <c r="GI245" i="1" s="1"/>
  <c r="HJ245" i="1"/>
  <c r="AW24" i="1"/>
  <c r="AX24" i="1" s="1"/>
  <c r="CB283" i="1"/>
  <c r="FI283" i="1"/>
  <c r="GK187" i="1"/>
  <c r="GL187" i="1" s="1"/>
  <c r="GJ133" i="1"/>
  <c r="FN74" i="1"/>
  <c r="FY306" i="1"/>
  <c r="FO306" i="1"/>
  <c r="HH92" i="1"/>
  <c r="GN92" i="1"/>
  <c r="GS92" i="1" s="1"/>
  <c r="GH119" i="1"/>
  <c r="GI119" i="1"/>
  <c r="GK119" i="1" s="1"/>
  <c r="GL119" i="1" s="1"/>
  <c r="GM119" i="1" s="1"/>
  <c r="FG144" i="1"/>
  <c r="HK248" i="1"/>
  <c r="BZ43" i="1"/>
  <c r="FL43" i="1"/>
  <c r="GJ43" i="1"/>
  <c r="FO147" i="1"/>
  <c r="BZ323" i="1"/>
  <c r="FL323" i="1"/>
  <c r="HH217" i="1"/>
  <c r="GN217" i="1"/>
  <c r="GR217" i="1" s="1"/>
  <c r="HD217" i="1" s="1"/>
  <c r="GC91" i="1"/>
  <c r="GD91" i="1" s="1"/>
  <c r="FO94" i="1"/>
  <c r="CA94" i="1"/>
  <c r="FM94" i="1"/>
  <c r="GM224" i="1"/>
  <c r="BZ18" i="1"/>
  <c r="FG18" i="1"/>
  <c r="GI241" i="1"/>
  <c r="GK241" i="1" s="1"/>
  <c r="GL241" i="1" s="1"/>
  <c r="HK28" i="1"/>
  <c r="GH185" i="1"/>
  <c r="GI185" i="1"/>
  <c r="FK273" i="1"/>
  <c r="BZ317" i="1"/>
  <c r="FG317" i="1"/>
  <c r="FN142" i="1"/>
  <c r="FL326" i="1"/>
  <c r="GF284" i="1"/>
  <c r="GG284" i="1"/>
  <c r="HJ284" i="1"/>
  <c r="GH328" i="1"/>
  <c r="GI328" i="1"/>
  <c r="GK328" i="1" s="1"/>
  <c r="GL328" i="1" s="1"/>
  <c r="GJ118" i="1"/>
  <c r="HL243" i="1"/>
  <c r="HJ243" i="1"/>
  <c r="GG243" i="1"/>
  <c r="GI243" i="1" s="1"/>
  <c r="GF243" i="1"/>
  <c r="CD288" i="1"/>
  <c r="GH269" i="1"/>
  <c r="GI269" i="1"/>
  <c r="BY176" i="1"/>
  <c r="FY239" i="1"/>
  <c r="GI252" i="1"/>
  <c r="GH252" i="1"/>
  <c r="GK232" i="1"/>
  <c r="GL232" i="1" s="1"/>
  <c r="GC53" i="1"/>
  <c r="GD53" i="1" s="1"/>
  <c r="GK99" i="1"/>
  <c r="GL99" i="1" s="1"/>
  <c r="HK192" i="1"/>
  <c r="HV308" i="1"/>
  <c r="HO308" i="1"/>
  <c r="HP308" i="1" s="1"/>
  <c r="BX29" i="1"/>
  <c r="FJ29" i="1"/>
  <c r="BZ27" i="1"/>
  <c r="FG27" i="1"/>
  <c r="FY73" i="1"/>
  <c r="FL191" i="1"/>
  <c r="HL32" i="1"/>
  <c r="FK133" i="1"/>
  <c r="HK68" i="1"/>
  <c r="AW41" i="1"/>
  <c r="AX41" i="1" s="1"/>
  <c r="FK185" i="1"/>
  <c r="FO230" i="1"/>
  <c r="FV179" i="1"/>
  <c r="FO179" i="1"/>
  <c r="FY179" i="1"/>
  <c r="GI77" i="1"/>
  <c r="GK77" i="1" s="1"/>
  <c r="GL77" i="1" s="1"/>
  <c r="HJ173" i="1"/>
  <c r="GF173" i="1"/>
  <c r="GG173" i="1"/>
  <c r="GI173" i="1" s="1"/>
  <c r="HL26" i="1"/>
  <c r="CB329" i="1"/>
  <c r="FI329" i="1"/>
  <c r="FO183" i="1"/>
  <c r="GJ61" i="1"/>
  <c r="BZ177" i="1"/>
  <c r="FL177" i="1"/>
  <c r="FG177" i="1"/>
  <c r="BZ158" i="1"/>
  <c r="FL158" i="1"/>
  <c r="FM40" i="1"/>
  <c r="CA40" i="1"/>
  <c r="BZ84" i="1"/>
  <c r="FL84" i="1"/>
  <c r="FF35" i="1"/>
  <c r="GE35" i="1"/>
  <c r="FE35" i="1"/>
  <c r="FV307" i="1"/>
  <c r="HL265" i="1"/>
  <c r="GK200" i="1"/>
  <c r="GL200" i="1" s="1"/>
  <c r="FY125" i="1"/>
  <c r="GK71" i="1"/>
  <c r="GL71" i="1" s="1"/>
  <c r="BX46" i="1"/>
  <c r="FJ46" i="1"/>
  <c r="GM286" i="1"/>
  <c r="FY248" i="1"/>
  <c r="HK171" i="1"/>
  <c r="FY311" i="1"/>
  <c r="HL45" i="1"/>
  <c r="HK117" i="1"/>
  <c r="FM157" i="1"/>
  <c r="CA157" i="1"/>
  <c r="GM322" i="1"/>
  <c r="HH322" i="1" s="1"/>
  <c r="GH171" i="1"/>
  <c r="GI171" i="1"/>
  <c r="HM106" i="1"/>
  <c r="HN106" i="1"/>
  <c r="GM56" i="1"/>
  <c r="HH56" i="1" s="1"/>
  <c r="HL227" i="1"/>
  <c r="BX214" i="1"/>
  <c r="FJ214" i="1"/>
  <c r="CB198" i="1"/>
  <c r="FI198" i="1"/>
  <c r="HJ282" i="1"/>
  <c r="GG282" i="1"/>
  <c r="GF282" i="1"/>
  <c r="HK120" i="1"/>
  <c r="HL324" i="1"/>
  <c r="HJ324" i="1"/>
  <c r="GG324" i="1"/>
  <c r="GF324" i="1"/>
  <c r="CB296" i="1"/>
  <c r="FI296" i="1"/>
  <c r="BZ89" i="1"/>
  <c r="FL89" i="1"/>
  <c r="FG89" i="1"/>
  <c r="GC59" i="1"/>
  <c r="GD59" i="1" s="1"/>
  <c r="GK215" i="1"/>
  <c r="GL215" i="1" s="1"/>
  <c r="FM300" i="1"/>
  <c r="CA300" i="1"/>
  <c r="GC212" i="1"/>
  <c r="GD212" i="1" s="1"/>
  <c r="FL71" i="1"/>
  <c r="HK258" i="1"/>
  <c r="GJ74" i="1"/>
  <c r="GK74" i="1" s="1"/>
  <c r="GL74" i="1" s="1"/>
  <c r="HL125" i="1"/>
  <c r="FL229" i="1"/>
  <c r="FV202" i="1"/>
  <c r="FO202" i="1"/>
  <c r="FL312" i="1"/>
  <c r="GI70" i="1"/>
  <c r="GK70" i="1" s="1"/>
  <c r="GL70" i="1" s="1"/>
  <c r="HK52" i="1"/>
  <c r="HL328" i="1"/>
  <c r="HL150" i="1"/>
  <c r="BX261" i="1"/>
  <c r="FJ261" i="1"/>
  <c r="FN261" i="1"/>
  <c r="HL143" i="1"/>
  <c r="HK317" i="1"/>
  <c r="HK69" i="1"/>
  <c r="HL128" i="1"/>
  <c r="GI25" i="1"/>
  <c r="GK25" i="1" s="1"/>
  <c r="GL25" i="1" s="1"/>
  <c r="HL144" i="1"/>
  <c r="GI34" i="1"/>
  <c r="GK34" i="1" s="1"/>
  <c r="GL34" i="1" s="1"/>
  <c r="GC298" i="1"/>
  <c r="GD298" i="1" s="1"/>
  <c r="AW287" i="1"/>
  <c r="AX287" i="1" s="1"/>
  <c r="CA287" i="1"/>
  <c r="FN287" i="1"/>
  <c r="FM287" i="1"/>
  <c r="FO287" i="1"/>
  <c r="FK200" i="1"/>
  <c r="GJ172" i="1"/>
  <c r="CA39" i="1"/>
  <c r="FM39" i="1"/>
  <c r="HK247" i="1"/>
  <c r="BX125" i="1"/>
  <c r="FJ125" i="1"/>
  <c r="FO297" i="1"/>
  <c r="CA297" i="1"/>
  <c r="FM297" i="1"/>
  <c r="GH237" i="1"/>
  <c r="GI237" i="1"/>
  <c r="FV199" i="1"/>
  <c r="FO199" i="1"/>
  <c r="GC129" i="1"/>
  <c r="GD129" i="1" s="1"/>
  <c r="GJ264" i="1"/>
  <c r="GK264" i="1" s="1"/>
  <c r="GL264" i="1" s="1"/>
  <c r="CB96" i="1"/>
  <c r="FI96" i="1"/>
  <c r="GH126" i="1"/>
  <c r="GI126" i="1"/>
  <c r="GK126" i="1" s="1"/>
  <c r="GL126" i="1" s="1"/>
  <c r="GH272" i="1"/>
  <c r="GI272" i="1"/>
  <c r="HK124" i="1"/>
  <c r="HK133" i="1"/>
  <c r="CB181" i="1"/>
  <c r="FI181" i="1"/>
  <c r="BZ102" i="1"/>
  <c r="FL102" i="1"/>
  <c r="FO102" i="1" s="1"/>
  <c r="FG102" i="1"/>
  <c r="GH32" i="1"/>
  <c r="GI32" i="1"/>
  <c r="GK32" i="1" s="1"/>
  <c r="GL32" i="1" s="1"/>
  <c r="GM32" i="1" s="1"/>
  <c r="FO44" i="1"/>
  <c r="FY44" i="1"/>
  <c r="CD176" i="1"/>
  <c r="BY145" i="1"/>
  <c r="CD145" i="1" s="1"/>
  <c r="HK116" i="1"/>
  <c r="HV199" i="1"/>
  <c r="HO199" i="1"/>
  <c r="HP199" i="1" s="1"/>
  <c r="GJ65" i="1"/>
  <c r="HK42" i="1"/>
  <c r="FO108" i="1"/>
  <c r="HK234" i="1"/>
  <c r="HJ100" i="1"/>
  <c r="GF100" i="1"/>
  <c r="GG100" i="1"/>
  <c r="BX48" i="1"/>
  <c r="FJ48" i="1"/>
  <c r="FK48" i="1" s="1"/>
  <c r="BZ131" i="1"/>
  <c r="FG131" i="1"/>
  <c r="HL102" i="1"/>
  <c r="GF102" i="1"/>
  <c r="GG102" i="1"/>
  <c r="GI102" i="1" s="1"/>
  <c r="HJ102" i="1"/>
  <c r="HH174" i="1"/>
  <c r="GN174" i="1"/>
  <c r="FV174" i="1" s="1"/>
  <c r="CB189" i="1"/>
  <c r="FI189" i="1"/>
  <c r="GC259" i="1"/>
  <c r="GD259" i="1" s="1"/>
  <c r="FF259" i="1"/>
  <c r="GE259" i="1"/>
  <c r="GF259" i="1" s="1"/>
  <c r="FE259" i="1"/>
  <c r="HK63" i="1"/>
  <c r="AW268" i="1"/>
  <c r="AX268" i="1" s="1"/>
  <c r="HM137" i="1"/>
  <c r="FM138" i="1"/>
  <c r="FO138" i="1"/>
  <c r="CA138" i="1"/>
  <c r="HV232" i="1"/>
  <c r="HO232" i="1"/>
  <c r="HP232" i="1" s="1"/>
  <c r="GH262" i="1"/>
  <c r="GI262" i="1"/>
  <c r="HL266" i="1"/>
  <c r="FO124" i="1"/>
  <c r="FF257" i="1"/>
  <c r="GE257" i="1"/>
  <c r="FE257" i="1"/>
  <c r="FC257" i="1"/>
  <c r="GC257" i="1" s="1"/>
  <c r="GD257" i="1" s="1"/>
  <c r="FY175" i="1"/>
  <c r="FO175" i="1"/>
  <c r="FV175" i="1"/>
  <c r="CB43" i="1"/>
  <c r="FI43" i="1"/>
  <c r="FC302" i="1"/>
  <c r="GC302" i="1" s="1"/>
  <c r="GD302" i="1" s="1"/>
  <c r="BX230" i="1"/>
  <c r="FJ230" i="1"/>
  <c r="FO164" i="1"/>
  <c r="BX197" i="1"/>
  <c r="FJ197" i="1"/>
  <c r="FY197" i="1" s="1"/>
  <c r="FN197" i="1"/>
  <c r="HK254" i="1"/>
  <c r="HM95" i="1"/>
  <c r="HN95" i="1" s="1"/>
  <c r="FM131" i="1"/>
  <c r="CA131" i="1"/>
  <c r="FM86" i="1"/>
  <c r="FO86" i="1"/>
  <c r="CA86" i="1"/>
  <c r="CA238" i="1"/>
  <c r="FM238" i="1"/>
  <c r="GH105" i="1"/>
  <c r="GI105" i="1"/>
  <c r="BZ262" i="1"/>
  <c r="FG262" i="1"/>
  <c r="FY124" i="1"/>
  <c r="BZ237" i="1"/>
  <c r="FG237" i="1"/>
  <c r="GC140" i="1"/>
  <c r="GD140" i="1" s="1"/>
  <c r="FF140" i="1"/>
  <c r="GE140" i="1"/>
  <c r="FE140" i="1"/>
  <c r="FC140" i="1"/>
  <c r="CB64" i="1"/>
  <c r="FI64" i="1"/>
  <c r="CB82" i="1"/>
  <c r="FI82" i="1"/>
  <c r="BZ263" i="1"/>
  <c r="FG263" i="1"/>
  <c r="GO176" i="1"/>
  <c r="GT176" i="1" s="1"/>
  <c r="GK188" i="1"/>
  <c r="GL188" i="1" s="1"/>
  <c r="GK306" i="1"/>
  <c r="GL306" i="1" s="1"/>
  <c r="FM212" i="1"/>
  <c r="FN212" i="1"/>
  <c r="FO212" i="1"/>
  <c r="AW212" i="1"/>
  <c r="AX212" i="1" s="1"/>
  <c r="CA212" i="1"/>
  <c r="BZ160" i="1"/>
  <c r="FL160" i="1"/>
  <c r="FO160" i="1" s="1"/>
  <c r="FG160" i="1"/>
  <c r="HK62" i="1"/>
  <c r="HM155" i="1"/>
  <c r="HN155" i="1"/>
  <c r="GK260" i="1"/>
  <c r="GL260" i="1" s="1"/>
  <c r="HK242" i="1"/>
  <c r="BZ31" i="1"/>
  <c r="FL31" i="1"/>
  <c r="FG31" i="1"/>
  <c r="GK289" i="1"/>
  <c r="GL289" i="1" s="1"/>
  <c r="GJ109" i="1"/>
  <c r="BZ209" i="1"/>
  <c r="FL209" i="1"/>
  <c r="FG209" i="1"/>
  <c r="AW153" i="1"/>
  <c r="AX153" i="1" s="1"/>
  <c r="HM183" i="1"/>
  <c r="HN183" i="1" s="1"/>
  <c r="BZ129" i="1"/>
  <c r="FL129" i="1"/>
  <c r="FO129" i="1" s="1"/>
  <c r="FG129" i="1"/>
  <c r="HH318" i="1"/>
  <c r="GN318" i="1"/>
  <c r="GR318" i="1" s="1"/>
  <c r="HD318" i="1" s="1"/>
  <c r="FV318" i="1"/>
  <c r="HK264" i="1"/>
  <c r="CA313" i="1"/>
  <c r="FM313" i="1"/>
  <c r="HK211" i="1"/>
  <c r="CB220" i="1"/>
  <c r="FI220" i="1"/>
  <c r="FC80" i="1"/>
  <c r="GC80" i="1" s="1"/>
  <c r="GD80" i="1" s="1"/>
  <c r="GH226" i="1"/>
  <c r="GI226" i="1"/>
  <c r="GK226" i="1" s="1"/>
  <c r="GL226" i="1" s="1"/>
  <c r="GH221" i="1"/>
  <c r="GI221" i="1"/>
  <c r="GK221" i="1" s="1"/>
  <c r="GL221" i="1" s="1"/>
  <c r="GM221" i="1" s="1"/>
  <c r="BZ205" i="1"/>
  <c r="FL205" i="1"/>
  <c r="FO205" i="1" s="1"/>
  <c r="FN48" i="1"/>
  <c r="FO55" i="1"/>
  <c r="CB265" i="1"/>
  <c r="FI265" i="1"/>
  <c r="HL70" i="1"/>
  <c r="CB284" i="1"/>
  <c r="FI284" i="1"/>
  <c r="FN284" i="1" s="1"/>
  <c r="BZ128" i="1"/>
  <c r="FG128" i="1"/>
  <c r="BZ279" i="1"/>
  <c r="FL279" i="1"/>
  <c r="FG39" i="1"/>
  <c r="FL39" i="1" s="1"/>
  <c r="GJ262" i="1"/>
  <c r="CB298" i="1"/>
  <c r="FI298" i="1"/>
  <c r="AW303" i="1"/>
  <c r="AX303" i="1" s="1"/>
  <c r="AW211" i="1"/>
  <c r="AX211" i="1" s="1"/>
  <c r="GH93" i="1"/>
  <c r="GI93" i="1"/>
  <c r="GK93" i="1" s="1"/>
  <c r="GL93" i="1" s="1"/>
  <c r="BZ126" i="1"/>
  <c r="FG126" i="1"/>
  <c r="FL126" i="1" s="1"/>
  <c r="AW77" i="1"/>
  <c r="AX77" i="1" s="1"/>
  <c r="FK77" i="1"/>
  <c r="FM156" i="1"/>
  <c r="CA156" i="1"/>
  <c r="HL251" i="1"/>
  <c r="GG251" i="1"/>
  <c r="HJ251" i="1"/>
  <c r="GF251" i="1"/>
  <c r="CB201" i="1"/>
  <c r="FI201" i="1"/>
  <c r="BZ100" i="1"/>
  <c r="FG100" i="1"/>
  <c r="FL100" i="1" s="1"/>
  <c r="GH325" i="1"/>
  <c r="GI325" i="1"/>
  <c r="GK277" i="1"/>
  <c r="GL277" i="1" s="1"/>
  <c r="HL228" i="1"/>
  <c r="GG228" i="1"/>
  <c r="HJ228" i="1"/>
  <c r="GF228" i="1"/>
  <c r="BZ272" i="1"/>
  <c r="FL272" i="1"/>
  <c r="AW203" i="1"/>
  <c r="AX203" i="1" s="1"/>
  <c r="CB322" i="1"/>
  <c r="FI322" i="1"/>
  <c r="GI117" i="1"/>
  <c r="GK117" i="1" s="1"/>
  <c r="GL117" i="1" s="1"/>
  <c r="GH117" i="1"/>
  <c r="GH144" i="1"/>
  <c r="GI144" i="1"/>
  <c r="CB50" i="1"/>
  <c r="FI50" i="1"/>
  <c r="HK75" i="1"/>
  <c r="CB260" i="1"/>
  <c r="FI260" i="1"/>
  <c r="BZ42" i="1"/>
  <c r="FG42" i="1"/>
  <c r="GH111" i="1"/>
  <c r="GI111" i="1"/>
  <c r="HV176" i="1"/>
  <c r="HO176" i="1"/>
  <c r="HP176" i="1" s="1"/>
  <c r="HK86" i="1"/>
  <c r="GI52" i="1"/>
  <c r="GK52" i="1" s="1"/>
  <c r="GL52" i="1" s="1"/>
  <c r="GM52" i="1" s="1"/>
  <c r="GH52" i="1"/>
  <c r="GC54" i="1"/>
  <c r="GD54" i="1" s="1"/>
  <c r="FF54" i="1"/>
  <c r="FE54" i="1"/>
  <c r="GE54" i="1"/>
  <c r="GF54" i="1" s="1"/>
  <c r="HV130" i="1"/>
  <c r="HO130" i="1"/>
  <c r="HP130" i="1" s="1"/>
  <c r="GH133" i="1"/>
  <c r="GI133" i="1"/>
  <c r="GK133" i="1" s="1"/>
  <c r="GL133" i="1" s="1"/>
  <c r="FO236" i="1"/>
  <c r="FK19" i="1"/>
  <c r="GJ326" i="1"/>
  <c r="GK326" i="1" s="1"/>
  <c r="GL326" i="1" s="1"/>
  <c r="CB158" i="1"/>
  <c r="FI158" i="1"/>
  <c r="FO264" i="1"/>
  <c r="FK149" i="1"/>
  <c r="HK167" i="1"/>
  <c r="HV82" i="1"/>
  <c r="HO82" i="1"/>
  <c r="HP82" i="1" s="1"/>
  <c r="FM245" i="1"/>
  <c r="CA245" i="1"/>
  <c r="GK44" i="1"/>
  <c r="GL44" i="1" s="1"/>
  <c r="FC314" i="1"/>
  <c r="GI57" i="1"/>
  <c r="GH57" i="1"/>
  <c r="GJ301" i="1"/>
  <c r="FV294" i="1"/>
  <c r="FO294" i="1"/>
  <c r="GK253" i="1"/>
  <c r="GL253" i="1" s="1"/>
  <c r="HM203" i="1"/>
  <c r="HN203" i="1"/>
  <c r="BZ274" i="1"/>
  <c r="FL274" i="1"/>
  <c r="FO274" i="1" s="1"/>
  <c r="FG274" i="1"/>
  <c r="GJ248" i="1"/>
  <c r="BZ310" i="1"/>
  <c r="FG310" i="1"/>
  <c r="HJ90" i="1"/>
  <c r="GF90" i="1"/>
  <c r="GG90" i="1"/>
  <c r="GI90" i="1" s="1"/>
  <c r="BX253" i="1"/>
  <c r="FJ253" i="1"/>
  <c r="FN253" i="1"/>
  <c r="FL231" i="1"/>
  <c r="CA90" i="1"/>
  <c r="FM90" i="1"/>
  <c r="BX130" i="1"/>
  <c r="FJ130" i="1"/>
  <c r="FK130" i="1" s="1"/>
  <c r="FN130" i="1"/>
  <c r="GF207" i="1"/>
  <c r="GG207" i="1"/>
  <c r="GI207" i="1" s="1"/>
  <c r="HJ207" i="1"/>
  <c r="HL207" i="1" s="1"/>
  <c r="BZ276" i="1"/>
  <c r="FL276" i="1"/>
  <c r="HL94" i="1"/>
  <c r="GG94" i="1"/>
  <c r="GI94" i="1" s="1"/>
  <c r="GF94" i="1"/>
  <c r="HJ94" i="1"/>
  <c r="GI18" i="1"/>
  <c r="GH18" i="1"/>
  <c r="HK101" i="1"/>
  <c r="HL28" i="1"/>
  <c r="FY289" i="1"/>
  <c r="GH19" i="1"/>
  <c r="GI19" i="1"/>
  <c r="GK19" i="1" s="1"/>
  <c r="GL19" i="1" s="1"/>
  <c r="GM19" i="1" s="1"/>
  <c r="FY72" i="1"/>
  <c r="FM38" i="1"/>
  <c r="CA38" i="1"/>
  <c r="FO192" i="1"/>
  <c r="FY319" i="1"/>
  <c r="HK118" i="1"/>
  <c r="GF189" i="1"/>
  <c r="GG189" i="1"/>
  <c r="GI189" i="1" s="1"/>
  <c r="HJ189" i="1"/>
  <c r="FC66" i="1"/>
  <c r="BZ267" i="1"/>
  <c r="FG267" i="1"/>
  <c r="BY327" i="1"/>
  <c r="CD327" i="1" s="1"/>
  <c r="FK327" i="1"/>
  <c r="FG251" i="1"/>
  <c r="HK235" i="1"/>
  <c r="BZ240" i="1"/>
  <c r="FG240" i="1"/>
  <c r="AW239" i="1"/>
  <c r="AX239" i="1" s="1"/>
  <c r="HL164" i="1"/>
  <c r="GR182" i="1"/>
  <c r="HD182" i="1" s="1"/>
  <c r="CN182" i="1"/>
  <c r="GS182" i="1"/>
  <c r="CM182" i="1"/>
  <c r="GT182" i="1"/>
  <c r="GJ222" i="1"/>
  <c r="GJ103" i="1"/>
  <c r="GC27" i="1"/>
  <c r="GD27" i="1" s="1"/>
  <c r="GK208" i="1"/>
  <c r="GL208" i="1" s="1"/>
  <c r="FY133" i="1"/>
  <c r="GJ68" i="1"/>
  <c r="GK153" i="1"/>
  <c r="GL153" i="1" s="1"/>
  <c r="FO41" i="1"/>
  <c r="FY230" i="1"/>
  <c r="FN230" i="1"/>
  <c r="FO68" i="1"/>
  <c r="FF281" i="1"/>
  <c r="FC281" i="1"/>
  <c r="GE281" i="1"/>
  <c r="FE281" i="1"/>
  <c r="HN199" i="1"/>
  <c r="HK97" i="1"/>
  <c r="BZ150" i="1"/>
  <c r="FG150" i="1"/>
  <c r="BX25" i="1"/>
  <c r="FJ25" i="1"/>
  <c r="HM135" i="1"/>
  <c r="HN135" i="1" s="1"/>
  <c r="HK61" i="1"/>
  <c r="GC177" i="1"/>
  <c r="GD177" i="1" s="1"/>
  <c r="FO137" i="1"/>
  <c r="FK291" i="1"/>
  <c r="GH84" i="1"/>
  <c r="GI84" i="1"/>
  <c r="GK84" i="1" s="1"/>
  <c r="GL84" i="1" s="1"/>
  <c r="HM20" i="1"/>
  <c r="HN20" i="1"/>
  <c r="FY62" i="1"/>
  <c r="BX153" i="1"/>
  <c r="FJ153" i="1"/>
  <c r="CA143" i="1"/>
  <c r="FM143" i="1"/>
  <c r="BX242" i="1"/>
  <c r="FJ242" i="1"/>
  <c r="FM219" i="1"/>
  <c r="CA219" i="1"/>
  <c r="GJ42" i="1"/>
  <c r="FL163" i="1"/>
  <c r="FL322" i="1"/>
  <c r="HL301" i="1"/>
  <c r="CA222" i="1"/>
  <c r="FM222" i="1"/>
  <c r="FO165" i="1"/>
  <c r="CA165" i="1"/>
  <c r="FM165" i="1"/>
  <c r="GH303" i="1"/>
  <c r="GI303" i="1"/>
  <c r="HM286" i="1"/>
  <c r="HN286" i="1" s="1"/>
  <c r="FM109" i="1"/>
  <c r="CA109" i="1"/>
  <c r="HM81" i="1"/>
  <c r="HK73" i="1"/>
  <c r="BY121" i="1"/>
  <c r="CD121" i="1" s="1"/>
  <c r="FK121" i="1"/>
  <c r="GH282" i="1"/>
  <c r="GI282" i="1"/>
  <c r="GH283" i="1"/>
  <c r="GI283" i="1"/>
  <c r="FY108" i="1"/>
  <c r="GK311" i="1"/>
  <c r="GL311" i="1" s="1"/>
  <c r="FO198" i="1"/>
  <c r="GK82" i="1"/>
  <c r="GL82" i="1" s="1"/>
  <c r="HJ50" i="1"/>
  <c r="GG50" i="1"/>
  <c r="GF50" i="1"/>
  <c r="FL70" i="1"/>
  <c r="FO46" i="1"/>
  <c r="GC89" i="1"/>
  <c r="GD89" i="1" s="1"/>
  <c r="BZ59" i="1"/>
  <c r="FG59" i="1"/>
  <c r="BX28" i="1"/>
  <c r="FJ28" i="1"/>
  <c r="FY99" i="1"/>
  <c r="HK74" i="1"/>
  <c r="CA275" i="1"/>
  <c r="FM275" i="1"/>
  <c r="HK250" i="1"/>
  <c r="GJ214" i="1"/>
  <c r="FY57" i="1"/>
  <c r="FO225" i="1"/>
  <c r="CA225" i="1"/>
  <c r="FM225" i="1"/>
  <c r="FL215" i="1"/>
  <c r="GJ52" i="1"/>
  <c r="HN76" i="1"/>
  <c r="HM76" i="1"/>
  <c r="FC51" i="1"/>
  <c r="GC51" i="1" s="1"/>
  <c r="GD51" i="1" s="1"/>
  <c r="HK226" i="1"/>
  <c r="HL275" i="1"/>
  <c r="BZ162" i="1"/>
  <c r="FL162" i="1"/>
  <c r="FY121" i="1"/>
  <c r="FK179" i="1"/>
  <c r="GJ263" i="1"/>
  <c r="GH287" i="1"/>
  <c r="FK164" i="1"/>
  <c r="BX37" i="1"/>
  <c r="FJ37" i="1"/>
  <c r="GJ247" i="1"/>
  <c r="FC35" i="1"/>
  <c r="GJ18" i="1"/>
  <c r="HL64" i="1"/>
  <c r="HJ64" i="1"/>
  <c r="GF64" i="1"/>
  <c r="GG64" i="1"/>
  <c r="GI64" i="1" s="1"/>
  <c r="BZ134" i="1"/>
  <c r="FL134" i="1"/>
  <c r="FO134" i="1" s="1"/>
  <c r="FY170" i="1"/>
  <c r="BZ220" i="1"/>
  <c r="FL220" i="1"/>
  <c r="FO220" i="1" s="1"/>
  <c r="BZ98" i="1"/>
  <c r="FL98" i="1"/>
  <c r="FM50" i="1"/>
  <c r="FO50" i="1"/>
  <c r="AW50" i="1"/>
  <c r="AX50" i="1" s="1"/>
  <c r="FN50" i="1"/>
  <c r="CA50" i="1"/>
  <c r="BZ15" i="1"/>
  <c r="FG15" i="1"/>
  <c r="HL15" i="1"/>
  <c r="GF15" i="1"/>
  <c r="GG15" i="1"/>
  <c r="HJ15" i="1"/>
  <c r="CA15" i="1"/>
  <c r="FM15" i="1"/>
  <c r="GC15" i="1"/>
  <c r="GD15" i="1" s="1"/>
  <c r="CN186" i="1" l="1"/>
  <c r="GN236" i="1"/>
  <c r="FV236" i="1" s="1"/>
  <c r="GM236" i="1"/>
  <c r="FO22" i="1"/>
  <c r="CN122" i="1"/>
  <c r="GR19" i="1"/>
  <c r="HD19" i="1" s="1"/>
  <c r="GH257" i="1"/>
  <c r="HR182" i="1"/>
  <c r="HS182" i="1"/>
  <c r="GN169" i="1"/>
  <c r="FV169" i="1"/>
  <c r="GM169" i="1"/>
  <c r="GH107" i="1"/>
  <c r="FO126" i="1"/>
  <c r="CM221" i="1"/>
  <c r="GH302" i="1"/>
  <c r="GN149" i="1"/>
  <c r="FV149" i="1"/>
  <c r="GM149" i="1"/>
  <c r="FV208" i="1"/>
  <c r="FO39" i="1"/>
  <c r="GK102" i="1"/>
  <c r="GL102" i="1" s="1"/>
  <c r="GN164" i="1"/>
  <c r="GM164" i="1"/>
  <c r="FV164" i="1"/>
  <c r="HH198" i="1"/>
  <c r="GN198" i="1"/>
  <c r="FV198" i="1" s="1"/>
  <c r="GM198" i="1"/>
  <c r="GN62" i="1"/>
  <c r="FV62" i="1" s="1"/>
  <c r="GM62" i="1"/>
  <c r="HE106" i="1"/>
  <c r="IK106" i="1" s="1"/>
  <c r="AW162" i="1"/>
  <c r="AX162" i="1" s="1"/>
  <c r="FO90" i="1"/>
  <c r="GN230" i="1"/>
  <c r="FV230" i="1" s="1"/>
  <c r="GM230" i="1"/>
  <c r="HH230" i="1" s="1"/>
  <c r="AW324" i="1"/>
  <c r="AX324" i="1" s="1"/>
  <c r="HH74" i="1"/>
  <c r="GN74" i="1"/>
  <c r="GM74" i="1"/>
  <c r="CN128" i="1"/>
  <c r="GN211" i="1"/>
  <c r="FV211" i="1" s="1"/>
  <c r="GM211" i="1"/>
  <c r="GK90" i="1"/>
  <c r="GL90" i="1" s="1"/>
  <c r="HH242" i="1"/>
  <c r="GN242" i="1"/>
  <c r="FV242" i="1" s="1"/>
  <c r="GM242" i="1"/>
  <c r="CM119" i="1"/>
  <c r="GH51" i="1"/>
  <c r="GN326" i="1"/>
  <c r="GM326" i="1"/>
  <c r="FO139" i="1"/>
  <c r="GR143" i="1"/>
  <c r="HD143" i="1" s="1"/>
  <c r="CN114" i="1"/>
  <c r="AW205" i="1"/>
  <c r="AX205" i="1" s="1"/>
  <c r="CM222" i="1"/>
  <c r="HH73" i="1"/>
  <c r="GN73" i="1"/>
  <c r="FV73" i="1"/>
  <c r="GM73" i="1"/>
  <c r="AW284" i="1"/>
  <c r="AX284" i="1" s="1"/>
  <c r="GS32" i="1"/>
  <c r="FO100" i="1"/>
  <c r="GH80" i="1"/>
  <c r="HE92" i="1"/>
  <c r="IK92" i="1" s="1"/>
  <c r="HH273" i="1"/>
  <c r="GN273" i="1"/>
  <c r="GM273" i="1"/>
  <c r="FV273" i="1"/>
  <c r="GN124" i="1"/>
  <c r="GM124" i="1"/>
  <c r="FV124" i="1"/>
  <c r="CN101" i="1"/>
  <c r="HH96" i="1"/>
  <c r="GN96" i="1"/>
  <c r="GM96" i="1"/>
  <c r="FV96" i="1"/>
  <c r="HH264" i="1"/>
  <c r="GN264" i="1"/>
  <c r="FV264" i="1"/>
  <c r="GM264" i="1"/>
  <c r="GN312" i="1"/>
  <c r="GM312" i="1"/>
  <c r="GN63" i="1"/>
  <c r="FV63" i="1" s="1"/>
  <c r="GM63" i="1"/>
  <c r="FO313" i="1"/>
  <c r="HH48" i="1"/>
  <c r="GN48" i="1"/>
  <c r="GM48" i="1"/>
  <c r="FV48" i="1"/>
  <c r="GN55" i="1"/>
  <c r="FV55" i="1" s="1"/>
  <c r="GM55" i="1"/>
  <c r="GN291" i="1"/>
  <c r="FV291" i="1"/>
  <c r="GM291" i="1"/>
  <c r="FK81" i="1"/>
  <c r="HV81" i="1"/>
  <c r="HO81" i="1"/>
  <c r="HP81" i="1" s="1"/>
  <c r="GM84" i="1"/>
  <c r="GN84" i="1"/>
  <c r="CB310" i="1"/>
  <c r="FI310" i="1"/>
  <c r="HM75" i="1"/>
  <c r="GH212" i="1"/>
  <c r="GI212" i="1"/>
  <c r="HK173" i="1"/>
  <c r="BY239" i="1"/>
  <c r="FM280" i="1"/>
  <c r="CA280" i="1"/>
  <c r="BY95" i="1"/>
  <c r="CD95" i="1" s="1"/>
  <c r="FY95" i="1"/>
  <c r="GR249" i="1"/>
  <c r="HD249" i="1" s="1"/>
  <c r="CM249" i="1"/>
  <c r="CN249" i="1"/>
  <c r="GS249" i="1"/>
  <c r="GM47" i="1"/>
  <c r="GJ47" i="1"/>
  <c r="GN37" i="1"/>
  <c r="FV37" i="1"/>
  <c r="BX212" i="1"/>
  <c r="FJ212" i="1"/>
  <c r="CB171" i="1"/>
  <c r="FI171" i="1"/>
  <c r="AW36" i="1"/>
  <c r="AX36" i="1" s="1"/>
  <c r="HN45" i="1"/>
  <c r="HM45" i="1"/>
  <c r="GR179" i="1"/>
  <c r="HD179" i="1" s="1"/>
  <c r="CN179" i="1"/>
  <c r="CM179" i="1"/>
  <c r="GS179" i="1"/>
  <c r="FV84" i="1"/>
  <c r="BX292" i="1"/>
  <c r="FJ292" i="1"/>
  <c r="FN292" i="1"/>
  <c r="FK292" i="1"/>
  <c r="CB53" i="1"/>
  <c r="FI53" i="1"/>
  <c r="BX84" i="1"/>
  <c r="FJ84" i="1"/>
  <c r="FY84" i="1" s="1"/>
  <c r="GH30" i="1"/>
  <c r="GI30" i="1"/>
  <c r="GM37" i="1"/>
  <c r="GO210" i="1"/>
  <c r="GT210" i="1" s="1"/>
  <c r="GK68" i="1"/>
  <c r="GL68" i="1" s="1"/>
  <c r="FV79" i="1"/>
  <c r="FO79" i="1"/>
  <c r="HV216" i="1"/>
  <c r="HO216" i="1"/>
  <c r="HP216" i="1" s="1"/>
  <c r="HV188" i="1"/>
  <c r="HO188" i="1"/>
  <c r="HP188" i="1" s="1"/>
  <c r="FL161" i="1"/>
  <c r="HM125" i="1"/>
  <c r="HN125" i="1"/>
  <c r="GN170" i="1"/>
  <c r="GM170" i="1"/>
  <c r="HV249" i="1"/>
  <c r="HO249" i="1"/>
  <c r="HP249" i="1" s="1"/>
  <c r="GK97" i="1"/>
  <c r="GL97" i="1" s="1"/>
  <c r="GN147" i="1"/>
  <c r="GM147" i="1"/>
  <c r="BY114" i="1"/>
  <c r="CD114" i="1" s="1"/>
  <c r="FK114" i="1"/>
  <c r="FY114" i="1"/>
  <c r="AW216" i="1"/>
  <c r="AX216" i="1" s="1"/>
  <c r="HK154" i="1"/>
  <c r="AW149" i="1"/>
  <c r="AX149" i="1" s="1"/>
  <c r="HK54" i="1"/>
  <c r="HM312" i="1"/>
  <c r="HN312" i="1" s="1"/>
  <c r="HV294" i="1"/>
  <c r="HO294" i="1"/>
  <c r="HP294" i="1" s="1"/>
  <c r="CB123" i="1"/>
  <c r="FI123" i="1"/>
  <c r="AW19" i="1"/>
  <c r="AX19" i="1" s="1"/>
  <c r="BZ80" i="1"/>
  <c r="FL80" i="1"/>
  <c r="FG80" i="1"/>
  <c r="CN318" i="1"/>
  <c r="GO308" i="1"/>
  <c r="GT308" i="1" s="1"/>
  <c r="GM77" i="1"/>
  <c r="FL154" i="1"/>
  <c r="BY120" i="1"/>
  <c r="FY120" i="1"/>
  <c r="HM194" i="1"/>
  <c r="HN194" i="1"/>
  <c r="CA151" i="1"/>
  <c r="FM151" i="1"/>
  <c r="BY168" i="1"/>
  <c r="FY168" i="1"/>
  <c r="FK168" i="1"/>
  <c r="FL143" i="1"/>
  <c r="GN158" i="1"/>
  <c r="GN125" i="1"/>
  <c r="BX166" i="1"/>
  <c r="FJ166" i="1"/>
  <c r="GK38" i="1"/>
  <c r="GL38" i="1" s="1"/>
  <c r="HK212" i="1"/>
  <c r="GK118" i="1"/>
  <c r="GL118" i="1" s="1"/>
  <c r="HM96" i="1"/>
  <c r="HN96" i="1" s="1"/>
  <c r="AW232" i="1"/>
  <c r="AX232" i="1" s="1"/>
  <c r="HI294" i="1"/>
  <c r="HQ294" i="1" s="1"/>
  <c r="GO294" i="1"/>
  <c r="GN156" i="1"/>
  <c r="AW49" i="1"/>
  <c r="AX49" i="1" s="1"/>
  <c r="CD200" i="1"/>
  <c r="HM48" i="1"/>
  <c r="HN48" i="1" s="1"/>
  <c r="HM178" i="1"/>
  <c r="HN178" i="1"/>
  <c r="GJ39" i="1"/>
  <c r="FO209" i="1"/>
  <c r="HK313" i="1"/>
  <c r="GJ30" i="1"/>
  <c r="GK131" i="1"/>
  <c r="GL131" i="1" s="1"/>
  <c r="BZ293" i="1"/>
  <c r="FL293" i="1"/>
  <c r="FG293" i="1"/>
  <c r="GJ83" i="1"/>
  <c r="GK180" i="1"/>
  <c r="GL180" i="1" s="1"/>
  <c r="HV321" i="1"/>
  <c r="HO321" i="1"/>
  <c r="HP321" i="1" s="1"/>
  <c r="GJ98" i="1"/>
  <c r="CN316" i="1"/>
  <c r="HI322" i="1"/>
  <c r="HQ322" i="1" s="1"/>
  <c r="GO322" i="1"/>
  <c r="CB109" i="1"/>
  <c r="FI109" i="1"/>
  <c r="CB157" i="1"/>
  <c r="FI157" i="1"/>
  <c r="BY61" i="1"/>
  <c r="CD61" i="1" s="1"/>
  <c r="BY316" i="1"/>
  <c r="FY316" i="1"/>
  <c r="FK316" i="1"/>
  <c r="HH167" i="1"/>
  <c r="GN167" i="1"/>
  <c r="GJ162" i="1"/>
  <c r="FO76" i="1"/>
  <c r="GK196" i="1"/>
  <c r="GL196" i="1" s="1"/>
  <c r="BY192" i="1"/>
  <c r="FY192" i="1"/>
  <c r="GK254" i="1"/>
  <c r="GL254" i="1" s="1"/>
  <c r="GK275" i="1"/>
  <c r="GL275" i="1" s="1"/>
  <c r="FL33" i="1"/>
  <c r="FV112" i="1"/>
  <c r="FO112" i="1"/>
  <c r="HM158" i="1"/>
  <c r="HN158" i="1"/>
  <c r="GJ255" i="1"/>
  <c r="FO283" i="1"/>
  <c r="GN183" i="1"/>
  <c r="GM183" i="1"/>
  <c r="GM155" i="1"/>
  <c r="GN155" i="1"/>
  <c r="FV155" i="1" s="1"/>
  <c r="HM78" i="1"/>
  <c r="HM103" i="1"/>
  <c r="HN103" i="1"/>
  <c r="GJ53" i="1"/>
  <c r="CA83" i="1"/>
  <c r="FM83" i="1"/>
  <c r="HM292" i="1"/>
  <c r="HN292" i="1"/>
  <c r="GM293" i="1"/>
  <c r="GJ293" i="1"/>
  <c r="BX252" i="1"/>
  <c r="FJ252" i="1"/>
  <c r="GO115" i="1"/>
  <c r="HI115" i="1" s="1"/>
  <c r="GO175" i="1"/>
  <c r="GT175" i="1" s="1"/>
  <c r="HI56" i="1"/>
  <c r="HQ56" i="1" s="1"/>
  <c r="GO56" i="1"/>
  <c r="CM329" i="1"/>
  <c r="FK197" i="1"/>
  <c r="CN106" i="1"/>
  <c r="CN191" i="1"/>
  <c r="GR210" i="1"/>
  <c r="HD210" i="1" s="1"/>
  <c r="BX276" i="1"/>
  <c r="FJ276" i="1"/>
  <c r="FY61" i="1"/>
  <c r="GR203" i="1"/>
  <c r="HD203" i="1" s="1"/>
  <c r="CM203" i="1"/>
  <c r="CN203" i="1"/>
  <c r="GS203" i="1"/>
  <c r="BY253" i="1"/>
  <c r="FK253" i="1"/>
  <c r="FY253" i="1"/>
  <c r="BZ259" i="1"/>
  <c r="FG259" i="1"/>
  <c r="CB93" i="1"/>
  <c r="FI93" i="1"/>
  <c r="HM271" i="1"/>
  <c r="GJ287" i="1"/>
  <c r="BY208" i="1"/>
  <c r="CD208" i="1" s="1"/>
  <c r="FY208" i="1"/>
  <c r="HV23" i="1"/>
  <c r="HO23" i="1"/>
  <c r="HP23" i="1" s="1"/>
  <c r="GN150" i="1"/>
  <c r="BY294" i="1"/>
  <c r="FY294" i="1"/>
  <c r="HM159" i="1"/>
  <c r="HN159" i="1" s="1"/>
  <c r="GJ166" i="1"/>
  <c r="HV174" i="1"/>
  <c r="HO174" i="1"/>
  <c r="HP174" i="1" s="1"/>
  <c r="HK293" i="1"/>
  <c r="GR115" i="1"/>
  <c r="HD115" i="1" s="1"/>
  <c r="GT115" i="1"/>
  <c r="CN115" i="1"/>
  <c r="GS115" i="1"/>
  <c r="CM115" i="1"/>
  <c r="AW230" i="1"/>
  <c r="AX230" i="1" s="1"/>
  <c r="HN235" i="1"/>
  <c r="HM235" i="1"/>
  <c r="CB128" i="1"/>
  <c r="FI128" i="1"/>
  <c r="HM264" i="1"/>
  <c r="HN264" i="1"/>
  <c r="BX82" i="1"/>
  <c r="FJ82" i="1"/>
  <c r="FN82" i="1"/>
  <c r="GN70" i="1"/>
  <c r="HN120" i="1"/>
  <c r="HM120" i="1"/>
  <c r="BX75" i="1"/>
  <c r="FJ75" i="1"/>
  <c r="FN75" i="1"/>
  <c r="HL35" i="1"/>
  <c r="GF35" i="1"/>
  <c r="GG35" i="1"/>
  <c r="HJ35" i="1"/>
  <c r="GI287" i="1"/>
  <c r="GK287" i="1" s="1"/>
  <c r="GL287" i="1" s="1"/>
  <c r="BY28" i="1"/>
  <c r="FK28" i="1"/>
  <c r="FV322" i="1"/>
  <c r="FO322" i="1"/>
  <c r="BY242" i="1"/>
  <c r="FK242" i="1"/>
  <c r="CB150" i="1"/>
  <c r="FI150" i="1"/>
  <c r="HM101" i="1"/>
  <c r="HN101" i="1" s="1"/>
  <c r="CD253" i="1"/>
  <c r="GN253" i="1"/>
  <c r="GM253" i="1"/>
  <c r="GK57" i="1"/>
  <c r="GL57" i="1" s="1"/>
  <c r="GN133" i="1"/>
  <c r="CB42" i="1"/>
  <c r="FI42" i="1"/>
  <c r="HK228" i="1"/>
  <c r="BX298" i="1"/>
  <c r="FJ298" i="1"/>
  <c r="FL128" i="1"/>
  <c r="GN226" i="1"/>
  <c r="HM242" i="1"/>
  <c r="HN242" i="1" s="1"/>
  <c r="GM306" i="1"/>
  <c r="GN306" i="1"/>
  <c r="GH140" i="1"/>
  <c r="GK262" i="1"/>
  <c r="GL262" i="1" s="1"/>
  <c r="GH259" i="1"/>
  <c r="GI259" i="1"/>
  <c r="HK100" i="1"/>
  <c r="HH126" i="1"/>
  <c r="GN126" i="1"/>
  <c r="FV126" i="1" s="1"/>
  <c r="HM247" i="1"/>
  <c r="GN34" i="1"/>
  <c r="CD261" i="1"/>
  <c r="FV312" i="1"/>
  <c r="FO312" i="1"/>
  <c r="BX296" i="1"/>
  <c r="FJ296" i="1"/>
  <c r="FN296" i="1"/>
  <c r="HV106" i="1"/>
  <c r="HO106" i="1"/>
  <c r="HP106" i="1" s="1"/>
  <c r="HM117" i="1"/>
  <c r="HN117" i="1" s="1"/>
  <c r="HH200" i="1"/>
  <c r="GN200" i="1"/>
  <c r="GM200" i="1"/>
  <c r="GC35" i="1"/>
  <c r="GD35" i="1" s="1"/>
  <c r="GJ243" i="1"/>
  <c r="GK243" i="1" s="1"/>
  <c r="GL243" i="1" s="1"/>
  <c r="HK284" i="1"/>
  <c r="GK185" i="1"/>
  <c r="GL185" i="1" s="1"/>
  <c r="HI217" i="1"/>
  <c r="GO217" i="1"/>
  <c r="GT217" i="1" s="1"/>
  <c r="HM326" i="1"/>
  <c r="HN326" i="1" s="1"/>
  <c r="CB52" i="1"/>
  <c r="FI52" i="1"/>
  <c r="HV170" i="1"/>
  <c r="HO170" i="1"/>
  <c r="HP170" i="1" s="1"/>
  <c r="GK247" i="1"/>
  <c r="GL247" i="1" s="1"/>
  <c r="CB194" i="1"/>
  <c r="FI194" i="1"/>
  <c r="AW249" i="1"/>
  <c r="AX249" i="1" s="1"/>
  <c r="CB146" i="1"/>
  <c r="FI146" i="1"/>
  <c r="HI249" i="1"/>
  <c r="GO249" i="1"/>
  <c r="GT249" i="1" s="1"/>
  <c r="HK47" i="1"/>
  <c r="BY303" i="1"/>
  <c r="FK303" i="1"/>
  <c r="FY303" i="1"/>
  <c r="GN85" i="1"/>
  <c r="HK287" i="1"/>
  <c r="CB87" i="1"/>
  <c r="FI87" i="1"/>
  <c r="BY169" i="1"/>
  <c r="FK169" i="1"/>
  <c r="FY169" i="1"/>
  <c r="CB254" i="1"/>
  <c r="FI254" i="1"/>
  <c r="FL171" i="1"/>
  <c r="GK172" i="1"/>
  <c r="GL172" i="1" s="1"/>
  <c r="AW92" i="1"/>
  <c r="AX92" i="1" s="1"/>
  <c r="FL53" i="1"/>
  <c r="BY185" i="1"/>
  <c r="BX255" i="1"/>
  <c r="FJ255" i="1"/>
  <c r="CB136" i="1"/>
  <c r="FI136" i="1"/>
  <c r="BY290" i="1"/>
  <c r="HH29" i="1"/>
  <c r="GN29" i="1"/>
  <c r="FV29" i="1" s="1"/>
  <c r="FV221" i="1"/>
  <c r="HK33" i="1"/>
  <c r="HM241" i="1"/>
  <c r="HN241" i="1" s="1"/>
  <c r="BY182" i="1"/>
  <c r="HV319" i="1"/>
  <c r="HO319" i="1"/>
  <c r="HP319" i="1" s="1"/>
  <c r="AW188" i="1"/>
  <c r="AX188" i="1" s="1"/>
  <c r="GK258" i="1"/>
  <c r="GL258" i="1" s="1"/>
  <c r="HV147" i="1"/>
  <c r="HO147" i="1"/>
  <c r="HP147" i="1" s="1"/>
  <c r="HM84" i="1"/>
  <c r="FV217" i="1"/>
  <c r="GJ256" i="1"/>
  <c r="GK256" i="1" s="1"/>
  <c r="GL256" i="1" s="1"/>
  <c r="GJ225" i="1"/>
  <c r="CB67" i="1"/>
  <c r="FI67" i="1"/>
  <c r="BY271" i="1"/>
  <c r="FY271" i="1"/>
  <c r="HI244" i="1"/>
  <c r="GO244" i="1"/>
  <c r="GT244" i="1" s="1"/>
  <c r="BX76" i="1"/>
  <c r="FJ76" i="1"/>
  <c r="FY76" i="1" s="1"/>
  <c r="FN76" i="1"/>
  <c r="HK129" i="1"/>
  <c r="GH98" i="1"/>
  <c r="GI98" i="1"/>
  <c r="GK98" i="1" s="1"/>
  <c r="GL98" i="1" s="1"/>
  <c r="GM98" i="1" s="1"/>
  <c r="HM160" i="1"/>
  <c r="HN160" i="1" s="1"/>
  <c r="CB165" i="1"/>
  <c r="FI165" i="1"/>
  <c r="FO286" i="1"/>
  <c r="FV286" i="1"/>
  <c r="AW224" i="1"/>
  <c r="AX224" i="1" s="1"/>
  <c r="BX63" i="1"/>
  <c r="FJ63" i="1"/>
  <c r="FK63" i="1"/>
  <c r="FN63" i="1"/>
  <c r="AW223" i="1"/>
  <c r="AX223" i="1" s="1"/>
  <c r="HL154" i="1"/>
  <c r="CB207" i="1"/>
  <c r="FI207" i="1"/>
  <c r="CD239" i="1"/>
  <c r="HN126" i="1"/>
  <c r="HM126" i="1"/>
  <c r="HM289" i="1"/>
  <c r="GJ54" i="1"/>
  <c r="CD294" i="1"/>
  <c r="GM34" i="1"/>
  <c r="BY149" i="1"/>
  <c r="HM161" i="1"/>
  <c r="HN161" i="1" s="1"/>
  <c r="FL123" i="1"/>
  <c r="BY19" i="1"/>
  <c r="FY19" i="1"/>
  <c r="HK272" i="1"/>
  <c r="CM318" i="1"/>
  <c r="GR308" i="1"/>
  <c r="HD308" i="1" s="1"/>
  <c r="CN308" i="1"/>
  <c r="GS308" i="1"/>
  <c r="CM308" i="1"/>
  <c r="HM41" i="1"/>
  <c r="HN41" i="1"/>
  <c r="BX270" i="1"/>
  <c r="FJ270" i="1"/>
  <c r="FN270" i="1"/>
  <c r="HN222" i="1"/>
  <c r="HM222" i="1"/>
  <c r="CD168" i="1"/>
  <c r="CB91" i="1"/>
  <c r="FI91" i="1"/>
  <c r="CB97" i="1"/>
  <c r="FI97" i="1"/>
  <c r="BZ204" i="1"/>
  <c r="FL204" i="1"/>
  <c r="FG204" i="1"/>
  <c r="AW320" i="1"/>
  <c r="AX320" i="1" s="1"/>
  <c r="GR213" i="1"/>
  <c r="HD213" i="1" s="1"/>
  <c r="CM213" i="1"/>
  <c r="CN213" i="1"/>
  <c r="GS213" i="1"/>
  <c r="CB40" i="1"/>
  <c r="FI40" i="1"/>
  <c r="GO197" i="1"/>
  <c r="HI197" i="1" s="1"/>
  <c r="HQ197" i="1" s="1"/>
  <c r="HV304" i="1"/>
  <c r="HO304" i="1"/>
  <c r="HP304" i="1" s="1"/>
  <c r="BZ107" i="1"/>
  <c r="FL107" i="1"/>
  <c r="FG107" i="1"/>
  <c r="GK317" i="1"/>
  <c r="GL317" i="1" s="1"/>
  <c r="HL212" i="1"/>
  <c r="HM156" i="1"/>
  <c r="HN156" i="1"/>
  <c r="BY232" i="1"/>
  <c r="FY232" i="1"/>
  <c r="FK232" i="1"/>
  <c r="BX193" i="1"/>
  <c r="FJ193" i="1"/>
  <c r="HM34" i="1"/>
  <c r="HN34" i="1" s="1"/>
  <c r="GM241" i="1"/>
  <c r="CA66" i="1"/>
  <c r="FM66" i="1"/>
  <c r="GJ313" i="1"/>
  <c r="HK30" i="1"/>
  <c r="BX326" i="1"/>
  <c r="FJ326" i="1"/>
  <c r="FN326" i="1"/>
  <c r="HM325" i="1"/>
  <c r="BZ148" i="1"/>
  <c r="FL148" i="1"/>
  <c r="FO148" i="1" s="1"/>
  <c r="FG148" i="1"/>
  <c r="HN321" i="1"/>
  <c r="GS299" i="1"/>
  <c r="HM246" i="1"/>
  <c r="HN246" i="1"/>
  <c r="HK89" i="1"/>
  <c r="HM227" i="1"/>
  <c r="HN227" i="1" s="1"/>
  <c r="FL109" i="1"/>
  <c r="FL157" i="1"/>
  <c r="HM268" i="1"/>
  <c r="HN268" i="1" s="1"/>
  <c r="CA314" i="1"/>
  <c r="FM314" i="1"/>
  <c r="AW95" i="1"/>
  <c r="AX95" i="1" s="1"/>
  <c r="HH22" i="1"/>
  <c r="GN22" i="1"/>
  <c r="FV22" i="1" s="1"/>
  <c r="GM22" i="1"/>
  <c r="HJ113" i="1"/>
  <c r="GG113" i="1"/>
  <c r="GF113" i="1"/>
  <c r="AW17" i="1"/>
  <c r="AX17" i="1" s="1"/>
  <c r="HK255" i="1"/>
  <c r="FO324" i="1"/>
  <c r="BX106" i="1"/>
  <c r="FJ106" i="1"/>
  <c r="FK106" i="1"/>
  <c r="FN106" i="1"/>
  <c r="BX21" i="1"/>
  <c r="FJ21" i="1"/>
  <c r="CB256" i="1"/>
  <c r="FI256" i="1"/>
  <c r="HV195" i="1"/>
  <c r="HO195" i="1"/>
  <c r="HP195" i="1" s="1"/>
  <c r="AW241" i="1"/>
  <c r="AX241" i="1" s="1"/>
  <c r="BX286" i="1"/>
  <c r="FJ286" i="1"/>
  <c r="FN286" i="1"/>
  <c r="HH115" i="1"/>
  <c r="GM158" i="1"/>
  <c r="HI195" i="1"/>
  <c r="GO195" i="1"/>
  <c r="GR175" i="1"/>
  <c r="HD175" i="1" s="1"/>
  <c r="GS175" i="1"/>
  <c r="CM175" i="1"/>
  <c r="CN175" i="1"/>
  <c r="HK285" i="1"/>
  <c r="CM106" i="1"/>
  <c r="GO121" i="1"/>
  <c r="HI121" i="1" s="1"/>
  <c r="HQ121" i="1" s="1"/>
  <c r="BX323" i="1"/>
  <c r="FJ323" i="1"/>
  <c r="CM191" i="1"/>
  <c r="HH52" i="1"/>
  <c r="GN52" i="1"/>
  <c r="FV52" i="1" s="1"/>
  <c r="HM62" i="1"/>
  <c r="HN62" i="1" s="1"/>
  <c r="GJ100" i="1"/>
  <c r="HM133" i="1"/>
  <c r="HN133" i="1"/>
  <c r="FO229" i="1"/>
  <c r="HM192" i="1"/>
  <c r="HN192" i="1" s="1"/>
  <c r="GH91" i="1"/>
  <c r="GI91" i="1"/>
  <c r="CD184" i="1"/>
  <c r="AW78" i="1"/>
  <c r="AX78" i="1" s="1"/>
  <c r="FO91" i="1"/>
  <c r="BX229" i="1"/>
  <c r="FJ229" i="1"/>
  <c r="FY229" i="1" s="1"/>
  <c r="FN229" i="1"/>
  <c r="FK229" i="1"/>
  <c r="GR29" i="1"/>
  <c r="HD29" i="1" s="1"/>
  <c r="CN29" i="1"/>
  <c r="GS29" i="1"/>
  <c r="CM29" i="1"/>
  <c r="GJ31" i="1"/>
  <c r="GJ134" i="1"/>
  <c r="CB143" i="1"/>
  <c r="FI143" i="1"/>
  <c r="HV206" i="1"/>
  <c r="HO206" i="1"/>
  <c r="HP206" i="1" s="1"/>
  <c r="HK39" i="1"/>
  <c r="HK98" i="1"/>
  <c r="BY137" i="1"/>
  <c r="CD137" i="1" s="1"/>
  <c r="FY137" i="1"/>
  <c r="FO328" i="1"/>
  <c r="GJ274" i="1"/>
  <c r="FM113" i="1"/>
  <c r="CA113" i="1"/>
  <c r="HM323" i="1"/>
  <c r="HN323" i="1" s="1"/>
  <c r="HH181" i="1"/>
  <c r="GM181" i="1"/>
  <c r="GN181" i="1"/>
  <c r="BX134" i="1"/>
  <c r="FJ134" i="1"/>
  <c r="FY134" i="1" s="1"/>
  <c r="CA51" i="1"/>
  <c r="FM51" i="1"/>
  <c r="FV70" i="1"/>
  <c r="FO70" i="1"/>
  <c r="FY70" i="1"/>
  <c r="BY153" i="1"/>
  <c r="FK153" i="1"/>
  <c r="FY153" i="1"/>
  <c r="GN153" i="1"/>
  <c r="GM153" i="1"/>
  <c r="FL310" i="1"/>
  <c r="BX322" i="1"/>
  <c r="FJ322" i="1"/>
  <c r="FK322" i="1" s="1"/>
  <c r="FN322" i="1"/>
  <c r="CB126" i="1"/>
  <c r="FI126" i="1"/>
  <c r="HM211" i="1"/>
  <c r="GH298" i="1"/>
  <c r="GI298" i="1"/>
  <c r="BX198" i="1"/>
  <c r="FJ198" i="1"/>
  <c r="FN198" i="1"/>
  <c r="FO158" i="1"/>
  <c r="FV158" i="1"/>
  <c r="FY158" i="1"/>
  <c r="FV326" i="1"/>
  <c r="FO326" i="1"/>
  <c r="FY326" i="1"/>
  <c r="FM285" i="1"/>
  <c r="CA285" i="1"/>
  <c r="FL93" i="1"/>
  <c r="HM165" i="1"/>
  <c r="GJ64" i="1"/>
  <c r="GK64" i="1" s="1"/>
  <c r="GL64" i="1" s="1"/>
  <c r="HN226" i="1"/>
  <c r="HM226" i="1"/>
  <c r="CD28" i="1"/>
  <c r="GJ50" i="1"/>
  <c r="GM50" i="1"/>
  <c r="GN311" i="1"/>
  <c r="GM311" i="1"/>
  <c r="FV311" i="1"/>
  <c r="FO163" i="1"/>
  <c r="FY163" i="1"/>
  <c r="CD153" i="1"/>
  <c r="FL150" i="1"/>
  <c r="GG281" i="1"/>
  <c r="GF281" i="1"/>
  <c r="HJ281" i="1"/>
  <c r="GF66" i="1"/>
  <c r="HJ66" i="1"/>
  <c r="GG66" i="1"/>
  <c r="AW130" i="1"/>
  <c r="AX130" i="1" s="1"/>
  <c r="GJ90" i="1"/>
  <c r="HL314" i="1"/>
  <c r="GF314" i="1"/>
  <c r="GG314" i="1"/>
  <c r="HJ314" i="1"/>
  <c r="BX158" i="1"/>
  <c r="FJ158" i="1"/>
  <c r="FN158" i="1"/>
  <c r="FL42" i="1"/>
  <c r="BX50" i="1"/>
  <c r="FJ50" i="1"/>
  <c r="GJ228" i="1"/>
  <c r="HV183" i="1"/>
  <c r="HO183" i="1"/>
  <c r="HP183" i="1" s="1"/>
  <c r="CB209" i="1"/>
  <c r="FI209" i="1"/>
  <c r="CB160" i="1"/>
  <c r="FI160" i="1"/>
  <c r="HH188" i="1"/>
  <c r="GN188" i="1"/>
  <c r="GM188" i="1"/>
  <c r="BX64" i="1"/>
  <c r="FJ64" i="1"/>
  <c r="HM254" i="1"/>
  <c r="HN254" i="1" s="1"/>
  <c r="HK102" i="1"/>
  <c r="BY48" i="1"/>
  <c r="FY48" i="1"/>
  <c r="HL100" i="1"/>
  <c r="CB102" i="1"/>
  <c r="FI102" i="1"/>
  <c r="HM317" i="1"/>
  <c r="HN317" i="1" s="1"/>
  <c r="GK171" i="1"/>
  <c r="GL171" i="1" s="1"/>
  <c r="GR286" i="1"/>
  <c r="HD286" i="1" s="1"/>
  <c r="CN286" i="1"/>
  <c r="CM286" i="1"/>
  <c r="GS286" i="1"/>
  <c r="CB177" i="1"/>
  <c r="FI177" i="1"/>
  <c r="BX329" i="1"/>
  <c r="FJ329" i="1"/>
  <c r="FN329" i="1"/>
  <c r="FK329" i="1"/>
  <c r="GN99" i="1"/>
  <c r="GM99" i="1"/>
  <c r="GK269" i="1"/>
  <c r="GL269" i="1" s="1"/>
  <c r="HK243" i="1"/>
  <c r="GJ284" i="1"/>
  <c r="GR224" i="1"/>
  <c r="HD224" i="1" s="1"/>
  <c r="GS224" i="1"/>
  <c r="CM224" i="1"/>
  <c r="CN224" i="1"/>
  <c r="HQ217" i="1"/>
  <c r="CB144" i="1"/>
  <c r="FI144" i="1"/>
  <c r="CB111" i="1"/>
  <c r="FI111" i="1"/>
  <c r="GR309" i="1"/>
  <c r="HD309" i="1" s="1"/>
  <c r="GS309" i="1"/>
  <c r="CM309" i="1"/>
  <c r="CN309" i="1"/>
  <c r="HK240" i="1"/>
  <c r="HM25" i="1"/>
  <c r="HN25" i="1"/>
  <c r="HH239" i="1"/>
  <c r="GN239" i="1"/>
  <c r="BX190" i="1"/>
  <c r="FJ190" i="1"/>
  <c r="FK190" i="1" s="1"/>
  <c r="FN190" i="1"/>
  <c r="AW183" i="1"/>
  <c r="AX183" i="1" s="1"/>
  <c r="GK138" i="1"/>
  <c r="GL138" i="1" s="1"/>
  <c r="BY249" i="1"/>
  <c r="CD249" i="1" s="1"/>
  <c r="FY249" i="1"/>
  <c r="GK276" i="1"/>
  <c r="GL276" i="1" s="1"/>
  <c r="HL280" i="1"/>
  <c r="GF280" i="1"/>
  <c r="GG280" i="1"/>
  <c r="HJ280" i="1"/>
  <c r="HH249" i="1"/>
  <c r="HQ249" i="1" s="1"/>
  <c r="HL47" i="1"/>
  <c r="HM172" i="1"/>
  <c r="HN172" i="1"/>
  <c r="HL287" i="1"/>
  <c r="FL87" i="1"/>
  <c r="AW202" i="1"/>
  <c r="AX202" i="1" s="1"/>
  <c r="GR261" i="1"/>
  <c r="HD261" i="1" s="1"/>
  <c r="GS261" i="1"/>
  <c r="CM261" i="1"/>
  <c r="CN261" i="1"/>
  <c r="CD169" i="1"/>
  <c r="HV16" i="1"/>
  <c r="HO16" i="1"/>
  <c r="HP16" i="1" s="1"/>
  <c r="AW108" i="1"/>
  <c r="AX108" i="1" s="1"/>
  <c r="HM265" i="1"/>
  <c r="HN265" i="1" s="1"/>
  <c r="GR216" i="1"/>
  <c r="HD216" i="1" s="1"/>
  <c r="CM216" i="1"/>
  <c r="CN216" i="1"/>
  <c r="GS216" i="1"/>
  <c r="FO201" i="1"/>
  <c r="HM139" i="1"/>
  <c r="HN139" i="1"/>
  <c r="CD185" i="1"/>
  <c r="HM273" i="1"/>
  <c r="CD290" i="1"/>
  <c r="GK161" i="1"/>
  <c r="GL161" i="1" s="1"/>
  <c r="BZ30" i="1"/>
  <c r="FG30" i="1"/>
  <c r="BY236" i="1"/>
  <c r="FK236" i="1"/>
  <c r="GJ33" i="1"/>
  <c r="GH31" i="1"/>
  <c r="GI31" i="1"/>
  <c r="GK31" i="1" s="1"/>
  <c r="GL31" i="1" s="1"/>
  <c r="GM31" i="1" s="1"/>
  <c r="CD182" i="1"/>
  <c r="FO81" i="1"/>
  <c r="GK123" i="1"/>
  <c r="GL123" i="1" s="1"/>
  <c r="HV288" i="1"/>
  <c r="HO288" i="1"/>
  <c r="HP288" i="1" s="1"/>
  <c r="GK263" i="1"/>
  <c r="GL263" i="1" s="1"/>
  <c r="HM237" i="1"/>
  <c r="HN237" i="1" s="1"/>
  <c r="FL67" i="1"/>
  <c r="HQ244" i="1"/>
  <c r="HR244" i="1" s="1"/>
  <c r="BY235" i="1"/>
  <c r="BY248" i="1"/>
  <c r="HM275" i="1"/>
  <c r="GJ59" i="1"/>
  <c r="AW44" i="1"/>
  <c r="AX44" i="1" s="1"/>
  <c r="BY223" i="1"/>
  <c r="FY223" i="1"/>
  <c r="HH184" i="1"/>
  <c r="GN184" i="1"/>
  <c r="FV184" i="1" s="1"/>
  <c r="GM184" i="1"/>
  <c r="BY216" i="1"/>
  <c r="FY216" i="1"/>
  <c r="CB94" i="1"/>
  <c r="FI94" i="1"/>
  <c r="HV142" i="1"/>
  <c r="HO142" i="1"/>
  <c r="HP142" i="1" s="1"/>
  <c r="CB141" i="1"/>
  <c r="FI141" i="1"/>
  <c r="GH274" i="1"/>
  <c r="GI274" i="1"/>
  <c r="CB45" i="1"/>
  <c r="FI45" i="1"/>
  <c r="HN291" i="1"/>
  <c r="HM291" i="1"/>
  <c r="GM70" i="1"/>
  <c r="FO221" i="1"/>
  <c r="CD149" i="1"/>
  <c r="BY211" i="1"/>
  <c r="FY211" i="1"/>
  <c r="GR327" i="1"/>
  <c r="HD327" i="1" s="1"/>
  <c r="GS327" i="1"/>
  <c r="CM327" i="1"/>
  <c r="CN327" i="1"/>
  <c r="GT327" i="1"/>
  <c r="CB297" i="1"/>
  <c r="FI297" i="1"/>
  <c r="HM122" i="1"/>
  <c r="GJ272" i="1"/>
  <c r="GK272" i="1" s="1"/>
  <c r="GL272" i="1" s="1"/>
  <c r="GS318" i="1"/>
  <c r="AW179" i="1"/>
  <c r="AX179" i="1" s="1"/>
  <c r="CB86" i="1"/>
  <c r="FI86" i="1"/>
  <c r="FK255" i="1"/>
  <c r="CB60" i="1"/>
  <c r="FI60" i="1"/>
  <c r="CD120" i="1"/>
  <c r="FO162" i="1"/>
  <c r="HM119" i="1"/>
  <c r="HN119" i="1" s="1"/>
  <c r="CB243" i="1"/>
  <c r="FI243" i="1"/>
  <c r="BZ151" i="1"/>
  <c r="FL151" i="1"/>
  <c r="FO151" i="1" s="1"/>
  <c r="FG151" i="1"/>
  <c r="BY32" i="1"/>
  <c r="FK32" i="1"/>
  <c r="FY32" i="1"/>
  <c r="FM315" i="1"/>
  <c r="CA315" i="1"/>
  <c r="BY320" i="1"/>
  <c r="FK320" i="1"/>
  <c r="HI213" i="1"/>
  <c r="GO213" i="1"/>
  <c r="GT213" i="1" s="1"/>
  <c r="CB275" i="1"/>
  <c r="FI275" i="1"/>
  <c r="FL40" i="1"/>
  <c r="HK177" i="1"/>
  <c r="GR197" i="1"/>
  <c r="HD197" i="1" s="1"/>
  <c r="CM197" i="1"/>
  <c r="CN197" i="1"/>
  <c r="GS197" i="1"/>
  <c r="GT197" i="1"/>
  <c r="BX264" i="1"/>
  <c r="FJ264" i="1"/>
  <c r="FK264" i="1" s="1"/>
  <c r="FN264" i="1"/>
  <c r="HM236" i="1"/>
  <c r="HM239" i="1"/>
  <c r="GK61" i="1"/>
  <c r="GL61" i="1" s="1"/>
  <c r="GK103" i="1"/>
  <c r="GL103" i="1" s="1"/>
  <c r="BY291" i="1"/>
  <c r="AW217" i="1"/>
  <c r="AX217" i="1" s="1"/>
  <c r="HM85" i="1"/>
  <c r="AW304" i="1"/>
  <c r="AX304" i="1" s="1"/>
  <c r="GK194" i="1"/>
  <c r="GL194" i="1" s="1"/>
  <c r="GN190" i="1"/>
  <c r="GM190" i="1"/>
  <c r="HM114" i="1"/>
  <c r="HN114" i="1" s="1"/>
  <c r="BX58" i="1"/>
  <c r="FJ58" i="1"/>
  <c r="FY58" i="1" s="1"/>
  <c r="GH148" i="1"/>
  <c r="HM149" i="1"/>
  <c r="HN149" i="1"/>
  <c r="CN299" i="1"/>
  <c r="HL98" i="1"/>
  <c r="HM186" i="1"/>
  <c r="HN186" i="1" s="1"/>
  <c r="BY115" i="1"/>
  <c r="FK115" i="1"/>
  <c r="FY115" i="1"/>
  <c r="CM316" i="1"/>
  <c r="BY85" i="1"/>
  <c r="FK85" i="1"/>
  <c r="FY85" i="1"/>
  <c r="GJ89" i="1"/>
  <c r="GJ276" i="1"/>
  <c r="CB282" i="1"/>
  <c r="FI282" i="1"/>
  <c r="CD316" i="1"/>
  <c r="HK162" i="1"/>
  <c r="CD192" i="1"/>
  <c r="BY17" i="1"/>
  <c r="FY17" i="1"/>
  <c r="CB117" i="1"/>
  <c r="FI117" i="1"/>
  <c r="GJ67" i="1"/>
  <c r="GN23" i="1"/>
  <c r="GM23" i="1"/>
  <c r="HM123" i="1"/>
  <c r="HN123" i="1" s="1"/>
  <c r="HK193" i="1"/>
  <c r="GN137" i="1"/>
  <c r="GM137" i="1"/>
  <c r="BX135" i="1"/>
  <c r="FJ135" i="1"/>
  <c r="FK135" i="1"/>
  <c r="FN135" i="1"/>
  <c r="GK165" i="1"/>
  <c r="GL165" i="1" s="1"/>
  <c r="GN231" i="1"/>
  <c r="GM231" i="1"/>
  <c r="FL256" i="1"/>
  <c r="HV79" i="1"/>
  <c r="HO79" i="1"/>
  <c r="HP79" i="1" s="1"/>
  <c r="HK60" i="1"/>
  <c r="CB228" i="1"/>
  <c r="FI228" i="1"/>
  <c r="BY241" i="1"/>
  <c r="FK84" i="1"/>
  <c r="GN95" i="1"/>
  <c r="GM95" i="1"/>
  <c r="FV95" i="1"/>
  <c r="GR195" i="1"/>
  <c r="HD195" i="1" s="1"/>
  <c r="CN195" i="1"/>
  <c r="GS195" i="1"/>
  <c r="CM195" i="1"/>
  <c r="GT195" i="1"/>
  <c r="HL293" i="1"/>
  <c r="HK310" i="1"/>
  <c r="FV115" i="1"/>
  <c r="FN64" i="1"/>
  <c r="HM18" i="1"/>
  <c r="HN18" i="1" s="1"/>
  <c r="FY193" i="1"/>
  <c r="FK193" i="1"/>
  <c r="HH195" i="1"/>
  <c r="HQ195" i="1" s="1"/>
  <c r="HK259" i="1"/>
  <c r="FY46" i="1"/>
  <c r="GS244" i="1"/>
  <c r="GS88" i="1"/>
  <c r="FV190" i="1"/>
  <c r="HI203" i="1"/>
  <c r="GO203" i="1"/>
  <c r="GT203" i="1" s="1"/>
  <c r="CD37" i="1"/>
  <c r="HH221" i="1"/>
  <c r="GN221" i="1"/>
  <c r="GR221" i="1" s="1"/>
  <c r="HD221" i="1" s="1"/>
  <c r="CB18" i="1"/>
  <c r="FI18" i="1"/>
  <c r="BY74" i="1"/>
  <c r="CD74" i="1" s="1"/>
  <c r="FK74" i="1"/>
  <c r="HV190" i="1"/>
  <c r="HO190" i="1"/>
  <c r="HP190" i="1" s="1"/>
  <c r="GH154" i="1"/>
  <c r="GI154" i="1"/>
  <c r="GN266" i="1"/>
  <c r="HV104" i="1"/>
  <c r="HO104" i="1"/>
  <c r="HP104" i="1" s="1"/>
  <c r="GH141" i="1"/>
  <c r="GI141" i="1"/>
  <c r="HM43" i="1"/>
  <c r="HN43" i="1" s="1"/>
  <c r="HK279" i="1"/>
  <c r="HH142" i="1"/>
  <c r="GN142" i="1"/>
  <c r="GM142" i="1"/>
  <c r="CB161" i="1"/>
  <c r="FI161" i="1"/>
  <c r="GJ129" i="1"/>
  <c r="GR294" i="1"/>
  <c r="HD294" i="1" s="1"/>
  <c r="GS294" i="1"/>
  <c r="CN294" i="1"/>
  <c r="GT294" i="1"/>
  <c r="CM294" i="1"/>
  <c r="HM221" i="1"/>
  <c r="HN221" i="1" s="1"/>
  <c r="BY308" i="1"/>
  <c r="CD308" i="1" s="1"/>
  <c r="FY308" i="1"/>
  <c r="CB90" i="1"/>
  <c r="FI90" i="1"/>
  <c r="HM72" i="1"/>
  <c r="HM269" i="1"/>
  <c r="HN269" i="1" s="1"/>
  <c r="BY268" i="1"/>
  <c r="CD268" i="1" s="1"/>
  <c r="FK268" i="1"/>
  <c r="FY268" i="1"/>
  <c r="HH17" i="1"/>
  <c r="GM17" i="1"/>
  <c r="GN17" i="1"/>
  <c r="HE191" i="1"/>
  <c r="IK191" i="1" s="1"/>
  <c r="BZ140" i="1"/>
  <c r="FG140" i="1"/>
  <c r="HV95" i="1"/>
  <c r="HO95" i="1"/>
  <c r="HP95" i="1" s="1"/>
  <c r="FL131" i="1"/>
  <c r="CB59" i="1"/>
  <c r="FI59" i="1"/>
  <c r="CB251" i="1"/>
  <c r="FI251" i="1"/>
  <c r="HK189" i="1"/>
  <c r="BY130" i="1"/>
  <c r="HH44" i="1"/>
  <c r="GM44" i="1"/>
  <c r="GN44" i="1"/>
  <c r="GV176" i="1"/>
  <c r="IB176" i="1"/>
  <c r="GU176" i="1"/>
  <c r="GW176" i="1" s="1"/>
  <c r="CB262" i="1"/>
  <c r="FI262" i="1"/>
  <c r="BZ257" i="1"/>
  <c r="FG257" i="1"/>
  <c r="HV137" i="1"/>
  <c r="HO137" i="1"/>
  <c r="HP137" i="1" s="1"/>
  <c r="GJ102" i="1"/>
  <c r="HM42" i="1"/>
  <c r="BX96" i="1"/>
  <c r="FJ96" i="1"/>
  <c r="FN96" i="1"/>
  <c r="HH25" i="1"/>
  <c r="GN25" i="1"/>
  <c r="HM258" i="1"/>
  <c r="HN258" i="1" s="1"/>
  <c r="HH77" i="1"/>
  <c r="GN77" i="1"/>
  <c r="FV191" i="1"/>
  <c r="FO191" i="1"/>
  <c r="GI53" i="1"/>
  <c r="GK53" i="1" s="1"/>
  <c r="GL53" i="1" s="1"/>
  <c r="GH53" i="1"/>
  <c r="AW142" i="1"/>
  <c r="AX142" i="1" s="1"/>
  <c r="HM28" i="1"/>
  <c r="HN28" i="1"/>
  <c r="HH119" i="1"/>
  <c r="GN119" i="1"/>
  <c r="AW74" i="1"/>
  <c r="AX74" i="1" s="1"/>
  <c r="BZ285" i="1"/>
  <c r="FL285" i="1"/>
  <c r="FG285" i="1"/>
  <c r="GJ240" i="1"/>
  <c r="FV92" i="1"/>
  <c r="BX71" i="1"/>
  <c r="FJ71" i="1"/>
  <c r="FN71" i="1"/>
  <c r="HM152" i="1"/>
  <c r="GH280" i="1"/>
  <c r="GR319" i="1"/>
  <c r="HD319" i="1" s="1"/>
  <c r="CN319" i="1"/>
  <c r="GS319" i="1"/>
  <c r="CM319" i="1"/>
  <c r="GO307" i="1"/>
  <c r="HI307" i="1" s="1"/>
  <c r="HQ307" i="1" s="1"/>
  <c r="HI106" i="1"/>
  <c r="GO106" i="1"/>
  <c r="GT106" i="1" s="1"/>
  <c r="CD303" i="1"/>
  <c r="HM150" i="1"/>
  <c r="HN150" i="1"/>
  <c r="BY202" i="1"/>
  <c r="FK202" i="1"/>
  <c r="GH278" i="1"/>
  <c r="GI278" i="1"/>
  <c r="HI261" i="1"/>
  <c r="GO261" i="1"/>
  <c r="GT261" i="1" s="1"/>
  <c r="HM196" i="1"/>
  <c r="HH271" i="1"/>
  <c r="GN271" i="1"/>
  <c r="CM271" i="1" s="1"/>
  <c r="BY108" i="1"/>
  <c r="FK108" i="1"/>
  <c r="HK21" i="1"/>
  <c r="AW291" i="1"/>
  <c r="AX291" i="1" s="1"/>
  <c r="HH135" i="1"/>
  <c r="GM135" i="1"/>
  <c r="GN135" i="1"/>
  <c r="FV135" i="1" s="1"/>
  <c r="BY92" i="1"/>
  <c r="FY92" i="1"/>
  <c r="GR304" i="1"/>
  <c r="HD304" i="1" s="1"/>
  <c r="CM304" i="1"/>
  <c r="GT304" i="1"/>
  <c r="CN304" i="1"/>
  <c r="GS304" i="1"/>
  <c r="BY103" i="1"/>
  <c r="FK103" i="1"/>
  <c r="GK65" i="1"/>
  <c r="GL65" i="1" s="1"/>
  <c r="HV208" i="1"/>
  <c r="HO208" i="1"/>
  <c r="HP208" i="1" s="1"/>
  <c r="GM25" i="1"/>
  <c r="BY273" i="1"/>
  <c r="HM105" i="1"/>
  <c r="GN112" i="1"/>
  <c r="HV92" i="1"/>
  <c r="HO92" i="1"/>
  <c r="HP92" i="1" s="1"/>
  <c r="FO47" i="1"/>
  <c r="GN296" i="1"/>
  <c r="GM296" i="1"/>
  <c r="BX98" i="1"/>
  <c r="FJ98" i="1"/>
  <c r="FK98" i="1" s="1"/>
  <c r="BY188" i="1"/>
  <c r="FY188" i="1"/>
  <c r="GK72" i="1"/>
  <c r="GL72" i="1" s="1"/>
  <c r="HK225" i="1"/>
  <c r="CB234" i="1"/>
  <c r="FI234" i="1"/>
  <c r="CD271" i="1"/>
  <c r="HV121" i="1"/>
  <c r="HO121" i="1"/>
  <c r="HP121" i="1" s="1"/>
  <c r="BX162" i="1"/>
  <c r="FJ162" i="1"/>
  <c r="CD248" i="1"/>
  <c r="HK220" i="1"/>
  <c r="HM38" i="1"/>
  <c r="HN38" i="1"/>
  <c r="GH193" i="1"/>
  <c r="GI193" i="1"/>
  <c r="HK59" i="1"/>
  <c r="GN127" i="1"/>
  <c r="FV127" i="1" s="1"/>
  <c r="GM127" i="1"/>
  <c r="CB219" i="1"/>
  <c r="FI219" i="1"/>
  <c r="HM32" i="1"/>
  <c r="HM164" i="1"/>
  <c r="HN164" i="1"/>
  <c r="BX180" i="1"/>
  <c r="FJ180" i="1"/>
  <c r="FN180" i="1"/>
  <c r="HH159" i="1"/>
  <c r="GN159" i="1"/>
  <c r="GR159" i="1" s="1"/>
  <c r="HD159" i="1" s="1"/>
  <c r="BX215" i="1"/>
  <c r="FJ215" i="1"/>
  <c r="FN215" i="1"/>
  <c r="FK215" i="1"/>
  <c r="CB119" i="1"/>
  <c r="FI119" i="1"/>
  <c r="HL54" i="1"/>
  <c r="HN230" i="1"/>
  <c r="HM230" i="1"/>
  <c r="GM85" i="1"/>
  <c r="HH85" i="1" s="1"/>
  <c r="GK75" i="1"/>
  <c r="GL75" i="1" s="1"/>
  <c r="BX301" i="1"/>
  <c r="FJ301" i="1"/>
  <c r="FK301" i="1" s="1"/>
  <c r="AW316" i="1"/>
  <c r="AX316" i="1" s="1"/>
  <c r="HK209" i="1"/>
  <c r="CD19" i="1"/>
  <c r="GO327" i="1"/>
  <c r="HI327" i="1" s="1"/>
  <c r="HH28" i="1"/>
  <c r="GN28" i="1"/>
  <c r="GR28" i="1" s="1"/>
  <c r="HD28" i="1" s="1"/>
  <c r="FV28" i="1"/>
  <c r="FN255" i="1"/>
  <c r="BX70" i="1"/>
  <c r="FJ70" i="1"/>
  <c r="FN70" i="1"/>
  <c r="BX205" i="1"/>
  <c r="FJ205" i="1"/>
  <c r="FY205" i="1" s="1"/>
  <c r="CB246" i="1"/>
  <c r="FI246" i="1"/>
  <c r="GJ151" i="1"/>
  <c r="GK109" i="1"/>
  <c r="GL109" i="1" s="1"/>
  <c r="HQ213" i="1"/>
  <c r="HR213" i="1" s="1"/>
  <c r="FY323" i="1"/>
  <c r="GJ177" i="1"/>
  <c r="HK146" i="1"/>
  <c r="GN81" i="1"/>
  <c r="FV81" i="1" s="1"/>
  <c r="GM81" i="1"/>
  <c r="BY305" i="1"/>
  <c r="FY305" i="1"/>
  <c r="FK305" i="1"/>
  <c r="HV327" i="1"/>
  <c r="HO327" i="1"/>
  <c r="HP327" i="1" s="1"/>
  <c r="BY217" i="1"/>
  <c r="FK217" i="1"/>
  <c r="FY217" i="1"/>
  <c r="CD232" i="1"/>
  <c r="GK227" i="1"/>
  <c r="GL227" i="1" s="1"/>
  <c r="HL313" i="1"/>
  <c r="HI199" i="1"/>
  <c r="GO199" i="1"/>
  <c r="FV99" i="1"/>
  <c r="CD115" i="1"/>
  <c r="HV253" i="1"/>
  <c r="HO253" i="1"/>
  <c r="HP253" i="1" s="1"/>
  <c r="CB222" i="1"/>
  <c r="FI222" i="1"/>
  <c r="BZ233" i="1"/>
  <c r="FG233" i="1"/>
  <c r="GC314" i="1"/>
  <c r="GD314" i="1" s="1"/>
  <c r="FL275" i="1"/>
  <c r="CB116" i="1"/>
  <c r="FI116" i="1"/>
  <c r="FK235" i="1"/>
  <c r="HV71" i="1"/>
  <c r="HO71" i="1"/>
  <c r="HP71" i="1" s="1"/>
  <c r="GK301" i="1"/>
  <c r="GL301" i="1" s="1"/>
  <c r="HV132" i="1"/>
  <c r="HO132" i="1"/>
  <c r="HP132" i="1" s="1"/>
  <c r="CM174" i="1"/>
  <c r="HK67" i="1"/>
  <c r="BZ113" i="1"/>
  <c r="FG113" i="1"/>
  <c r="FL113" i="1" s="1"/>
  <c r="GJ193" i="1"/>
  <c r="GH60" i="1"/>
  <c r="GI60" i="1"/>
  <c r="HM185" i="1"/>
  <c r="HN185" i="1" s="1"/>
  <c r="FL254" i="1"/>
  <c r="BY57" i="1"/>
  <c r="AW56" i="1"/>
  <c r="AX56" i="1" s="1"/>
  <c r="HM36" i="1"/>
  <c r="HN36" i="1"/>
  <c r="HV224" i="1"/>
  <c r="HO224" i="1"/>
  <c r="HP224" i="1" s="1"/>
  <c r="HK27" i="1"/>
  <c r="AW170" i="1"/>
  <c r="AX170" i="1" s="1"/>
  <c r="AW309" i="1"/>
  <c r="AX309" i="1" s="1"/>
  <c r="FY235" i="1"/>
  <c r="GJ60" i="1"/>
  <c r="BZ83" i="1"/>
  <c r="FL83" i="1"/>
  <c r="FG83" i="1"/>
  <c r="CB330" i="1"/>
  <c r="FI330" i="1"/>
  <c r="BY36" i="1"/>
  <c r="CD36" i="1" s="1"/>
  <c r="FK36" i="1"/>
  <c r="GJ310" i="1"/>
  <c r="BZ51" i="1"/>
  <c r="FL51" i="1"/>
  <c r="FG51" i="1"/>
  <c r="FO193" i="1"/>
  <c r="GM167" i="1"/>
  <c r="GK49" i="1"/>
  <c r="GL49" i="1" s="1"/>
  <c r="FV308" i="1"/>
  <c r="GR106" i="1"/>
  <c r="HD106" i="1" s="1"/>
  <c r="CN244" i="1"/>
  <c r="FK290" i="1"/>
  <c r="FK158" i="1"/>
  <c r="HH203" i="1"/>
  <c r="HQ203" i="1" s="1"/>
  <c r="GI225" i="1"/>
  <c r="GK225" i="1" s="1"/>
  <c r="GL225" i="1" s="1"/>
  <c r="GM225" i="1" s="1"/>
  <c r="BY25" i="1"/>
  <c r="FY25" i="1"/>
  <c r="FK25" i="1"/>
  <c r="CB267" i="1"/>
  <c r="FI267" i="1"/>
  <c r="GK111" i="1"/>
  <c r="GL111" i="1" s="1"/>
  <c r="GM111" i="1" s="1"/>
  <c r="FM257" i="1"/>
  <c r="CA257" i="1"/>
  <c r="BY261" i="1"/>
  <c r="FY261" i="1"/>
  <c r="FK261" i="1"/>
  <c r="GN328" i="1"/>
  <c r="FV328" i="1" s="1"/>
  <c r="HM301" i="1"/>
  <c r="HN301" i="1" s="1"/>
  <c r="HV261" i="1"/>
  <c r="HO261" i="1"/>
  <c r="HP261" i="1" s="1"/>
  <c r="GR202" i="1"/>
  <c r="HD202" i="1" s="1"/>
  <c r="CM202" i="1"/>
  <c r="CN202" i="1"/>
  <c r="GS202" i="1"/>
  <c r="GJ205" i="1"/>
  <c r="GM205" i="1"/>
  <c r="AW290" i="1"/>
  <c r="AX290" i="1" s="1"/>
  <c r="BX68" i="1"/>
  <c r="FJ68" i="1"/>
  <c r="FK68" i="1"/>
  <c r="FN68" i="1"/>
  <c r="AW182" i="1"/>
  <c r="AX182" i="1" s="1"/>
  <c r="HK256" i="1"/>
  <c r="GH162" i="1"/>
  <c r="GI162" i="1"/>
  <c r="GK162" i="1" s="1"/>
  <c r="GL162" i="1" s="1"/>
  <c r="GM162" i="1" s="1"/>
  <c r="GM328" i="1"/>
  <c r="HH222" i="1"/>
  <c r="GN222" i="1"/>
  <c r="GS222" i="1" s="1"/>
  <c r="GN16" i="1"/>
  <c r="FV16" i="1" s="1"/>
  <c r="GM16" i="1"/>
  <c r="HE316" i="1"/>
  <c r="IK316" i="1" s="1"/>
  <c r="HV191" i="1"/>
  <c r="HO191" i="1"/>
  <c r="HP191" i="1" s="1"/>
  <c r="HV115" i="1"/>
  <c r="HO115" i="1"/>
  <c r="HP115" i="1" s="1"/>
  <c r="GN46" i="1"/>
  <c r="FV46" i="1" s="1"/>
  <c r="GM46" i="1"/>
  <c r="HH168" i="1"/>
  <c r="GN168" i="1"/>
  <c r="HH234" i="1"/>
  <c r="GN234" i="1"/>
  <c r="CM234" i="1" s="1"/>
  <c r="FM281" i="1"/>
  <c r="CA281" i="1"/>
  <c r="HN118" i="1"/>
  <c r="HM118" i="1"/>
  <c r="BX43" i="1"/>
  <c r="FJ43" i="1"/>
  <c r="FN43" i="1"/>
  <c r="HM63" i="1"/>
  <c r="HN63" i="1" s="1"/>
  <c r="HI174" i="1"/>
  <c r="HQ174" i="1" s="1"/>
  <c r="GO174" i="1"/>
  <c r="GT174" i="1" s="1"/>
  <c r="HL173" i="1"/>
  <c r="FL18" i="1"/>
  <c r="FO215" i="1"/>
  <c r="FY215" i="1"/>
  <c r="IB182" i="1"/>
  <c r="GU182" i="1"/>
  <c r="GV182" i="1"/>
  <c r="FO245" i="1"/>
  <c r="BZ54" i="1"/>
  <c r="FL54" i="1"/>
  <c r="FG54" i="1"/>
  <c r="BX201" i="1"/>
  <c r="FJ201" i="1"/>
  <c r="FN201" i="1"/>
  <c r="HH93" i="1"/>
  <c r="GN93" i="1"/>
  <c r="BX284" i="1"/>
  <c r="FJ284" i="1"/>
  <c r="FY284" i="1" s="1"/>
  <c r="HL80" i="1"/>
  <c r="GG80" i="1"/>
  <c r="GI80" i="1" s="1"/>
  <c r="HJ80" i="1"/>
  <c r="GF80" i="1"/>
  <c r="HK64" i="1"/>
  <c r="HM74" i="1"/>
  <c r="HN74" i="1"/>
  <c r="FL59" i="1"/>
  <c r="GK283" i="1"/>
  <c r="GL283" i="1" s="1"/>
  <c r="HM97" i="1"/>
  <c r="HN97" i="1" s="1"/>
  <c r="GJ189" i="1"/>
  <c r="GK189" i="1" s="1"/>
  <c r="GL189" i="1" s="1"/>
  <c r="HK90" i="1"/>
  <c r="CB274" i="1"/>
  <c r="FI274" i="1"/>
  <c r="HM167" i="1"/>
  <c r="HN167" i="1" s="1"/>
  <c r="GH54" i="1"/>
  <c r="GI54" i="1"/>
  <c r="GK144" i="1"/>
  <c r="GL144" i="1" s="1"/>
  <c r="AW48" i="1"/>
  <c r="AX48" i="1" s="1"/>
  <c r="BX220" i="1"/>
  <c r="FJ220" i="1"/>
  <c r="HI318" i="1"/>
  <c r="GO318" i="1"/>
  <c r="GT318" i="1" s="1"/>
  <c r="GN260" i="1"/>
  <c r="GM260" i="1"/>
  <c r="HI176" i="1"/>
  <c r="HQ176" i="1" s="1"/>
  <c r="HJ140" i="1"/>
  <c r="GF140" i="1"/>
  <c r="GG140" i="1"/>
  <c r="GI140" i="1" s="1"/>
  <c r="FL262" i="1"/>
  <c r="BY230" i="1"/>
  <c r="HN137" i="1"/>
  <c r="CD48" i="1"/>
  <c r="HM234" i="1"/>
  <c r="HN234" i="1" s="1"/>
  <c r="HN116" i="1"/>
  <c r="HM116" i="1"/>
  <c r="HM124" i="1"/>
  <c r="GK237" i="1"/>
  <c r="GL237" i="1" s="1"/>
  <c r="BY125" i="1"/>
  <c r="FK125" i="1"/>
  <c r="FY202" i="1"/>
  <c r="HH215" i="1"/>
  <c r="GN215" i="1"/>
  <c r="GM215" i="1"/>
  <c r="GJ324" i="1"/>
  <c r="GK324" i="1" s="1"/>
  <c r="GL324" i="1" s="1"/>
  <c r="GJ282" i="1"/>
  <c r="BY214" i="1"/>
  <c r="FK214" i="1"/>
  <c r="FY214" i="1"/>
  <c r="GR322" i="1"/>
  <c r="HD322" i="1" s="1"/>
  <c r="CN322" i="1"/>
  <c r="GS322" i="1"/>
  <c r="GT322" i="1"/>
  <c r="CM322" i="1"/>
  <c r="BY46" i="1"/>
  <c r="FM35" i="1"/>
  <c r="CA35" i="1"/>
  <c r="GN232" i="1"/>
  <c r="GM232" i="1"/>
  <c r="HH232" i="1" s="1"/>
  <c r="HL284" i="1"/>
  <c r="FO43" i="1"/>
  <c r="HM93" i="1"/>
  <c r="HN93" i="1"/>
  <c r="BY122" i="1"/>
  <c r="CD122" i="1" s="1"/>
  <c r="FY122" i="1"/>
  <c r="FK122" i="1"/>
  <c r="GH285" i="1"/>
  <c r="GI285" i="1"/>
  <c r="CB325" i="1"/>
  <c r="FI325" i="1"/>
  <c r="HN70" i="1"/>
  <c r="HM70" i="1"/>
  <c r="GJ233" i="1"/>
  <c r="BY183" i="1"/>
  <c r="FY183" i="1"/>
  <c r="FK183" i="1"/>
  <c r="HI130" i="1"/>
  <c r="GO130" i="1"/>
  <c r="GT130" i="1" s="1"/>
  <c r="GO288" i="1"/>
  <c r="GT288" i="1" s="1"/>
  <c r="BX191" i="1"/>
  <c r="FJ191" i="1"/>
  <c r="FY191" i="1" s="1"/>
  <c r="FN191" i="1"/>
  <c r="BX231" i="1"/>
  <c r="FJ231" i="1"/>
  <c r="FN231" i="1"/>
  <c r="FO269" i="1"/>
  <c r="BX79" i="1"/>
  <c r="FJ79" i="1"/>
  <c r="FY79" i="1" s="1"/>
  <c r="FN79" i="1"/>
  <c r="GR307" i="1"/>
  <c r="HD307" i="1" s="1"/>
  <c r="CN307" i="1"/>
  <c r="GS307" i="1"/>
  <c r="CM307" i="1"/>
  <c r="GT307" i="1"/>
  <c r="HQ106" i="1"/>
  <c r="GK250" i="1"/>
  <c r="GL250" i="1" s="1"/>
  <c r="AW184" i="1"/>
  <c r="AX184" i="1" s="1"/>
  <c r="CB225" i="1"/>
  <c r="FI225" i="1"/>
  <c r="HH261" i="1"/>
  <c r="HQ261" i="1" s="1"/>
  <c r="HH163" i="1"/>
  <c r="GN163" i="1"/>
  <c r="FV163" i="1" s="1"/>
  <c r="GM163" i="1"/>
  <c r="AW16" i="1"/>
  <c r="AX16" i="1" s="1"/>
  <c r="BY62" i="1"/>
  <c r="FK62" i="1"/>
  <c r="GJ21" i="1"/>
  <c r="GK21" i="1" s="1"/>
  <c r="GL21" i="1" s="1"/>
  <c r="HM26" i="1"/>
  <c r="HN26" i="1" s="1"/>
  <c r="FV85" i="1"/>
  <c r="HR217" i="1"/>
  <c r="HT217" i="1" s="1"/>
  <c r="HS217" i="1"/>
  <c r="FY166" i="1"/>
  <c r="AW289" i="1"/>
  <c r="AX289" i="1" s="1"/>
  <c r="GH310" i="1"/>
  <c r="GI310" i="1"/>
  <c r="BY118" i="1"/>
  <c r="FO270" i="1"/>
  <c r="CB152" i="1"/>
  <c r="FI152" i="1"/>
  <c r="HM262" i="1"/>
  <c r="HN262" i="1" s="1"/>
  <c r="CD236" i="1"/>
  <c r="HK300" i="1"/>
  <c r="FY276" i="1"/>
  <c r="BY72" i="1"/>
  <c r="CD188" i="1"/>
  <c r="HK270" i="1"/>
  <c r="HM198" i="1"/>
  <c r="HN198" i="1" s="1"/>
  <c r="GM112" i="1"/>
  <c r="FY290" i="1"/>
  <c r="FO23" i="1"/>
  <c r="FV23" i="1"/>
  <c r="FL234" i="1"/>
  <c r="GR321" i="1"/>
  <c r="HD321" i="1" s="1"/>
  <c r="CM321" i="1"/>
  <c r="CN321" i="1"/>
  <c r="GS321" i="1"/>
  <c r="GS130" i="1"/>
  <c r="FY252" i="1"/>
  <c r="FO136" i="1"/>
  <c r="CD235" i="1"/>
  <c r="CB138" i="1"/>
  <c r="FI138" i="1"/>
  <c r="GJ220" i="1"/>
  <c r="GK220" i="1" s="1"/>
  <c r="GL220" i="1" s="1"/>
  <c r="GH255" i="1"/>
  <c r="GI255" i="1"/>
  <c r="GI87" i="1"/>
  <c r="GK87" i="1" s="1"/>
  <c r="GL87" i="1" s="1"/>
  <c r="GM87" i="1" s="1"/>
  <c r="GH87" i="1"/>
  <c r="FO278" i="1"/>
  <c r="BX244" i="1"/>
  <c r="FJ244" i="1"/>
  <c r="FN244" i="1"/>
  <c r="FL219" i="1"/>
  <c r="BY44" i="1"/>
  <c r="FK44" i="1"/>
  <c r="GI40" i="1"/>
  <c r="GH40" i="1"/>
  <c r="FY185" i="1"/>
  <c r="CD223" i="1"/>
  <c r="CD216" i="1"/>
  <c r="GK323" i="1"/>
  <c r="GL323" i="1" s="1"/>
  <c r="FL119" i="1"/>
  <c r="GJ111" i="1"/>
  <c r="HM297" i="1"/>
  <c r="HN297" i="1" s="1"/>
  <c r="GJ209" i="1"/>
  <c r="GK209" i="1" s="1"/>
  <c r="GL209" i="1" s="1"/>
  <c r="CD211" i="1"/>
  <c r="GJ87" i="1"/>
  <c r="HN49" i="1"/>
  <c r="HM49" i="1"/>
  <c r="HH327" i="1"/>
  <c r="BY179" i="1"/>
  <c r="GJ141" i="1"/>
  <c r="HK219" i="1"/>
  <c r="HI299" i="1"/>
  <c r="GO299" i="1"/>
  <c r="GT299" i="1" s="1"/>
  <c r="FL246" i="1"/>
  <c r="GH151" i="1"/>
  <c r="GI151" i="1"/>
  <c r="CD32" i="1"/>
  <c r="HK151" i="1"/>
  <c r="CA204" i="1"/>
  <c r="FM204" i="1"/>
  <c r="CD320" i="1"/>
  <c r="FO323" i="1"/>
  <c r="BY73" i="1"/>
  <c r="FK73" i="1"/>
  <c r="HM110" i="1"/>
  <c r="GJ146" i="1"/>
  <c r="GK146" i="1" s="1"/>
  <c r="GL146" i="1" s="1"/>
  <c r="BX163" i="1"/>
  <c r="FJ163" i="1"/>
  <c r="FN163" i="1"/>
  <c r="FK163" i="1"/>
  <c r="HH292" i="1"/>
  <c r="GN292" i="1"/>
  <c r="CM292" i="1" s="1"/>
  <c r="CD291" i="1"/>
  <c r="AW195" i="1"/>
  <c r="AX195" i="1" s="1"/>
  <c r="AW187" i="1"/>
  <c r="AX187" i="1" s="1"/>
  <c r="GK139" i="1"/>
  <c r="GL139" i="1" s="1"/>
  <c r="FV142" i="1"/>
  <c r="HK58" i="1"/>
  <c r="BX328" i="1"/>
  <c r="FJ328" i="1"/>
  <c r="BZ66" i="1"/>
  <c r="FG66" i="1"/>
  <c r="BY304" i="1"/>
  <c r="FK304" i="1"/>
  <c r="GO286" i="1"/>
  <c r="GT286" i="1" s="1"/>
  <c r="FO293" i="1"/>
  <c r="CA293" i="1"/>
  <c r="FM293" i="1"/>
  <c r="GR199" i="1"/>
  <c r="HD199" i="1" s="1"/>
  <c r="CN199" i="1"/>
  <c r="GS199" i="1"/>
  <c r="CM199" i="1"/>
  <c r="GT199" i="1"/>
  <c r="GK178" i="1"/>
  <c r="GL178" i="1" s="1"/>
  <c r="CB112" i="1"/>
  <c r="FI112" i="1"/>
  <c r="HV46" i="1"/>
  <c r="HO46" i="1"/>
  <c r="HP46" i="1" s="1"/>
  <c r="GR299" i="1"/>
  <c r="HD299" i="1" s="1"/>
  <c r="HE176" i="1"/>
  <c r="CD85" i="1"/>
  <c r="HL89" i="1"/>
  <c r="HM303" i="1"/>
  <c r="HN303" i="1" s="1"/>
  <c r="HK276" i="1"/>
  <c r="HN253" i="1"/>
  <c r="FL222" i="1"/>
  <c r="GH233" i="1"/>
  <c r="GI233" i="1"/>
  <c r="FY28" i="1"/>
  <c r="GH166" i="1"/>
  <c r="GI166" i="1"/>
  <c r="GK166" i="1" s="1"/>
  <c r="GL166" i="1" s="1"/>
  <c r="FO189" i="1"/>
  <c r="BY101" i="1"/>
  <c r="BY196" i="1"/>
  <c r="CD196" i="1" s="1"/>
  <c r="FY196" i="1"/>
  <c r="FL116" i="1"/>
  <c r="BX218" i="1"/>
  <c r="FJ218" i="1"/>
  <c r="HM29" i="1"/>
  <c r="HN71" i="1"/>
  <c r="FY301" i="1"/>
  <c r="GK297" i="1"/>
  <c r="GL297" i="1" s="1"/>
  <c r="GS174" i="1"/>
  <c r="CD17" i="1"/>
  <c r="GO88" i="1"/>
  <c r="GT88" i="1" s="1"/>
  <c r="GC113" i="1"/>
  <c r="GD113" i="1" s="1"/>
  <c r="FY98" i="1"/>
  <c r="AW57" i="1"/>
  <c r="AX57" i="1" s="1"/>
  <c r="GK214" i="1"/>
  <c r="GL214" i="1" s="1"/>
  <c r="AW306" i="1"/>
  <c r="AX306" i="1" s="1"/>
  <c r="GO320" i="1"/>
  <c r="HI320" i="1" s="1"/>
  <c r="FK248" i="1"/>
  <c r="BY56" i="1"/>
  <c r="FK56" i="1"/>
  <c r="AW55" i="1"/>
  <c r="AX55" i="1" s="1"/>
  <c r="GJ27" i="1"/>
  <c r="BY170" i="1"/>
  <c r="BY309" i="1"/>
  <c r="BX69" i="1"/>
  <c r="FJ69" i="1"/>
  <c r="FK69" i="1" s="1"/>
  <c r="FN69" i="1"/>
  <c r="FK271" i="1"/>
  <c r="FO45" i="1"/>
  <c r="GM156" i="1"/>
  <c r="CD241" i="1"/>
  <c r="FO84" i="1"/>
  <c r="GH83" i="1"/>
  <c r="GI83" i="1"/>
  <c r="HV260" i="1"/>
  <c r="HO260" i="1"/>
  <c r="HP260" i="1" s="1"/>
  <c r="FL330" i="1"/>
  <c r="BX186" i="1"/>
  <c r="FJ186" i="1"/>
  <c r="FY64" i="1"/>
  <c r="FN193" i="1"/>
  <c r="GJ259" i="1"/>
  <c r="FV125" i="1"/>
  <c r="CM244" i="1"/>
  <c r="CM88" i="1"/>
  <c r="FK230" i="1"/>
  <c r="GR20" i="1"/>
  <c r="HD20" i="1" s="1"/>
  <c r="GS20" i="1"/>
  <c r="CM20" i="1"/>
  <c r="CN20" i="1"/>
  <c r="GI39" i="1"/>
  <c r="GK39" i="1" s="1"/>
  <c r="GL39" i="1" s="1"/>
  <c r="GM39" i="1" s="1"/>
  <c r="HM61" i="1"/>
  <c r="HN61" i="1" s="1"/>
  <c r="HH117" i="1"/>
  <c r="GN117" i="1"/>
  <c r="FV117" i="1" s="1"/>
  <c r="GJ251" i="1"/>
  <c r="HJ302" i="1"/>
  <c r="HL302" i="1" s="1"/>
  <c r="GG302" i="1"/>
  <c r="GI302" i="1" s="1"/>
  <c r="GF302" i="1"/>
  <c r="CB131" i="1"/>
  <c r="FI131" i="1"/>
  <c r="GH129" i="1"/>
  <c r="GI129" i="1"/>
  <c r="GK129" i="1" s="1"/>
  <c r="GL129" i="1" s="1"/>
  <c r="GR56" i="1"/>
  <c r="HD56" i="1" s="1"/>
  <c r="GT56" i="1"/>
  <c r="CN56" i="1"/>
  <c r="GS56" i="1"/>
  <c r="CM56" i="1"/>
  <c r="BX283" i="1"/>
  <c r="FJ283" i="1"/>
  <c r="FN283" i="1"/>
  <c r="HM266" i="1"/>
  <c r="HN266" i="1"/>
  <c r="GH134" i="1"/>
  <c r="GI134" i="1"/>
  <c r="CA80" i="1"/>
  <c r="FM80" i="1"/>
  <c r="FO80" i="1"/>
  <c r="BZ302" i="1"/>
  <c r="FG302" i="1"/>
  <c r="CB154" i="1"/>
  <c r="FI154" i="1"/>
  <c r="GF107" i="1"/>
  <c r="HJ107" i="1"/>
  <c r="GG107" i="1"/>
  <c r="GI107" i="1" s="1"/>
  <c r="FM233" i="1"/>
  <c r="CA233" i="1"/>
  <c r="HI223" i="1"/>
  <c r="HQ223" i="1" s="1"/>
  <c r="GO223" i="1"/>
  <c r="GI251" i="1"/>
  <c r="GK251" i="1" s="1"/>
  <c r="GL251" i="1" s="1"/>
  <c r="HK278" i="1"/>
  <c r="CB33" i="1"/>
  <c r="FI33" i="1"/>
  <c r="GR110" i="1"/>
  <c r="HD110" i="1" s="1"/>
  <c r="GR239" i="1"/>
  <c r="HD239" i="1" s="1"/>
  <c r="CM239" i="1"/>
  <c r="CN239" i="1"/>
  <c r="GS239" i="1"/>
  <c r="GK284" i="1"/>
  <c r="GL284" i="1" s="1"/>
  <c r="GM284" i="1" s="1"/>
  <c r="GR121" i="1"/>
  <c r="HD121" i="1" s="1"/>
  <c r="CN121" i="1"/>
  <c r="CM121" i="1"/>
  <c r="GS121" i="1"/>
  <c r="GT121" i="1"/>
  <c r="GJ94" i="1"/>
  <c r="GK94" i="1" s="1"/>
  <c r="GL94" i="1" s="1"/>
  <c r="HV203" i="1"/>
  <c r="HO203" i="1"/>
  <c r="HP203" i="1" s="1"/>
  <c r="HM86" i="1"/>
  <c r="HN86" i="1"/>
  <c r="GO191" i="1"/>
  <c r="GT191" i="1" s="1"/>
  <c r="HK50" i="1"/>
  <c r="HM73" i="1"/>
  <c r="HN73" i="1"/>
  <c r="CD242" i="1"/>
  <c r="HV135" i="1"/>
  <c r="HO135" i="1"/>
  <c r="HP135" i="1" s="1"/>
  <c r="FK239" i="1"/>
  <c r="HM250" i="1"/>
  <c r="HL50" i="1"/>
  <c r="GH177" i="1"/>
  <c r="GI177" i="1"/>
  <c r="BZ281" i="1"/>
  <c r="FL281" i="1"/>
  <c r="FG281" i="1"/>
  <c r="GW182" i="1"/>
  <c r="HE182" i="1"/>
  <c r="IK182" i="1" s="1"/>
  <c r="HH19" i="1"/>
  <c r="GN19" i="1"/>
  <c r="HK207" i="1"/>
  <c r="BX260" i="1"/>
  <c r="FJ260" i="1"/>
  <c r="FN260" i="1"/>
  <c r="GM277" i="1"/>
  <c r="GN277" i="1"/>
  <c r="HQ318" i="1"/>
  <c r="HH289" i="1"/>
  <c r="GN289" i="1"/>
  <c r="CB263" i="1"/>
  <c r="FI263" i="1"/>
  <c r="CA140" i="1"/>
  <c r="FM140" i="1"/>
  <c r="CB237" i="1"/>
  <c r="FI237" i="1"/>
  <c r="CA259" i="1"/>
  <c r="FM259" i="1"/>
  <c r="BX181" i="1"/>
  <c r="FJ181" i="1"/>
  <c r="FK181" i="1" s="1"/>
  <c r="FN181" i="1"/>
  <c r="HN52" i="1"/>
  <c r="HM52" i="1"/>
  <c r="FO300" i="1"/>
  <c r="GH59" i="1"/>
  <c r="GI59" i="1"/>
  <c r="GK59" i="1" s="1"/>
  <c r="GL59" i="1" s="1"/>
  <c r="GM59" i="1" s="1"/>
  <c r="HK324" i="1"/>
  <c r="HK282" i="1"/>
  <c r="CD214" i="1"/>
  <c r="CD46" i="1"/>
  <c r="GJ173" i="1"/>
  <c r="GK173" i="1" s="1"/>
  <c r="GL173" i="1" s="1"/>
  <c r="CB27" i="1"/>
  <c r="FI27" i="1"/>
  <c r="FK208" i="1"/>
  <c r="CB317" i="1"/>
  <c r="FI317" i="1"/>
  <c r="GO92" i="1"/>
  <c r="GT92" i="1" s="1"/>
  <c r="GM133" i="1"/>
  <c r="HK245" i="1"/>
  <c r="FV19" i="1"/>
  <c r="GK152" i="1"/>
  <c r="GL152" i="1" s="1"/>
  <c r="HK330" i="1"/>
  <c r="HM238" i="1"/>
  <c r="HN238" i="1"/>
  <c r="CD183" i="1"/>
  <c r="HQ130" i="1"/>
  <c r="HR130" i="1" s="1"/>
  <c r="HH101" i="1"/>
  <c r="GN101" i="1"/>
  <c r="FV101" i="1" s="1"/>
  <c r="HM77" i="1"/>
  <c r="HN77" i="1" s="1"/>
  <c r="HN214" i="1"/>
  <c r="HM214" i="1"/>
  <c r="GR288" i="1"/>
  <c r="HD288" i="1" s="1"/>
  <c r="CM288" i="1"/>
  <c r="CN288" i="1"/>
  <c r="GS288" i="1"/>
  <c r="BZ280" i="1"/>
  <c r="FL280" i="1"/>
  <c r="FO280" i="1" s="1"/>
  <c r="FG280" i="1"/>
  <c r="GO224" i="1"/>
  <c r="HI224" i="1" s="1"/>
  <c r="CD202" i="1"/>
  <c r="CB110" i="1"/>
  <c r="FI110" i="1"/>
  <c r="HM55" i="1"/>
  <c r="HN55" i="1" s="1"/>
  <c r="FO69" i="1"/>
  <c r="BY16" i="1"/>
  <c r="CD16" i="1" s="1"/>
  <c r="FY16" i="1"/>
  <c r="FK16" i="1"/>
  <c r="CD62" i="1"/>
  <c r="CD108" i="1"/>
  <c r="AW175" i="1"/>
  <c r="AX175" i="1" s="1"/>
  <c r="CD92" i="1"/>
  <c r="HK267" i="1"/>
  <c r="AW58" i="1"/>
  <c r="AX58" i="1" s="1"/>
  <c r="HH114" i="1"/>
  <c r="GN114" i="1"/>
  <c r="GR114" i="1" s="1"/>
  <c r="HD114" i="1" s="1"/>
  <c r="CD103" i="1"/>
  <c r="CD118" i="1"/>
  <c r="GM126" i="1"/>
  <c r="GN36" i="1"/>
  <c r="HV215" i="1"/>
  <c r="HO215" i="1"/>
  <c r="HP215" i="1" s="1"/>
  <c r="GH33" i="1"/>
  <c r="GI33" i="1"/>
  <c r="GH279" i="1"/>
  <c r="GI279" i="1"/>
  <c r="CD273" i="1"/>
  <c r="GJ279" i="1"/>
  <c r="CB247" i="1"/>
  <c r="FI247" i="1"/>
  <c r="CD72" i="1"/>
  <c r="GJ270" i="1"/>
  <c r="GK270" i="1" s="1"/>
  <c r="GL270" i="1" s="1"/>
  <c r="GK120" i="1"/>
  <c r="GL120" i="1" s="1"/>
  <c r="HM131" i="1"/>
  <c r="FO31" i="1"/>
  <c r="BX199" i="1"/>
  <c r="FJ199" i="1"/>
  <c r="FK199" i="1" s="1"/>
  <c r="FN199" i="1"/>
  <c r="HK315" i="1"/>
  <c r="HL225" i="1"/>
  <c r="HI321" i="1"/>
  <c r="GO321" i="1"/>
  <c r="GT321" i="1" s="1"/>
  <c r="CN130" i="1"/>
  <c r="FO252" i="1"/>
  <c r="GK42" i="1"/>
  <c r="GL42" i="1" s="1"/>
  <c r="HH192" i="1"/>
  <c r="GN192" i="1"/>
  <c r="CM192" i="1" s="1"/>
  <c r="AW164" i="1"/>
  <c r="AX164" i="1" s="1"/>
  <c r="FN134" i="1"/>
  <c r="HH186" i="1"/>
  <c r="GN186" i="1"/>
  <c r="BY26" i="1"/>
  <c r="CD26" i="1" s="1"/>
  <c r="FK26" i="1"/>
  <c r="FY26" i="1"/>
  <c r="HL59" i="1"/>
  <c r="GJ298" i="1"/>
  <c r="HV179" i="1"/>
  <c r="HO179" i="1"/>
  <c r="HP179" i="1" s="1"/>
  <c r="CD44" i="1"/>
  <c r="CB172" i="1"/>
  <c r="FI172" i="1"/>
  <c r="AW277" i="1"/>
  <c r="AX277" i="1" s="1"/>
  <c r="FL251" i="1"/>
  <c r="GK43" i="1"/>
  <c r="GL43" i="1" s="1"/>
  <c r="CB22" i="1"/>
  <c r="FI22" i="1"/>
  <c r="GK136" i="1"/>
  <c r="GL136" i="1" s="1"/>
  <c r="HK111" i="1"/>
  <c r="BX312" i="1"/>
  <c r="FJ312" i="1"/>
  <c r="FN312" i="1"/>
  <c r="FK312" i="1"/>
  <c r="HM37" i="1"/>
  <c r="HN37" i="1"/>
  <c r="FK294" i="1"/>
  <c r="HV210" i="1"/>
  <c r="HO210" i="1"/>
  <c r="HP210" i="1" s="1"/>
  <c r="CB226" i="1"/>
  <c r="FI226" i="1"/>
  <c r="HK31" i="1"/>
  <c r="BX104" i="1"/>
  <c r="FJ104" i="1"/>
  <c r="FN104" i="1"/>
  <c r="FV170" i="1"/>
  <c r="HK87" i="1"/>
  <c r="CB258" i="1"/>
  <c r="FI258" i="1"/>
  <c r="GM266" i="1"/>
  <c r="HK134" i="1"/>
  <c r="GN41" i="1"/>
  <c r="CB156" i="1"/>
  <c r="FI156" i="1"/>
  <c r="AW308" i="1"/>
  <c r="AX308" i="1" s="1"/>
  <c r="CA302" i="1"/>
  <c r="FM302" i="1"/>
  <c r="CD179" i="1"/>
  <c r="CB238" i="1"/>
  <c r="FI238" i="1"/>
  <c r="GM226" i="1"/>
  <c r="HH226" i="1" s="1"/>
  <c r="AW206" i="1"/>
  <c r="AX206" i="1" s="1"/>
  <c r="GJ219" i="1"/>
  <c r="HK40" i="1"/>
  <c r="HQ299" i="1"/>
  <c r="FY298" i="1"/>
  <c r="FK298" i="1"/>
  <c r="FV213" i="1"/>
  <c r="FO89" i="1"/>
  <c r="HH110" i="1"/>
  <c r="GN110" i="1"/>
  <c r="BZ315" i="1"/>
  <c r="FL315" i="1"/>
  <c r="FG315" i="1"/>
  <c r="HH157" i="1"/>
  <c r="GN157" i="1"/>
  <c r="GN206" i="1"/>
  <c r="GM206" i="1"/>
  <c r="BY227" i="1"/>
  <c r="FY227" i="1"/>
  <c r="FK227" i="1"/>
  <c r="CD73" i="1"/>
  <c r="HI316" i="1"/>
  <c r="GO316" i="1"/>
  <c r="GT316" i="1" s="1"/>
  <c r="GH58" i="1"/>
  <c r="GI58" i="1"/>
  <c r="GK58" i="1" s="1"/>
  <c r="GL58" i="1" s="1"/>
  <c r="CA107" i="1"/>
  <c r="FM107" i="1"/>
  <c r="FO107" i="1"/>
  <c r="HV223" i="1"/>
  <c r="HO223" i="1"/>
  <c r="HP223" i="1" s="1"/>
  <c r="HM136" i="1"/>
  <c r="HN136" i="1"/>
  <c r="CD305" i="1"/>
  <c r="CB279" i="1"/>
  <c r="FI279" i="1"/>
  <c r="FY74" i="1"/>
  <c r="FO65" i="1"/>
  <c r="CD217" i="1"/>
  <c r="FV200" i="1"/>
  <c r="AW200" i="1"/>
  <c r="AX200" i="1" s="1"/>
  <c r="GJ58" i="1"/>
  <c r="FV206" i="1"/>
  <c r="GC66" i="1"/>
  <c r="GD66" i="1" s="1"/>
  <c r="CD304" i="1"/>
  <c r="HH286" i="1"/>
  <c r="GN229" i="1"/>
  <c r="FV229" i="1" s="1"/>
  <c r="GK86" i="1"/>
  <c r="GL86" i="1" s="1"/>
  <c r="FV24" i="1"/>
  <c r="GN24" i="1"/>
  <c r="GM24" i="1"/>
  <c r="GH293" i="1"/>
  <c r="GI293" i="1"/>
  <c r="GK293" i="1" s="1"/>
  <c r="GL293" i="1" s="1"/>
  <c r="HQ199" i="1"/>
  <c r="HS199" i="1" s="1"/>
  <c r="FV130" i="1"/>
  <c r="FO97" i="1"/>
  <c r="HV306" i="1"/>
  <c r="HO306" i="1"/>
  <c r="HP306" i="1" s="1"/>
  <c r="CA148" i="1"/>
  <c r="FM148" i="1"/>
  <c r="GI313" i="1"/>
  <c r="GK313" i="1" s="1"/>
  <c r="GL313" i="1" s="1"/>
  <c r="FO194" i="1"/>
  <c r="FY220" i="1"/>
  <c r="FN220" i="1"/>
  <c r="HN252" i="1"/>
  <c r="HM252" i="1"/>
  <c r="HN144" i="1"/>
  <c r="HM144" i="1"/>
  <c r="GM125" i="1"/>
  <c r="CB173" i="1"/>
  <c r="FI173" i="1"/>
  <c r="HN19" i="1"/>
  <c r="HM19" i="1"/>
  <c r="AW137" i="1"/>
  <c r="AX137" i="1" s="1"/>
  <c r="CD101" i="1"/>
  <c r="BZ314" i="1"/>
  <c r="FG314" i="1"/>
  <c r="AW328" i="1"/>
  <c r="AX328" i="1" s="1"/>
  <c r="HH218" i="1"/>
  <c r="GN218" i="1"/>
  <c r="FV218" i="1" s="1"/>
  <c r="GM218" i="1"/>
  <c r="GI228" i="1"/>
  <c r="GK228" i="1" s="1"/>
  <c r="GL228" i="1" s="1"/>
  <c r="GM228" i="1" s="1"/>
  <c r="FO301" i="1"/>
  <c r="FK284" i="1"/>
  <c r="GI240" i="1"/>
  <c r="GK240" i="1" s="1"/>
  <c r="GL240" i="1" s="1"/>
  <c r="CN174" i="1"/>
  <c r="BY289" i="1"/>
  <c r="CD289" i="1" s="1"/>
  <c r="GO319" i="1"/>
  <c r="GT319" i="1" s="1"/>
  <c r="FO98" i="1"/>
  <c r="HL193" i="1"/>
  <c r="AW99" i="1"/>
  <c r="AX99" i="1" s="1"/>
  <c r="HM180" i="1"/>
  <c r="HN180" i="1"/>
  <c r="GR320" i="1"/>
  <c r="HD320" i="1" s="1"/>
  <c r="CN320" i="1"/>
  <c r="CM320" i="1"/>
  <c r="GS320" i="1"/>
  <c r="GT320" i="1"/>
  <c r="BY41" i="1"/>
  <c r="CD41" i="1" s="1"/>
  <c r="FY41" i="1"/>
  <c r="FK41" i="1"/>
  <c r="AW178" i="1"/>
  <c r="AX178" i="1" s="1"/>
  <c r="CD57" i="1"/>
  <c r="HM65" i="1"/>
  <c r="HN65" i="1"/>
  <c r="BY55" i="1"/>
  <c r="CD55" i="1" s="1"/>
  <c r="FK55" i="1"/>
  <c r="HV322" i="1"/>
  <c r="HO322" i="1"/>
  <c r="HP322" i="1" s="1"/>
  <c r="AW210" i="1"/>
  <c r="AX210" i="1" s="1"/>
  <c r="GJ91" i="1"/>
  <c r="FO141" i="1"/>
  <c r="HL60" i="1"/>
  <c r="FL144" i="1"/>
  <c r="CB167" i="1"/>
  <c r="FI167" i="1"/>
  <c r="GK78" i="1"/>
  <c r="GL78" i="1" s="1"/>
  <c r="CB23" i="1"/>
  <c r="FI23" i="1"/>
  <c r="AW213" i="1"/>
  <c r="AX213" i="1" s="1"/>
  <c r="FL226" i="1"/>
  <c r="HL310" i="1"/>
  <c r="GK26" i="1"/>
  <c r="GL26" i="1" s="1"/>
  <c r="HK204" i="1"/>
  <c r="HN263" i="1"/>
  <c r="HM263" i="1"/>
  <c r="HV24" i="1"/>
  <c r="HO24" i="1"/>
  <c r="HP24" i="1" s="1"/>
  <c r="GK160" i="1"/>
  <c r="GL160" i="1" s="1"/>
  <c r="BX272" i="1"/>
  <c r="FJ272" i="1"/>
  <c r="FN272" i="1"/>
  <c r="HL259" i="1"/>
  <c r="FK95" i="1"/>
  <c r="GI50" i="1"/>
  <c r="GK50" i="1" s="1"/>
  <c r="GL50" i="1" s="1"/>
  <c r="GS217" i="1"/>
  <c r="GR88" i="1"/>
  <c r="HD88" i="1" s="1"/>
  <c r="GS210" i="1"/>
  <c r="FK289" i="1"/>
  <c r="GI47" i="1"/>
  <c r="GK47" i="1" s="1"/>
  <c r="GL47" i="1" s="1"/>
  <c r="FK71" i="1"/>
  <c r="GR145" i="1"/>
  <c r="HD145" i="1" s="1"/>
  <c r="CN145" i="1"/>
  <c r="CM145" i="1"/>
  <c r="GS145" i="1"/>
  <c r="CN92" i="1"/>
  <c r="FV288" i="1"/>
  <c r="HM69" i="1"/>
  <c r="HN69" i="1"/>
  <c r="BZ35" i="1"/>
  <c r="FL35" i="1"/>
  <c r="FG35" i="1"/>
  <c r="CB139" i="1"/>
  <c r="FI139" i="1"/>
  <c r="HH143" i="1"/>
  <c r="GN143" i="1"/>
  <c r="HM128" i="1"/>
  <c r="HN128" i="1"/>
  <c r="GR93" i="1"/>
  <c r="HD93" i="1" s="1"/>
  <c r="CM93" i="1"/>
  <c r="CN93" i="1"/>
  <c r="GS93" i="1"/>
  <c r="BY295" i="1"/>
  <c r="CD295" i="1" s="1"/>
  <c r="FY295" i="1"/>
  <c r="HH128" i="1"/>
  <c r="GN128" i="1"/>
  <c r="GR128" i="1" s="1"/>
  <c r="HD128" i="1" s="1"/>
  <c r="HK298" i="1"/>
  <c r="GM117" i="1"/>
  <c r="HV277" i="1"/>
  <c r="HO277" i="1"/>
  <c r="HP277" i="1" s="1"/>
  <c r="BY105" i="1"/>
  <c r="CD105" i="1" s="1"/>
  <c r="FK105" i="1"/>
  <c r="FY105" i="1"/>
  <c r="GR289" i="1"/>
  <c r="HD289" i="1" s="1"/>
  <c r="CN289" i="1"/>
  <c r="GS289" i="1"/>
  <c r="CM289" i="1"/>
  <c r="HM169" i="1"/>
  <c r="HN169" i="1"/>
  <c r="HH122" i="1"/>
  <c r="GN122" i="1"/>
  <c r="FV122" i="1" s="1"/>
  <c r="BY147" i="1"/>
  <c r="CD147" i="1" s="1"/>
  <c r="FK147" i="1"/>
  <c r="AW61" i="1"/>
  <c r="AX61" i="1" s="1"/>
  <c r="BX81" i="1"/>
  <c r="FJ81" i="1"/>
  <c r="FN81" i="1"/>
  <c r="HK53" i="1"/>
  <c r="GJ285" i="1"/>
  <c r="HF92" i="1"/>
  <c r="CD25" i="1"/>
  <c r="FL267" i="1"/>
  <c r="FM54" i="1"/>
  <c r="CA54" i="1"/>
  <c r="FO54" i="1"/>
  <c r="CB100" i="1"/>
  <c r="FI100" i="1"/>
  <c r="HH32" i="1"/>
  <c r="GN32" i="1"/>
  <c r="GR32" i="1" s="1"/>
  <c r="HD32" i="1" s="1"/>
  <c r="BY29" i="1"/>
  <c r="CD29" i="1" s="1"/>
  <c r="FK29" i="1"/>
  <c r="FY29" i="1"/>
  <c r="BY37" i="1"/>
  <c r="FK37" i="1"/>
  <c r="FY37" i="1"/>
  <c r="HL51" i="1"/>
  <c r="GF51" i="1"/>
  <c r="GG51" i="1"/>
  <c r="HJ51" i="1"/>
  <c r="HV286" i="1"/>
  <c r="HO286" i="1"/>
  <c r="HP286" i="1" s="1"/>
  <c r="GN208" i="1"/>
  <c r="GM208" i="1"/>
  <c r="HH208" i="1" s="1"/>
  <c r="CB240" i="1"/>
  <c r="FI240" i="1"/>
  <c r="GK18" i="1"/>
  <c r="GL18" i="1" s="1"/>
  <c r="CD130" i="1"/>
  <c r="FV231" i="1"/>
  <c r="FY231" i="1"/>
  <c r="FO231" i="1"/>
  <c r="HS176" i="1"/>
  <c r="HR176" i="1"/>
  <c r="CB39" i="1"/>
  <c r="FI39" i="1"/>
  <c r="AW197" i="1"/>
  <c r="AX197" i="1" s="1"/>
  <c r="HV76" i="1"/>
  <c r="HO76" i="1"/>
  <c r="HP76" i="1" s="1"/>
  <c r="GH89" i="1"/>
  <c r="GI89" i="1"/>
  <c r="GK89" i="1" s="1"/>
  <c r="GL89" i="1" s="1"/>
  <c r="GN82" i="1"/>
  <c r="FV82" i="1" s="1"/>
  <c r="GM82" i="1"/>
  <c r="GK282" i="1"/>
  <c r="GL282" i="1" s="1"/>
  <c r="HN81" i="1"/>
  <c r="GK303" i="1"/>
  <c r="GL303" i="1" s="1"/>
  <c r="HV20" i="1"/>
  <c r="HO20" i="1"/>
  <c r="HP20" i="1" s="1"/>
  <c r="GC281" i="1"/>
  <c r="GD281" i="1" s="1"/>
  <c r="GI27" i="1"/>
  <c r="GK27" i="1" s="1"/>
  <c r="GL27" i="1" s="1"/>
  <c r="GM27" i="1" s="1"/>
  <c r="GH27" i="1"/>
  <c r="FL240" i="1"/>
  <c r="HL189" i="1"/>
  <c r="HK94" i="1"/>
  <c r="GJ207" i="1"/>
  <c r="GK207" i="1" s="1"/>
  <c r="GL207" i="1" s="1"/>
  <c r="AW253" i="1"/>
  <c r="AX253" i="1" s="1"/>
  <c r="HL90" i="1"/>
  <c r="FO272" i="1"/>
  <c r="GK325" i="1"/>
  <c r="GL325" i="1" s="1"/>
  <c r="HK251" i="1"/>
  <c r="FO279" i="1"/>
  <c r="BX265" i="1"/>
  <c r="FJ265" i="1"/>
  <c r="FN265" i="1"/>
  <c r="CB129" i="1"/>
  <c r="FI129" i="1"/>
  <c r="CB31" i="1"/>
  <c r="FI31" i="1"/>
  <c r="HV155" i="1"/>
  <c r="HO155" i="1"/>
  <c r="HP155" i="1" s="1"/>
  <c r="FL263" i="1"/>
  <c r="FL237" i="1"/>
  <c r="GK105" i="1"/>
  <c r="GL105" i="1" s="1"/>
  <c r="BY197" i="1"/>
  <c r="CD197" i="1" s="1"/>
  <c r="CD230" i="1"/>
  <c r="GF257" i="1"/>
  <c r="GG257" i="1"/>
  <c r="HJ257" i="1"/>
  <c r="HL257" i="1" s="1"/>
  <c r="BX189" i="1"/>
  <c r="FJ189" i="1"/>
  <c r="FN189" i="1"/>
  <c r="FK189" i="1"/>
  <c r="CD125" i="1"/>
  <c r="AW261" i="1"/>
  <c r="AX261" i="1" s="1"/>
  <c r="FO71" i="1"/>
  <c r="FV71" i="1"/>
  <c r="FY71" i="1"/>
  <c r="CB89" i="1"/>
  <c r="FI89" i="1"/>
  <c r="HL282" i="1"/>
  <c r="HM171" i="1"/>
  <c r="HN171" i="1"/>
  <c r="HH71" i="1"/>
  <c r="GN71" i="1"/>
  <c r="GM71" i="1"/>
  <c r="HM68" i="1"/>
  <c r="HN68" i="1"/>
  <c r="FL27" i="1"/>
  <c r="GK252" i="1"/>
  <c r="GL252" i="1" s="1"/>
  <c r="FV25" i="1"/>
  <c r="FL317" i="1"/>
  <c r="HH241" i="1"/>
  <c r="GN241" i="1"/>
  <c r="FV241" i="1" s="1"/>
  <c r="HM248" i="1"/>
  <c r="HN248" i="1"/>
  <c r="GN187" i="1"/>
  <c r="GM187" i="1"/>
  <c r="GJ245" i="1"/>
  <c r="GK245" i="1" s="1"/>
  <c r="GL245" i="1" s="1"/>
  <c r="HV305" i="1"/>
  <c r="HO305" i="1"/>
  <c r="HP305" i="1" s="1"/>
  <c r="GJ330" i="1"/>
  <c r="GK330" i="1" s="1"/>
  <c r="GL330" i="1" s="1"/>
  <c r="CB221" i="1"/>
  <c r="FI221" i="1"/>
  <c r="HK233" i="1"/>
  <c r="HM109" i="1"/>
  <c r="HN109" i="1"/>
  <c r="GO329" i="1"/>
  <c r="GT329" i="1" s="1"/>
  <c r="CB250" i="1"/>
  <c r="FI250" i="1"/>
  <c r="HH288" i="1"/>
  <c r="BX34" i="1"/>
  <c r="FJ34" i="1"/>
  <c r="FN34" i="1"/>
  <c r="GI100" i="1"/>
  <c r="GK100" i="1" s="1"/>
  <c r="GL100" i="1" s="1"/>
  <c r="GM100" i="1" s="1"/>
  <c r="GI205" i="1"/>
  <c r="GK205" i="1" s="1"/>
  <c r="GL205" i="1" s="1"/>
  <c r="HN190" i="1"/>
  <c r="HH224" i="1"/>
  <c r="BY184" i="1"/>
  <c r="FK184" i="1"/>
  <c r="HV283" i="1"/>
  <c r="HO283" i="1"/>
  <c r="HP283" i="1" s="1"/>
  <c r="HM143" i="1"/>
  <c r="HN143" i="1"/>
  <c r="HN261" i="1"/>
  <c r="HH235" i="1"/>
  <c r="GN235" i="1"/>
  <c r="CN235" i="1" s="1"/>
  <c r="FL110" i="1"/>
  <c r="HI202" i="1"/>
  <c r="HQ202" i="1" s="1"/>
  <c r="GO202" i="1"/>
  <c r="GT202" i="1" s="1"/>
  <c r="GI219" i="1"/>
  <c r="GH219" i="1"/>
  <c r="BY175" i="1"/>
  <c r="CD175" i="1" s="1"/>
  <c r="FK175" i="1"/>
  <c r="GN108" i="1"/>
  <c r="GM108" i="1"/>
  <c r="HN104" i="1"/>
  <c r="GJ267" i="1"/>
  <c r="GK267" i="1" s="1"/>
  <c r="GL267" i="1" s="1"/>
  <c r="FO58" i="1"/>
  <c r="FO166" i="1"/>
  <c r="HK205" i="1"/>
  <c r="GN104" i="1"/>
  <c r="FV104" i="1" s="1"/>
  <c r="GM104" i="1"/>
  <c r="GK45" i="1"/>
  <c r="GL45" i="1" s="1"/>
  <c r="GN132" i="1"/>
  <c r="GM132" i="1"/>
  <c r="FV210" i="1"/>
  <c r="CA30" i="1"/>
  <c r="FM30" i="1"/>
  <c r="BX174" i="1"/>
  <c r="FJ174" i="1"/>
  <c r="FN174" i="1"/>
  <c r="FK174" i="1"/>
  <c r="GJ300" i="1"/>
  <c r="FL247" i="1"/>
  <c r="FO276" i="1"/>
  <c r="FK182" i="1"/>
  <c r="BY124" i="1"/>
  <c r="CD124" i="1" s="1"/>
  <c r="FK124" i="1"/>
  <c r="HM168" i="1"/>
  <c r="HN168" i="1"/>
  <c r="HL270" i="1"/>
  <c r="HI179" i="1"/>
  <c r="HQ179" i="1" s="1"/>
  <c r="GO179" i="1"/>
  <c r="GT179" i="1" s="1"/>
  <c r="AW295" i="1"/>
  <c r="AX295" i="1" s="1"/>
  <c r="GJ315" i="1"/>
  <c r="CB278" i="1"/>
  <c r="FI278" i="1"/>
  <c r="HH321" i="1"/>
  <c r="HQ321" i="1" s="1"/>
  <c r="CM130" i="1"/>
  <c r="BY164" i="1"/>
  <c r="CD164" i="1" s="1"/>
  <c r="HL220" i="1"/>
  <c r="HN23" i="1"/>
  <c r="FK46" i="1"/>
  <c r="GR223" i="1"/>
  <c r="HD223" i="1" s="1"/>
  <c r="CM223" i="1"/>
  <c r="GT223" i="1"/>
  <c r="CN223" i="1"/>
  <c r="GS223" i="1"/>
  <c r="FV232" i="1"/>
  <c r="FL172" i="1"/>
  <c r="CB313" i="1"/>
  <c r="FI313" i="1"/>
  <c r="HN277" i="1"/>
  <c r="HH290" i="1"/>
  <c r="GN290" i="1"/>
  <c r="GM290" i="1"/>
  <c r="FV253" i="1"/>
  <c r="GK201" i="1"/>
  <c r="GL201" i="1" s="1"/>
  <c r="GJ154" i="1"/>
  <c r="BY277" i="1"/>
  <c r="CD277" i="1" s="1"/>
  <c r="FY277" i="1"/>
  <c r="HM157" i="1"/>
  <c r="HN157" i="1"/>
  <c r="AW105" i="1"/>
  <c r="AX105" i="1" s="1"/>
  <c r="BY266" i="1"/>
  <c r="CD266" i="1" s="1"/>
  <c r="FK266" i="1"/>
  <c r="FY266" i="1"/>
  <c r="BX287" i="1"/>
  <c r="FJ287" i="1"/>
  <c r="AW294" i="1"/>
  <c r="AX294" i="1" s="1"/>
  <c r="FK82" i="1"/>
  <c r="HL209" i="1"/>
  <c r="FL258" i="1"/>
  <c r="FL156" i="1"/>
  <c r="FK308" i="1"/>
  <c r="GK76" i="1"/>
  <c r="GL76" i="1" s="1"/>
  <c r="FL238" i="1"/>
  <c r="FV244" i="1"/>
  <c r="HK141" i="1"/>
  <c r="BY206" i="1"/>
  <c r="CD206" i="1" s="1"/>
  <c r="FY206" i="1"/>
  <c r="GJ40" i="1"/>
  <c r="HN218" i="1"/>
  <c r="HM218" i="1"/>
  <c r="CB47" i="1"/>
  <c r="FI47" i="1"/>
  <c r="FO298" i="1"/>
  <c r="FK162" i="1"/>
  <c r="GM150" i="1"/>
  <c r="GH315" i="1"/>
  <c r="GI315" i="1"/>
  <c r="GK69" i="1"/>
  <c r="GL69" i="1" s="1"/>
  <c r="GH204" i="1"/>
  <c r="GI204" i="1"/>
  <c r="GK204" i="1" s="1"/>
  <c r="GL204" i="1" s="1"/>
  <c r="HM229" i="1"/>
  <c r="CD227" i="1"/>
  <c r="HM57" i="1"/>
  <c r="HN57" i="1" s="1"/>
  <c r="HL177" i="1"/>
  <c r="HL146" i="1"/>
  <c r="HQ316" i="1"/>
  <c r="HS316" i="1" s="1"/>
  <c r="CB159" i="1"/>
  <c r="FI159" i="1"/>
  <c r="GJ212" i="1"/>
  <c r="BY195" i="1"/>
  <c r="CD195" i="1" s="1"/>
  <c r="CB245" i="1"/>
  <c r="FI245" i="1"/>
  <c r="HN206" i="1"/>
  <c r="BY187" i="1"/>
  <c r="CD187" i="1" s="1"/>
  <c r="GR79" i="1"/>
  <c r="HD79" i="1" s="1"/>
  <c r="GT79" i="1"/>
  <c r="CM79" i="1"/>
  <c r="GS79" i="1"/>
  <c r="CN79" i="1"/>
  <c r="GK248" i="1"/>
  <c r="GL248" i="1" s="1"/>
  <c r="BY200" i="1"/>
  <c r="BY78" i="1"/>
  <c r="CD78" i="1" s="1"/>
  <c r="FK78" i="1"/>
  <c r="HM138" i="1"/>
  <c r="HN138" i="1" s="1"/>
  <c r="BX324" i="1"/>
  <c r="FJ324" i="1"/>
  <c r="FY324" i="1" s="1"/>
  <c r="GN295" i="1"/>
  <c r="GM295" i="1"/>
  <c r="GK265" i="1"/>
  <c r="GL265" i="1" s="1"/>
  <c r="GK238" i="1"/>
  <c r="GL238" i="1" s="1"/>
  <c r="HK83" i="1"/>
  <c r="BY49" i="1"/>
  <c r="CD49" i="1" s="1"/>
  <c r="GO216" i="1"/>
  <c r="GT216" i="1" s="1"/>
  <c r="FV181" i="1"/>
  <c r="FO181" i="1"/>
  <c r="HL148" i="1"/>
  <c r="HJ148" i="1"/>
  <c r="GF148" i="1"/>
  <c r="GG148" i="1"/>
  <c r="CB65" i="1"/>
  <c r="FI65" i="1"/>
  <c r="GO79" i="1"/>
  <c r="HI79" i="1" s="1"/>
  <c r="HQ79" i="1" s="1"/>
  <c r="HM328" i="1"/>
  <c r="HN328" i="1" s="1"/>
  <c r="GN305" i="1"/>
  <c r="GM305" i="1"/>
  <c r="HN191" i="1"/>
  <c r="AW147" i="1"/>
  <c r="AX147" i="1" s="1"/>
  <c r="GM41" i="1"/>
  <c r="FO177" i="1"/>
  <c r="BY142" i="1"/>
  <c r="CD142" i="1" s="1"/>
  <c r="FK142" i="1"/>
  <c r="FY142" i="1"/>
  <c r="GM36" i="1"/>
  <c r="FK61" i="1"/>
  <c r="FK137" i="1"/>
  <c r="CB38" i="1"/>
  <c r="FI38" i="1"/>
  <c r="HK274" i="1"/>
  <c r="BX269" i="1"/>
  <c r="FJ269" i="1"/>
  <c r="HK166" i="1"/>
  <c r="BY224" i="1"/>
  <c r="CD224" i="1" s="1"/>
  <c r="HI304" i="1"/>
  <c r="HQ304" i="1" s="1"/>
  <c r="GO304" i="1"/>
  <c r="FN301" i="1"/>
  <c r="GJ278" i="1"/>
  <c r="FO284" i="1"/>
  <c r="FV56" i="1"/>
  <c r="HI309" i="1"/>
  <c r="HQ309" i="1" s="1"/>
  <c r="GO309" i="1"/>
  <c r="GT309" i="1" s="1"/>
  <c r="GR174" i="1"/>
  <c r="HD174" i="1" s="1"/>
  <c r="HV231" i="1"/>
  <c r="HO231" i="1"/>
  <c r="HP231" i="1" s="1"/>
  <c r="HL67" i="1"/>
  <c r="HH319" i="1"/>
  <c r="FN98" i="1"/>
  <c r="BY132" i="1"/>
  <c r="CD132" i="1" s="1"/>
  <c r="FK132" i="1"/>
  <c r="BY99" i="1"/>
  <c r="CD99" i="1" s="1"/>
  <c r="FK99" i="1"/>
  <c r="CB300" i="1"/>
  <c r="FI300" i="1"/>
  <c r="BY306" i="1"/>
  <c r="CD306" i="1" s="1"/>
  <c r="HH320" i="1"/>
  <c r="FV316" i="1"/>
  <c r="GM229" i="1"/>
  <c r="HH229" i="1" s="1"/>
  <c r="BY178" i="1"/>
  <c r="CD178" i="1" s="1"/>
  <c r="FK178" i="1"/>
  <c r="CD56" i="1"/>
  <c r="HN174" i="1"/>
  <c r="HL27" i="1"/>
  <c r="CD170" i="1"/>
  <c r="CD309" i="1"/>
  <c r="FK96" i="1"/>
  <c r="GK268" i="1"/>
  <c r="GL268" i="1" s="1"/>
  <c r="BY133" i="1"/>
  <c r="CD133" i="1" s="1"/>
  <c r="BY210" i="1"/>
  <c r="CD210" i="1" s="1"/>
  <c r="HK91" i="1"/>
  <c r="GK116" i="1"/>
  <c r="GL116" i="1" s="1"/>
  <c r="FV34" i="1"/>
  <c r="FY34" i="1"/>
  <c r="FO34" i="1"/>
  <c r="BY77" i="1"/>
  <c r="CD77" i="1" s="1"/>
  <c r="FY77" i="1"/>
  <c r="FN84" i="1"/>
  <c r="FL167" i="1"/>
  <c r="BY213" i="1"/>
  <c r="CD213" i="1" s="1"/>
  <c r="FY213" i="1"/>
  <c r="FL173" i="1"/>
  <c r="FV249" i="1"/>
  <c r="GK246" i="1"/>
  <c r="GL246" i="1" s="1"/>
  <c r="FO64" i="1"/>
  <c r="GM204" i="1"/>
  <c r="GJ204" i="1"/>
  <c r="HN24" i="1"/>
  <c r="FK223" i="1"/>
  <c r="GS329" i="1"/>
  <c r="FV186" i="1"/>
  <c r="FK76" i="1"/>
  <c r="FY69" i="1"/>
  <c r="GR244" i="1"/>
  <c r="HD244" i="1" s="1"/>
  <c r="FY130" i="1"/>
  <c r="CN217" i="1"/>
  <c r="FK188" i="1"/>
  <c r="CM210" i="1"/>
  <c r="FV319" i="1"/>
  <c r="GI67" i="1"/>
  <c r="GK67" i="1" s="1"/>
  <c r="GL67" i="1" s="1"/>
  <c r="GM67" i="1" s="1"/>
  <c r="HI145" i="1"/>
  <c r="HQ145" i="1" s="1"/>
  <c r="GO145" i="1"/>
  <c r="GT145" i="1" s="1"/>
  <c r="GO20" i="1"/>
  <c r="GT20" i="1" s="1"/>
  <c r="FV321" i="1"/>
  <c r="CM92" i="1"/>
  <c r="GI300" i="1"/>
  <c r="GK300" i="1" s="1"/>
  <c r="GL300" i="1" s="1"/>
  <c r="FY101" i="1"/>
  <c r="HK15" i="1"/>
  <c r="CB15" i="1"/>
  <c r="FI15" i="1"/>
  <c r="GJ15" i="1"/>
  <c r="FL15" i="1"/>
  <c r="GI15" i="1"/>
  <c r="GH15" i="1"/>
  <c r="FK240" i="1" l="1"/>
  <c r="GN209" i="1"/>
  <c r="FV209" i="1"/>
  <c r="GM209" i="1"/>
  <c r="HH324" i="1"/>
  <c r="GN324" i="1"/>
  <c r="GM324" i="1"/>
  <c r="HS307" i="1"/>
  <c r="HR307" i="1"/>
  <c r="HR197" i="1"/>
  <c r="HS197" i="1"/>
  <c r="GN21" i="1"/>
  <c r="FV21" i="1"/>
  <c r="GM21" i="1"/>
  <c r="GR59" i="1"/>
  <c r="HD59" i="1" s="1"/>
  <c r="GN146" i="1"/>
  <c r="FV146" i="1"/>
  <c r="GM146" i="1"/>
  <c r="GU175" i="1"/>
  <c r="IB175" i="1"/>
  <c r="GV175" i="1"/>
  <c r="HH330" i="1"/>
  <c r="GN330" i="1"/>
  <c r="GM330" i="1"/>
  <c r="GN173" i="1"/>
  <c r="GM173" i="1"/>
  <c r="GR87" i="1"/>
  <c r="HD87" i="1" s="1"/>
  <c r="CM162" i="1"/>
  <c r="HT224" i="1"/>
  <c r="GN64" i="1"/>
  <c r="GM64" i="1"/>
  <c r="FV64" i="1"/>
  <c r="IB249" i="1"/>
  <c r="GU249" i="1"/>
  <c r="GV249" i="1"/>
  <c r="HE222" i="1"/>
  <c r="IK222" i="1" s="1"/>
  <c r="GN243" i="1"/>
  <c r="FV243" i="1"/>
  <c r="GM243" i="1"/>
  <c r="IB179" i="1"/>
  <c r="GU179" i="1"/>
  <c r="GV179" i="1"/>
  <c r="HH207" i="1"/>
  <c r="GN207" i="1"/>
  <c r="FV207" i="1"/>
  <c r="GM207" i="1"/>
  <c r="IB286" i="1"/>
  <c r="GU286" i="1"/>
  <c r="GV286" i="1"/>
  <c r="GK80" i="1"/>
  <c r="GL80" i="1" s="1"/>
  <c r="GU213" i="1"/>
  <c r="GV213" i="1"/>
  <c r="IB213" i="1"/>
  <c r="GN256" i="1"/>
  <c r="GM256" i="1"/>
  <c r="HS145" i="1"/>
  <c r="HR145" i="1"/>
  <c r="HR202" i="1"/>
  <c r="HS202" i="1"/>
  <c r="GN94" i="1"/>
  <c r="GM94" i="1"/>
  <c r="IB309" i="1"/>
  <c r="GU309" i="1"/>
  <c r="GV309" i="1"/>
  <c r="IB321" i="1"/>
  <c r="GU321" i="1"/>
  <c r="GV321" i="1"/>
  <c r="HH189" i="1"/>
  <c r="GN189" i="1"/>
  <c r="GM189" i="1"/>
  <c r="FV189" i="1"/>
  <c r="GV20" i="1"/>
  <c r="IB20" i="1"/>
  <c r="GU20" i="1"/>
  <c r="CM100" i="1"/>
  <c r="GN245" i="1"/>
  <c r="GM245" i="1"/>
  <c r="FV245" i="1"/>
  <c r="GR228" i="1"/>
  <c r="HD228" i="1" s="1"/>
  <c r="HH270" i="1"/>
  <c r="GN270" i="1"/>
  <c r="FV270" i="1"/>
  <c r="GM270" i="1"/>
  <c r="GS284" i="1"/>
  <c r="GN220" i="1"/>
  <c r="FV220" i="1"/>
  <c r="GM220" i="1"/>
  <c r="IB288" i="1"/>
  <c r="GV288" i="1"/>
  <c r="GU288" i="1"/>
  <c r="FO113" i="1"/>
  <c r="IB261" i="1"/>
  <c r="GU261" i="1"/>
  <c r="GV261" i="1"/>
  <c r="IB203" i="1"/>
  <c r="GU203" i="1"/>
  <c r="GV203" i="1"/>
  <c r="GV319" i="1"/>
  <c r="IB319" i="1"/>
  <c r="GU319" i="1"/>
  <c r="GS67" i="1"/>
  <c r="HR309" i="1"/>
  <c r="HS309" i="1"/>
  <c r="FV201" i="1"/>
  <c r="IB145" i="1"/>
  <c r="GU145" i="1"/>
  <c r="GV145" i="1"/>
  <c r="IB216" i="1"/>
  <c r="GU216" i="1"/>
  <c r="GV216" i="1"/>
  <c r="GN267" i="1"/>
  <c r="GM267" i="1"/>
  <c r="IB202" i="1"/>
  <c r="GU202" i="1"/>
  <c r="GV202" i="1"/>
  <c r="GN272" i="1"/>
  <c r="FV272" i="1"/>
  <c r="GM272" i="1"/>
  <c r="HR56" i="1"/>
  <c r="HS56" i="1"/>
  <c r="IB308" i="1"/>
  <c r="GU308" i="1"/>
  <c r="GV308" i="1"/>
  <c r="GR41" i="1"/>
  <c r="HD41" i="1" s="1"/>
  <c r="CM41" i="1"/>
  <c r="CN41" i="1"/>
  <c r="GS41" i="1"/>
  <c r="GU79" i="1"/>
  <c r="GV79" i="1"/>
  <c r="IB79" i="1"/>
  <c r="FO258" i="1"/>
  <c r="HH89" i="1"/>
  <c r="GN89" i="1"/>
  <c r="HS318" i="1"/>
  <c r="HR318" i="1"/>
  <c r="HH251" i="1"/>
  <c r="GN251" i="1"/>
  <c r="GN166" i="1"/>
  <c r="BY328" i="1"/>
  <c r="FK328" i="1"/>
  <c r="HK140" i="1"/>
  <c r="HV32" i="1"/>
  <c r="HO32" i="1"/>
  <c r="HP32" i="1" s="1"/>
  <c r="HV196" i="1"/>
  <c r="HO196" i="1"/>
  <c r="HP196" i="1" s="1"/>
  <c r="CB30" i="1"/>
  <c r="FI30" i="1"/>
  <c r="BX111" i="1"/>
  <c r="FJ111" i="1"/>
  <c r="FN111" i="1"/>
  <c r="BY198" i="1"/>
  <c r="FY198" i="1"/>
  <c r="GN196" i="1"/>
  <c r="GM196" i="1"/>
  <c r="FV196" i="1"/>
  <c r="HH118" i="1"/>
  <c r="GN118" i="1"/>
  <c r="FV118" i="1"/>
  <c r="GM118" i="1"/>
  <c r="GN102" i="1"/>
  <c r="GR305" i="1"/>
  <c r="HD305" i="1" s="1"/>
  <c r="CM305" i="1"/>
  <c r="CN305" i="1"/>
  <c r="GS305" i="1"/>
  <c r="HH204" i="1"/>
  <c r="GN204" i="1"/>
  <c r="IB223" i="1"/>
  <c r="GU223" i="1"/>
  <c r="GV223" i="1"/>
  <c r="FO247" i="1"/>
  <c r="GR132" i="1"/>
  <c r="HD132" i="1" s="1"/>
  <c r="GS132" i="1"/>
  <c r="CN132" i="1"/>
  <c r="CM132" i="1"/>
  <c r="HM205" i="1"/>
  <c r="HN205" i="1"/>
  <c r="BY34" i="1"/>
  <c r="HV109" i="1"/>
  <c r="HO109" i="1"/>
  <c r="HP109" i="1" s="1"/>
  <c r="GR187" i="1"/>
  <c r="HD187" i="1" s="1"/>
  <c r="CN187" i="1"/>
  <c r="GS187" i="1"/>
  <c r="CM187" i="1"/>
  <c r="GT187" i="1"/>
  <c r="FO317" i="1"/>
  <c r="GJ257" i="1"/>
  <c r="GM257" i="1"/>
  <c r="FO237" i="1"/>
  <c r="GN325" i="1"/>
  <c r="FV325" i="1"/>
  <c r="GM325" i="1"/>
  <c r="GO208" i="1"/>
  <c r="HI208" i="1" s="1"/>
  <c r="HQ208" i="1" s="1"/>
  <c r="GR117" i="1"/>
  <c r="HD117" i="1" s="1"/>
  <c r="CM117" i="1"/>
  <c r="CN117" i="1"/>
  <c r="GS117" i="1"/>
  <c r="HV128" i="1"/>
  <c r="HO128" i="1"/>
  <c r="HP128" i="1" s="1"/>
  <c r="GN26" i="1"/>
  <c r="GM26" i="1"/>
  <c r="FV26" i="1"/>
  <c r="BX23" i="1"/>
  <c r="FJ23" i="1"/>
  <c r="FN23" i="1"/>
  <c r="HV65" i="1"/>
  <c r="HO65" i="1"/>
  <c r="HP65" i="1" s="1"/>
  <c r="HH293" i="1"/>
  <c r="GN293" i="1"/>
  <c r="GR266" i="1"/>
  <c r="HD266" i="1" s="1"/>
  <c r="CM266" i="1"/>
  <c r="GS266" i="1"/>
  <c r="CN266" i="1"/>
  <c r="GT266" i="1"/>
  <c r="AW312" i="1"/>
  <c r="AX312" i="1" s="1"/>
  <c r="BX22" i="1"/>
  <c r="FJ22" i="1"/>
  <c r="FN22" i="1"/>
  <c r="HI186" i="1"/>
  <c r="GO186" i="1"/>
  <c r="GT186" i="1" s="1"/>
  <c r="BX247" i="1"/>
  <c r="FJ247" i="1"/>
  <c r="FN247" i="1"/>
  <c r="GR133" i="1"/>
  <c r="HD133" i="1" s="1"/>
  <c r="CM133" i="1"/>
  <c r="CN133" i="1"/>
  <c r="GS133" i="1"/>
  <c r="BX27" i="1"/>
  <c r="FJ27" i="1"/>
  <c r="FN27" i="1"/>
  <c r="HV52" i="1"/>
  <c r="HO52" i="1"/>
  <c r="HP52" i="1" s="1"/>
  <c r="GO277" i="1"/>
  <c r="GT277" i="1" s="1"/>
  <c r="CB281" i="1"/>
  <c r="FI281" i="1"/>
  <c r="HV73" i="1"/>
  <c r="HO73" i="1"/>
  <c r="HP73" i="1" s="1"/>
  <c r="HV86" i="1"/>
  <c r="HO86" i="1"/>
  <c r="HP86" i="1" s="1"/>
  <c r="HE121" i="1"/>
  <c r="IK121" i="1" s="1"/>
  <c r="BY283" i="1"/>
  <c r="HF56" i="1"/>
  <c r="HI88" i="1"/>
  <c r="HQ88" i="1" s="1"/>
  <c r="BY218" i="1"/>
  <c r="FY218" i="1"/>
  <c r="FK218" i="1"/>
  <c r="HI286" i="1"/>
  <c r="AW163" i="1"/>
  <c r="AX163" i="1" s="1"/>
  <c r="GK40" i="1"/>
  <c r="GL40" i="1" s="1"/>
  <c r="BY244" i="1"/>
  <c r="CD244" i="1" s="1"/>
  <c r="FK244" i="1"/>
  <c r="FY244" i="1"/>
  <c r="BY231" i="1"/>
  <c r="CD231" i="1" s="1"/>
  <c r="HI288" i="1"/>
  <c r="BX325" i="1"/>
  <c r="FJ325" i="1"/>
  <c r="FN325" i="1"/>
  <c r="GO232" i="1"/>
  <c r="HI232" i="1" s="1"/>
  <c r="HQ232" i="1" s="1"/>
  <c r="HL140" i="1"/>
  <c r="BY220" i="1"/>
  <c r="GK54" i="1"/>
  <c r="GL54" i="1" s="1"/>
  <c r="HM64" i="1"/>
  <c r="HN64" i="1" s="1"/>
  <c r="BY201" i="1"/>
  <c r="CD201" i="1" s="1"/>
  <c r="FK201" i="1"/>
  <c r="HI168" i="1"/>
  <c r="GO168" i="1"/>
  <c r="GT168" i="1" s="1"/>
  <c r="GR328" i="1"/>
  <c r="HD328" i="1" s="1"/>
  <c r="GS328" i="1"/>
  <c r="CM328" i="1"/>
  <c r="CN328" i="1"/>
  <c r="BX267" i="1"/>
  <c r="FJ267" i="1"/>
  <c r="FN267" i="1"/>
  <c r="CB51" i="1"/>
  <c r="FI51" i="1"/>
  <c r="BX330" i="1"/>
  <c r="FJ330" i="1"/>
  <c r="FK330" i="1" s="1"/>
  <c r="FN330" i="1"/>
  <c r="HM146" i="1"/>
  <c r="HN146" i="1"/>
  <c r="HV230" i="1"/>
  <c r="HO230" i="1"/>
  <c r="HP230" i="1" s="1"/>
  <c r="AW215" i="1"/>
  <c r="AX215" i="1" s="1"/>
  <c r="AW180" i="1"/>
  <c r="AX180" i="1" s="1"/>
  <c r="BX219" i="1"/>
  <c r="FJ219" i="1"/>
  <c r="FK219" i="1"/>
  <c r="FN219" i="1"/>
  <c r="HR121" i="1"/>
  <c r="HS121" i="1"/>
  <c r="BX234" i="1"/>
  <c r="FJ234" i="1"/>
  <c r="FN234" i="1"/>
  <c r="GR135" i="1"/>
  <c r="HD135" i="1" s="1"/>
  <c r="CM135" i="1"/>
  <c r="CN135" i="1"/>
  <c r="GS135" i="1"/>
  <c r="HV150" i="1"/>
  <c r="HO150" i="1"/>
  <c r="HP150" i="1" s="1"/>
  <c r="HE319" i="1"/>
  <c r="IK319" i="1" s="1"/>
  <c r="GW319" i="1"/>
  <c r="CB285" i="1"/>
  <c r="FI285" i="1"/>
  <c r="HI119" i="1"/>
  <c r="HQ119" i="1" s="1"/>
  <c r="GO119" i="1"/>
  <c r="GT119" i="1" s="1"/>
  <c r="HI77" i="1"/>
  <c r="GO77" i="1"/>
  <c r="IM176" i="1"/>
  <c r="HH266" i="1"/>
  <c r="HM259" i="1"/>
  <c r="GR95" i="1"/>
  <c r="HD95" i="1" s="1"/>
  <c r="CM95" i="1"/>
  <c r="CN95" i="1"/>
  <c r="GS95" i="1"/>
  <c r="HM60" i="1"/>
  <c r="HN60" i="1"/>
  <c r="BY135" i="1"/>
  <c r="FY135" i="1"/>
  <c r="HM162" i="1"/>
  <c r="HN162" i="1"/>
  <c r="GM89" i="1"/>
  <c r="HV149" i="1"/>
  <c r="HO149" i="1"/>
  <c r="HP149" i="1" s="1"/>
  <c r="FO315" i="1"/>
  <c r="HE318" i="1"/>
  <c r="BX141" i="1"/>
  <c r="FJ141" i="1"/>
  <c r="FN141" i="1"/>
  <c r="BX94" i="1"/>
  <c r="FJ94" i="1"/>
  <c r="FK94" i="1"/>
  <c r="FN94" i="1"/>
  <c r="FL30" i="1"/>
  <c r="GW261" i="1"/>
  <c r="HE261" i="1"/>
  <c r="IK261" i="1" s="1"/>
  <c r="GN138" i="1"/>
  <c r="GM138" i="1"/>
  <c r="GT224" i="1"/>
  <c r="GR99" i="1"/>
  <c r="HD99" i="1" s="1"/>
  <c r="CM99" i="1"/>
  <c r="CN99" i="1"/>
  <c r="GS99" i="1"/>
  <c r="HF286" i="1"/>
  <c r="HR199" i="1"/>
  <c r="BX160" i="1"/>
  <c r="FJ160" i="1"/>
  <c r="FN160" i="1"/>
  <c r="FK160" i="1"/>
  <c r="FO42" i="1"/>
  <c r="FV93" i="1"/>
  <c r="FO93" i="1"/>
  <c r="BX126" i="1"/>
  <c r="FJ126" i="1"/>
  <c r="FN126" i="1"/>
  <c r="GR153" i="1"/>
  <c r="HD153" i="1" s="1"/>
  <c r="CN153" i="1"/>
  <c r="GS153" i="1"/>
  <c r="GT153" i="1"/>
  <c r="CM153" i="1"/>
  <c r="HQ115" i="1"/>
  <c r="HR115" i="1" s="1"/>
  <c r="HM30" i="1"/>
  <c r="HN30" i="1" s="1"/>
  <c r="AW270" i="1"/>
  <c r="AX270" i="1" s="1"/>
  <c r="GW308" i="1"/>
  <c r="HE308" i="1"/>
  <c r="IK308" i="1" s="1"/>
  <c r="HV126" i="1"/>
  <c r="HO126" i="1"/>
  <c r="HP126" i="1" s="1"/>
  <c r="IB244" i="1"/>
  <c r="GU244" i="1"/>
  <c r="GV244" i="1"/>
  <c r="GN247" i="1"/>
  <c r="FV247" i="1" s="1"/>
  <c r="GM247" i="1"/>
  <c r="GO34" i="1"/>
  <c r="HI34" i="1" s="1"/>
  <c r="HM100" i="1"/>
  <c r="HN100" i="1"/>
  <c r="HH57" i="1"/>
  <c r="GN57" i="1"/>
  <c r="FV57" i="1"/>
  <c r="GM57" i="1"/>
  <c r="HV120" i="1"/>
  <c r="HO120" i="1"/>
  <c r="HP120" i="1" s="1"/>
  <c r="CD82" i="1"/>
  <c r="GS28" i="1"/>
  <c r="HI175" i="1"/>
  <c r="HQ175" i="1" s="1"/>
  <c r="GR183" i="1"/>
  <c r="HD183" i="1" s="1"/>
  <c r="CN183" i="1"/>
  <c r="GS183" i="1"/>
  <c r="CM183" i="1"/>
  <c r="GN180" i="1"/>
  <c r="FV180" i="1"/>
  <c r="GM180" i="1"/>
  <c r="HH131" i="1"/>
  <c r="GN131" i="1"/>
  <c r="GM131" i="1"/>
  <c r="HM212" i="1"/>
  <c r="HN212" i="1" s="1"/>
  <c r="GO125" i="1"/>
  <c r="HI125" i="1" s="1"/>
  <c r="HV194" i="1"/>
  <c r="HO194" i="1"/>
  <c r="HP194" i="1" s="1"/>
  <c r="HI308" i="1"/>
  <c r="HQ308" i="1" s="1"/>
  <c r="GR147" i="1"/>
  <c r="HD147" i="1" s="1"/>
  <c r="CM147" i="1"/>
  <c r="CN147" i="1"/>
  <c r="GS147" i="1"/>
  <c r="GR170" i="1"/>
  <c r="HD170" i="1" s="1"/>
  <c r="CM170" i="1"/>
  <c r="CN170" i="1"/>
  <c r="GS170" i="1"/>
  <c r="HI210" i="1"/>
  <c r="HQ210" i="1" s="1"/>
  <c r="GK30" i="1"/>
  <c r="GL30" i="1" s="1"/>
  <c r="HV45" i="1"/>
  <c r="HO45" i="1"/>
  <c r="HP45" i="1" s="1"/>
  <c r="BY212" i="1"/>
  <c r="FK212" i="1"/>
  <c r="FY212" i="1"/>
  <c r="GW249" i="1"/>
  <c r="HE249" i="1"/>
  <c r="IK249" i="1" s="1"/>
  <c r="BX310" i="1"/>
  <c r="FJ310" i="1"/>
  <c r="FN310" i="1"/>
  <c r="HI264" i="1"/>
  <c r="HQ264" i="1" s="1"/>
  <c r="GO264" i="1"/>
  <c r="GR101" i="1"/>
  <c r="HD101" i="1" s="1"/>
  <c r="GR273" i="1"/>
  <c r="HD273" i="1" s="1"/>
  <c r="GS273" i="1"/>
  <c r="CN273" i="1"/>
  <c r="CM273" i="1"/>
  <c r="CM32" i="1"/>
  <c r="GR73" i="1"/>
  <c r="HD73" i="1" s="1"/>
  <c r="CM73" i="1"/>
  <c r="GS73" i="1"/>
  <c r="CN73" i="1"/>
  <c r="GR222" i="1"/>
  <c r="HD222" i="1" s="1"/>
  <c r="GS114" i="1"/>
  <c r="FK283" i="1"/>
  <c r="GR119" i="1"/>
  <c r="HD119" i="1" s="1"/>
  <c r="CM128" i="1"/>
  <c r="CN221" i="1"/>
  <c r="CM122" i="1"/>
  <c r="HF316" i="1"/>
  <c r="HV229" i="1"/>
  <c r="HO229" i="1"/>
  <c r="HP229" i="1" s="1"/>
  <c r="HI71" i="1"/>
  <c r="HQ71" i="1" s="1"/>
  <c r="GO71" i="1"/>
  <c r="BY265" i="1"/>
  <c r="FK265" i="1"/>
  <c r="FY265" i="1"/>
  <c r="GW145" i="1"/>
  <c r="HE145" i="1"/>
  <c r="IK145" i="1" s="1"/>
  <c r="GW20" i="1"/>
  <c r="HE20" i="1"/>
  <c r="IK20" i="1" s="1"/>
  <c r="HV110" i="1"/>
  <c r="HO110" i="1"/>
  <c r="HP110" i="1" s="1"/>
  <c r="HV124" i="1"/>
  <c r="HO124" i="1"/>
  <c r="HP124" i="1" s="1"/>
  <c r="AW201" i="1"/>
  <c r="AX201" i="1" s="1"/>
  <c r="HH225" i="1"/>
  <c r="GN225" i="1"/>
  <c r="GW216" i="1"/>
  <c r="HE216" i="1"/>
  <c r="IK216" i="1" s="1"/>
  <c r="GJ280" i="1"/>
  <c r="BY134" i="1"/>
  <c r="GR158" i="1"/>
  <c r="HD158" i="1" s="1"/>
  <c r="CM158" i="1"/>
  <c r="CN158" i="1"/>
  <c r="GS158" i="1"/>
  <c r="HM47" i="1"/>
  <c r="GU115" i="1"/>
  <c r="IB115" i="1"/>
  <c r="GV115" i="1"/>
  <c r="FV167" i="1"/>
  <c r="FO167" i="1"/>
  <c r="HQ320" i="1"/>
  <c r="HM274" i="1"/>
  <c r="HN274" i="1"/>
  <c r="GR36" i="1"/>
  <c r="HD36" i="1" s="1"/>
  <c r="CM36" i="1"/>
  <c r="GS36" i="1"/>
  <c r="CN36" i="1"/>
  <c r="GT36" i="1"/>
  <c r="HI305" i="1"/>
  <c r="GO305" i="1"/>
  <c r="GT305" i="1" s="1"/>
  <c r="FV305" i="1"/>
  <c r="GJ148" i="1"/>
  <c r="GM300" i="1"/>
  <c r="GO132" i="1"/>
  <c r="GT132" i="1" s="1"/>
  <c r="FV132" i="1"/>
  <c r="CD34" i="1"/>
  <c r="HI187" i="1"/>
  <c r="GO187" i="1"/>
  <c r="FV187" i="1"/>
  <c r="FO263" i="1"/>
  <c r="CD265" i="1"/>
  <c r="FV102" i="1"/>
  <c r="FO240" i="1"/>
  <c r="HH303" i="1"/>
  <c r="GN303" i="1"/>
  <c r="GM303" i="1"/>
  <c r="BY81" i="1"/>
  <c r="HV169" i="1"/>
  <c r="HO169" i="1"/>
  <c r="HP169" i="1" s="1"/>
  <c r="HM298" i="1"/>
  <c r="HN298" i="1"/>
  <c r="HI143" i="1"/>
  <c r="GO143" i="1"/>
  <c r="GT143" i="1" s="1"/>
  <c r="AW272" i="1"/>
  <c r="AX272" i="1" s="1"/>
  <c r="HR322" i="1"/>
  <c r="HS322" i="1"/>
  <c r="HV180" i="1"/>
  <c r="HO180" i="1"/>
  <c r="HP180" i="1" s="1"/>
  <c r="HI319" i="1"/>
  <c r="GR125" i="1"/>
  <c r="HD125" i="1" s="1"/>
  <c r="GS125" i="1"/>
  <c r="CM125" i="1"/>
  <c r="CN125" i="1"/>
  <c r="GT125" i="1"/>
  <c r="HQ286" i="1"/>
  <c r="BX279" i="1"/>
  <c r="FJ279" i="1"/>
  <c r="FN279" i="1"/>
  <c r="HH58" i="1"/>
  <c r="GN58" i="1"/>
  <c r="CB315" i="1"/>
  <c r="FI315" i="1"/>
  <c r="BX156" i="1"/>
  <c r="FJ156" i="1"/>
  <c r="FN156" i="1"/>
  <c r="FK156" i="1"/>
  <c r="BX258" i="1"/>
  <c r="FJ258" i="1"/>
  <c r="FN258" i="1"/>
  <c r="BY104" i="1"/>
  <c r="FY104" i="1"/>
  <c r="BY312" i="1"/>
  <c r="BX172" i="1"/>
  <c r="FJ172" i="1"/>
  <c r="FN172" i="1"/>
  <c r="HQ186" i="1"/>
  <c r="AW199" i="1"/>
  <c r="AX199" i="1" s="1"/>
  <c r="GO36" i="1"/>
  <c r="HI36" i="1" s="1"/>
  <c r="HM267" i="1"/>
  <c r="HN267" i="1" s="1"/>
  <c r="HV77" i="1"/>
  <c r="HO77" i="1"/>
  <c r="HP77" i="1" s="1"/>
  <c r="IB92" i="1"/>
  <c r="GV92" i="1"/>
  <c r="GU92" i="1"/>
  <c r="GW92" i="1" s="1"/>
  <c r="BX263" i="1"/>
  <c r="FJ263" i="1"/>
  <c r="FN263" i="1"/>
  <c r="FK263" i="1"/>
  <c r="GR277" i="1"/>
  <c r="HD277" i="1" s="1"/>
  <c r="CM277" i="1"/>
  <c r="CN277" i="1"/>
  <c r="GS277" i="1"/>
  <c r="HM207" i="1"/>
  <c r="HM50" i="1"/>
  <c r="HN50" i="1"/>
  <c r="BX33" i="1"/>
  <c r="FJ33" i="1"/>
  <c r="FN33" i="1"/>
  <c r="CB302" i="1"/>
  <c r="FI302" i="1"/>
  <c r="GN129" i="1"/>
  <c r="HV61" i="1"/>
  <c r="HO61" i="1"/>
  <c r="HP61" i="1" s="1"/>
  <c r="FV330" i="1"/>
  <c r="FY330" i="1"/>
  <c r="FO330" i="1"/>
  <c r="AW69" i="1"/>
  <c r="AX69" i="1" s="1"/>
  <c r="FK324" i="1"/>
  <c r="IK176" i="1"/>
  <c r="IL176" i="1" s="1"/>
  <c r="HF176" i="1"/>
  <c r="BX112" i="1"/>
  <c r="FJ112" i="1"/>
  <c r="FN112" i="1"/>
  <c r="FK112" i="1"/>
  <c r="CD328" i="1"/>
  <c r="BY163" i="1"/>
  <c r="CD163" i="1" s="1"/>
  <c r="HE321" i="1"/>
  <c r="IK321" i="1" s="1"/>
  <c r="GW321" i="1"/>
  <c r="AW79" i="1"/>
  <c r="AX79" i="1" s="1"/>
  <c r="HV116" i="1"/>
  <c r="HO116" i="1"/>
  <c r="HP116" i="1" s="1"/>
  <c r="HM90" i="1"/>
  <c r="HN90" i="1"/>
  <c r="HV97" i="1"/>
  <c r="HO97" i="1"/>
  <c r="HP97" i="1" s="1"/>
  <c r="IL182" i="1"/>
  <c r="IM182" i="1"/>
  <c r="GV174" i="1"/>
  <c r="GU174" i="1"/>
  <c r="IB174" i="1"/>
  <c r="CD43" i="1"/>
  <c r="HQ168" i="1"/>
  <c r="BY68" i="1"/>
  <c r="FY68" i="1"/>
  <c r="HR261" i="1"/>
  <c r="HS261" i="1"/>
  <c r="HF106" i="1"/>
  <c r="HV185" i="1"/>
  <c r="HO185" i="1"/>
  <c r="HP185" i="1" s="1"/>
  <c r="BX222" i="1"/>
  <c r="FJ222" i="1"/>
  <c r="FK222" i="1"/>
  <c r="FN222" i="1"/>
  <c r="BY205" i="1"/>
  <c r="CD205" i="1" s="1"/>
  <c r="FK205" i="1"/>
  <c r="BY215" i="1"/>
  <c r="BY180" i="1"/>
  <c r="FY180" i="1"/>
  <c r="FK180" i="1"/>
  <c r="BY98" i="1"/>
  <c r="GN65" i="1"/>
  <c r="GM65" i="1"/>
  <c r="FV65" i="1"/>
  <c r="BY71" i="1"/>
  <c r="HQ77" i="1"/>
  <c r="AW96" i="1"/>
  <c r="AX96" i="1" s="1"/>
  <c r="GM102" i="1"/>
  <c r="CB257" i="1"/>
  <c r="FI257" i="1"/>
  <c r="BX59" i="1"/>
  <c r="FJ59" i="1"/>
  <c r="FN59" i="1"/>
  <c r="FK59" i="1"/>
  <c r="CB140" i="1"/>
  <c r="FI140" i="1"/>
  <c r="GO17" i="1"/>
  <c r="GT17" i="1" s="1"/>
  <c r="FV17" i="1"/>
  <c r="HE294" i="1"/>
  <c r="IK294" i="1" s="1"/>
  <c r="GR142" i="1"/>
  <c r="HD142" i="1" s="1"/>
  <c r="CN142" i="1"/>
  <c r="GS142" i="1"/>
  <c r="CM142" i="1"/>
  <c r="GK141" i="1"/>
  <c r="GL141" i="1" s="1"/>
  <c r="GK154" i="1"/>
  <c r="GL154" i="1" s="1"/>
  <c r="HV18" i="1"/>
  <c r="HO18" i="1"/>
  <c r="HP18" i="1" s="1"/>
  <c r="IB195" i="1"/>
  <c r="GU195" i="1"/>
  <c r="GW195" i="1" s="1"/>
  <c r="GV195" i="1"/>
  <c r="GO95" i="1"/>
  <c r="HI95" i="1" s="1"/>
  <c r="GR231" i="1"/>
  <c r="HD231" i="1" s="1"/>
  <c r="CM231" i="1"/>
  <c r="CN231" i="1"/>
  <c r="GS231" i="1"/>
  <c r="GT231" i="1"/>
  <c r="GI148" i="1"/>
  <c r="GK148" i="1" s="1"/>
  <c r="GL148" i="1" s="1"/>
  <c r="GM148" i="1" s="1"/>
  <c r="GR190" i="1"/>
  <c r="HD190" i="1" s="1"/>
  <c r="GS190" i="1"/>
  <c r="CN190" i="1"/>
  <c r="CM190" i="1"/>
  <c r="HV85" i="1"/>
  <c r="HO85" i="1"/>
  <c r="HP85" i="1" s="1"/>
  <c r="AW264" i="1"/>
  <c r="AX264" i="1" s="1"/>
  <c r="HF197" i="1"/>
  <c r="BX243" i="1"/>
  <c r="FJ243" i="1"/>
  <c r="FK243" i="1"/>
  <c r="FN243" i="1"/>
  <c r="BX86" i="1"/>
  <c r="FJ86" i="1"/>
  <c r="FK86" i="1"/>
  <c r="FN86" i="1"/>
  <c r="GR70" i="1"/>
  <c r="HD70" i="1" s="1"/>
  <c r="GS70" i="1"/>
  <c r="CN70" i="1"/>
  <c r="CM70" i="1"/>
  <c r="GT70" i="1"/>
  <c r="HV237" i="1"/>
  <c r="HO237" i="1"/>
  <c r="HP237" i="1" s="1"/>
  <c r="GN123" i="1"/>
  <c r="GM123" i="1"/>
  <c r="GO99" i="1"/>
  <c r="GT99" i="1" s="1"/>
  <c r="BX177" i="1"/>
  <c r="FJ177" i="1"/>
  <c r="FN177" i="1"/>
  <c r="HH171" i="1"/>
  <c r="GN171" i="1"/>
  <c r="GM171" i="1"/>
  <c r="HV254" i="1"/>
  <c r="HO254" i="1"/>
  <c r="HP254" i="1" s="1"/>
  <c r="AW158" i="1"/>
  <c r="AX158" i="1" s="1"/>
  <c r="GJ281" i="1"/>
  <c r="CD198" i="1"/>
  <c r="GO153" i="1"/>
  <c r="HI153" i="1" s="1"/>
  <c r="FV153" i="1"/>
  <c r="CD134" i="1"/>
  <c r="GK91" i="1"/>
  <c r="GL91" i="1" s="1"/>
  <c r="HF182" i="1"/>
  <c r="AW286" i="1"/>
  <c r="AX286" i="1" s="1"/>
  <c r="FV157" i="1"/>
  <c r="FO157" i="1"/>
  <c r="HV325" i="1"/>
  <c r="HO325" i="1"/>
  <c r="HP325" i="1" s="1"/>
  <c r="GR241" i="1"/>
  <c r="HD241" i="1" s="1"/>
  <c r="GS241" i="1"/>
  <c r="CM241" i="1"/>
  <c r="CN241" i="1"/>
  <c r="GN317" i="1"/>
  <c r="GM317" i="1"/>
  <c r="BX97" i="1"/>
  <c r="FJ97" i="1"/>
  <c r="FN97" i="1"/>
  <c r="BY270" i="1"/>
  <c r="CD270" i="1" s="1"/>
  <c r="FK270" i="1"/>
  <c r="FY270" i="1"/>
  <c r="GR34" i="1"/>
  <c r="HD34" i="1" s="1"/>
  <c r="GS34" i="1"/>
  <c r="CM34" i="1"/>
  <c r="CN34" i="1"/>
  <c r="GT34" i="1"/>
  <c r="BX165" i="1"/>
  <c r="FJ165" i="1"/>
  <c r="FK165" i="1" s="1"/>
  <c r="FN165" i="1"/>
  <c r="BY255" i="1"/>
  <c r="FY255" i="1"/>
  <c r="GO85" i="1"/>
  <c r="HI85" i="1" s="1"/>
  <c r="HQ85" i="1" s="1"/>
  <c r="HV326" i="1"/>
  <c r="HO326" i="1"/>
  <c r="HP326" i="1" s="1"/>
  <c r="HV117" i="1"/>
  <c r="HO117" i="1"/>
  <c r="HP117" i="1" s="1"/>
  <c r="BY296" i="1"/>
  <c r="FY296" i="1"/>
  <c r="HH34" i="1"/>
  <c r="BX42" i="1"/>
  <c r="FJ42" i="1"/>
  <c r="FN42" i="1"/>
  <c r="GR253" i="1"/>
  <c r="HD253" i="1" s="1"/>
  <c r="GS253" i="1"/>
  <c r="CM253" i="1"/>
  <c r="CN253" i="1"/>
  <c r="HM293" i="1"/>
  <c r="HN293" i="1"/>
  <c r="CM28" i="1"/>
  <c r="BX93" i="1"/>
  <c r="FJ93" i="1"/>
  <c r="FN93" i="1"/>
  <c r="BY276" i="1"/>
  <c r="FK276" i="1"/>
  <c r="GO183" i="1"/>
  <c r="GT183" i="1" s="1"/>
  <c r="FV183" i="1"/>
  <c r="FO33" i="1"/>
  <c r="FY21" i="1"/>
  <c r="HH125" i="1"/>
  <c r="BX123" i="1"/>
  <c r="FJ123" i="1"/>
  <c r="FN123" i="1"/>
  <c r="HV312" i="1"/>
  <c r="HO312" i="1"/>
  <c r="HP312" i="1" s="1"/>
  <c r="GO147" i="1"/>
  <c r="GT147" i="1" s="1"/>
  <c r="FV147" i="1"/>
  <c r="HI170" i="1"/>
  <c r="GO170" i="1"/>
  <c r="GT170" i="1" s="1"/>
  <c r="GR37" i="1"/>
  <c r="HD37" i="1" s="1"/>
  <c r="CM37" i="1"/>
  <c r="CN37" i="1"/>
  <c r="GS37" i="1"/>
  <c r="GT37" i="1"/>
  <c r="BX53" i="1"/>
  <c r="FJ53" i="1"/>
  <c r="FN53" i="1"/>
  <c r="FK53" i="1"/>
  <c r="GO55" i="1"/>
  <c r="GT55" i="1" s="1"/>
  <c r="FK104" i="1"/>
  <c r="GR63" i="1"/>
  <c r="HD63" i="1" s="1"/>
  <c r="CM63" i="1"/>
  <c r="CN63" i="1"/>
  <c r="GS63" i="1"/>
  <c r="HI273" i="1"/>
  <c r="HQ273" i="1" s="1"/>
  <c r="GO273" i="1"/>
  <c r="GT273" i="1" s="1"/>
  <c r="CN32" i="1"/>
  <c r="GS271" i="1"/>
  <c r="GR211" i="1"/>
  <c r="HD211" i="1" s="1"/>
  <c r="GS211" i="1"/>
  <c r="CM211" i="1"/>
  <c r="CN211" i="1"/>
  <c r="GT211" i="1"/>
  <c r="GO230" i="1"/>
  <c r="HI230" i="1" s="1"/>
  <c r="HQ230" i="1" s="1"/>
  <c r="GR62" i="1"/>
  <c r="HD62" i="1" s="1"/>
  <c r="CM62" i="1"/>
  <c r="CN62" i="1"/>
  <c r="GS62" i="1"/>
  <c r="GR198" i="1"/>
  <c r="HD198" i="1" s="1"/>
  <c r="CM198" i="1"/>
  <c r="CN198" i="1"/>
  <c r="GS198" i="1"/>
  <c r="FK34" i="1"/>
  <c r="GS221" i="1"/>
  <c r="GI257" i="1"/>
  <c r="GK257" i="1" s="1"/>
  <c r="GL257" i="1" s="1"/>
  <c r="GS168" i="1"/>
  <c r="GR122" i="1"/>
  <c r="HD122" i="1" s="1"/>
  <c r="GR236" i="1"/>
  <c r="HD236" i="1" s="1"/>
  <c r="GS236" i="1"/>
  <c r="CN236" i="1"/>
  <c r="CM236" i="1"/>
  <c r="GT236" i="1"/>
  <c r="GR186" i="1"/>
  <c r="HD186" i="1" s="1"/>
  <c r="GR229" i="1"/>
  <c r="HD229" i="1" s="1"/>
  <c r="CM229" i="1"/>
  <c r="GS229" i="1"/>
  <c r="CN229" i="1"/>
  <c r="GM51" i="1"/>
  <c r="GJ51" i="1"/>
  <c r="BX173" i="1"/>
  <c r="FJ173" i="1"/>
  <c r="FN173" i="1"/>
  <c r="FK173" i="1"/>
  <c r="HM330" i="1"/>
  <c r="HN330" i="1"/>
  <c r="HE239" i="1"/>
  <c r="IK239" i="1" s="1"/>
  <c r="IB88" i="1"/>
  <c r="GU88" i="1"/>
  <c r="GV88" i="1"/>
  <c r="GW130" i="1"/>
  <c r="HE130" i="1"/>
  <c r="HU217" i="1"/>
  <c r="HX217" i="1" s="1"/>
  <c r="GO215" i="1"/>
  <c r="HI215" i="1" s="1"/>
  <c r="HQ215" i="1" s="1"/>
  <c r="AW71" i="1"/>
  <c r="AX71" i="1" s="1"/>
  <c r="HI266" i="1"/>
  <c r="GO266" i="1"/>
  <c r="HI184" i="1"/>
  <c r="HQ184" i="1" s="1"/>
  <c r="GO184" i="1"/>
  <c r="FO87" i="1"/>
  <c r="HH269" i="1"/>
  <c r="GN269" i="1"/>
  <c r="GM269" i="1"/>
  <c r="HK281" i="1"/>
  <c r="FY53" i="1"/>
  <c r="FO53" i="1"/>
  <c r="HM173" i="1"/>
  <c r="GR55" i="1"/>
  <c r="HD55" i="1" s="1"/>
  <c r="CN55" i="1"/>
  <c r="GS55" i="1"/>
  <c r="CM55" i="1"/>
  <c r="HE32" i="1"/>
  <c r="IK32" i="1" s="1"/>
  <c r="HI20" i="1"/>
  <c r="HQ20" i="1" s="1"/>
  <c r="HE329" i="1"/>
  <c r="GN246" i="1"/>
  <c r="GM246" i="1"/>
  <c r="AW84" i="1"/>
  <c r="AX84" i="1" s="1"/>
  <c r="GN116" i="1"/>
  <c r="GM116" i="1"/>
  <c r="HH268" i="1"/>
  <c r="GN268" i="1"/>
  <c r="GM268" i="1"/>
  <c r="HH305" i="1"/>
  <c r="HI216" i="1"/>
  <c r="HQ216" i="1" s="1"/>
  <c r="GN238" i="1"/>
  <c r="GM238" i="1"/>
  <c r="HH69" i="1"/>
  <c r="GN69" i="1"/>
  <c r="FV69" i="1" s="1"/>
  <c r="GM69" i="1"/>
  <c r="FO238" i="1"/>
  <c r="BY287" i="1"/>
  <c r="FY287" i="1"/>
  <c r="FK287" i="1"/>
  <c r="BX313" i="1"/>
  <c r="FJ313" i="1"/>
  <c r="FN313" i="1"/>
  <c r="FK313" i="1"/>
  <c r="HV168" i="1"/>
  <c r="HO168" i="1"/>
  <c r="HP168" i="1" s="1"/>
  <c r="HH132" i="1"/>
  <c r="GK219" i="1"/>
  <c r="GL219" i="1" s="1"/>
  <c r="HV143" i="1"/>
  <c r="HO143" i="1"/>
  <c r="HP143" i="1" s="1"/>
  <c r="HQ224" i="1"/>
  <c r="HQ288" i="1"/>
  <c r="HS288" i="1" s="1"/>
  <c r="HM233" i="1"/>
  <c r="HN233" i="1"/>
  <c r="HH187" i="1"/>
  <c r="HQ187" i="1" s="1"/>
  <c r="HH252" i="1"/>
  <c r="GN252" i="1"/>
  <c r="GM252" i="1"/>
  <c r="HV171" i="1"/>
  <c r="HO171" i="1"/>
  <c r="HP171" i="1" s="1"/>
  <c r="AW189" i="1"/>
  <c r="AX189" i="1" s="1"/>
  <c r="CD81" i="1"/>
  <c r="HE93" i="1"/>
  <c r="IK93" i="1" s="1"/>
  <c r="HQ143" i="1"/>
  <c r="HV69" i="1"/>
  <c r="HO69" i="1"/>
  <c r="HP69" i="1" s="1"/>
  <c r="HF145" i="1"/>
  <c r="HE217" i="1"/>
  <c r="BY272" i="1"/>
  <c r="FY272" i="1"/>
  <c r="FK272" i="1"/>
  <c r="FO226" i="1"/>
  <c r="FV226" i="1"/>
  <c r="HH78" i="1"/>
  <c r="GN78" i="1"/>
  <c r="GM78" i="1"/>
  <c r="GR24" i="1"/>
  <c r="HD24" i="1" s="1"/>
  <c r="GS24" i="1"/>
  <c r="CM24" i="1"/>
  <c r="CN24" i="1"/>
  <c r="HR223" i="1"/>
  <c r="HS223" i="1"/>
  <c r="HR299" i="1"/>
  <c r="HS299" i="1"/>
  <c r="CD104" i="1"/>
  <c r="HR210" i="1"/>
  <c r="HS210" i="1"/>
  <c r="HH43" i="1"/>
  <c r="GN43" i="1"/>
  <c r="GM43" i="1"/>
  <c r="GN120" i="1"/>
  <c r="GM120" i="1"/>
  <c r="FV120" i="1"/>
  <c r="HH36" i="1"/>
  <c r="GW288" i="1"/>
  <c r="HE288" i="1"/>
  <c r="IK288" i="1" s="1"/>
  <c r="GN152" i="1"/>
  <c r="GM152" i="1"/>
  <c r="HI92" i="1"/>
  <c r="HQ92" i="1" s="1"/>
  <c r="HR92" i="1" s="1"/>
  <c r="HM324" i="1"/>
  <c r="HN324" i="1" s="1"/>
  <c r="AW181" i="1"/>
  <c r="AX181" i="1" s="1"/>
  <c r="HH277" i="1"/>
  <c r="HF239" i="1"/>
  <c r="GJ107" i="1"/>
  <c r="GK107" i="1" s="1"/>
  <c r="GL107" i="1" s="1"/>
  <c r="FL302" i="1"/>
  <c r="GK134" i="1"/>
  <c r="GL134" i="1" s="1"/>
  <c r="CD283" i="1"/>
  <c r="FV129" i="1"/>
  <c r="HH39" i="1"/>
  <c r="GN39" i="1"/>
  <c r="FV39" i="1" s="1"/>
  <c r="AW193" i="1"/>
  <c r="AX193" i="1" s="1"/>
  <c r="BY69" i="1"/>
  <c r="GW174" i="1"/>
  <c r="HE174" i="1"/>
  <c r="IK174" i="1" s="1"/>
  <c r="CD218" i="1"/>
  <c r="GK233" i="1"/>
  <c r="GL233" i="1" s="1"/>
  <c r="HM151" i="1"/>
  <c r="HN151" i="1" s="1"/>
  <c r="FV246" i="1"/>
  <c r="FO246" i="1"/>
  <c r="FV119" i="1"/>
  <c r="FO119" i="1"/>
  <c r="BX138" i="1"/>
  <c r="FJ138" i="1"/>
  <c r="FN138" i="1"/>
  <c r="FK138" i="1"/>
  <c r="GR112" i="1"/>
  <c r="HD112" i="1" s="1"/>
  <c r="GS112" i="1"/>
  <c r="CM112" i="1"/>
  <c r="CN112" i="1"/>
  <c r="HV26" i="1"/>
  <c r="HO26" i="1"/>
  <c r="HP26" i="1" s="1"/>
  <c r="BX225" i="1"/>
  <c r="FJ225" i="1"/>
  <c r="FN225" i="1"/>
  <c r="GN250" i="1"/>
  <c r="GM250" i="1"/>
  <c r="IB130" i="1"/>
  <c r="GU130" i="1"/>
  <c r="GV130" i="1"/>
  <c r="GK285" i="1"/>
  <c r="GL285" i="1" s="1"/>
  <c r="HV93" i="1"/>
  <c r="HO93" i="1"/>
  <c r="HP93" i="1" s="1"/>
  <c r="FV32" i="1"/>
  <c r="IB322" i="1"/>
  <c r="GU322" i="1"/>
  <c r="GW322" i="1" s="1"/>
  <c r="GV322" i="1"/>
  <c r="CD220" i="1"/>
  <c r="BY284" i="1"/>
  <c r="CD68" i="1"/>
  <c r="CB83" i="1"/>
  <c r="FI83" i="1"/>
  <c r="GK60" i="1"/>
  <c r="GL60" i="1" s="1"/>
  <c r="HM67" i="1"/>
  <c r="HN67" i="1"/>
  <c r="GH314" i="1"/>
  <c r="GI314" i="1"/>
  <c r="AW255" i="1"/>
  <c r="AX255" i="1" s="1"/>
  <c r="GK193" i="1"/>
  <c r="GL193" i="1" s="1"/>
  <c r="HM225" i="1"/>
  <c r="HN225" i="1" s="1"/>
  <c r="HS92" i="1"/>
  <c r="GR25" i="1"/>
  <c r="HD25" i="1" s="1"/>
  <c r="CM25" i="1"/>
  <c r="GS25" i="1"/>
  <c r="CN25" i="1"/>
  <c r="GK278" i="1"/>
  <c r="GL278" i="1" s="1"/>
  <c r="GV106" i="1"/>
  <c r="IB106" i="1"/>
  <c r="GU106" i="1"/>
  <c r="GW106" i="1" s="1"/>
  <c r="HF319" i="1"/>
  <c r="CD71" i="1"/>
  <c r="BY96" i="1"/>
  <c r="FY96" i="1"/>
  <c r="FL257" i="1"/>
  <c r="FL140" i="1"/>
  <c r="GR17" i="1"/>
  <c r="HD17" i="1" s="1"/>
  <c r="CN17" i="1"/>
  <c r="CM17" i="1"/>
  <c r="GS17" i="1"/>
  <c r="HF294" i="1"/>
  <c r="GO142" i="1"/>
  <c r="HI142" i="1" s="1"/>
  <c r="HQ142" i="1" s="1"/>
  <c r="BX18" i="1"/>
  <c r="FJ18" i="1"/>
  <c r="FN18" i="1"/>
  <c r="AW64" i="1"/>
  <c r="AX64" i="1" s="1"/>
  <c r="HH95" i="1"/>
  <c r="GO231" i="1"/>
  <c r="HI231" i="1" s="1"/>
  <c r="CD135" i="1"/>
  <c r="BX117" i="1"/>
  <c r="FJ117" i="1"/>
  <c r="FN117" i="1"/>
  <c r="FK117" i="1"/>
  <c r="GO190" i="1"/>
  <c r="HI190" i="1" s="1"/>
  <c r="HN85" i="1"/>
  <c r="HH103" i="1"/>
  <c r="GN103" i="1"/>
  <c r="FV103" i="1" s="1"/>
  <c r="GM103" i="1"/>
  <c r="HM177" i="1"/>
  <c r="HN177" i="1" s="1"/>
  <c r="HE327" i="1"/>
  <c r="IK327" i="1" s="1"/>
  <c r="HV291" i="1"/>
  <c r="HO291" i="1"/>
  <c r="HP291" i="1" s="1"/>
  <c r="FY81" i="1"/>
  <c r="HV139" i="1"/>
  <c r="HO139" i="1"/>
  <c r="HP139" i="1" s="1"/>
  <c r="HF216" i="1"/>
  <c r="HF261" i="1"/>
  <c r="HV172" i="1"/>
  <c r="HO172" i="1"/>
  <c r="HP172" i="1" s="1"/>
  <c r="GO239" i="1"/>
  <c r="GT239" i="1" s="1"/>
  <c r="FV239" i="1"/>
  <c r="BX144" i="1"/>
  <c r="FJ144" i="1"/>
  <c r="FN144" i="1"/>
  <c r="HH99" i="1"/>
  <c r="BY64" i="1"/>
  <c r="FK64" i="1"/>
  <c r="BY158" i="1"/>
  <c r="GJ66" i="1"/>
  <c r="HL281" i="1"/>
  <c r="HV226" i="1"/>
  <c r="HO226" i="1"/>
  <c r="HP226" i="1" s="1"/>
  <c r="FO285" i="1"/>
  <c r="HH153" i="1"/>
  <c r="HI181" i="1"/>
  <c r="GO181" i="1"/>
  <c r="HM98" i="1"/>
  <c r="HN98" i="1"/>
  <c r="HV133" i="1"/>
  <c r="HO133" i="1"/>
  <c r="HP133" i="1" s="1"/>
  <c r="BY286" i="1"/>
  <c r="FK286" i="1"/>
  <c r="AW106" i="1"/>
  <c r="AX106" i="1" s="1"/>
  <c r="HM255" i="1"/>
  <c r="GJ113" i="1"/>
  <c r="FO109" i="1"/>
  <c r="HV246" i="1"/>
  <c r="HO246" i="1"/>
  <c r="HP246" i="1" s="1"/>
  <c r="HN325" i="1"/>
  <c r="CB107" i="1"/>
  <c r="FI107" i="1"/>
  <c r="HF308" i="1"/>
  <c r="AW76" i="1"/>
  <c r="AX76" i="1" s="1"/>
  <c r="CD296" i="1"/>
  <c r="GO306" i="1"/>
  <c r="HI306" i="1" s="1"/>
  <c r="FV306" i="1"/>
  <c r="FV128" i="1"/>
  <c r="FO128" i="1"/>
  <c r="GO253" i="1"/>
  <c r="GT253" i="1" s="1"/>
  <c r="AW75" i="1"/>
  <c r="AX75" i="1" s="1"/>
  <c r="GO70" i="1"/>
  <c r="HI70" i="1" s="1"/>
  <c r="HV264" i="1"/>
  <c r="HO264" i="1"/>
  <c r="HP264" i="1" s="1"/>
  <c r="CN28" i="1"/>
  <c r="FV166" i="1"/>
  <c r="HV292" i="1"/>
  <c r="HO292" i="1"/>
  <c r="HP292" i="1" s="1"/>
  <c r="HH183" i="1"/>
  <c r="HH275" i="1"/>
  <c r="GN275" i="1"/>
  <c r="GM275" i="1"/>
  <c r="BX157" i="1"/>
  <c r="FJ157" i="1"/>
  <c r="FN157" i="1"/>
  <c r="FK157" i="1"/>
  <c r="HI158" i="1"/>
  <c r="GO158" i="1"/>
  <c r="GT158" i="1" s="1"/>
  <c r="CB80" i="1"/>
  <c r="FI80" i="1"/>
  <c r="HH147" i="1"/>
  <c r="HH170" i="1"/>
  <c r="HQ170" i="1" s="1"/>
  <c r="HS213" i="1"/>
  <c r="HT213" i="1" s="1"/>
  <c r="HS244" i="1"/>
  <c r="HT244" i="1" s="1"/>
  <c r="CD212" i="1"/>
  <c r="GK212" i="1"/>
  <c r="GL212" i="1" s="1"/>
  <c r="GO84" i="1"/>
  <c r="HI84" i="1" s="1"/>
  <c r="GR291" i="1"/>
  <c r="HD291" i="1" s="1"/>
  <c r="CN291" i="1"/>
  <c r="CM291" i="1"/>
  <c r="GS291" i="1"/>
  <c r="HH55" i="1"/>
  <c r="GO63" i="1"/>
  <c r="HI63" i="1" s="1"/>
  <c r="GO73" i="1"/>
  <c r="GT73" i="1" s="1"/>
  <c r="FV252" i="1"/>
  <c r="CN271" i="1"/>
  <c r="GS159" i="1"/>
  <c r="GO198" i="1"/>
  <c r="HI198" i="1" s="1"/>
  <c r="HQ198" i="1" s="1"/>
  <c r="GR149" i="1"/>
  <c r="HD149" i="1" s="1"/>
  <c r="CM149" i="1"/>
  <c r="CN149" i="1"/>
  <c r="GS149" i="1"/>
  <c r="GR169" i="1"/>
  <c r="HD169" i="1" s="1"/>
  <c r="GS169" i="1"/>
  <c r="CM169" i="1"/>
  <c r="CN169" i="1"/>
  <c r="GT169" i="1"/>
  <c r="CM168" i="1"/>
  <c r="HS20" i="1"/>
  <c r="HR20" i="1"/>
  <c r="AW81" i="1"/>
  <c r="AX81" i="1" s="1"/>
  <c r="HE210" i="1"/>
  <c r="IK210" i="1" s="1"/>
  <c r="IB56" i="1"/>
  <c r="GU56" i="1"/>
  <c r="GV56" i="1"/>
  <c r="HM276" i="1"/>
  <c r="HH139" i="1"/>
  <c r="GN139" i="1"/>
  <c r="GM139" i="1"/>
  <c r="BX274" i="1"/>
  <c r="FJ274" i="1"/>
  <c r="FN274" i="1"/>
  <c r="BY43" i="1"/>
  <c r="HN256" i="1"/>
  <c r="HM256" i="1"/>
  <c r="HH111" i="1"/>
  <c r="GN111" i="1"/>
  <c r="BX246" i="1"/>
  <c r="FJ246" i="1"/>
  <c r="FN246" i="1"/>
  <c r="HV42" i="1"/>
  <c r="HO42" i="1"/>
  <c r="HP42" i="1" s="1"/>
  <c r="FV256" i="1"/>
  <c r="FO256" i="1"/>
  <c r="HV236" i="1"/>
  <c r="HO236" i="1"/>
  <c r="HP236" i="1" s="1"/>
  <c r="HH31" i="1"/>
  <c r="GN31" i="1"/>
  <c r="GR31" i="1" s="1"/>
  <c r="HD31" i="1" s="1"/>
  <c r="HE224" i="1"/>
  <c r="IK224" i="1" s="1"/>
  <c r="GO52" i="1"/>
  <c r="GT52" i="1" s="1"/>
  <c r="BY21" i="1"/>
  <c r="CD21" i="1" s="1"/>
  <c r="FK21" i="1"/>
  <c r="HS304" i="1"/>
  <c r="HR304" i="1"/>
  <c r="HV289" i="1"/>
  <c r="HO289" i="1"/>
  <c r="HP289" i="1" s="1"/>
  <c r="HH258" i="1"/>
  <c r="GN258" i="1"/>
  <c r="FV258" i="1" s="1"/>
  <c r="GM258" i="1"/>
  <c r="GR52" i="1"/>
  <c r="HD52" i="1" s="1"/>
  <c r="GR230" i="1"/>
  <c r="HD230" i="1" s="1"/>
  <c r="CN230" i="1"/>
  <c r="CM230" i="1"/>
  <c r="GS230" i="1"/>
  <c r="GT230" i="1"/>
  <c r="HM91" i="1"/>
  <c r="HM166" i="1"/>
  <c r="HN166" i="1"/>
  <c r="HK148" i="1"/>
  <c r="HH265" i="1"/>
  <c r="GN265" i="1"/>
  <c r="FV265" i="1"/>
  <c r="GM265" i="1"/>
  <c r="HV138" i="1"/>
  <c r="HO138" i="1"/>
  <c r="HP138" i="1" s="1"/>
  <c r="HH248" i="1"/>
  <c r="GN248" i="1"/>
  <c r="FV248" i="1"/>
  <c r="GM248" i="1"/>
  <c r="GK315" i="1"/>
  <c r="GL315" i="1" s="1"/>
  <c r="GN76" i="1"/>
  <c r="GM76" i="1"/>
  <c r="HH45" i="1"/>
  <c r="GN45" i="1"/>
  <c r="GM45" i="1"/>
  <c r="GR108" i="1"/>
  <c r="HD108" i="1" s="1"/>
  <c r="CM108" i="1"/>
  <c r="CN108" i="1"/>
  <c r="GS108" i="1"/>
  <c r="BX250" i="1"/>
  <c r="FJ250" i="1"/>
  <c r="FK250" i="1" s="1"/>
  <c r="FN250" i="1"/>
  <c r="FY27" i="1"/>
  <c r="FO27" i="1"/>
  <c r="BY189" i="1"/>
  <c r="HH27" i="1"/>
  <c r="GN27" i="1"/>
  <c r="GR27" i="1" s="1"/>
  <c r="HD27" i="1" s="1"/>
  <c r="GN282" i="1"/>
  <c r="BX39" i="1"/>
  <c r="FJ39" i="1"/>
  <c r="FN39" i="1"/>
  <c r="BX139" i="1"/>
  <c r="FJ139" i="1"/>
  <c r="FN139" i="1"/>
  <c r="HV263" i="1"/>
  <c r="HO263" i="1"/>
  <c r="HP263" i="1" s="1"/>
  <c r="BX167" i="1"/>
  <c r="FJ167" i="1"/>
  <c r="FN167" i="1"/>
  <c r="FK167" i="1"/>
  <c r="GV320" i="1"/>
  <c r="GU320" i="1"/>
  <c r="IB320" i="1"/>
  <c r="HV144" i="1"/>
  <c r="HO144" i="1"/>
  <c r="HP144" i="1" s="1"/>
  <c r="HI24" i="1"/>
  <c r="GO24" i="1"/>
  <c r="GT24" i="1" s="1"/>
  <c r="GH66" i="1"/>
  <c r="GI66" i="1"/>
  <c r="IB316" i="1"/>
  <c r="GU316" i="1"/>
  <c r="GW316" i="1" s="1"/>
  <c r="GV316" i="1"/>
  <c r="HM40" i="1"/>
  <c r="HN40" i="1"/>
  <c r="GO41" i="1"/>
  <c r="GT41" i="1" s="1"/>
  <c r="FV41" i="1"/>
  <c r="HM87" i="1"/>
  <c r="HN87" i="1"/>
  <c r="HM31" i="1"/>
  <c r="HN31" i="1"/>
  <c r="CD312" i="1"/>
  <c r="FV251" i="1"/>
  <c r="FO251" i="1"/>
  <c r="AW134" i="1"/>
  <c r="AX134" i="1" s="1"/>
  <c r="FV192" i="1"/>
  <c r="BY199" i="1"/>
  <c r="CD199" i="1" s="1"/>
  <c r="FY199" i="1"/>
  <c r="GK33" i="1"/>
  <c r="GL33" i="1" s="1"/>
  <c r="GR126" i="1"/>
  <c r="HD126" i="1" s="1"/>
  <c r="GS126" i="1"/>
  <c r="CN126" i="1"/>
  <c r="CM126" i="1"/>
  <c r="HV55" i="1"/>
  <c r="HO55" i="1"/>
  <c r="HP55" i="1" s="1"/>
  <c r="HI101" i="1"/>
  <c r="GO101" i="1"/>
  <c r="GT101" i="1" s="1"/>
  <c r="HR316" i="1"/>
  <c r="BX317" i="1"/>
  <c r="FJ317" i="1"/>
  <c r="FK317" i="1" s="1"/>
  <c r="FN317" i="1"/>
  <c r="BY181" i="1"/>
  <c r="FY181" i="1"/>
  <c r="BX237" i="1"/>
  <c r="FJ237" i="1"/>
  <c r="FK237" i="1" s="1"/>
  <c r="FN237" i="1"/>
  <c r="AW260" i="1"/>
  <c r="AX260" i="1" s="1"/>
  <c r="GK177" i="1"/>
  <c r="GL177" i="1" s="1"/>
  <c r="HR203" i="1"/>
  <c r="HU203" i="1" s="1"/>
  <c r="HS203" i="1"/>
  <c r="HF121" i="1"/>
  <c r="HM278" i="1"/>
  <c r="HN278" i="1" s="1"/>
  <c r="HK107" i="1"/>
  <c r="BX131" i="1"/>
  <c r="FJ131" i="1"/>
  <c r="FN131" i="1"/>
  <c r="GR156" i="1"/>
  <c r="HD156" i="1" s="1"/>
  <c r="GS156" i="1"/>
  <c r="CN156" i="1"/>
  <c r="CM156" i="1"/>
  <c r="GN214" i="1"/>
  <c r="FV214" i="1"/>
  <c r="GM214" i="1"/>
  <c r="HH297" i="1"/>
  <c r="GN297" i="1"/>
  <c r="FV297" i="1"/>
  <c r="GM297" i="1"/>
  <c r="FY189" i="1"/>
  <c r="HV303" i="1"/>
  <c r="HO303" i="1"/>
  <c r="HP303" i="1" s="1"/>
  <c r="HM58" i="1"/>
  <c r="HN58" i="1"/>
  <c r="IB299" i="1"/>
  <c r="GU299" i="1"/>
  <c r="GV299" i="1"/>
  <c r="HH323" i="1"/>
  <c r="GN323" i="1"/>
  <c r="FV323" i="1" s="1"/>
  <c r="GM323" i="1"/>
  <c r="HV262" i="1"/>
  <c r="HO262" i="1"/>
  <c r="HP262" i="1" s="1"/>
  <c r="GK310" i="1"/>
  <c r="GL310" i="1" s="1"/>
  <c r="BY79" i="1"/>
  <c r="FK79" i="1"/>
  <c r="AW191" i="1"/>
  <c r="AX191" i="1" s="1"/>
  <c r="HE322" i="1"/>
  <c r="IK322" i="1" s="1"/>
  <c r="GM282" i="1"/>
  <c r="GR260" i="1"/>
  <c r="HD260" i="1" s="1"/>
  <c r="GS260" i="1"/>
  <c r="CM260" i="1"/>
  <c r="CN260" i="1"/>
  <c r="HH283" i="1"/>
  <c r="GN283" i="1"/>
  <c r="GM283" i="1"/>
  <c r="CB54" i="1"/>
  <c r="FI54" i="1"/>
  <c r="FV215" i="1"/>
  <c r="HV118" i="1"/>
  <c r="HO118" i="1"/>
  <c r="HP118" i="1" s="1"/>
  <c r="GR46" i="1"/>
  <c r="HD46" i="1" s="1"/>
  <c r="CM46" i="1"/>
  <c r="CN46" i="1"/>
  <c r="GS46" i="1"/>
  <c r="GR16" i="1"/>
  <c r="HD16" i="1" s="1"/>
  <c r="CM16" i="1"/>
  <c r="CN16" i="1"/>
  <c r="GS16" i="1"/>
  <c r="HE202" i="1"/>
  <c r="IK202" i="1" s="1"/>
  <c r="GW202" i="1"/>
  <c r="GN49" i="1"/>
  <c r="FV49" i="1" s="1"/>
  <c r="GM49" i="1"/>
  <c r="HR224" i="1"/>
  <c r="HS224" i="1"/>
  <c r="BX116" i="1"/>
  <c r="FJ116" i="1"/>
  <c r="FK116" i="1"/>
  <c r="FN116" i="1"/>
  <c r="HH227" i="1"/>
  <c r="GN227" i="1"/>
  <c r="GM227" i="1"/>
  <c r="BY301" i="1"/>
  <c r="CD215" i="1"/>
  <c r="CD180" i="1"/>
  <c r="GR127" i="1"/>
  <c r="HD127" i="1" s="1"/>
  <c r="CM127" i="1"/>
  <c r="CN127" i="1"/>
  <c r="GS127" i="1"/>
  <c r="BY162" i="1"/>
  <c r="CM235" i="1"/>
  <c r="CD98" i="1"/>
  <c r="GI280" i="1"/>
  <c r="GK280" i="1" s="1"/>
  <c r="GL280" i="1" s="1"/>
  <c r="GM280" i="1" s="1"/>
  <c r="HH53" i="1"/>
  <c r="GN53" i="1"/>
  <c r="HS130" i="1"/>
  <c r="HT130" i="1" s="1"/>
  <c r="HM189" i="1"/>
  <c r="HN189" i="1"/>
  <c r="BX90" i="1"/>
  <c r="FJ90" i="1"/>
  <c r="FN90" i="1"/>
  <c r="HE195" i="1"/>
  <c r="IK195" i="1" s="1"/>
  <c r="HH231" i="1"/>
  <c r="GR137" i="1"/>
  <c r="HD137" i="1" s="1"/>
  <c r="GS137" i="1"/>
  <c r="CM137" i="1"/>
  <c r="CN137" i="1"/>
  <c r="HV123" i="1"/>
  <c r="HO123" i="1"/>
  <c r="HP123" i="1" s="1"/>
  <c r="BX282" i="1"/>
  <c r="FJ282" i="1"/>
  <c r="FK282" i="1"/>
  <c r="FN282" i="1"/>
  <c r="HV186" i="1"/>
  <c r="HO186" i="1"/>
  <c r="HP186" i="1" s="1"/>
  <c r="BY58" i="1"/>
  <c r="FK58" i="1"/>
  <c r="HH190" i="1"/>
  <c r="HH61" i="1"/>
  <c r="GN61" i="1"/>
  <c r="GM61" i="1"/>
  <c r="FV61" i="1"/>
  <c r="BY264" i="1"/>
  <c r="FY264" i="1"/>
  <c r="HV122" i="1"/>
  <c r="HO122" i="1"/>
  <c r="HP122" i="1" s="1"/>
  <c r="HF327" i="1"/>
  <c r="HH161" i="1"/>
  <c r="GN161" i="1"/>
  <c r="GM161" i="1"/>
  <c r="GN276" i="1"/>
  <c r="FV276" i="1"/>
  <c r="HV317" i="1"/>
  <c r="HO317" i="1"/>
  <c r="HP317" i="1" s="1"/>
  <c r="HK66" i="1"/>
  <c r="GK298" i="1"/>
  <c r="GL298" i="1" s="1"/>
  <c r="AW322" i="1"/>
  <c r="AX322" i="1" s="1"/>
  <c r="GR181" i="1"/>
  <c r="HD181" i="1" s="1"/>
  <c r="GS181" i="1"/>
  <c r="CM181" i="1"/>
  <c r="CN181" i="1"/>
  <c r="GT181" i="1"/>
  <c r="FK139" i="1"/>
  <c r="HE175" i="1"/>
  <c r="IK175" i="1" s="1"/>
  <c r="GW175" i="1"/>
  <c r="HS195" i="1"/>
  <c r="HR195" i="1"/>
  <c r="HK113" i="1"/>
  <c r="HV268" i="1"/>
  <c r="HO268" i="1"/>
  <c r="HP268" i="1" s="1"/>
  <c r="HE299" i="1"/>
  <c r="IK299" i="1" s="1"/>
  <c r="GW299" i="1"/>
  <c r="AW326" i="1"/>
  <c r="AX326" i="1" s="1"/>
  <c r="HV34" i="1"/>
  <c r="HO34" i="1"/>
  <c r="HP34" i="1" s="1"/>
  <c r="BX40" i="1"/>
  <c r="FJ40" i="1"/>
  <c r="FK40" i="1" s="1"/>
  <c r="FN40" i="1"/>
  <c r="BX91" i="1"/>
  <c r="FJ91" i="1"/>
  <c r="FN91" i="1"/>
  <c r="AW63" i="1"/>
  <c r="AX63" i="1" s="1"/>
  <c r="BY76" i="1"/>
  <c r="CD76" i="1" s="1"/>
  <c r="HV241" i="1"/>
  <c r="HO241" i="1"/>
  <c r="HP241" i="1" s="1"/>
  <c r="GO29" i="1"/>
  <c r="GT29" i="1" s="1"/>
  <c r="CD255" i="1"/>
  <c r="HR170" i="1"/>
  <c r="HU170" i="1" s="1"/>
  <c r="HS170" i="1"/>
  <c r="GU217" i="1"/>
  <c r="GW217" i="1" s="1"/>
  <c r="GV217" i="1"/>
  <c r="IB217" i="1"/>
  <c r="FY312" i="1"/>
  <c r="GR306" i="1"/>
  <c r="HD306" i="1" s="1"/>
  <c r="CN306" i="1"/>
  <c r="GS306" i="1"/>
  <c r="CM306" i="1"/>
  <c r="GT306" i="1"/>
  <c r="BY298" i="1"/>
  <c r="HI133" i="1"/>
  <c r="GO133" i="1"/>
  <c r="GT133" i="1" s="1"/>
  <c r="FV133" i="1"/>
  <c r="HH253" i="1"/>
  <c r="GN287" i="1"/>
  <c r="HH70" i="1"/>
  <c r="BX128" i="1"/>
  <c r="FJ128" i="1"/>
  <c r="FY128" i="1" s="1"/>
  <c r="FN128" i="1"/>
  <c r="HV159" i="1"/>
  <c r="HO159" i="1"/>
  <c r="HP159" i="1" s="1"/>
  <c r="CD276" i="1"/>
  <c r="BY252" i="1"/>
  <c r="CD252" i="1" s="1"/>
  <c r="FK252" i="1"/>
  <c r="GM53" i="1"/>
  <c r="GO155" i="1"/>
  <c r="HI155" i="1" s="1"/>
  <c r="FV168" i="1"/>
  <c r="HH254" i="1"/>
  <c r="GN254" i="1"/>
  <c r="GM254" i="1"/>
  <c r="HM313" i="1"/>
  <c r="HN313" i="1"/>
  <c r="HH158" i="1"/>
  <c r="HH97" i="1"/>
  <c r="GN97" i="1"/>
  <c r="GM97" i="1"/>
  <c r="GR84" i="1"/>
  <c r="HD84" i="1" s="1"/>
  <c r="CM84" i="1"/>
  <c r="CN84" i="1"/>
  <c r="GS84" i="1"/>
  <c r="GT84" i="1"/>
  <c r="GS234" i="1"/>
  <c r="HH63" i="1"/>
  <c r="FK220" i="1"/>
  <c r="GR124" i="1"/>
  <c r="HD124" i="1" s="1"/>
  <c r="CM124" i="1"/>
  <c r="CN124" i="1"/>
  <c r="GS124" i="1"/>
  <c r="GT124" i="1"/>
  <c r="FK231" i="1"/>
  <c r="HI211" i="1"/>
  <c r="GO211" i="1"/>
  <c r="CN159" i="1"/>
  <c r="GO62" i="1"/>
  <c r="GT62" i="1" s="1"/>
  <c r="FK144" i="1"/>
  <c r="CN168" i="1"/>
  <c r="CN292" i="1"/>
  <c r="GO236" i="1"/>
  <c r="HI236" i="1" s="1"/>
  <c r="BX65" i="1"/>
  <c r="FJ65" i="1"/>
  <c r="FK65" i="1" s="1"/>
  <c r="FN65" i="1"/>
  <c r="GN105" i="1"/>
  <c r="GM105" i="1"/>
  <c r="FV105" i="1"/>
  <c r="GR208" i="1"/>
  <c r="HD208" i="1" s="1"/>
  <c r="CN208" i="1"/>
  <c r="GS208" i="1"/>
  <c r="CM208" i="1"/>
  <c r="GT208" i="1"/>
  <c r="GO229" i="1"/>
  <c r="GT229" i="1" s="1"/>
  <c r="GO157" i="1"/>
  <c r="GT157" i="1" s="1"/>
  <c r="HH136" i="1"/>
  <c r="GN136" i="1"/>
  <c r="GM136" i="1"/>
  <c r="HV131" i="1"/>
  <c r="HO131" i="1"/>
  <c r="HP131" i="1" s="1"/>
  <c r="HM282" i="1"/>
  <c r="HN282" i="1" s="1"/>
  <c r="HV250" i="1"/>
  <c r="HO250" i="1"/>
  <c r="HP250" i="1" s="1"/>
  <c r="BX154" i="1"/>
  <c r="FJ154" i="1"/>
  <c r="FK154" i="1" s="1"/>
  <c r="FN154" i="1"/>
  <c r="GR232" i="1"/>
  <c r="HD232" i="1" s="1"/>
  <c r="GS232" i="1"/>
  <c r="GT232" i="1"/>
  <c r="CM232" i="1"/>
  <c r="CN232" i="1"/>
  <c r="HH144" i="1"/>
  <c r="GN144" i="1"/>
  <c r="GM144" i="1"/>
  <c r="CB113" i="1"/>
  <c r="FI113" i="1"/>
  <c r="IB304" i="1"/>
  <c r="GU304" i="1"/>
  <c r="GV304" i="1"/>
  <c r="HV114" i="1"/>
  <c r="HO114" i="1"/>
  <c r="HP114" i="1" s="1"/>
  <c r="HV275" i="1"/>
  <c r="HO275" i="1"/>
  <c r="HP275" i="1" s="1"/>
  <c r="HV273" i="1"/>
  <c r="HO273" i="1"/>
  <c r="HP273" i="1" s="1"/>
  <c r="FV31" i="1"/>
  <c r="GR293" i="1"/>
  <c r="HD293" i="1" s="1"/>
  <c r="CM293" i="1"/>
  <c r="CN293" i="1"/>
  <c r="GS293" i="1"/>
  <c r="HV78" i="1"/>
  <c r="HO78" i="1"/>
  <c r="HP78" i="1" s="1"/>
  <c r="FV266" i="1"/>
  <c r="GI51" i="1"/>
  <c r="GK51" i="1" s="1"/>
  <c r="GL51" i="1" s="1"/>
  <c r="HI74" i="1"/>
  <c r="HQ74" i="1" s="1"/>
  <c r="GO74" i="1"/>
  <c r="FY43" i="1"/>
  <c r="BX47" i="1"/>
  <c r="FJ47" i="1"/>
  <c r="FK47" i="1"/>
  <c r="FN47" i="1"/>
  <c r="CD287" i="1"/>
  <c r="GO108" i="1"/>
  <c r="HI108" i="1" s="1"/>
  <c r="FV108" i="1"/>
  <c r="HH205" i="1"/>
  <c r="GN205" i="1"/>
  <c r="FV205" i="1" s="1"/>
  <c r="BX89" i="1"/>
  <c r="FJ89" i="1"/>
  <c r="FK89" i="1" s="1"/>
  <c r="FN89" i="1"/>
  <c r="BX129" i="1"/>
  <c r="FJ129" i="1"/>
  <c r="FN129" i="1"/>
  <c r="HM94" i="1"/>
  <c r="HN94" i="1"/>
  <c r="GH281" i="1"/>
  <c r="GI281" i="1"/>
  <c r="GR82" i="1"/>
  <c r="HD82" i="1" s="1"/>
  <c r="CM82" i="1"/>
  <c r="CN82" i="1"/>
  <c r="GS82" i="1"/>
  <c r="HH18" i="1"/>
  <c r="GN18" i="1"/>
  <c r="GM18" i="1"/>
  <c r="HS286" i="1"/>
  <c r="HR286" i="1"/>
  <c r="HI32" i="1"/>
  <c r="HQ32" i="1" s="1"/>
  <c r="GO32" i="1"/>
  <c r="GT32" i="1" s="1"/>
  <c r="FV267" i="1"/>
  <c r="FY267" i="1"/>
  <c r="FO267" i="1"/>
  <c r="HM53" i="1"/>
  <c r="HN53" i="1"/>
  <c r="HI122" i="1"/>
  <c r="HQ122" i="1" s="1"/>
  <c r="GO122" i="1"/>
  <c r="GT122" i="1" s="1"/>
  <c r="HE289" i="1"/>
  <c r="IK289" i="1" s="1"/>
  <c r="GO128" i="1"/>
  <c r="GT128" i="1" s="1"/>
  <c r="FV269" i="1"/>
  <c r="HH50" i="1"/>
  <c r="GN50" i="1"/>
  <c r="GR50" i="1" s="1"/>
  <c r="HD50" i="1" s="1"/>
  <c r="CD272" i="1"/>
  <c r="GW320" i="1"/>
  <c r="HE320" i="1"/>
  <c r="IK320" i="1" s="1"/>
  <c r="HH228" i="1"/>
  <c r="GN228" i="1"/>
  <c r="CB314" i="1"/>
  <c r="FI314" i="1"/>
  <c r="GN313" i="1"/>
  <c r="GR206" i="1"/>
  <c r="HD206" i="1" s="1"/>
  <c r="CM206" i="1"/>
  <c r="GS206" i="1"/>
  <c r="CN206" i="1"/>
  <c r="GO110" i="1"/>
  <c r="GT110" i="1" s="1"/>
  <c r="GR226" i="1"/>
  <c r="HD226" i="1" s="1"/>
  <c r="CM226" i="1"/>
  <c r="CN226" i="1"/>
  <c r="GS226" i="1"/>
  <c r="HH41" i="1"/>
  <c r="HM111" i="1"/>
  <c r="HN111" i="1" s="1"/>
  <c r="GO192" i="1"/>
  <c r="GT192" i="1" s="1"/>
  <c r="BX110" i="1"/>
  <c r="FJ110" i="1"/>
  <c r="FK110" i="1" s="1"/>
  <c r="FN110" i="1"/>
  <c r="HQ101" i="1"/>
  <c r="BY260" i="1"/>
  <c r="FY260" i="1"/>
  <c r="GO19" i="1"/>
  <c r="GT19" i="1" s="1"/>
  <c r="IB191" i="1"/>
  <c r="GU191" i="1"/>
  <c r="GW191" i="1" s="1"/>
  <c r="GV191" i="1"/>
  <c r="HH284" i="1"/>
  <c r="GN284" i="1"/>
  <c r="GR284" i="1" s="1"/>
  <c r="HD284" i="1" s="1"/>
  <c r="GS110" i="1"/>
  <c r="CD69" i="1"/>
  <c r="FV116" i="1"/>
  <c r="FO116" i="1"/>
  <c r="FY116" i="1"/>
  <c r="GN178" i="1"/>
  <c r="FV178" i="1"/>
  <c r="GM178" i="1"/>
  <c r="CB66" i="1"/>
  <c r="FI66" i="1"/>
  <c r="FY219" i="1"/>
  <c r="FO219" i="1"/>
  <c r="HH87" i="1"/>
  <c r="GN87" i="1"/>
  <c r="FV87" i="1" s="1"/>
  <c r="HF321" i="1"/>
  <c r="HV198" i="1"/>
  <c r="HO198" i="1"/>
  <c r="HP198" i="1" s="1"/>
  <c r="BX152" i="1"/>
  <c r="FJ152" i="1"/>
  <c r="FN152" i="1"/>
  <c r="IB307" i="1"/>
  <c r="GU307" i="1"/>
  <c r="GV307" i="1"/>
  <c r="CD79" i="1"/>
  <c r="FV43" i="1"/>
  <c r="HV234" i="1"/>
  <c r="HO234" i="1"/>
  <c r="HP234" i="1" s="1"/>
  <c r="FO262" i="1"/>
  <c r="GO260" i="1"/>
  <c r="GT260" i="1" s="1"/>
  <c r="FV260" i="1"/>
  <c r="HV167" i="1"/>
  <c r="HO167" i="1"/>
  <c r="HP167" i="1" s="1"/>
  <c r="FY59" i="1"/>
  <c r="FO59" i="1"/>
  <c r="CD284" i="1"/>
  <c r="HV63" i="1"/>
  <c r="HO63" i="1"/>
  <c r="HP63" i="1" s="1"/>
  <c r="GO46" i="1"/>
  <c r="GT46" i="1" s="1"/>
  <c r="HI16" i="1"/>
  <c r="GO16" i="1"/>
  <c r="GT16" i="1" s="1"/>
  <c r="HV301" i="1"/>
  <c r="HO301" i="1"/>
  <c r="HP301" i="1" s="1"/>
  <c r="FV136" i="1"/>
  <c r="GR81" i="1"/>
  <c r="HD81" i="1" s="1"/>
  <c r="CM81" i="1"/>
  <c r="GS81" i="1"/>
  <c r="CN81" i="1"/>
  <c r="AW70" i="1"/>
  <c r="AX70" i="1" s="1"/>
  <c r="HM209" i="1"/>
  <c r="HN209" i="1" s="1"/>
  <c r="BX119" i="1"/>
  <c r="FJ119" i="1"/>
  <c r="FN119" i="1"/>
  <c r="GO127" i="1"/>
  <c r="HI127" i="1" s="1"/>
  <c r="GS235" i="1"/>
  <c r="GR296" i="1"/>
  <c r="HD296" i="1" s="1"/>
  <c r="CM296" i="1"/>
  <c r="CN296" i="1"/>
  <c r="GS296" i="1"/>
  <c r="GO112" i="1"/>
  <c r="HI112" i="1" s="1"/>
  <c r="GO271" i="1"/>
  <c r="GT271" i="1" s="1"/>
  <c r="FV271" i="1"/>
  <c r="HV258" i="1"/>
  <c r="HO258" i="1"/>
  <c r="HP258" i="1" s="1"/>
  <c r="CD96" i="1"/>
  <c r="FO131" i="1"/>
  <c r="FY131" i="1"/>
  <c r="HV269" i="1"/>
  <c r="HO269" i="1"/>
  <c r="HP269" i="1" s="1"/>
  <c r="HV221" i="1"/>
  <c r="HO221" i="1"/>
  <c r="HP221" i="1" s="1"/>
  <c r="HM279" i="1"/>
  <c r="HN279" i="1"/>
  <c r="HI221" i="1"/>
  <c r="GO221" i="1"/>
  <c r="GT221" i="1" s="1"/>
  <c r="GN165" i="1"/>
  <c r="GM165" i="1"/>
  <c r="HH165" i="1" s="1"/>
  <c r="GO137" i="1"/>
  <c r="HI137" i="1" s="1"/>
  <c r="FV137" i="1"/>
  <c r="GR23" i="1"/>
  <c r="HD23" i="1" s="1"/>
  <c r="GS23" i="1"/>
  <c r="CM23" i="1"/>
  <c r="CN23" i="1"/>
  <c r="GN194" i="1"/>
  <c r="FV194" i="1"/>
  <c r="GM194" i="1"/>
  <c r="HV239" i="1"/>
  <c r="HO239" i="1"/>
  <c r="HP239" i="1" s="1"/>
  <c r="CD264" i="1"/>
  <c r="HV119" i="1"/>
  <c r="HO119" i="1"/>
  <c r="HP119" i="1" s="1"/>
  <c r="BX60" i="1"/>
  <c r="FJ60" i="1"/>
  <c r="FN60" i="1"/>
  <c r="HN122" i="1"/>
  <c r="BX45" i="1"/>
  <c r="FJ45" i="1"/>
  <c r="FN45" i="1"/>
  <c r="HH263" i="1"/>
  <c r="GN263" i="1"/>
  <c r="FV263" i="1" s="1"/>
  <c r="GM263" i="1"/>
  <c r="HV265" i="1"/>
  <c r="HO265" i="1"/>
  <c r="HP265" i="1" s="1"/>
  <c r="GW309" i="1"/>
  <c r="HE309" i="1"/>
  <c r="IK309" i="1" s="1"/>
  <c r="HN243" i="1"/>
  <c r="HM243" i="1"/>
  <c r="GW286" i="1"/>
  <c r="HE286" i="1"/>
  <c r="IK286" i="1" s="1"/>
  <c r="FK39" i="1"/>
  <c r="CD64" i="1"/>
  <c r="CD158" i="1"/>
  <c r="FO150" i="1"/>
  <c r="FV150" i="1"/>
  <c r="GR311" i="1"/>
  <c r="HD311" i="1" s="1"/>
  <c r="CM311" i="1"/>
  <c r="CN311" i="1"/>
  <c r="GS311" i="1"/>
  <c r="BY322" i="1"/>
  <c r="HQ181" i="1"/>
  <c r="FV159" i="1"/>
  <c r="AW229" i="1"/>
  <c r="AX229" i="1" s="1"/>
  <c r="HV192" i="1"/>
  <c r="HO192" i="1"/>
  <c r="HP192" i="1" s="1"/>
  <c r="HF175" i="1"/>
  <c r="CD286" i="1"/>
  <c r="HV227" i="1"/>
  <c r="HO227" i="1"/>
  <c r="HP227" i="1" s="1"/>
  <c r="GM313" i="1"/>
  <c r="HH313" i="1" s="1"/>
  <c r="FO123" i="1"/>
  <c r="FV123" i="1"/>
  <c r="BX207" i="1"/>
  <c r="FJ207" i="1"/>
  <c r="FN207" i="1"/>
  <c r="HV160" i="1"/>
  <c r="HO160" i="1"/>
  <c r="HP160" i="1" s="1"/>
  <c r="HM33" i="1"/>
  <c r="HN33" i="1" s="1"/>
  <c r="GN172" i="1"/>
  <c r="GM172" i="1"/>
  <c r="BX87" i="1"/>
  <c r="FJ87" i="1"/>
  <c r="FY87" i="1" s="1"/>
  <c r="FN87" i="1"/>
  <c r="BX146" i="1"/>
  <c r="FJ146" i="1"/>
  <c r="FN146" i="1"/>
  <c r="GH35" i="1"/>
  <c r="GI35" i="1"/>
  <c r="HR106" i="1"/>
  <c r="HS106" i="1"/>
  <c r="HV247" i="1"/>
  <c r="HO247" i="1"/>
  <c r="HP247" i="1" s="1"/>
  <c r="GK259" i="1"/>
  <c r="GL259" i="1" s="1"/>
  <c r="HH306" i="1"/>
  <c r="HH133" i="1"/>
  <c r="HQ133" i="1" s="1"/>
  <c r="FY322" i="1"/>
  <c r="HK35" i="1"/>
  <c r="BY75" i="1"/>
  <c r="FK75" i="1"/>
  <c r="FY75" i="1"/>
  <c r="GO150" i="1"/>
  <c r="HI150" i="1" s="1"/>
  <c r="GM287" i="1"/>
  <c r="CB259" i="1"/>
  <c r="FI259" i="1"/>
  <c r="GW203" i="1"/>
  <c r="HE203" i="1"/>
  <c r="IK203" i="1" s="1"/>
  <c r="GR155" i="1"/>
  <c r="HD155" i="1" s="1"/>
  <c r="CM155" i="1"/>
  <c r="CN155" i="1"/>
  <c r="GS155" i="1"/>
  <c r="GT155" i="1"/>
  <c r="FY283" i="1"/>
  <c r="BX109" i="1"/>
  <c r="FJ109" i="1"/>
  <c r="FY109" i="1" s="1"/>
  <c r="FN109" i="1"/>
  <c r="FK109" i="1"/>
  <c r="HV178" i="1"/>
  <c r="HO178" i="1"/>
  <c r="HP178" i="1" s="1"/>
  <c r="HI156" i="1"/>
  <c r="GO156" i="1"/>
  <c r="GT156" i="1" s="1"/>
  <c r="HH38" i="1"/>
  <c r="GN38" i="1"/>
  <c r="GM38" i="1"/>
  <c r="FV143" i="1"/>
  <c r="FO143" i="1"/>
  <c r="FY143" i="1"/>
  <c r="HM54" i="1"/>
  <c r="HM154" i="1"/>
  <c r="HN154" i="1" s="1"/>
  <c r="HV125" i="1"/>
  <c r="HO125" i="1"/>
  <c r="HP125" i="1" s="1"/>
  <c r="BY84" i="1"/>
  <c r="AW292" i="1"/>
  <c r="AX292" i="1" s="1"/>
  <c r="HE179" i="1"/>
  <c r="IK179" i="1" s="1"/>
  <c r="GW179" i="1"/>
  <c r="GO37" i="1"/>
  <c r="HI37" i="1" s="1"/>
  <c r="HF249" i="1"/>
  <c r="HH84" i="1"/>
  <c r="CN234" i="1"/>
  <c r="HI291" i="1"/>
  <c r="GO291" i="1"/>
  <c r="GT291" i="1" s="1"/>
  <c r="GR312" i="1"/>
  <c r="HD312" i="1" s="1"/>
  <c r="CN312" i="1"/>
  <c r="GS312" i="1"/>
  <c r="CM312" i="1"/>
  <c r="FK42" i="1"/>
  <c r="GS192" i="1"/>
  <c r="GO124" i="1"/>
  <c r="HI124" i="1" s="1"/>
  <c r="GS52" i="1"/>
  <c r="FK152" i="1"/>
  <c r="GS143" i="1"/>
  <c r="FV139" i="1"/>
  <c r="GR326" i="1"/>
  <c r="HD326" i="1" s="1"/>
  <c r="CM326" i="1"/>
  <c r="GS326" i="1"/>
  <c r="CN326" i="1"/>
  <c r="GR242" i="1"/>
  <c r="HD242" i="1" s="1"/>
  <c r="GS242" i="1"/>
  <c r="CN242" i="1"/>
  <c r="CM242" i="1"/>
  <c r="GR271" i="1"/>
  <c r="HD271" i="1" s="1"/>
  <c r="HH211" i="1"/>
  <c r="HQ211" i="1" s="1"/>
  <c r="CM159" i="1"/>
  <c r="HH62" i="1"/>
  <c r="CM157" i="1"/>
  <c r="GR164" i="1"/>
  <c r="HD164" i="1" s="1"/>
  <c r="GS164" i="1"/>
  <c r="CM164" i="1"/>
  <c r="CN164" i="1"/>
  <c r="FV277" i="1"/>
  <c r="HI149" i="1"/>
  <c r="GO149" i="1"/>
  <c r="GT149" i="1" s="1"/>
  <c r="GO169" i="1"/>
  <c r="HI169" i="1" s="1"/>
  <c r="CN19" i="1"/>
  <c r="GR168" i="1"/>
  <c r="HD168" i="1" s="1"/>
  <c r="FY201" i="1"/>
  <c r="HH236" i="1"/>
  <c r="GR204" i="1"/>
  <c r="HD204" i="1" s="1"/>
  <c r="GS204" i="1"/>
  <c r="CN204" i="1"/>
  <c r="CM204" i="1"/>
  <c r="BY324" i="1"/>
  <c r="CD324" i="1" s="1"/>
  <c r="GR150" i="1"/>
  <c r="HD150" i="1" s="1"/>
  <c r="CM150" i="1"/>
  <c r="CN150" i="1"/>
  <c r="GS150" i="1"/>
  <c r="GT150" i="1"/>
  <c r="GO290" i="1"/>
  <c r="HI290" i="1" s="1"/>
  <c r="HQ290" i="1" s="1"/>
  <c r="FV290" i="1"/>
  <c r="GV121" i="1"/>
  <c r="GU121" i="1"/>
  <c r="GW121" i="1" s="1"/>
  <c r="IB121" i="1"/>
  <c r="AW283" i="1"/>
  <c r="AX283" i="1" s="1"/>
  <c r="HE199" i="1"/>
  <c r="IK199" i="1" s="1"/>
  <c r="GW199" i="1"/>
  <c r="GJ80" i="1"/>
  <c r="GR205" i="1"/>
  <c r="HD205" i="1" s="1"/>
  <c r="GS205" i="1"/>
  <c r="CM205" i="1"/>
  <c r="CN205" i="1"/>
  <c r="HM220" i="1"/>
  <c r="HN220" i="1"/>
  <c r="HV105" i="1"/>
  <c r="HO105" i="1"/>
  <c r="HP105" i="1" s="1"/>
  <c r="GV294" i="1"/>
  <c r="IB294" i="1"/>
  <c r="GU294" i="1"/>
  <c r="GW294" i="1" s="1"/>
  <c r="HV43" i="1"/>
  <c r="HO43" i="1"/>
  <c r="HP43" i="1" s="1"/>
  <c r="HM193" i="1"/>
  <c r="HN193" i="1" s="1"/>
  <c r="GS50" i="1"/>
  <c r="FO310" i="1"/>
  <c r="FY310" i="1"/>
  <c r="FV204" i="1"/>
  <c r="HM129" i="1"/>
  <c r="HN129" i="1"/>
  <c r="BX136" i="1"/>
  <c r="FJ136" i="1"/>
  <c r="FN136" i="1"/>
  <c r="AW296" i="1"/>
  <c r="AX296" i="1" s="1"/>
  <c r="BX150" i="1"/>
  <c r="FJ150" i="1"/>
  <c r="FN150" i="1"/>
  <c r="HR174" i="1"/>
  <c r="HS174" i="1"/>
  <c r="HT174" i="1" s="1"/>
  <c r="HV271" i="1"/>
  <c r="HO271" i="1"/>
  <c r="HP271" i="1" s="1"/>
  <c r="GU210" i="1"/>
  <c r="GW210" i="1" s="1"/>
  <c r="IB210" i="1"/>
  <c r="GV210" i="1"/>
  <c r="HV75" i="1"/>
  <c r="HO75" i="1"/>
  <c r="HP75" i="1" s="1"/>
  <c r="GN90" i="1"/>
  <c r="GR157" i="1"/>
  <c r="HD157" i="1" s="1"/>
  <c r="BX300" i="1"/>
  <c r="FJ300" i="1"/>
  <c r="FN300" i="1"/>
  <c r="HV328" i="1"/>
  <c r="HO328" i="1"/>
  <c r="HP328" i="1" s="1"/>
  <c r="HV57" i="1"/>
  <c r="HO57" i="1"/>
  <c r="HP57" i="1" s="1"/>
  <c r="FV172" i="1"/>
  <c r="FY172" i="1"/>
  <c r="FO172" i="1"/>
  <c r="GR104" i="1"/>
  <c r="HD104" i="1" s="1"/>
  <c r="GS104" i="1"/>
  <c r="CM104" i="1"/>
  <c r="GT104" i="1"/>
  <c r="CN104" i="1"/>
  <c r="HH67" i="1"/>
  <c r="GN67" i="1"/>
  <c r="CN67" i="1" s="1"/>
  <c r="AW98" i="1"/>
  <c r="AX98" i="1" s="1"/>
  <c r="HF174" i="1"/>
  <c r="AW301" i="1"/>
  <c r="AX301" i="1" s="1"/>
  <c r="GO295" i="1"/>
  <c r="HI295" i="1" s="1"/>
  <c r="FV295" i="1"/>
  <c r="GW79" i="1"/>
  <c r="HE79" i="1"/>
  <c r="IK79" i="1" s="1"/>
  <c r="BX245" i="1"/>
  <c r="FJ245" i="1"/>
  <c r="FN245" i="1"/>
  <c r="FK245" i="1"/>
  <c r="BX159" i="1"/>
  <c r="FJ159" i="1"/>
  <c r="FN159" i="1"/>
  <c r="FK159" i="1"/>
  <c r="BX278" i="1"/>
  <c r="FJ278" i="1"/>
  <c r="FN278" i="1"/>
  <c r="BY174" i="1"/>
  <c r="CD174" i="1" s="1"/>
  <c r="FY174" i="1"/>
  <c r="GO104" i="1"/>
  <c r="HI104" i="1" s="1"/>
  <c r="HH108" i="1"/>
  <c r="FO110" i="1"/>
  <c r="FV110" i="1"/>
  <c r="FY110" i="1"/>
  <c r="HH100" i="1"/>
  <c r="GN100" i="1"/>
  <c r="GR100" i="1" s="1"/>
  <c r="HD100" i="1" s="1"/>
  <c r="IB329" i="1"/>
  <c r="GU329" i="1"/>
  <c r="GW329" i="1" s="1"/>
  <c r="GV329" i="1"/>
  <c r="BX221" i="1"/>
  <c r="FJ221" i="1"/>
  <c r="FN221" i="1"/>
  <c r="HV248" i="1"/>
  <c r="HO248" i="1"/>
  <c r="HP248" i="1" s="1"/>
  <c r="HV68" i="1"/>
  <c r="HO68" i="1"/>
  <c r="HP68" i="1" s="1"/>
  <c r="CD189" i="1"/>
  <c r="HM251" i="1"/>
  <c r="HU20" i="1"/>
  <c r="GO82" i="1"/>
  <c r="GT82" i="1" s="1"/>
  <c r="HT176" i="1"/>
  <c r="HX176" i="1" s="1"/>
  <c r="BX240" i="1"/>
  <c r="FJ240" i="1"/>
  <c r="FN240" i="1"/>
  <c r="HF93" i="1"/>
  <c r="HH47" i="1"/>
  <c r="GN47" i="1"/>
  <c r="GR47" i="1" s="1"/>
  <c r="HD47" i="1" s="1"/>
  <c r="HM204" i="1"/>
  <c r="HN204" i="1"/>
  <c r="FO144" i="1"/>
  <c r="FV144" i="1"/>
  <c r="FY144" i="1"/>
  <c r="HH240" i="1"/>
  <c r="GN240" i="1"/>
  <c r="FV240" i="1" s="1"/>
  <c r="GR218" i="1"/>
  <c r="HD218" i="1" s="1"/>
  <c r="CM218" i="1"/>
  <c r="CN218" i="1"/>
  <c r="GS218" i="1"/>
  <c r="FL314" i="1"/>
  <c r="HV19" i="1"/>
  <c r="HO19" i="1"/>
  <c r="HP19" i="1" s="1"/>
  <c r="HV252" i="1"/>
  <c r="HO252" i="1"/>
  <c r="HP252" i="1" s="1"/>
  <c r="HH24" i="1"/>
  <c r="HQ24" i="1" s="1"/>
  <c r="HR24" i="1" s="1"/>
  <c r="GM58" i="1"/>
  <c r="HV136" i="1"/>
  <c r="HO136" i="1"/>
  <c r="HP136" i="1" s="1"/>
  <c r="HI206" i="1"/>
  <c r="GO206" i="1"/>
  <c r="GT206" i="1" s="1"/>
  <c r="HN134" i="1"/>
  <c r="HM134" i="1"/>
  <c r="HF288" i="1"/>
  <c r="HM245" i="1"/>
  <c r="HN245" i="1" s="1"/>
  <c r="HH59" i="1"/>
  <c r="GN59" i="1"/>
  <c r="FV59" i="1" s="1"/>
  <c r="CD181" i="1"/>
  <c r="HI289" i="1"/>
  <c r="HQ289" i="1" s="1"/>
  <c r="GO289" i="1"/>
  <c r="GT289" i="1" s="1"/>
  <c r="FV289" i="1"/>
  <c r="HI191" i="1"/>
  <c r="HQ191" i="1" s="1"/>
  <c r="CN110" i="1"/>
  <c r="HL107" i="1"/>
  <c r="HV266" i="1"/>
  <c r="HO266" i="1"/>
  <c r="HP266" i="1" s="1"/>
  <c r="HE56" i="1"/>
  <c r="IK56" i="1" s="1"/>
  <c r="GW56" i="1"/>
  <c r="GM251" i="1"/>
  <c r="BY186" i="1"/>
  <c r="CD186" i="1" s="1"/>
  <c r="FY186" i="1"/>
  <c r="FK186" i="1"/>
  <c r="FV222" i="1"/>
  <c r="FO222" i="1"/>
  <c r="FY222" i="1"/>
  <c r="IB199" i="1"/>
  <c r="GU199" i="1"/>
  <c r="GV199" i="1"/>
  <c r="FL66" i="1"/>
  <c r="GO292" i="1"/>
  <c r="GT292" i="1" s="1"/>
  <c r="FV292" i="1"/>
  <c r="HM219" i="1"/>
  <c r="HQ327" i="1"/>
  <c r="GK255" i="1"/>
  <c r="GL255" i="1" s="1"/>
  <c r="FV234" i="1"/>
  <c r="FO234" i="1"/>
  <c r="FY234" i="1"/>
  <c r="HM270" i="1"/>
  <c r="HN270" i="1"/>
  <c r="HM300" i="1"/>
  <c r="HN300" i="1" s="1"/>
  <c r="GR163" i="1"/>
  <c r="HD163" i="1" s="1"/>
  <c r="CM163" i="1"/>
  <c r="CN163" i="1"/>
  <c r="GS163" i="1"/>
  <c r="BY191" i="1"/>
  <c r="FK191" i="1"/>
  <c r="HF322" i="1"/>
  <c r="HH237" i="1"/>
  <c r="GN237" i="1"/>
  <c r="GM237" i="1"/>
  <c r="GJ140" i="1"/>
  <c r="GK140" i="1" s="1"/>
  <c r="GL140" i="1" s="1"/>
  <c r="HH260" i="1"/>
  <c r="HI93" i="1"/>
  <c r="HQ93" i="1" s="1"/>
  <c r="GO93" i="1"/>
  <c r="GT93" i="1" s="1"/>
  <c r="FK43" i="1"/>
  <c r="HH46" i="1"/>
  <c r="HH16" i="1"/>
  <c r="HQ16" i="1" s="1"/>
  <c r="HR16" i="1" s="1"/>
  <c r="HH162" i="1"/>
  <c r="GN162" i="1"/>
  <c r="HI328" i="1"/>
  <c r="GO328" i="1"/>
  <c r="GT328" i="1" s="1"/>
  <c r="GR167" i="1"/>
  <c r="HD167" i="1" s="1"/>
  <c r="GS167" i="1"/>
  <c r="CN167" i="1"/>
  <c r="CM167" i="1"/>
  <c r="HH301" i="1"/>
  <c r="GN301" i="1"/>
  <c r="GM301" i="1"/>
  <c r="FV275" i="1"/>
  <c r="FO275" i="1"/>
  <c r="CB233" i="1"/>
  <c r="FI233" i="1"/>
  <c r="HI81" i="1"/>
  <c r="GO81" i="1"/>
  <c r="GT81" i="1" s="1"/>
  <c r="BY70" i="1"/>
  <c r="CD70" i="1" s="1"/>
  <c r="FK70" i="1"/>
  <c r="CD301" i="1"/>
  <c r="HV164" i="1"/>
  <c r="HO164" i="1"/>
  <c r="HP164" i="1" s="1"/>
  <c r="HH127" i="1"/>
  <c r="HV38" i="1"/>
  <c r="HO38" i="1"/>
  <c r="HP38" i="1" s="1"/>
  <c r="CD162" i="1"/>
  <c r="GN72" i="1"/>
  <c r="FV72" i="1"/>
  <c r="GM72" i="1"/>
  <c r="GO296" i="1"/>
  <c r="GT296" i="1" s="1"/>
  <c r="FV296" i="1"/>
  <c r="HH112" i="1"/>
  <c r="GW304" i="1"/>
  <c r="HE304" i="1"/>
  <c r="IK304" i="1" s="1"/>
  <c r="HV152" i="1"/>
  <c r="HO152" i="1"/>
  <c r="HP152" i="1" s="1"/>
  <c r="GM240" i="1"/>
  <c r="HV28" i="1"/>
  <c r="HO28" i="1"/>
  <c r="HP28" i="1" s="1"/>
  <c r="BX262" i="1"/>
  <c r="FJ262" i="1"/>
  <c r="FY262" i="1" s="1"/>
  <c r="FN262" i="1"/>
  <c r="GO44" i="1"/>
  <c r="HI44" i="1" s="1"/>
  <c r="HQ44" i="1" s="1"/>
  <c r="HV72" i="1"/>
  <c r="HO72" i="1"/>
  <c r="HP72" i="1" s="1"/>
  <c r="FV47" i="1"/>
  <c r="GM129" i="1"/>
  <c r="HQ221" i="1"/>
  <c r="GW88" i="1"/>
  <c r="HE88" i="1"/>
  <c r="IK88" i="1" s="1"/>
  <c r="HM310" i="1"/>
  <c r="HN310" i="1"/>
  <c r="HS79" i="1"/>
  <c r="HR79" i="1"/>
  <c r="HH137" i="1"/>
  <c r="GO23" i="1"/>
  <c r="GT23" i="1" s="1"/>
  <c r="GM276" i="1"/>
  <c r="HH276" i="1" s="1"/>
  <c r="CD58" i="1"/>
  <c r="HN239" i="1"/>
  <c r="GV197" i="1"/>
  <c r="IB197" i="1"/>
  <c r="GU197" i="1"/>
  <c r="FY40" i="1"/>
  <c r="FO40" i="1"/>
  <c r="BX297" i="1"/>
  <c r="FJ297" i="1"/>
  <c r="FK297" i="1"/>
  <c r="FN297" i="1"/>
  <c r="HV25" i="1"/>
  <c r="HO25" i="1"/>
  <c r="HP25" i="1" s="1"/>
  <c r="HF309" i="1"/>
  <c r="AW329" i="1"/>
  <c r="AX329" i="1" s="1"/>
  <c r="BX102" i="1"/>
  <c r="FJ102" i="1"/>
  <c r="FN102" i="1"/>
  <c r="HM102" i="1"/>
  <c r="HN102" i="1" s="1"/>
  <c r="GR188" i="1"/>
  <c r="HD188" i="1" s="1"/>
  <c r="CM188" i="1"/>
  <c r="CN188" i="1"/>
  <c r="GS188" i="1"/>
  <c r="BX209" i="1"/>
  <c r="FJ209" i="1"/>
  <c r="FN209" i="1"/>
  <c r="BY50" i="1"/>
  <c r="CD50" i="1" s="1"/>
  <c r="FY50" i="1"/>
  <c r="FK50" i="1"/>
  <c r="GM90" i="1"/>
  <c r="HH90" i="1" s="1"/>
  <c r="HL66" i="1"/>
  <c r="GO311" i="1"/>
  <c r="GT311" i="1" s="1"/>
  <c r="FK198" i="1"/>
  <c r="HM39" i="1"/>
  <c r="HN39" i="1" s="1"/>
  <c r="HM285" i="1"/>
  <c r="HN285" i="1"/>
  <c r="BX256" i="1"/>
  <c r="FJ256" i="1"/>
  <c r="FK256" i="1"/>
  <c r="FN256" i="1"/>
  <c r="BY106" i="1"/>
  <c r="FY106" i="1"/>
  <c r="HL113" i="1"/>
  <c r="BY326" i="1"/>
  <c r="FK326" i="1"/>
  <c r="BY193" i="1"/>
  <c r="HV156" i="1"/>
  <c r="HO156" i="1"/>
  <c r="HP156" i="1" s="1"/>
  <c r="HU304" i="1"/>
  <c r="HV41" i="1"/>
  <c r="HO41" i="1"/>
  <c r="HP41" i="1" s="1"/>
  <c r="HM272" i="1"/>
  <c r="HN272" i="1"/>
  <c r="BY63" i="1"/>
  <c r="CD63" i="1" s="1"/>
  <c r="FY63" i="1"/>
  <c r="FY286" i="1"/>
  <c r="HH98" i="1"/>
  <c r="GN98" i="1"/>
  <c r="GS98" i="1" s="1"/>
  <c r="BX67" i="1"/>
  <c r="FJ67" i="1"/>
  <c r="FN67" i="1"/>
  <c r="HV84" i="1"/>
  <c r="HO84" i="1"/>
  <c r="HP84" i="1" s="1"/>
  <c r="FO171" i="1"/>
  <c r="FV171" i="1"/>
  <c r="BX194" i="1"/>
  <c r="FJ194" i="1"/>
  <c r="FN194" i="1"/>
  <c r="GN185" i="1"/>
  <c r="FV185" i="1" s="1"/>
  <c r="GM185" i="1"/>
  <c r="GR200" i="1"/>
  <c r="HD200" i="1" s="1"/>
  <c r="CN200" i="1"/>
  <c r="GS200" i="1"/>
  <c r="CM200" i="1"/>
  <c r="HN247" i="1"/>
  <c r="CD298" i="1"/>
  <c r="GJ35" i="1"/>
  <c r="CD75" i="1"/>
  <c r="AW82" i="1"/>
  <c r="AX82" i="1" s="1"/>
  <c r="HV235" i="1"/>
  <c r="HO235" i="1"/>
  <c r="HP235" i="1" s="1"/>
  <c r="GW115" i="1"/>
  <c r="HE115" i="1"/>
  <c r="IK115" i="1" s="1"/>
  <c r="HH150" i="1"/>
  <c r="FL259" i="1"/>
  <c r="HV103" i="1"/>
  <c r="HO103" i="1"/>
  <c r="HP103" i="1" s="1"/>
  <c r="HH155" i="1"/>
  <c r="FV283" i="1"/>
  <c r="HV158" i="1"/>
  <c r="HO158" i="1"/>
  <c r="HP158" i="1" s="1"/>
  <c r="CB293" i="1"/>
  <c r="FI293" i="1"/>
  <c r="HH156" i="1"/>
  <c r="BY166" i="1"/>
  <c r="CD166" i="1" s="1"/>
  <c r="FK166" i="1"/>
  <c r="FY154" i="1"/>
  <c r="FO154" i="1"/>
  <c r="BY292" i="1"/>
  <c r="CD292" i="1" s="1"/>
  <c r="FY292" i="1"/>
  <c r="HH37" i="1"/>
  <c r="HH291" i="1"/>
  <c r="GR48" i="1"/>
  <c r="HD48" i="1" s="1"/>
  <c r="CM48" i="1"/>
  <c r="GS48" i="1"/>
  <c r="CN48" i="1"/>
  <c r="FV313" i="1"/>
  <c r="HI312" i="1"/>
  <c r="GO312" i="1"/>
  <c r="GT312" i="1" s="1"/>
  <c r="FK274" i="1"/>
  <c r="GR96" i="1"/>
  <c r="HD96" i="1" s="1"/>
  <c r="GS96" i="1"/>
  <c r="CN96" i="1"/>
  <c r="CM96" i="1"/>
  <c r="CN192" i="1"/>
  <c r="CM101" i="1"/>
  <c r="HH124" i="1"/>
  <c r="FK131" i="1"/>
  <c r="CN52" i="1"/>
  <c r="CN143" i="1"/>
  <c r="HI326" i="1"/>
  <c r="GO326" i="1"/>
  <c r="GT326" i="1" s="1"/>
  <c r="GS119" i="1"/>
  <c r="FK150" i="1"/>
  <c r="GR74" i="1"/>
  <c r="HD74" i="1" s="1"/>
  <c r="GS74" i="1"/>
  <c r="CM74" i="1"/>
  <c r="CN74" i="1"/>
  <c r="GT74" i="1"/>
  <c r="FV90" i="1"/>
  <c r="FV36" i="1"/>
  <c r="GS157" i="1"/>
  <c r="FK172" i="1"/>
  <c r="HI164" i="1"/>
  <c r="GO164" i="1"/>
  <c r="GT164" i="1" s="1"/>
  <c r="FV77" i="1"/>
  <c r="HU176" i="1"/>
  <c r="HZ176" i="1" s="1"/>
  <c r="HH149" i="1"/>
  <c r="HQ149" i="1" s="1"/>
  <c r="HH169" i="1"/>
  <c r="HT182" i="1"/>
  <c r="HZ182" i="1" s="1"/>
  <c r="HU182" i="1"/>
  <c r="CM19" i="1"/>
  <c r="GS292" i="1"/>
  <c r="HF191" i="1"/>
  <c r="CM186" i="1"/>
  <c r="HK257" i="1"/>
  <c r="AW220" i="1"/>
  <c r="AX220" i="1" s="1"/>
  <c r="AW104" i="1"/>
  <c r="AX104" i="1" s="1"/>
  <c r="HK302" i="1"/>
  <c r="HV29" i="1"/>
  <c r="HO29" i="1"/>
  <c r="HP29" i="1" s="1"/>
  <c r="AW231" i="1"/>
  <c r="AX231" i="1" s="1"/>
  <c r="FO35" i="1"/>
  <c r="GN109" i="1"/>
  <c r="GM109" i="1"/>
  <c r="GR85" i="1"/>
  <c r="HD85" i="1" s="1"/>
  <c r="CM85" i="1"/>
  <c r="CN85" i="1"/>
  <c r="GS85" i="1"/>
  <c r="GT85" i="1"/>
  <c r="GO135" i="1"/>
  <c r="HI135" i="1" s="1"/>
  <c r="HQ135" i="1" s="1"/>
  <c r="IB327" i="1"/>
  <c r="GU327" i="1"/>
  <c r="GW327" i="1" s="1"/>
  <c r="GV327" i="1"/>
  <c r="BY190" i="1"/>
  <c r="CD190" i="1" s="1"/>
  <c r="FY190" i="1"/>
  <c r="GJ314" i="1"/>
  <c r="HV165" i="1"/>
  <c r="HO165" i="1"/>
  <c r="HP165" i="1" s="1"/>
  <c r="HV211" i="1"/>
  <c r="HO211" i="1"/>
  <c r="HP211" i="1" s="1"/>
  <c r="GO22" i="1"/>
  <c r="HI22" i="1" s="1"/>
  <c r="HQ22" i="1" s="1"/>
  <c r="CD193" i="1"/>
  <c r="GO226" i="1"/>
  <c r="GT226" i="1" s="1"/>
  <c r="HF203" i="1"/>
  <c r="HF179" i="1"/>
  <c r="FV173" i="1"/>
  <c r="FO173" i="1"/>
  <c r="FY173" i="1"/>
  <c r="BX38" i="1"/>
  <c r="FJ38" i="1"/>
  <c r="FN38" i="1"/>
  <c r="FK38" i="1"/>
  <c r="GR295" i="1"/>
  <c r="HD295" i="1" s="1"/>
  <c r="CM295" i="1"/>
  <c r="CN295" i="1"/>
  <c r="GS295" i="1"/>
  <c r="GT295" i="1"/>
  <c r="GM201" i="1"/>
  <c r="GN201" i="1"/>
  <c r="AW174" i="1"/>
  <c r="AX174" i="1" s="1"/>
  <c r="HH300" i="1"/>
  <c r="GN300" i="1"/>
  <c r="FV300" i="1" s="1"/>
  <c r="HQ319" i="1"/>
  <c r="BY269" i="1"/>
  <c r="CD269" i="1" s="1"/>
  <c r="FY269" i="1"/>
  <c r="FK269" i="1"/>
  <c r="HM83" i="1"/>
  <c r="HN83" i="1"/>
  <c r="HH295" i="1"/>
  <c r="HN229" i="1"/>
  <c r="HV218" i="1"/>
  <c r="HO218" i="1"/>
  <c r="HP218" i="1" s="1"/>
  <c r="HM141" i="1"/>
  <c r="HN141" i="1"/>
  <c r="FV156" i="1"/>
  <c r="FO156" i="1"/>
  <c r="FY156" i="1"/>
  <c r="HV157" i="1"/>
  <c r="HO157" i="1"/>
  <c r="HP157" i="1" s="1"/>
  <c r="GR290" i="1"/>
  <c r="HD290" i="1" s="1"/>
  <c r="CN290" i="1"/>
  <c r="CM290" i="1"/>
  <c r="GS290" i="1"/>
  <c r="GT290" i="1"/>
  <c r="GW223" i="1"/>
  <c r="HE223" i="1"/>
  <c r="IK223" i="1" s="1"/>
  <c r="HH104" i="1"/>
  <c r="GO235" i="1"/>
  <c r="GT235" i="1" s="1"/>
  <c r="FV235" i="1"/>
  <c r="AW34" i="1"/>
  <c r="AX34" i="1" s="1"/>
  <c r="HI329" i="1"/>
  <c r="HQ329" i="1" s="1"/>
  <c r="GO241" i="1"/>
  <c r="HI241" i="1" s="1"/>
  <c r="HQ241" i="1" s="1"/>
  <c r="GR71" i="1"/>
  <c r="HD71" i="1" s="1"/>
  <c r="GT71" i="1"/>
  <c r="CM71" i="1"/>
  <c r="CN71" i="1"/>
  <c r="GS71" i="1"/>
  <c r="BX31" i="1"/>
  <c r="FJ31" i="1"/>
  <c r="FN31" i="1"/>
  <c r="AW265" i="1"/>
  <c r="AX265" i="1" s="1"/>
  <c r="HT20" i="1"/>
  <c r="HH82" i="1"/>
  <c r="HK51" i="1"/>
  <c r="BX100" i="1"/>
  <c r="FJ100" i="1"/>
  <c r="FN100" i="1"/>
  <c r="HF289" i="1"/>
  <c r="CB35" i="1"/>
  <c r="FI35" i="1"/>
  <c r="GN160" i="1"/>
  <c r="GM160" i="1"/>
  <c r="GO218" i="1"/>
  <c r="GT218" i="1" s="1"/>
  <c r="GN86" i="1"/>
  <c r="FV86" i="1" s="1"/>
  <c r="GM86" i="1"/>
  <c r="HH206" i="1"/>
  <c r="BX238" i="1"/>
  <c r="FJ238" i="1"/>
  <c r="FK238" i="1"/>
  <c r="FN238" i="1"/>
  <c r="BX226" i="1"/>
  <c r="FJ226" i="1"/>
  <c r="FN226" i="1"/>
  <c r="FK226" i="1"/>
  <c r="HV37" i="1"/>
  <c r="HO37" i="1"/>
  <c r="HP37" i="1" s="1"/>
  <c r="HR179" i="1"/>
  <c r="HS179" i="1"/>
  <c r="HH42" i="1"/>
  <c r="GN42" i="1"/>
  <c r="GM42" i="1"/>
  <c r="HM315" i="1"/>
  <c r="HN315" i="1" s="1"/>
  <c r="HN131" i="1"/>
  <c r="GK279" i="1"/>
  <c r="GL279" i="1" s="1"/>
  <c r="GO114" i="1"/>
  <c r="GT114" i="1" s="1"/>
  <c r="FV114" i="1"/>
  <c r="CB280" i="1"/>
  <c r="FI280" i="1"/>
  <c r="HV214" i="1"/>
  <c r="HO214" i="1"/>
  <c r="HP214" i="1" s="1"/>
  <c r="HV238" i="1"/>
  <c r="HO238" i="1"/>
  <c r="HP238" i="1" s="1"/>
  <c r="CD260" i="1"/>
  <c r="HN250" i="1"/>
  <c r="CM110" i="1"/>
  <c r="GJ302" i="1"/>
  <c r="GK302" i="1" s="1"/>
  <c r="GL302" i="1" s="1"/>
  <c r="HI117" i="1"/>
  <c r="HQ117" i="1" s="1"/>
  <c r="GO117" i="1"/>
  <c r="GT117" i="1" s="1"/>
  <c r="GK83" i="1"/>
  <c r="GL83" i="1" s="1"/>
  <c r="GH113" i="1"/>
  <c r="GI113" i="1"/>
  <c r="GK113" i="1" s="1"/>
  <c r="GL113" i="1" s="1"/>
  <c r="HN29" i="1"/>
  <c r="HN110" i="1"/>
  <c r="FO204" i="1"/>
  <c r="GK151" i="1"/>
  <c r="GL151" i="1" s="1"/>
  <c r="HV49" i="1"/>
  <c r="HO49" i="1"/>
  <c r="HP49" i="1" s="1"/>
  <c r="HV297" i="1"/>
  <c r="HO297" i="1"/>
  <c r="HP297" i="1" s="1"/>
  <c r="AW244" i="1"/>
  <c r="AX244" i="1" s="1"/>
  <c r="GO163" i="1"/>
  <c r="HI163" i="1" s="1"/>
  <c r="HQ163" i="1" s="1"/>
  <c r="HE307" i="1"/>
  <c r="IK307" i="1" s="1"/>
  <c r="GW307" i="1"/>
  <c r="CD191" i="1"/>
  <c r="HV70" i="1"/>
  <c r="HO70" i="1"/>
  <c r="HP70" i="1" s="1"/>
  <c r="GR215" i="1"/>
  <c r="HD215" i="1" s="1"/>
  <c r="CM215" i="1"/>
  <c r="CN215" i="1"/>
  <c r="GS215" i="1"/>
  <c r="HN124" i="1"/>
  <c r="GV318" i="1"/>
  <c r="IB318" i="1"/>
  <c r="GU318" i="1"/>
  <c r="GW318" i="1" s="1"/>
  <c r="HV74" i="1"/>
  <c r="HO74" i="1"/>
  <c r="HP74" i="1" s="1"/>
  <c r="HK80" i="1"/>
  <c r="FV18" i="1"/>
  <c r="FY18" i="1"/>
  <c r="FO18" i="1"/>
  <c r="AW43" i="1"/>
  <c r="AX43" i="1" s="1"/>
  <c r="FO281" i="1"/>
  <c r="GO234" i="1"/>
  <c r="GT234" i="1" s="1"/>
  <c r="FV58" i="1"/>
  <c r="HR191" i="1"/>
  <c r="HS191" i="1"/>
  <c r="HI222" i="1"/>
  <c r="HQ222" i="1" s="1"/>
  <c r="GO222" i="1"/>
  <c r="GT222" i="1" s="1"/>
  <c r="AW68" i="1"/>
  <c r="AX68" i="1" s="1"/>
  <c r="HF202" i="1"/>
  <c r="HH328" i="1"/>
  <c r="FV228" i="1"/>
  <c r="HM27" i="1"/>
  <c r="HN27" i="1" s="1"/>
  <c r="HV36" i="1"/>
  <c r="HO36" i="1"/>
  <c r="HP36" i="1" s="1"/>
  <c r="FV254" i="1"/>
  <c r="FO254" i="1"/>
  <c r="FL233" i="1"/>
  <c r="HR327" i="1"/>
  <c r="HS327" i="1"/>
  <c r="HH81" i="1"/>
  <c r="HQ81" i="1" s="1"/>
  <c r="HR81" i="1" s="1"/>
  <c r="GO28" i="1"/>
  <c r="GT28" i="1" s="1"/>
  <c r="HH75" i="1"/>
  <c r="GN75" i="1"/>
  <c r="GM75" i="1"/>
  <c r="HI159" i="1"/>
  <c r="HQ159" i="1" s="1"/>
  <c r="GO159" i="1"/>
  <c r="GT159" i="1" s="1"/>
  <c r="HN32" i="1"/>
  <c r="HM59" i="1"/>
  <c r="HN59" i="1" s="1"/>
  <c r="FK134" i="1"/>
  <c r="HT121" i="1"/>
  <c r="GR235" i="1"/>
  <c r="HD235" i="1" s="1"/>
  <c r="HH296" i="1"/>
  <c r="HN105" i="1"/>
  <c r="HM21" i="1"/>
  <c r="HN21" i="1"/>
  <c r="HN196" i="1"/>
  <c r="HN152" i="1"/>
  <c r="GO25" i="1"/>
  <c r="HI25" i="1" s="1"/>
  <c r="HQ25" i="1" s="1"/>
  <c r="HN42" i="1"/>
  <c r="GR44" i="1"/>
  <c r="HD44" i="1" s="1"/>
  <c r="GT44" i="1"/>
  <c r="CM44" i="1"/>
  <c r="CN44" i="1"/>
  <c r="GS44" i="1"/>
  <c r="BX251" i="1"/>
  <c r="FJ251" i="1"/>
  <c r="FN251" i="1"/>
  <c r="HN72" i="1"/>
  <c r="BX161" i="1"/>
  <c r="FJ161" i="1"/>
  <c r="FN161" i="1"/>
  <c r="GW244" i="1"/>
  <c r="HE244" i="1"/>
  <c r="IK244" i="1" s="1"/>
  <c r="BX228" i="1"/>
  <c r="FJ228" i="1"/>
  <c r="FK228" i="1" s="1"/>
  <c r="FN228" i="1"/>
  <c r="AW135" i="1"/>
  <c r="AX135" i="1" s="1"/>
  <c r="HH23" i="1"/>
  <c r="FY328" i="1"/>
  <c r="HN236" i="1"/>
  <c r="GW197" i="1"/>
  <c r="HE197" i="1"/>
  <c r="IK197" i="1" s="1"/>
  <c r="BX275" i="1"/>
  <c r="FJ275" i="1"/>
  <c r="FN275" i="1"/>
  <c r="CB151" i="1"/>
  <c r="FI151" i="1"/>
  <c r="GK274" i="1"/>
  <c r="GL274" i="1" s="1"/>
  <c r="GR184" i="1"/>
  <c r="HD184" i="1" s="1"/>
  <c r="GS184" i="1"/>
  <c r="GT184" i="1"/>
  <c r="CM184" i="1"/>
  <c r="CN184" i="1"/>
  <c r="HN275" i="1"/>
  <c r="FV67" i="1"/>
  <c r="FY67" i="1"/>
  <c r="FO67" i="1"/>
  <c r="HN273" i="1"/>
  <c r="HK280" i="1"/>
  <c r="AW190" i="1"/>
  <c r="AX190" i="1" s="1"/>
  <c r="HM240" i="1"/>
  <c r="HN240" i="1"/>
  <c r="BY329" i="1"/>
  <c r="CD329" i="1" s="1"/>
  <c r="FY329" i="1"/>
  <c r="HI188" i="1"/>
  <c r="HQ188" i="1" s="1"/>
  <c r="GO188" i="1"/>
  <c r="GT188" i="1" s="1"/>
  <c r="FV188" i="1"/>
  <c r="HK314" i="1"/>
  <c r="HH311" i="1"/>
  <c r="HN165" i="1"/>
  <c r="AW198" i="1"/>
  <c r="AX198" i="1" s="1"/>
  <c r="HN211" i="1"/>
  <c r="CD322" i="1"/>
  <c r="FO51" i="1"/>
  <c r="HV323" i="1"/>
  <c r="HO323" i="1"/>
  <c r="HP323" i="1" s="1"/>
  <c r="BX143" i="1"/>
  <c r="FJ143" i="1"/>
  <c r="FN143" i="1"/>
  <c r="HE29" i="1"/>
  <c r="IK29" i="1" s="1"/>
  <c r="BY229" i="1"/>
  <c r="CD229" i="1" s="1"/>
  <c r="HV62" i="1"/>
  <c r="HO62" i="1"/>
  <c r="HP62" i="1" s="1"/>
  <c r="BY323" i="1"/>
  <c r="CD323" i="1" s="1"/>
  <c r="FK323" i="1"/>
  <c r="CD106" i="1"/>
  <c r="GR22" i="1"/>
  <c r="HD22" i="1" s="1"/>
  <c r="CM22" i="1"/>
  <c r="CN22" i="1"/>
  <c r="GS22" i="1"/>
  <c r="GT22" i="1"/>
  <c r="HM89" i="1"/>
  <c r="HN89" i="1"/>
  <c r="CB148" i="1"/>
  <c r="FI148" i="1"/>
  <c r="CD326" i="1"/>
  <c r="HT304" i="1"/>
  <c r="GW213" i="1"/>
  <c r="HE213" i="1"/>
  <c r="IK213" i="1" s="1"/>
  <c r="CB204" i="1"/>
  <c r="FI204" i="1"/>
  <c r="HV222" i="1"/>
  <c r="HO222" i="1"/>
  <c r="HP222" i="1" s="1"/>
  <c r="HV161" i="1"/>
  <c r="HO161" i="1"/>
  <c r="HP161" i="1" s="1"/>
  <c r="HN289" i="1"/>
  <c r="HN84" i="1"/>
  <c r="HR319" i="1"/>
  <c r="HT319" i="1" s="1"/>
  <c r="HS319" i="1"/>
  <c r="BX254" i="1"/>
  <c r="FJ254" i="1"/>
  <c r="FY254" i="1" s="1"/>
  <c r="FN254" i="1"/>
  <c r="HM287" i="1"/>
  <c r="BX52" i="1"/>
  <c r="FJ52" i="1"/>
  <c r="FN52" i="1"/>
  <c r="HM284" i="1"/>
  <c r="HN284" i="1"/>
  <c r="HI200" i="1"/>
  <c r="HQ200" i="1" s="1"/>
  <c r="GO200" i="1"/>
  <c r="GT200" i="1" s="1"/>
  <c r="FK296" i="1"/>
  <c r="GO126" i="1"/>
  <c r="GT126" i="1" s="1"/>
  <c r="GN262" i="1"/>
  <c r="GM262" i="1"/>
  <c r="HH262" i="1" s="1"/>
  <c r="HV242" i="1"/>
  <c r="HO242" i="1"/>
  <c r="HP242" i="1" s="1"/>
  <c r="HM228" i="1"/>
  <c r="HN228" i="1"/>
  <c r="HV101" i="1"/>
  <c r="HO101" i="1"/>
  <c r="HP101" i="1" s="1"/>
  <c r="BY82" i="1"/>
  <c r="FY82" i="1"/>
  <c r="GM166" i="1"/>
  <c r="FV250" i="1"/>
  <c r="HN271" i="1"/>
  <c r="HF210" i="1"/>
  <c r="FO83" i="1"/>
  <c r="HN78" i="1"/>
  <c r="GO167" i="1"/>
  <c r="HI167" i="1" s="1"/>
  <c r="HQ167" i="1" s="1"/>
  <c r="HR321" i="1"/>
  <c r="HS321" i="1"/>
  <c r="FV293" i="1"/>
  <c r="HV48" i="1"/>
  <c r="HO48" i="1"/>
  <c r="HP48" i="1" s="1"/>
  <c r="HV96" i="1"/>
  <c r="HO96" i="1"/>
  <c r="HP96" i="1" s="1"/>
  <c r="FY162" i="1"/>
  <c r="GR77" i="1"/>
  <c r="HD77" i="1" s="1"/>
  <c r="CM77" i="1"/>
  <c r="CN77" i="1"/>
  <c r="GS77" i="1"/>
  <c r="GT77" i="1"/>
  <c r="HR294" i="1"/>
  <c r="HS294" i="1"/>
  <c r="HS249" i="1"/>
  <c r="HR249" i="1"/>
  <c r="HT249" i="1" s="1"/>
  <c r="FV161" i="1"/>
  <c r="FO161" i="1"/>
  <c r="FY161" i="1"/>
  <c r="HR216" i="1"/>
  <c r="HT216" i="1" s="1"/>
  <c r="HS216" i="1"/>
  <c r="HH68" i="1"/>
  <c r="GN68" i="1"/>
  <c r="GM68" i="1"/>
  <c r="FV68" i="1"/>
  <c r="CD84" i="1"/>
  <c r="BX171" i="1"/>
  <c r="FJ171" i="1"/>
  <c r="FN171" i="1"/>
  <c r="HN75" i="1"/>
  <c r="GR234" i="1"/>
  <c r="HD234" i="1" s="1"/>
  <c r="HI48" i="1"/>
  <c r="HQ48" i="1" s="1"/>
  <c r="GO48" i="1"/>
  <c r="GT48" i="1" s="1"/>
  <c r="HH312" i="1"/>
  <c r="GR264" i="1"/>
  <c r="HD264" i="1" s="1"/>
  <c r="GS264" i="1"/>
  <c r="CM264" i="1"/>
  <c r="CN264" i="1"/>
  <c r="GT264" i="1"/>
  <c r="HI96" i="1"/>
  <c r="HQ96" i="1" s="1"/>
  <c r="GO96" i="1"/>
  <c r="GT96" i="1" s="1"/>
  <c r="GR192" i="1"/>
  <c r="HD192" i="1" s="1"/>
  <c r="GS101" i="1"/>
  <c r="FK111" i="1"/>
  <c r="FK31" i="1"/>
  <c r="CM52" i="1"/>
  <c r="CN222" i="1"/>
  <c r="CM114" i="1"/>
  <c r="CM143" i="1"/>
  <c r="HH326" i="1"/>
  <c r="CN119" i="1"/>
  <c r="GO242" i="1"/>
  <c r="GT242" i="1" s="1"/>
  <c r="GS128" i="1"/>
  <c r="FV74" i="1"/>
  <c r="FK260" i="1"/>
  <c r="CN157" i="1"/>
  <c r="HH164" i="1"/>
  <c r="HQ164" i="1" s="1"/>
  <c r="FV44" i="1"/>
  <c r="FK325" i="1"/>
  <c r="FK247" i="1"/>
  <c r="GS19" i="1"/>
  <c r="GS122" i="1"/>
  <c r="GR292" i="1"/>
  <c r="HD292" i="1" s="1"/>
  <c r="FK161" i="1"/>
  <c r="GS186" i="1"/>
  <c r="HM15" i="1"/>
  <c r="HN15" i="1"/>
  <c r="GK15" i="1"/>
  <c r="GL15" i="1" s="1"/>
  <c r="FO15" i="1"/>
  <c r="BX15" i="1"/>
  <c r="FJ15" i="1"/>
  <c r="FN15" i="1"/>
  <c r="IB305" i="1" l="1"/>
  <c r="GU305" i="1"/>
  <c r="GV305" i="1"/>
  <c r="GU229" i="1"/>
  <c r="GV229" i="1"/>
  <c r="IB229" i="1"/>
  <c r="GU117" i="1"/>
  <c r="GV117" i="1"/>
  <c r="IB117" i="1"/>
  <c r="HU24" i="1"/>
  <c r="IB253" i="1"/>
  <c r="GU253" i="1"/>
  <c r="GV253" i="1"/>
  <c r="GU96" i="1"/>
  <c r="GV96" i="1"/>
  <c r="IB96" i="1"/>
  <c r="HS135" i="1"/>
  <c r="HR135" i="1"/>
  <c r="GU133" i="1"/>
  <c r="GV133" i="1"/>
  <c r="IB133" i="1"/>
  <c r="CM280" i="1"/>
  <c r="HT92" i="1"/>
  <c r="HY92" i="1" s="1"/>
  <c r="HU92" i="1"/>
  <c r="GV55" i="1"/>
  <c r="IB55" i="1"/>
  <c r="GU55" i="1"/>
  <c r="IB17" i="1"/>
  <c r="GU17" i="1"/>
  <c r="GV17" i="1"/>
  <c r="HT218" i="1"/>
  <c r="GV328" i="1"/>
  <c r="GU328" i="1"/>
  <c r="IB328" i="1"/>
  <c r="GV62" i="1"/>
  <c r="IB62" i="1"/>
  <c r="GU62" i="1"/>
  <c r="HU85" i="1"/>
  <c r="IB326" i="1"/>
  <c r="GU326" i="1"/>
  <c r="GV326" i="1"/>
  <c r="HR44" i="1"/>
  <c r="HS44" i="1"/>
  <c r="IB149" i="1"/>
  <c r="GU149" i="1"/>
  <c r="GV149" i="1"/>
  <c r="GU46" i="1"/>
  <c r="GV46" i="1"/>
  <c r="IB46" i="1"/>
  <c r="GU48" i="1"/>
  <c r="GV48" i="1"/>
  <c r="IB48" i="1"/>
  <c r="IB81" i="1"/>
  <c r="GU81" i="1"/>
  <c r="GV81" i="1"/>
  <c r="IB273" i="1"/>
  <c r="GU273" i="1"/>
  <c r="GV273" i="1"/>
  <c r="HZ213" i="1"/>
  <c r="GU23" i="1"/>
  <c r="GV23" i="1"/>
  <c r="IB23" i="1"/>
  <c r="GV206" i="1"/>
  <c r="IB206" i="1"/>
  <c r="GU206" i="1"/>
  <c r="IB156" i="1"/>
  <c r="GU156" i="1"/>
  <c r="GV156" i="1"/>
  <c r="IB41" i="1"/>
  <c r="GU41" i="1"/>
  <c r="GV41" i="1"/>
  <c r="IB24" i="1"/>
  <c r="GU24" i="1"/>
  <c r="GV24" i="1"/>
  <c r="HR215" i="1"/>
  <c r="HS215" i="1"/>
  <c r="GV170" i="1"/>
  <c r="GU170" i="1"/>
  <c r="IB170" i="1"/>
  <c r="GV99" i="1"/>
  <c r="GU99" i="1"/>
  <c r="IB99" i="1"/>
  <c r="IB132" i="1"/>
  <c r="GU132" i="1"/>
  <c r="GW132" i="1" s="1"/>
  <c r="GV132" i="1"/>
  <c r="HR232" i="1"/>
  <c r="HS232" i="1"/>
  <c r="HE98" i="1"/>
  <c r="IK98" i="1" s="1"/>
  <c r="HH107" i="1"/>
  <c r="GN107" i="1"/>
  <c r="GM107" i="1"/>
  <c r="FV107" i="1"/>
  <c r="IB277" i="1"/>
  <c r="GU277" i="1"/>
  <c r="GW277" i="1" s="1"/>
  <c r="GV277" i="1"/>
  <c r="HR208" i="1"/>
  <c r="HS208" i="1"/>
  <c r="IB82" i="1"/>
  <c r="GU82" i="1"/>
  <c r="GV82" i="1"/>
  <c r="HQ165" i="1"/>
  <c r="HS165" i="1" s="1"/>
  <c r="GN302" i="1"/>
  <c r="GM302" i="1"/>
  <c r="IB164" i="1"/>
  <c r="GU164" i="1"/>
  <c r="GV164" i="1"/>
  <c r="GU226" i="1"/>
  <c r="GV226" i="1"/>
  <c r="IB226" i="1"/>
  <c r="HS188" i="1"/>
  <c r="HR188" i="1"/>
  <c r="IB312" i="1"/>
  <c r="GU312" i="1"/>
  <c r="GV312" i="1"/>
  <c r="IB296" i="1"/>
  <c r="GU296" i="1"/>
  <c r="GV296" i="1"/>
  <c r="HS142" i="1"/>
  <c r="HR142" i="1"/>
  <c r="HR200" i="1"/>
  <c r="HS200" i="1"/>
  <c r="HT81" i="1"/>
  <c r="GV291" i="1"/>
  <c r="IB291" i="1"/>
  <c r="GU291" i="1"/>
  <c r="HR184" i="1"/>
  <c r="HS184" i="1"/>
  <c r="HS290" i="1"/>
  <c r="HR290" i="1"/>
  <c r="IB183" i="1"/>
  <c r="GU183" i="1"/>
  <c r="GW183" i="1" s="1"/>
  <c r="GV183" i="1"/>
  <c r="GN140" i="1"/>
  <c r="GM140" i="1"/>
  <c r="GU260" i="1"/>
  <c r="GV260" i="1"/>
  <c r="IB260" i="1"/>
  <c r="IB311" i="1"/>
  <c r="GV311" i="1"/>
  <c r="GU311" i="1"/>
  <c r="HR163" i="1"/>
  <c r="HS163" i="1"/>
  <c r="IB126" i="1"/>
  <c r="GV126" i="1"/>
  <c r="GU126" i="1"/>
  <c r="IB188" i="1"/>
  <c r="GU188" i="1"/>
  <c r="GV188" i="1"/>
  <c r="IB218" i="1"/>
  <c r="GU218" i="1"/>
  <c r="GV218" i="1"/>
  <c r="GU242" i="1"/>
  <c r="GW242" i="1" s="1"/>
  <c r="GV242" i="1"/>
  <c r="IB242" i="1"/>
  <c r="IB200" i="1"/>
  <c r="GU200" i="1"/>
  <c r="GV200" i="1"/>
  <c r="HR22" i="1"/>
  <c r="HS22" i="1"/>
  <c r="IB16" i="1"/>
  <c r="GU16" i="1"/>
  <c r="GV16" i="1"/>
  <c r="IA130" i="1"/>
  <c r="IB73" i="1"/>
  <c r="GU73" i="1"/>
  <c r="GV73" i="1"/>
  <c r="IB158" i="1"/>
  <c r="GU158" i="1"/>
  <c r="GV158" i="1"/>
  <c r="GU147" i="1"/>
  <c r="GV147" i="1"/>
  <c r="IB147" i="1"/>
  <c r="HR71" i="1"/>
  <c r="HS71" i="1"/>
  <c r="HH274" i="1"/>
  <c r="GN274" i="1"/>
  <c r="GM274" i="1"/>
  <c r="FV274" i="1"/>
  <c r="GO75" i="1"/>
  <c r="HI75" i="1" s="1"/>
  <c r="HQ75" i="1" s="1"/>
  <c r="IL307" i="1"/>
  <c r="IM307" i="1"/>
  <c r="GN219" i="1"/>
  <c r="GM219" i="1"/>
  <c r="HV173" i="1"/>
  <c r="HO173" i="1"/>
  <c r="HP173" i="1" s="1"/>
  <c r="GS51" i="1"/>
  <c r="BY123" i="1"/>
  <c r="FK123" i="1"/>
  <c r="HE277" i="1"/>
  <c r="IK277" i="1" s="1"/>
  <c r="IM115" i="1"/>
  <c r="IL115" i="1"/>
  <c r="GO225" i="1"/>
  <c r="GT225" i="1" s="1"/>
  <c r="FV225" i="1"/>
  <c r="HR229" i="1"/>
  <c r="GO131" i="1"/>
  <c r="HI131" i="1" s="1"/>
  <c r="HQ131" i="1" s="1"/>
  <c r="HE183" i="1"/>
  <c r="IK183" i="1" s="1"/>
  <c r="IB153" i="1"/>
  <c r="GU153" i="1"/>
  <c r="GV153" i="1"/>
  <c r="IB224" i="1"/>
  <c r="GU224" i="1"/>
  <c r="GW224" i="1" s="1"/>
  <c r="GV224" i="1"/>
  <c r="AW94" i="1"/>
  <c r="AX94" i="1" s="1"/>
  <c r="HE95" i="1"/>
  <c r="IK95" i="1" s="1"/>
  <c r="BY234" i="1"/>
  <c r="BX51" i="1"/>
  <c r="FJ51" i="1"/>
  <c r="FN51" i="1"/>
  <c r="GW328" i="1"/>
  <c r="HE328" i="1"/>
  <c r="IK328" i="1" s="1"/>
  <c r="AW247" i="1"/>
  <c r="AX247" i="1" s="1"/>
  <c r="AW22" i="1"/>
  <c r="AX22" i="1" s="1"/>
  <c r="GU266" i="1"/>
  <c r="GV266" i="1"/>
  <c r="IB266" i="1"/>
  <c r="GR325" i="1"/>
  <c r="HD325" i="1" s="1"/>
  <c r="CM325" i="1"/>
  <c r="CN325" i="1"/>
  <c r="GS325" i="1"/>
  <c r="IB187" i="1"/>
  <c r="GU187" i="1"/>
  <c r="GW187" i="1" s="1"/>
  <c r="GV187" i="1"/>
  <c r="HE132" i="1"/>
  <c r="IK132" i="1" s="1"/>
  <c r="IL223" i="1"/>
  <c r="IM223" i="1"/>
  <c r="GW305" i="1"/>
  <c r="HE305" i="1"/>
  <c r="IK305" i="1" s="1"/>
  <c r="HI89" i="1"/>
  <c r="GO89" i="1"/>
  <c r="GR272" i="1"/>
  <c r="HD272" i="1" s="1"/>
  <c r="CN272" i="1"/>
  <c r="GS272" i="1"/>
  <c r="CM272" i="1"/>
  <c r="GT272" i="1"/>
  <c r="HE67" i="1"/>
  <c r="IK67" i="1" s="1"/>
  <c r="IL203" i="1"/>
  <c r="IM203" i="1"/>
  <c r="IM288" i="1"/>
  <c r="IL288" i="1"/>
  <c r="HE284" i="1"/>
  <c r="IK284" i="1" s="1"/>
  <c r="CN27" i="1"/>
  <c r="GR94" i="1"/>
  <c r="HD94" i="1" s="1"/>
  <c r="GS94" i="1"/>
  <c r="CM94" i="1"/>
  <c r="CN94" i="1"/>
  <c r="GN80" i="1"/>
  <c r="GS39" i="1"/>
  <c r="FK143" i="1"/>
  <c r="GR146" i="1"/>
  <c r="HD146" i="1" s="1"/>
  <c r="CN146" i="1"/>
  <c r="CM146" i="1"/>
  <c r="GS146" i="1"/>
  <c r="GR21" i="1"/>
  <c r="HD21" i="1" s="1"/>
  <c r="GS21" i="1"/>
  <c r="CM21" i="1"/>
  <c r="CN21" i="1"/>
  <c r="HI324" i="1"/>
  <c r="GO324" i="1"/>
  <c r="HR101" i="1"/>
  <c r="HS101" i="1"/>
  <c r="HM257" i="1"/>
  <c r="AW194" i="1"/>
  <c r="AX194" i="1" s="1"/>
  <c r="BX233" i="1"/>
  <c r="FJ233" i="1"/>
  <c r="FY233" i="1" s="1"/>
  <c r="FN233" i="1"/>
  <c r="BY300" i="1"/>
  <c r="FY300" i="1"/>
  <c r="IB232" i="1"/>
  <c r="GU232" i="1"/>
  <c r="GW232" i="1" s="1"/>
  <c r="GV232" i="1"/>
  <c r="IB124" i="1"/>
  <c r="GU124" i="1"/>
  <c r="GV124" i="1"/>
  <c r="HM113" i="1"/>
  <c r="HN113" i="1"/>
  <c r="IL299" i="1"/>
  <c r="IM299" i="1"/>
  <c r="GO78" i="1"/>
  <c r="HI78" i="1" s="1"/>
  <c r="HQ78" i="1" s="1"/>
  <c r="AW93" i="1"/>
  <c r="AX93" i="1" s="1"/>
  <c r="GV34" i="1"/>
  <c r="IB34" i="1"/>
  <c r="GU34" i="1"/>
  <c r="GV70" i="1"/>
  <c r="IB70" i="1"/>
  <c r="GU70" i="1"/>
  <c r="GU231" i="1"/>
  <c r="GW231" i="1" s="1"/>
  <c r="GV231" i="1"/>
  <c r="IB231" i="1"/>
  <c r="BY33" i="1"/>
  <c r="GV264" i="1"/>
  <c r="IB264" i="1"/>
  <c r="GU264" i="1"/>
  <c r="IA321" i="1"/>
  <c r="HU321" i="1"/>
  <c r="HU174" i="1"/>
  <c r="HY174" i="1" s="1"/>
  <c r="AW254" i="1"/>
  <c r="AX254" i="1" s="1"/>
  <c r="BX204" i="1"/>
  <c r="FJ204" i="1"/>
  <c r="FN204" i="1"/>
  <c r="FK204" i="1"/>
  <c r="HM280" i="1"/>
  <c r="HN280" i="1"/>
  <c r="BX151" i="1"/>
  <c r="FJ151" i="1"/>
  <c r="FN151" i="1"/>
  <c r="AW251" i="1"/>
  <c r="AX251" i="1" s="1"/>
  <c r="GT215" i="1"/>
  <c r="HI114" i="1"/>
  <c r="HQ114" i="1" s="1"/>
  <c r="HS114" i="1" s="1"/>
  <c r="AW226" i="1"/>
  <c r="AX226" i="1" s="1"/>
  <c r="HI218" i="1"/>
  <c r="HQ218" i="1" s="1"/>
  <c r="HE71" i="1"/>
  <c r="IK71" i="1" s="1"/>
  <c r="HQ104" i="1"/>
  <c r="HQ295" i="1"/>
  <c r="HE295" i="1"/>
  <c r="IK295" i="1" s="1"/>
  <c r="IL327" i="1"/>
  <c r="IM327" i="1"/>
  <c r="GR109" i="1"/>
  <c r="HD109" i="1" s="1"/>
  <c r="GS109" i="1"/>
  <c r="CM109" i="1"/>
  <c r="CN109" i="1"/>
  <c r="GT109" i="1"/>
  <c r="HY182" i="1"/>
  <c r="HQ37" i="1"/>
  <c r="HS37" i="1" s="1"/>
  <c r="BY194" i="1"/>
  <c r="FY194" i="1"/>
  <c r="FK194" i="1"/>
  <c r="BY67" i="1"/>
  <c r="CD67" i="1" s="1"/>
  <c r="AW256" i="1"/>
  <c r="AX256" i="1" s="1"/>
  <c r="HI23" i="1"/>
  <c r="HV310" i="1"/>
  <c r="HO310" i="1"/>
  <c r="HP310" i="1" s="1"/>
  <c r="GR129" i="1"/>
  <c r="HD129" i="1" s="1"/>
  <c r="GS129" i="1"/>
  <c r="CM129" i="1"/>
  <c r="CN129" i="1"/>
  <c r="GT129" i="1"/>
  <c r="HI296" i="1"/>
  <c r="GO162" i="1"/>
  <c r="GT162" i="1" s="1"/>
  <c r="FV162" i="1"/>
  <c r="HQ260" i="1"/>
  <c r="FO314" i="1"/>
  <c r="BY240" i="1"/>
  <c r="CD240" i="1" s="1"/>
  <c r="HI82" i="1"/>
  <c r="CD221" i="1"/>
  <c r="AW159" i="1"/>
  <c r="AX159" i="1" s="1"/>
  <c r="CD300" i="1"/>
  <c r="HX174" i="1"/>
  <c r="HZ174" i="1"/>
  <c r="CN50" i="1"/>
  <c r="HQ236" i="1"/>
  <c r="HS236" i="1" s="1"/>
  <c r="HE242" i="1"/>
  <c r="IK242" i="1" s="1"/>
  <c r="HE143" i="1"/>
  <c r="HQ306" i="1"/>
  <c r="HY106" i="1"/>
  <c r="AW87" i="1"/>
  <c r="AX87" i="1" s="1"/>
  <c r="BY207" i="1"/>
  <c r="FK207" i="1"/>
  <c r="FY207" i="1"/>
  <c r="AW45" i="1"/>
  <c r="AX45" i="1" s="1"/>
  <c r="BY60" i="1"/>
  <c r="FY60" i="1"/>
  <c r="HI165" i="1"/>
  <c r="GO165" i="1"/>
  <c r="BY119" i="1"/>
  <c r="HI260" i="1"/>
  <c r="AW152" i="1"/>
  <c r="AX152" i="1" s="1"/>
  <c r="HE110" i="1"/>
  <c r="IB19" i="1"/>
  <c r="GU19" i="1"/>
  <c r="GV19" i="1"/>
  <c r="AW110" i="1"/>
  <c r="AX110" i="1" s="1"/>
  <c r="HI110" i="1"/>
  <c r="HQ110" i="1" s="1"/>
  <c r="HR110" i="1" s="1"/>
  <c r="BX314" i="1"/>
  <c r="FJ314" i="1"/>
  <c r="FN314" i="1"/>
  <c r="HY286" i="1"/>
  <c r="BY129" i="1"/>
  <c r="FY129" i="1"/>
  <c r="AW47" i="1"/>
  <c r="AX47" i="1" s="1"/>
  <c r="HH51" i="1"/>
  <c r="GN51" i="1"/>
  <c r="GR51" i="1" s="1"/>
  <c r="HD51" i="1" s="1"/>
  <c r="HE293" i="1"/>
  <c r="IK293" i="1" s="1"/>
  <c r="HR273" i="1"/>
  <c r="HS273" i="1"/>
  <c r="HR114" i="1"/>
  <c r="BX113" i="1"/>
  <c r="FJ113" i="1"/>
  <c r="FN113" i="1"/>
  <c r="HE232" i="1"/>
  <c r="IK232" i="1" s="1"/>
  <c r="HI229" i="1"/>
  <c r="HQ229" i="1" s="1"/>
  <c r="HS229" i="1" s="1"/>
  <c r="HI62" i="1"/>
  <c r="GW124" i="1"/>
  <c r="HE124" i="1"/>
  <c r="IK124" i="1" s="1"/>
  <c r="HE84" i="1"/>
  <c r="IK84" i="1" s="1"/>
  <c r="IB29" i="1"/>
  <c r="GU29" i="1"/>
  <c r="GW29" i="1" s="1"/>
  <c r="GV29" i="1"/>
  <c r="HI276" i="1"/>
  <c r="HQ276" i="1" s="1"/>
  <c r="GO276" i="1"/>
  <c r="HQ190" i="1"/>
  <c r="AW282" i="1"/>
  <c r="AX282" i="1" s="1"/>
  <c r="BX54" i="1"/>
  <c r="FJ54" i="1"/>
  <c r="FK54" i="1"/>
  <c r="FN54" i="1"/>
  <c r="GW260" i="1"/>
  <c r="HE260" i="1"/>
  <c r="IK260" i="1" s="1"/>
  <c r="GR214" i="1"/>
  <c r="HD214" i="1" s="1"/>
  <c r="CM214" i="1"/>
  <c r="CN214" i="1"/>
  <c r="GS214" i="1"/>
  <c r="IB101" i="1"/>
  <c r="GU101" i="1"/>
  <c r="GV101" i="1"/>
  <c r="HI41" i="1"/>
  <c r="GO248" i="1"/>
  <c r="HI248" i="1" s="1"/>
  <c r="HQ248" i="1" s="1"/>
  <c r="HI265" i="1"/>
  <c r="HQ265" i="1" s="1"/>
  <c r="GO265" i="1"/>
  <c r="HR289" i="1"/>
  <c r="HS289" i="1"/>
  <c r="BY274" i="1"/>
  <c r="CD274" i="1" s="1"/>
  <c r="FY274" i="1"/>
  <c r="HI73" i="1"/>
  <c r="HQ73" i="1" s="1"/>
  <c r="HQ183" i="1"/>
  <c r="BY144" i="1"/>
  <c r="FV257" i="1"/>
  <c r="FO257" i="1"/>
  <c r="GN278" i="1"/>
  <c r="FV278" i="1"/>
  <c r="GM278" i="1"/>
  <c r="GK314" i="1"/>
  <c r="GL314" i="1" s="1"/>
  <c r="HS115" i="1"/>
  <c r="HT115" i="1" s="1"/>
  <c r="IL322" i="1"/>
  <c r="IM322" i="1"/>
  <c r="FY246" i="1"/>
  <c r="HQ36" i="1"/>
  <c r="HV233" i="1"/>
  <c r="HO233" i="1"/>
  <c r="HP233" i="1" s="1"/>
  <c r="GR238" i="1"/>
  <c r="HD238" i="1" s="1"/>
  <c r="GS238" i="1"/>
  <c r="CM238" i="1"/>
  <c r="CN238" i="1"/>
  <c r="GR246" i="1"/>
  <c r="HD246" i="1" s="1"/>
  <c r="CM246" i="1"/>
  <c r="CN246" i="1"/>
  <c r="GS246" i="1"/>
  <c r="HV330" i="1"/>
  <c r="HO330" i="1"/>
  <c r="HP330" i="1" s="1"/>
  <c r="GW62" i="1"/>
  <c r="HE62" i="1"/>
  <c r="IK62" i="1" s="1"/>
  <c r="HI55" i="1"/>
  <c r="HQ55" i="1" s="1"/>
  <c r="HE37" i="1"/>
  <c r="IK37" i="1" s="1"/>
  <c r="HI147" i="1"/>
  <c r="CD123" i="1"/>
  <c r="AW97" i="1"/>
  <c r="AX97" i="1" s="1"/>
  <c r="HI317" i="1"/>
  <c r="GO317" i="1"/>
  <c r="GR123" i="1"/>
  <c r="HD123" i="1" s="1"/>
  <c r="CM123" i="1"/>
  <c r="CN123" i="1"/>
  <c r="GS123" i="1"/>
  <c r="HE231" i="1"/>
  <c r="IK231" i="1" s="1"/>
  <c r="IL195" i="1"/>
  <c r="IM195" i="1"/>
  <c r="HE142" i="1"/>
  <c r="IK142" i="1" s="1"/>
  <c r="HI17" i="1"/>
  <c r="HQ17" i="1" s="1"/>
  <c r="BX257" i="1"/>
  <c r="FJ257" i="1"/>
  <c r="FK257" i="1"/>
  <c r="FN257" i="1"/>
  <c r="AW222" i="1"/>
  <c r="AX222" i="1" s="1"/>
  <c r="IM174" i="1"/>
  <c r="IL174" i="1"/>
  <c r="CD263" i="1"/>
  <c r="AW156" i="1"/>
  <c r="AX156" i="1" s="1"/>
  <c r="AW279" i="1"/>
  <c r="AX279" i="1" s="1"/>
  <c r="HE125" i="1"/>
  <c r="IK125" i="1" s="1"/>
  <c r="HF88" i="1"/>
  <c r="HI132" i="1"/>
  <c r="HQ132" i="1" s="1"/>
  <c r="IB36" i="1"/>
  <c r="GU36" i="1"/>
  <c r="GV36" i="1"/>
  <c r="HR320" i="1"/>
  <c r="HS320" i="1"/>
  <c r="HE114" i="1"/>
  <c r="AW310" i="1"/>
  <c r="AX310" i="1" s="1"/>
  <c r="HH30" i="1"/>
  <c r="GN30" i="1"/>
  <c r="GM30" i="1"/>
  <c r="GW147" i="1"/>
  <c r="HE147" i="1"/>
  <c r="IK147" i="1" s="1"/>
  <c r="GW153" i="1"/>
  <c r="HE153" i="1"/>
  <c r="IK153" i="1" s="1"/>
  <c r="GR138" i="1"/>
  <c r="HD138" i="1" s="1"/>
  <c r="CM138" i="1"/>
  <c r="CN138" i="1"/>
  <c r="GS138" i="1"/>
  <c r="GT138" i="1"/>
  <c r="HV162" i="1"/>
  <c r="HO162" i="1"/>
  <c r="HP162" i="1" s="1"/>
  <c r="GT95" i="1"/>
  <c r="BX285" i="1"/>
  <c r="FJ285" i="1"/>
  <c r="FN285" i="1"/>
  <c r="GT135" i="1"/>
  <c r="GN40" i="1"/>
  <c r="GM40" i="1"/>
  <c r="HI277" i="1"/>
  <c r="BY247" i="1"/>
  <c r="CD247" i="1" s="1"/>
  <c r="BY22" i="1"/>
  <c r="FY22" i="1"/>
  <c r="HF132" i="1"/>
  <c r="HR32" i="1"/>
  <c r="HS32" i="1"/>
  <c r="HT318" i="1"/>
  <c r="HX318" i="1" s="1"/>
  <c r="HU318" i="1"/>
  <c r="HZ318" i="1" s="1"/>
  <c r="HQ89" i="1"/>
  <c r="IL202" i="1"/>
  <c r="IM202" i="1"/>
  <c r="GS31" i="1"/>
  <c r="GR220" i="1"/>
  <c r="HD220" i="1" s="1"/>
  <c r="CM220" i="1"/>
  <c r="CN220" i="1"/>
  <c r="GS220" i="1"/>
  <c r="HI270" i="1"/>
  <c r="GO270" i="1"/>
  <c r="CM27" i="1"/>
  <c r="HI94" i="1"/>
  <c r="GO94" i="1"/>
  <c r="GT94" i="1" s="1"/>
  <c r="GR39" i="1"/>
  <c r="HD39" i="1" s="1"/>
  <c r="CN162" i="1"/>
  <c r="GR173" i="1"/>
  <c r="HD173" i="1" s="1"/>
  <c r="CM173" i="1"/>
  <c r="GS173" i="1"/>
  <c r="CN173" i="1"/>
  <c r="GT173" i="1"/>
  <c r="HT106" i="1"/>
  <c r="HZ106" i="1" s="1"/>
  <c r="GS225" i="1"/>
  <c r="HQ324" i="1"/>
  <c r="IB77" i="1"/>
  <c r="GU77" i="1"/>
  <c r="GV77" i="1"/>
  <c r="GR166" i="1"/>
  <c r="HD166" i="1" s="1"/>
  <c r="CM166" i="1"/>
  <c r="CN166" i="1"/>
  <c r="GS166" i="1"/>
  <c r="GT166" i="1"/>
  <c r="HT191" i="1"/>
  <c r="HZ191" i="1" s="1"/>
  <c r="HU191" i="1"/>
  <c r="HS49" i="1"/>
  <c r="IB295" i="1"/>
  <c r="GU295" i="1"/>
  <c r="GW295" i="1" s="1"/>
  <c r="GV295" i="1"/>
  <c r="BY221" i="1"/>
  <c r="FK221" i="1"/>
  <c r="FY221" i="1"/>
  <c r="GV84" i="1"/>
  <c r="IB84" i="1"/>
  <c r="GU84" i="1"/>
  <c r="GW84" i="1" s="1"/>
  <c r="AW144" i="1"/>
  <c r="AX144" i="1" s="1"/>
  <c r="FV140" i="1"/>
  <c r="FO140" i="1"/>
  <c r="GO268" i="1"/>
  <c r="HI268" i="1" s="1"/>
  <c r="HQ268" i="1" s="1"/>
  <c r="HE221" i="1"/>
  <c r="GR317" i="1"/>
  <c r="HD317" i="1" s="1"/>
  <c r="CN317" i="1"/>
  <c r="GS317" i="1"/>
  <c r="CM317" i="1"/>
  <c r="GT317" i="1"/>
  <c r="GO303" i="1"/>
  <c r="HI303" i="1" s="1"/>
  <c r="HQ303" i="1" s="1"/>
  <c r="GO262" i="1"/>
  <c r="HI262" i="1" s="1"/>
  <c r="HQ262" i="1" s="1"/>
  <c r="HV59" i="1"/>
  <c r="HO59" i="1"/>
  <c r="HP59" i="1" s="1"/>
  <c r="IB28" i="1"/>
  <c r="GU28" i="1"/>
  <c r="GV28" i="1"/>
  <c r="HV27" i="1"/>
  <c r="HO27" i="1"/>
  <c r="HP27" i="1" s="1"/>
  <c r="GU234" i="1"/>
  <c r="GV234" i="1"/>
  <c r="IB234" i="1"/>
  <c r="HH151" i="1"/>
  <c r="GN151" i="1"/>
  <c r="GM151" i="1"/>
  <c r="HH113" i="1"/>
  <c r="GN113" i="1"/>
  <c r="BY226" i="1"/>
  <c r="GR160" i="1"/>
  <c r="HD160" i="1" s="1"/>
  <c r="CM160" i="1"/>
  <c r="CN160" i="1"/>
  <c r="GS160" i="1"/>
  <c r="GT160" i="1"/>
  <c r="HM51" i="1"/>
  <c r="HS211" i="1"/>
  <c r="HR211" i="1"/>
  <c r="HT211" i="1" s="1"/>
  <c r="HI109" i="1"/>
  <c r="GO109" i="1"/>
  <c r="HX182" i="1"/>
  <c r="HQ137" i="1"/>
  <c r="AW262" i="1"/>
  <c r="AX262" i="1" s="1"/>
  <c r="GR72" i="1"/>
  <c r="HD72" i="1" s="1"/>
  <c r="CM72" i="1"/>
  <c r="CN72" i="1"/>
  <c r="GS72" i="1"/>
  <c r="GT167" i="1"/>
  <c r="GT163" i="1"/>
  <c r="GO59" i="1"/>
  <c r="GT59" i="1" s="1"/>
  <c r="GW218" i="1"/>
  <c r="HE218" i="1"/>
  <c r="IK218" i="1" s="1"/>
  <c r="GO67" i="1"/>
  <c r="GT67" i="1" s="1"/>
  <c r="HF157" i="1"/>
  <c r="IL210" i="1"/>
  <c r="IM210" i="1"/>
  <c r="AW150" i="1"/>
  <c r="AX150" i="1" s="1"/>
  <c r="AW136" i="1"/>
  <c r="AX136" i="1" s="1"/>
  <c r="GM80" i="1"/>
  <c r="HQ62" i="1"/>
  <c r="HF242" i="1"/>
  <c r="HQ84" i="1"/>
  <c r="HR84" i="1" s="1"/>
  <c r="BX259" i="1"/>
  <c r="FJ259" i="1"/>
  <c r="FK259" i="1" s="1"/>
  <c r="FN259" i="1"/>
  <c r="HH259" i="1"/>
  <c r="GN259" i="1"/>
  <c r="GM259" i="1"/>
  <c r="GK35" i="1"/>
  <c r="GL35" i="1" s="1"/>
  <c r="HV33" i="1"/>
  <c r="HO33" i="1"/>
  <c r="HP33" i="1" s="1"/>
  <c r="CD207" i="1"/>
  <c r="CD60" i="1"/>
  <c r="HS239" i="1"/>
  <c r="HR221" i="1"/>
  <c r="HT221" i="1" s="1"/>
  <c r="HS221" i="1"/>
  <c r="BY152" i="1"/>
  <c r="FY152" i="1"/>
  <c r="BX66" i="1"/>
  <c r="FJ66" i="1"/>
  <c r="FN66" i="1"/>
  <c r="HI284" i="1"/>
  <c r="HQ284" i="1" s="1"/>
  <c r="GO284" i="1"/>
  <c r="GT284" i="1" s="1"/>
  <c r="FV284" i="1"/>
  <c r="HI19" i="1"/>
  <c r="HQ19" i="1" s="1"/>
  <c r="HQ41" i="1"/>
  <c r="HV53" i="1"/>
  <c r="HO53" i="1"/>
  <c r="HP53" i="1" s="1"/>
  <c r="CD129" i="1"/>
  <c r="HF232" i="1"/>
  <c r="GR105" i="1"/>
  <c r="HD105" i="1" s="1"/>
  <c r="CM105" i="1"/>
  <c r="CN105" i="1"/>
  <c r="GS105" i="1"/>
  <c r="GT105" i="1"/>
  <c r="HQ158" i="1"/>
  <c r="HR158" i="1" s="1"/>
  <c r="HQ70" i="1"/>
  <c r="IM217" i="1"/>
  <c r="HI29" i="1"/>
  <c r="HQ29" i="1" s="1"/>
  <c r="CD91" i="1"/>
  <c r="GT137" i="1"/>
  <c r="HV189" i="1"/>
  <c r="HO189" i="1"/>
  <c r="HP189" i="1" s="1"/>
  <c r="AW116" i="1"/>
  <c r="AX116" i="1" s="1"/>
  <c r="HX224" i="1"/>
  <c r="HE16" i="1"/>
  <c r="IK16" i="1" s="1"/>
  <c r="GW16" i="1"/>
  <c r="HF260" i="1"/>
  <c r="AW131" i="1"/>
  <c r="AX131" i="1" s="1"/>
  <c r="HV278" i="1"/>
  <c r="HO278" i="1"/>
  <c r="HP278" i="1" s="1"/>
  <c r="GW126" i="1"/>
  <c r="HE126" i="1"/>
  <c r="IK126" i="1" s="1"/>
  <c r="IM320" i="1"/>
  <c r="IL320" i="1"/>
  <c r="AW39" i="1"/>
  <c r="AX39" i="1" s="1"/>
  <c r="HE108" i="1"/>
  <c r="IK108" i="1" s="1"/>
  <c r="GR76" i="1"/>
  <c r="HD76" i="1" s="1"/>
  <c r="CM76" i="1"/>
  <c r="CN76" i="1"/>
  <c r="GS76" i="1"/>
  <c r="HV91" i="1"/>
  <c r="HO91" i="1"/>
  <c r="HP91" i="1" s="1"/>
  <c r="GV52" i="1"/>
  <c r="GU52" i="1"/>
  <c r="IB52" i="1"/>
  <c r="HI111" i="1"/>
  <c r="GO111" i="1"/>
  <c r="GT111" i="1" s="1"/>
  <c r="FV111" i="1"/>
  <c r="AW157" i="1"/>
  <c r="AX157" i="1" s="1"/>
  <c r="GM113" i="1"/>
  <c r="AW18" i="1"/>
  <c r="AX18" i="1" s="1"/>
  <c r="GT25" i="1"/>
  <c r="HV225" i="1"/>
  <c r="HO225" i="1"/>
  <c r="HP225" i="1" s="1"/>
  <c r="IM130" i="1"/>
  <c r="BY225" i="1"/>
  <c r="CD225" i="1" s="1"/>
  <c r="FY225" i="1"/>
  <c r="GT112" i="1"/>
  <c r="HV324" i="1"/>
  <c r="HO324" i="1"/>
  <c r="HP324" i="1" s="1"/>
  <c r="HU210" i="1"/>
  <c r="HT210" i="1"/>
  <c r="HX210" i="1" s="1"/>
  <c r="FY226" i="1"/>
  <c r="IK217" i="1"/>
  <c r="IL217" i="1" s="1"/>
  <c r="HF217" i="1"/>
  <c r="AW313" i="1"/>
  <c r="AX313" i="1" s="1"/>
  <c r="GO238" i="1"/>
  <c r="HI238" i="1" s="1"/>
  <c r="GR116" i="1"/>
  <c r="HD116" i="1" s="1"/>
  <c r="GS116" i="1"/>
  <c r="CN116" i="1"/>
  <c r="CM116" i="1"/>
  <c r="HI246" i="1"/>
  <c r="GO246" i="1"/>
  <c r="GT246" i="1" s="1"/>
  <c r="CM47" i="1"/>
  <c r="GT63" i="1"/>
  <c r="BY93" i="1"/>
  <c r="FK93" i="1"/>
  <c r="HE253" i="1"/>
  <c r="IK253" i="1" s="1"/>
  <c r="GW253" i="1"/>
  <c r="HH317" i="1"/>
  <c r="HQ317" i="1" s="1"/>
  <c r="GO123" i="1"/>
  <c r="GT123" i="1" s="1"/>
  <c r="AW243" i="1"/>
  <c r="AX243" i="1" s="1"/>
  <c r="GT142" i="1"/>
  <c r="BX140" i="1"/>
  <c r="FJ140" i="1"/>
  <c r="FK140" i="1" s="1"/>
  <c r="FN140" i="1"/>
  <c r="GR65" i="1"/>
  <c r="HD65" i="1" s="1"/>
  <c r="CN65" i="1"/>
  <c r="GS65" i="1"/>
  <c r="CM65" i="1"/>
  <c r="IA261" i="1"/>
  <c r="HX261" i="1"/>
  <c r="HZ261" i="1"/>
  <c r="HU261" i="1"/>
  <c r="HT261" i="1"/>
  <c r="HY261" i="1" s="1"/>
  <c r="GO129" i="1"/>
  <c r="HI129" i="1" s="1"/>
  <c r="CD33" i="1"/>
  <c r="HV267" i="1"/>
  <c r="HO267" i="1"/>
  <c r="HP267" i="1" s="1"/>
  <c r="AW172" i="1"/>
  <c r="AX172" i="1" s="1"/>
  <c r="BY156" i="1"/>
  <c r="BY279" i="1"/>
  <c r="FK279" i="1"/>
  <c r="FY279" i="1"/>
  <c r="HF125" i="1"/>
  <c r="HU322" i="1"/>
  <c r="HT322" i="1"/>
  <c r="HZ322" i="1" s="1"/>
  <c r="GR300" i="1"/>
  <c r="HD300" i="1" s="1"/>
  <c r="CN300" i="1"/>
  <c r="GS300" i="1"/>
  <c r="CM300" i="1"/>
  <c r="FY167" i="1"/>
  <c r="HV47" i="1"/>
  <c r="HO47" i="1"/>
  <c r="HP47" i="1" s="1"/>
  <c r="HF222" i="1"/>
  <c r="GR180" i="1"/>
  <c r="HD180" i="1" s="1"/>
  <c r="CN180" i="1"/>
  <c r="GS180" i="1"/>
  <c r="CM180" i="1"/>
  <c r="HF183" i="1"/>
  <c r="HV100" i="1"/>
  <c r="HO100" i="1"/>
  <c r="HP100" i="1" s="1"/>
  <c r="IL244" i="1"/>
  <c r="IM244" i="1"/>
  <c r="FY93" i="1"/>
  <c r="AW160" i="1"/>
  <c r="AX160" i="1" s="1"/>
  <c r="HI138" i="1"/>
  <c r="GO138" i="1"/>
  <c r="FV138" i="1"/>
  <c r="IK318" i="1"/>
  <c r="IL318" i="1" s="1"/>
  <c r="HF318" i="1"/>
  <c r="HE135" i="1"/>
  <c r="IK135" i="1" s="1"/>
  <c r="CD234" i="1"/>
  <c r="AW267" i="1"/>
  <c r="AX267" i="1" s="1"/>
  <c r="HV64" i="1"/>
  <c r="HO64" i="1"/>
  <c r="HP64" i="1" s="1"/>
  <c r="AW325" i="1"/>
  <c r="AX325" i="1" s="1"/>
  <c r="CD27" i="1"/>
  <c r="HE266" i="1"/>
  <c r="IK266" i="1" s="1"/>
  <c r="GW266" i="1"/>
  <c r="GR26" i="1"/>
  <c r="HD26" i="1" s="1"/>
  <c r="CM26" i="1"/>
  <c r="CN26" i="1"/>
  <c r="GS26" i="1"/>
  <c r="GW117" i="1"/>
  <c r="HE117" i="1"/>
  <c r="IK117" i="1" s="1"/>
  <c r="GO325" i="1"/>
  <c r="GT325" i="1" s="1"/>
  <c r="HE187" i="1"/>
  <c r="IK187" i="1" s="1"/>
  <c r="FY247" i="1"/>
  <c r="GO204" i="1"/>
  <c r="GT204" i="1" s="1"/>
  <c r="GR196" i="1"/>
  <c r="HD196" i="1" s="1"/>
  <c r="GS196" i="1"/>
  <c r="CM196" i="1"/>
  <c r="CN196" i="1"/>
  <c r="AW111" i="1"/>
  <c r="AX111" i="1" s="1"/>
  <c r="IL308" i="1"/>
  <c r="IM308" i="1"/>
  <c r="GO272" i="1"/>
  <c r="HI272" i="1" s="1"/>
  <c r="GR267" i="1"/>
  <c r="HD267" i="1" s="1"/>
  <c r="CM267" i="1"/>
  <c r="CN267" i="1"/>
  <c r="GS267" i="1"/>
  <c r="CM67" i="1"/>
  <c r="CM31" i="1"/>
  <c r="HQ270" i="1"/>
  <c r="GR245" i="1"/>
  <c r="HD245" i="1" s="1"/>
  <c r="CM245" i="1"/>
  <c r="CN245" i="1"/>
  <c r="GS245" i="1"/>
  <c r="HH94" i="1"/>
  <c r="GR256" i="1"/>
  <c r="HD256" i="1" s="1"/>
  <c r="CM256" i="1"/>
  <c r="CN256" i="1"/>
  <c r="GS256" i="1"/>
  <c r="GT256" i="1"/>
  <c r="GR243" i="1"/>
  <c r="HD243" i="1" s="1"/>
  <c r="CM243" i="1"/>
  <c r="CN243" i="1"/>
  <c r="GS243" i="1"/>
  <c r="GR64" i="1"/>
  <c r="HD64" i="1" s="1"/>
  <c r="CN64" i="1"/>
  <c r="CM64" i="1"/>
  <c r="GS64" i="1"/>
  <c r="GS111" i="1"/>
  <c r="GR162" i="1"/>
  <c r="HD162" i="1" s="1"/>
  <c r="HI173" i="1"/>
  <c r="GO173" i="1"/>
  <c r="HF32" i="1"/>
  <c r="HI146" i="1"/>
  <c r="GO146" i="1"/>
  <c r="GT146" i="1" s="1"/>
  <c r="HI21" i="1"/>
  <c r="GO21" i="1"/>
  <c r="GT21" i="1" s="1"/>
  <c r="CM225" i="1"/>
  <c r="GR209" i="1"/>
  <c r="HD209" i="1" s="1"/>
  <c r="CM209" i="1"/>
  <c r="CN209" i="1"/>
  <c r="GS209" i="1"/>
  <c r="GO42" i="1"/>
  <c r="HI42" i="1" s="1"/>
  <c r="HQ42" i="1" s="1"/>
  <c r="HE50" i="1"/>
  <c r="IK50" i="1" s="1"/>
  <c r="GR313" i="1"/>
  <c r="HD313" i="1" s="1"/>
  <c r="CN313" i="1"/>
  <c r="CM313" i="1"/>
  <c r="GS313" i="1"/>
  <c r="HE46" i="1"/>
  <c r="IK46" i="1" s="1"/>
  <c r="GW46" i="1"/>
  <c r="HT316" i="1"/>
  <c r="HZ316" i="1" s="1"/>
  <c r="HU316" i="1"/>
  <c r="HX316" i="1" s="1"/>
  <c r="GO27" i="1"/>
  <c r="GT27" i="1" s="1"/>
  <c r="HI45" i="1"/>
  <c r="HQ45" i="1" s="1"/>
  <c r="GO45" i="1"/>
  <c r="FV45" i="1"/>
  <c r="BY246" i="1"/>
  <c r="CD246" i="1" s="1"/>
  <c r="IB169" i="1"/>
  <c r="GU169" i="1"/>
  <c r="GV169" i="1"/>
  <c r="HY223" i="1"/>
  <c r="HZ223" i="1"/>
  <c r="IA223" i="1"/>
  <c r="HX223" i="1"/>
  <c r="HT223" i="1"/>
  <c r="HU223" i="1"/>
  <c r="BY27" i="1"/>
  <c r="HV284" i="1"/>
  <c r="HO284" i="1"/>
  <c r="HP284" i="1" s="1"/>
  <c r="HV89" i="1"/>
  <c r="HO89" i="1"/>
  <c r="HP89" i="1" s="1"/>
  <c r="HQ326" i="1"/>
  <c r="HR326" i="1" s="1"/>
  <c r="AW228" i="1"/>
  <c r="AX228" i="1" s="1"/>
  <c r="HV21" i="1"/>
  <c r="HO21" i="1"/>
  <c r="HP21" i="1" s="1"/>
  <c r="HI234" i="1"/>
  <c r="HQ234" i="1" s="1"/>
  <c r="HS234" i="1" s="1"/>
  <c r="GN279" i="1"/>
  <c r="GM279" i="1"/>
  <c r="FV279" i="1"/>
  <c r="HZ179" i="1"/>
  <c r="IA179" i="1"/>
  <c r="HY179" i="1"/>
  <c r="HT179" i="1"/>
  <c r="HX179" i="1" s="1"/>
  <c r="HU179" i="1"/>
  <c r="HI160" i="1"/>
  <c r="GO160" i="1"/>
  <c r="HV141" i="1"/>
  <c r="HO141" i="1"/>
  <c r="HP141" i="1" s="1"/>
  <c r="HV83" i="1"/>
  <c r="HO83" i="1"/>
  <c r="HP83" i="1" s="1"/>
  <c r="HI226" i="1"/>
  <c r="HQ226" i="1" s="1"/>
  <c r="HR226" i="1" s="1"/>
  <c r="HH109" i="1"/>
  <c r="HQ109" i="1" s="1"/>
  <c r="HR29" i="1"/>
  <c r="HS29" i="1"/>
  <c r="IA182" i="1"/>
  <c r="HE74" i="1"/>
  <c r="IK74" i="1" s="1"/>
  <c r="HS158" i="1"/>
  <c r="CD194" i="1"/>
  <c r="AW209" i="1"/>
  <c r="AX209" i="1" s="1"/>
  <c r="HS25" i="1"/>
  <c r="HR25" i="1"/>
  <c r="BY297" i="1"/>
  <c r="CD297" i="1" s="1"/>
  <c r="FY297" i="1"/>
  <c r="IM197" i="1"/>
  <c r="IL197" i="1"/>
  <c r="HX79" i="1"/>
  <c r="HY79" i="1"/>
  <c r="IA79" i="1"/>
  <c r="HT79" i="1"/>
  <c r="HZ79" i="1" s="1"/>
  <c r="HU79" i="1"/>
  <c r="BY262" i="1"/>
  <c r="FK262" i="1"/>
  <c r="HQ127" i="1"/>
  <c r="FY275" i="1"/>
  <c r="IB292" i="1"/>
  <c r="GU292" i="1"/>
  <c r="GV292" i="1"/>
  <c r="GR251" i="1"/>
  <c r="HD251" i="1" s="1"/>
  <c r="CN251" i="1"/>
  <c r="GS251" i="1"/>
  <c r="CM251" i="1"/>
  <c r="HV251" i="1"/>
  <c r="HO251" i="1"/>
  <c r="HP251" i="1" s="1"/>
  <c r="BY159" i="1"/>
  <c r="FY159" i="1"/>
  <c r="HI90" i="1"/>
  <c r="HQ90" i="1" s="1"/>
  <c r="GO90" i="1"/>
  <c r="BY150" i="1"/>
  <c r="IM294" i="1"/>
  <c r="IL294" i="1"/>
  <c r="HV220" i="1"/>
  <c r="HO220" i="1"/>
  <c r="HP220" i="1" s="1"/>
  <c r="IM121" i="1"/>
  <c r="IL121" i="1"/>
  <c r="HE312" i="1"/>
  <c r="IK312" i="1" s="1"/>
  <c r="GW312" i="1"/>
  <c r="HS178" i="1"/>
  <c r="GV155" i="1"/>
  <c r="GU155" i="1"/>
  <c r="IB155" i="1"/>
  <c r="BY87" i="1"/>
  <c r="FK87" i="1"/>
  <c r="HS181" i="1"/>
  <c r="HR181" i="1"/>
  <c r="BY45" i="1"/>
  <c r="CD45" i="1" s="1"/>
  <c r="FY45" i="1"/>
  <c r="HE23" i="1"/>
  <c r="IK23" i="1" s="1"/>
  <c r="GW23" i="1"/>
  <c r="FV51" i="1"/>
  <c r="FV131" i="1"/>
  <c r="GV271" i="1"/>
  <c r="IB271" i="1"/>
  <c r="GU271" i="1"/>
  <c r="CD119" i="1"/>
  <c r="HE81" i="1"/>
  <c r="IK81" i="1" s="1"/>
  <c r="GW81" i="1"/>
  <c r="FV262" i="1"/>
  <c r="BY110" i="1"/>
  <c r="GO228" i="1"/>
  <c r="GT228" i="1" s="1"/>
  <c r="IB128" i="1"/>
  <c r="GU128" i="1"/>
  <c r="GV128" i="1"/>
  <c r="GR18" i="1"/>
  <c r="HD18" i="1" s="1"/>
  <c r="CM18" i="1"/>
  <c r="GS18" i="1"/>
  <c r="CN18" i="1"/>
  <c r="GK281" i="1"/>
  <c r="GL281" i="1" s="1"/>
  <c r="HI205" i="1"/>
  <c r="GO205" i="1"/>
  <c r="GT205" i="1" s="1"/>
  <c r="BY47" i="1"/>
  <c r="FY47" i="1"/>
  <c r="GR144" i="1"/>
  <c r="HD144" i="1" s="1"/>
  <c r="CN144" i="1"/>
  <c r="GS144" i="1"/>
  <c r="CM144" i="1"/>
  <c r="GR136" i="1"/>
  <c r="HD136" i="1" s="1"/>
  <c r="CN136" i="1"/>
  <c r="GS136" i="1"/>
  <c r="CM136" i="1"/>
  <c r="GO105" i="1"/>
  <c r="HI105" i="1" s="1"/>
  <c r="HI287" i="1"/>
  <c r="GO287" i="1"/>
  <c r="FV287" i="1"/>
  <c r="GV306" i="1"/>
  <c r="IB306" i="1"/>
  <c r="GU306" i="1"/>
  <c r="HU195" i="1"/>
  <c r="HE181" i="1"/>
  <c r="IK181" i="1" s="1"/>
  <c r="GN298" i="1"/>
  <c r="FV298" i="1"/>
  <c r="GM298" i="1"/>
  <c r="HS16" i="1"/>
  <c r="HU16" i="1" s="1"/>
  <c r="AW90" i="1"/>
  <c r="AX90" i="1" s="1"/>
  <c r="GR283" i="1"/>
  <c r="HD283" i="1" s="1"/>
  <c r="CN283" i="1"/>
  <c r="GS283" i="1"/>
  <c r="CM283" i="1"/>
  <c r="GR282" i="1"/>
  <c r="HD282" i="1" s="1"/>
  <c r="CN282" i="1"/>
  <c r="CM282" i="1"/>
  <c r="GS282" i="1"/>
  <c r="GR323" i="1"/>
  <c r="HD323" i="1" s="1"/>
  <c r="CN323" i="1"/>
  <c r="GS323" i="1"/>
  <c r="CM323" i="1"/>
  <c r="GO214" i="1"/>
  <c r="GT214" i="1" s="1"/>
  <c r="HF126" i="1"/>
  <c r="HV40" i="1"/>
  <c r="HO40" i="1"/>
  <c r="HP40" i="1" s="1"/>
  <c r="BY39" i="1"/>
  <c r="FY39" i="1"/>
  <c r="HI76" i="1"/>
  <c r="GO76" i="1"/>
  <c r="GT76" i="1" s="1"/>
  <c r="HM148" i="1"/>
  <c r="HN91" i="1"/>
  <c r="HZ304" i="1"/>
  <c r="IA304" i="1"/>
  <c r="HX304" i="1"/>
  <c r="HY304" i="1"/>
  <c r="HI52" i="1"/>
  <c r="HQ52" i="1" s="1"/>
  <c r="HR236" i="1"/>
  <c r="HQ111" i="1"/>
  <c r="IL56" i="1"/>
  <c r="IM56" i="1"/>
  <c r="GW169" i="1"/>
  <c r="HE169" i="1"/>
  <c r="IK169" i="1" s="1"/>
  <c r="BY157" i="1"/>
  <c r="HR264" i="1"/>
  <c r="HS264" i="1"/>
  <c r="HV255" i="1"/>
  <c r="HO255" i="1"/>
  <c r="HP255" i="1" s="1"/>
  <c r="HV98" i="1"/>
  <c r="HO98" i="1"/>
  <c r="HP98" i="1" s="1"/>
  <c r="CD144" i="1"/>
  <c r="BY18" i="1"/>
  <c r="FK18" i="1"/>
  <c r="HE17" i="1"/>
  <c r="IK17" i="1" s="1"/>
  <c r="GW17" i="1"/>
  <c r="HH193" i="1"/>
  <c r="GN193" i="1"/>
  <c r="GM193" i="1"/>
  <c r="FV193" i="1"/>
  <c r="HE112" i="1"/>
  <c r="IK112" i="1" s="1"/>
  <c r="GR120" i="1"/>
  <c r="HD120" i="1" s="1"/>
  <c r="GS120" i="1"/>
  <c r="CM120" i="1"/>
  <c r="CN120" i="1"/>
  <c r="BY313" i="1"/>
  <c r="CD313" i="1" s="1"/>
  <c r="FY313" i="1"/>
  <c r="FY238" i="1"/>
  <c r="HH238" i="1"/>
  <c r="GO116" i="1"/>
  <c r="HI116" i="1" s="1"/>
  <c r="HH246" i="1"/>
  <c r="HQ246" i="1" s="1"/>
  <c r="HR246" i="1" s="1"/>
  <c r="GS47" i="1"/>
  <c r="HM281" i="1"/>
  <c r="HN281" i="1" s="1"/>
  <c r="IA217" i="1"/>
  <c r="AW173" i="1"/>
  <c r="AX173" i="1" s="1"/>
  <c r="HE236" i="1"/>
  <c r="IK236" i="1" s="1"/>
  <c r="GT198" i="1"/>
  <c r="HE211" i="1"/>
  <c r="IK211" i="1" s="1"/>
  <c r="HE63" i="1"/>
  <c r="IK63" i="1" s="1"/>
  <c r="HQ125" i="1"/>
  <c r="HR125" i="1" s="1"/>
  <c r="CD93" i="1"/>
  <c r="HF253" i="1"/>
  <c r="HS326" i="1"/>
  <c r="AW165" i="1"/>
  <c r="AX165" i="1" s="1"/>
  <c r="GW34" i="1"/>
  <c r="HE34" i="1"/>
  <c r="IK34" i="1" s="1"/>
  <c r="BY97" i="1"/>
  <c r="FK97" i="1"/>
  <c r="FY97" i="1"/>
  <c r="GT241" i="1"/>
  <c r="GR171" i="1"/>
  <c r="HD171" i="1" s="1"/>
  <c r="CM171" i="1"/>
  <c r="GS171" i="1"/>
  <c r="CN171" i="1"/>
  <c r="GT171" i="1"/>
  <c r="HI99" i="1"/>
  <c r="HH123" i="1"/>
  <c r="GW70" i="1"/>
  <c r="HE70" i="1"/>
  <c r="IK70" i="1" s="1"/>
  <c r="GT190" i="1"/>
  <c r="GR102" i="1"/>
  <c r="HD102" i="1" s="1"/>
  <c r="CM102" i="1"/>
  <c r="CN102" i="1"/>
  <c r="GS102" i="1"/>
  <c r="GO65" i="1"/>
  <c r="HI65" i="1" s="1"/>
  <c r="HV90" i="1"/>
  <c r="HO90" i="1"/>
  <c r="HP90" i="1" s="1"/>
  <c r="HF199" i="1"/>
  <c r="HH129" i="1"/>
  <c r="BY172" i="1"/>
  <c r="HS24" i="1"/>
  <c r="HT24" i="1" s="1"/>
  <c r="FY240" i="1"/>
  <c r="GW36" i="1"/>
  <c r="HE36" i="1"/>
  <c r="IK36" i="1" s="1"/>
  <c r="HN47" i="1"/>
  <c r="BY310" i="1"/>
  <c r="FK310" i="1"/>
  <c r="HR175" i="1"/>
  <c r="HS175" i="1"/>
  <c r="HF153" i="1"/>
  <c r="BY160" i="1"/>
  <c r="FY160" i="1"/>
  <c r="GW99" i="1"/>
  <c r="HE99" i="1"/>
  <c r="IK99" i="1" s="1"/>
  <c r="HH138" i="1"/>
  <c r="BY94" i="1"/>
  <c r="FY94" i="1"/>
  <c r="BY267" i="1"/>
  <c r="FK267" i="1"/>
  <c r="GN54" i="1"/>
  <c r="FV54" i="1" s="1"/>
  <c r="GM54" i="1"/>
  <c r="BY325" i="1"/>
  <c r="FY325" i="1"/>
  <c r="HF307" i="1"/>
  <c r="HR88" i="1"/>
  <c r="HS88" i="1"/>
  <c r="CD22" i="1"/>
  <c r="HI26" i="1"/>
  <c r="GO26" i="1"/>
  <c r="GT26" i="1" s="1"/>
  <c r="HH325" i="1"/>
  <c r="HF305" i="1"/>
  <c r="HS81" i="1"/>
  <c r="HU81" i="1" s="1"/>
  <c r="HI196" i="1"/>
  <c r="GO196" i="1"/>
  <c r="GT196" i="1" s="1"/>
  <c r="BY111" i="1"/>
  <c r="FY111" i="1"/>
  <c r="HE41" i="1"/>
  <c r="IK41" i="1" s="1"/>
  <c r="GW41" i="1"/>
  <c r="HH272" i="1"/>
  <c r="HI267" i="1"/>
  <c r="GO267" i="1"/>
  <c r="GT267" i="1" s="1"/>
  <c r="IL145" i="1"/>
  <c r="IM145" i="1"/>
  <c r="GR67" i="1"/>
  <c r="HD67" i="1" s="1"/>
  <c r="CN31" i="1"/>
  <c r="IM261" i="1"/>
  <c r="IL261" i="1"/>
  <c r="HI220" i="1"/>
  <c r="GO220" i="1"/>
  <c r="GT220" i="1" s="1"/>
  <c r="GO245" i="1"/>
  <c r="GT245" i="1" s="1"/>
  <c r="IM20" i="1"/>
  <c r="IL20" i="1"/>
  <c r="IL321" i="1"/>
  <c r="IM321" i="1"/>
  <c r="HI256" i="1"/>
  <c r="GO256" i="1"/>
  <c r="GO64" i="1"/>
  <c r="GT64" i="1" s="1"/>
  <c r="CN111" i="1"/>
  <c r="HH173" i="1"/>
  <c r="HH146" i="1"/>
  <c r="HH21" i="1"/>
  <c r="HQ21" i="1" s="1"/>
  <c r="CN225" i="1"/>
  <c r="HS96" i="1"/>
  <c r="HR96" i="1"/>
  <c r="HV39" i="1"/>
  <c r="HO39" i="1"/>
  <c r="HP39" i="1" s="1"/>
  <c r="HV219" i="1"/>
  <c r="HO219" i="1"/>
  <c r="HP219" i="1" s="1"/>
  <c r="GR165" i="1"/>
  <c r="HD165" i="1" s="1"/>
  <c r="CN165" i="1"/>
  <c r="CM165" i="1"/>
  <c r="GS165" i="1"/>
  <c r="GT165" i="1"/>
  <c r="HV111" i="1"/>
  <c r="HO111" i="1"/>
  <c r="HP111" i="1" s="1"/>
  <c r="BY91" i="1"/>
  <c r="FY91" i="1"/>
  <c r="AW274" i="1"/>
  <c r="AX274" i="1" s="1"/>
  <c r="AW225" i="1"/>
  <c r="AX225" i="1" s="1"/>
  <c r="HF234" i="1"/>
  <c r="HE186" i="1"/>
  <c r="IK186" i="1" s="1"/>
  <c r="BY254" i="1"/>
  <c r="FK254" i="1"/>
  <c r="BY251" i="1"/>
  <c r="CD251" i="1" s="1"/>
  <c r="FK251" i="1"/>
  <c r="GR68" i="1"/>
  <c r="HD68" i="1" s="1"/>
  <c r="CN68" i="1"/>
  <c r="GS68" i="1"/>
  <c r="CM68" i="1"/>
  <c r="GT68" i="1"/>
  <c r="HV228" i="1"/>
  <c r="HO228" i="1"/>
  <c r="HP228" i="1" s="1"/>
  <c r="AW52" i="1"/>
  <c r="AX52" i="1" s="1"/>
  <c r="GU22" i="1"/>
  <c r="GW22" i="1" s="1"/>
  <c r="GV22" i="1"/>
  <c r="IB22" i="1"/>
  <c r="AW161" i="1"/>
  <c r="AX161" i="1" s="1"/>
  <c r="HI28" i="1"/>
  <c r="HQ28" i="1" s="1"/>
  <c r="HR28" i="1" s="1"/>
  <c r="GW264" i="1"/>
  <c r="HE264" i="1"/>
  <c r="IK264" i="1" s="1"/>
  <c r="AW171" i="1"/>
  <c r="AX171" i="1" s="1"/>
  <c r="HI68" i="1"/>
  <c r="GO68" i="1"/>
  <c r="HU249" i="1"/>
  <c r="IA249" i="1" s="1"/>
  <c r="HR48" i="1"/>
  <c r="HS48" i="1"/>
  <c r="HI126" i="1"/>
  <c r="HQ126" i="1" s="1"/>
  <c r="BY52" i="1"/>
  <c r="CD52" i="1" s="1"/>
  <c r="FY52" i="1"/>
  <c r="FK52" i="1"/>
  <c r="CD254" i="1"/>
  <c r="HE22" i="1"/>
  <c r="IK22" i="1" s="1"/>
  <c r="HS323" i="1"/>
  <c r="HV240" i="1"/>
  <c r="HO240" i="1"/>
  <c r="HP240" i="1" s="1"/>
  <c r="AW275" i="1"/>
  <c r="AX275" i="1" s="1"/>
  <c r="GV159" i="1"/>
  <c r="GU159" i="1"/>
  <c r="IB159" i="1"/>
  <c r="HS74" i="1"/>
  <c r="HR74" i="1"/>
  <c r="HH83" i="1"/>
  <c r="GN83" i="1"/>
  <c r="GM83" i="1"/>
  <c r="CD226" i="1"/>
  <c r="HQ206" i="1"/>
  <c r="HH160" i="1"/>
  <c r="GU71" i="1"/>
  <c r="GW71" i="1" s="1"/>
  <c r="IB71" i="1"/>
  <c r="GV71" i="1"/>
  <c r="HF244" i="1"/>
  <c r="HF295" i="1"/>
  <c r="GU85" i="1"/>
  <c r="GV85" i="1"/>
  <c r="IB85" i="1"/>
  <c r="HE157" i="1"/>
  <c r="IK157" i="1" s="1"/>
  <c r="HF74" i="1"/>
  <c r="GW96" i="1"/>
  <c r="HE96" i="1"/>
  <c r="IK96" i="1" s="1"/>
  <c r="GW48" i="1"/>
  <c r="HE48" i="1"/>
  <c r="IK48" i="1" s="1"/>
  <c r="FV259" i="1"/>
  <c r="FY259" i="1"/>
  <c r="FO259" i="1"/>
  <c r="HI98" i="1"/>
  <c r="GO98" i="1"/>
  <c r="GT98" i="1" s="1"/>
  <c r="FV98" i="1"/>
  <c r="HV272" i="1"/>
  <c r="HO272" i="1"/>
  <c r="HP272" i="1" s="1"/>
  <c r="HS156" i="1"/>
  <c r="BY256" i="1"/>
  <c r="HI311" i="1"/>
  <c r="BY209" i="1"/>
  <c r="FK209" i="1"/>
  <c r="FY209" i="1"/>
  <c r="GR240" i="1"/>
  <c r="HD240" i="1" s="1"/>
  <c r="CM240" i="1"/>
  <c r="CN240" i="1"/>
  <c r="GS240" i="1"/>
  <c r="GO72" i="1"/>
  <c r="GT72" i="1" s="1"/>
  <c r="GR237" i="1"/>
  <c r="HD237" i="1" s="1"/>
  <c r="CN237" i="1"/>
  <c r="GS237" i="1"/>
  <c r="CM237" i="1"/>
  <c r="HI292" i="1"/>
  <c r="HQ292" i="1" s="1"/>
  <c r="HR292" i="1" s="1"/>
  <c r="HV134" i="1"/>
  <c r="HO134" i="1"/>
  <c r="HP134" i="1" s="1"/>
  <c r="IA176" i="1"/>
  <c r="HN251" i="1"/>
  <c r="IL329" i="1"/>
  <c r="IM329" i="1"/>
  <c r="HQ108" i="1"/>
  <c r="AW278" i="1"/>
  <c r="AX278" i="1" s="1"/>
  <c r="CD159" i="1"/>
  <c r="BY136" i="1"/>
  <c r="CD136" i="1" s="1"/>
  <c r="FK136" i="1"/>
  <c r="FY136" i="1"/>
  <c r="GW52" i="1"/>
  <c r="HE52" i="1"/>
  <c r="IK52" i="1" s="1"/>
  <c r="GR38" i="1"/>
  <c r="HD38" i="1" s="1"/>
  <c r="CM38" i="1"/>
  <c r="CN38" i="1"/>
  <c r="GS38" i="1"/>
  <c r="GW155" i="1"/>
  <c r="HE155" i="1"/>
  <c r="IK155" i="1" s="1"/>
  <c r="GR287" i="1"/>
  <c r="HD287" i="1" s="1"/>
  <c r="CN287" i="1"/>
  <c r="GS287" i="1"/>
  <c r="CM287" i="1"/>
  <c r="GT287" i="1"/>
  <c r="HM35" i="1"/>
  <c r="HN35" i="1"/>
  <c r="CD87" i="1"/>
  <c r="FY123" i="1"/>
  <c r="FY150" i="1"/>
  <c r="HV243" i="1"/>
  <c r="HO243" i="1"/>
  <c r="HP243" i="1" s="1"/>
  <c r="GR263" i="1"/>
  <c r="HD263" i="1" s="1"/>
  <c r="CM263" i="1"/>
  <c r="CN263" i="1"/>
  <c r="GS263" i="1"/>
  <c r="GR194" i="1"/>
  <c r="HD194" i="1" s="1"/>
  <c r="CM194" i="1"/>
  <c r="CN194" i="1"/>
  <c r="GS194" i="1"/>
  <c r="HF23" i="1"/>
  <c r="GU221" i="1"/>
  <c r="GW221" i="1" s="1"/>
  <c r="GV221" i="1"/>
  <c r="IB221" i="1"/>
  <c r="HI271" i="1"/>
  <c r="HQ271" i="1" s="1"/>
  <c r="HR271" i="1" s="1"/>
  <c r="HE235" i="1"/>
  <c r="IK235" i="1" s="1"/>
  <c r="CD152" i="1"/>
  <c r="HI87" i="1"/>
  <c r="GO87" i="1"/>
  <c r="GT87" i="1" s="1"/>
  <c r="GR178" i="1"/>
  <c r="HD178" i="1" s="1"/>
  <c r="CN178" i="1"/>
  <c r="GS178" i="1"/>
  <c r="CM178" i="1"/>
  <c r="CD110" i="1"/>
  <c r="GW226" i="1"/>
  <c r="HE226" i="1"/>
  <c r="IK226" i="1" s="1"/>
  <c r="HE206" i="1"/>
  <c r="IK206" i="1" s="1"/>
  <c r="GW206" i="1"/>
  <c r="HI128" i="1"/>
  <c r="HQ128" i="1" s="1"/>
  <c r="GO18" i="1"/>
  <c r="GT18" i="1" s="1"/>
  <c r="HQ205" i="1"/>
  <c r="HF293" i="1"/>
  <c r="GO144" i="1"/>
  <c r="GT144" i="1" s="1"/>
  <c r="AW154" i="1"/>
  <c r="AX154" i="1" s="1"/>
  <c r="HI136" i="1"/>
  <c r="HQ136" i="1" s="1"/>
  <c r="GO136" i="1"/>
  <c r="GT136" i="1" s="1"/>
  <c r="IB208" i="1"/>
  <c r="GU208" i="1"/>
  <c r="GV208" i="1"/>
  <c r="HH105" i="1"/>
  <c r="HF124" i="1"/>
  <c r="HV313" i="1"/>
  <c r="HO313" i="1"/>
  <c r="HP313" i="1" s="1"/>
  <c r="GR53" i="1"/>
  <c r="HD53" i="1" s="1"/>
  <c r="CM53" i="1"/>
  <c r="GS53" i="1"/>
  <c r="CN53" i="1"/>
  <c r="GT53" i="1"/>
  <c r="HR159" i="1"/>
  <c r="HS159" i="1"/>
  <c r="HH287" i="1"/>
  <c r="HQ287" i="1" s="1"/>
  <c r="AW40" i="1"/>
  <c r="AX40" i="1" s="1"/>
  <c r="HF181" i="1"/>
  <c r="BY282" i="1"/>
  <c r="FY282" i="1"/>
  <c r="BY90" i="1"/>
  <c r="FY90" i="1"/>
  <c r="FK90" i="1"/>
  <c r="GO53" i="1"/>
  <c r="HI53" i="1" s="1"/>
  <c r="HQ53" i="1" s="1"/>
  <c r="GT127" i="1"/>
  <c r="BY116" i="1"/>
  <c r="HI283" i="1"/>
  <c r="HQ283" i="1" s="1"/>
  <c r="GO283" i="1"/>
  <c r="GT283" i="1" s="1"/>
  <c r="HI323" i="1"/>
  <c r="GO323" i="1"/>
  <c r="GT323" i="1" s="1"/>
  <c r="HV58" i="1"/>
  <c r="HO58" i="1"/>
  <c r="HP58" i="1" s="1"/>
  <c r="HH214" i="1"/>
  <c r="BY131" i="1"/>
  <c r="AW317" i="1"/>
  <c r="AX317" i="1" s="1"/>
  <c r="GN33" i="1"/>
  <c r="GM33" i="1"/>
  <c r="HH33" i="1" s="1"/>
  <c r="HV31" i="1"/>
  <c r="HO31" i="1"/>
  <c r="HP31" i="1" s="1"/>
  <c r="AW250" i="1"/>
  <c r="AX250" i="1" s="1"/>
  <c r="HH76" i="1"/>
  <c r="IB230" i="1"/>
  <c r="GU230" i="1"/>
  <c r="GV230" i="1"/>
  <c r="GR258" i="1"/>
  <c r="HD258" i="1" s="1"/>
  <c r="CM258" i="1"/>
  <c r="GS258" i="1"/>
  <c r="CN258" i="1"/>
  <c r="HV256" i="1"/>
  <c r="HO256" i="1"/>
  <c r="HP256" i="1" s="1"/>
  <c r="GR139" i="1"/>
  <c r="HD139" i="1" s="1"/>
  <c r="CM139" i="1"/>
  <c r="CN139" i="1"/>
  <c r="GS139" i="1"/>
  <c r="GT139" i="1"/>
  <c r="HY20" i="1"/>
  <c r="HZ20" i="1"/>
  <c r="IA20" i="1"/>
  <c r="HX20" i="1"/>
  <c r="HQ147" i="1"/>
  <c r="HS292" i="1"/>
  <c r="HI253" i="1"/>
  <c r="HQ253" i="1" s="1"/>
  <c r="HN255" i="1"/>
  <c r="HE25" i="1"/>
  <c r="IK25" i="1" s="1"/>
  <c r="HV67" i="1"/>
  <c r="HO67" i="1"/>
  <c r="HP67" i="1" s="1"/>
  <c r="GR250" i="1"/>
  <c r="HD250" i="1" s="1"/>
  <c r="CM250" i="1"/>
  <c r="CN250" i="1"/>
  <c r="GS250" i="1"/>
  <c r="FY119" i="1"/>
  <c r="HV151" i="1"/>
  <c r="HO151" i="1"/>
  <c r="HP151" i="1" s="1"/>
  <c r="HH134" i="1"/>
  <c r="GN134" i="1"/>
  <c r="GM134" i="1"/>
  <c r="FV134" i="1"/>
  <c r="HQ277" i="1"/>
  <c r="GR152" i="1"/>
  <c r="HD152" i="1" s="1"/>
  <c r="GS152" i="1"/>
  <c r="CN152" i="1"/>
  <c r="CM152" i="1"/>
  <c r="GO120" i="1"/>
  <c r="GT120" i="1" s="1"/>
  <c r="GW24" i="1"/>
  <c r="HE24" i="1"/>
  <c r="IK24" i="1" s="1"/>
  <c r="GR252" i="1"/>
  <c r="HD252" i="1" s="1"/>
  <c r="GT252" i="1"/>
  <c r="GS252" i="1"/>
  <c r="CM252" i="1"/>
  <c r="CN252" i="1"/>
  <c r="HR168" i="1"/>
  <c r="HS168" i="1"/>
  <c r="FV238" i="1"/>
  <c r="HH116" i="1"/>
  <c r="IK329" i="1"/>
  <c r="HF329" i="1"/>
  <c r="HE55" i="1"/>
  <c r="IK55" i="1" s="1"/>
  <c r="GW55" i="1"/>
  <c r="CN47" i="1"/>
  <c r="HZ217" i="1"/>
  <c r="BY173" i="1"/>
  <c r="HE229" i="1"/>
  <c r="IK229" i="1" s="1"/>
  <c r="GW229" i="1"/>
  <c r="HF236" i="1"/>
  <c r="HE198" i="1"/>
  <c r="IK198" i="1" s="1"/>
  <c r="HF62" i="1"/>
  <c r="HF211" i="1"/>
  <c r="AW53" i="1"/>
  <c r="AX53" i="1" s="1"/>
  <c r="HF37" i="1"/>
  <c r="HI183" i="1"/>
  <c r="AW42" i="1"/>
  <c r="AX42" i="1" s="1"/>
  <c r="CD97" i="1"/>
  <c r="GO171" i="1"/>
  <c r="HI171" i="1" s="1"/>
  <c r="HQ171" i="1" s="1"/>
  <c r="HF70" i="1"/>
  <c r="BY243" i="1"/>
  <c r="FY243" i="1"/>
  <c r="HF231" i="1"/>
  <c r="HF142" i="1"/>
  <c r="HH65" i="1"/>
  <c r="BY222" i="1"/>
  <c r="CD222" i="1" s="1"/>
  <c r="HU224" i="1"/>
  <c r="HY224" i="1" s="1"/>
  <c r="FV89" i="1"/>
  <c r="HV50" i="1"/>
  <c r="HO50" i="1"/>
  <c r="HP50" i="1" s="1"/>
  <c r="HF277" i="1"/>
  <c r="IL92" i="1"/>
  <c r="IM92" i="1"/>
  <c r="AW258" i="1"/>
  <c r="AX258" i="1" s="1"/>
  <c r="CD156" i="1"/>
  <c r="CD279" i="1"/>
  <c r="IB143" i="1"/>
  <c r="GU143" i="1"/>
  <c r="GW143" i="1" s="1"/>
  <c r="GV143" i="1"/>
  <c r="HS110" i="1"/>
  <c r="GW273" i="1"/>
  <c r="HE273" i="1"/>
  <c r="IK273" i="1" s="1"/>
  <c r="CD310" i="1"/>
  <c r="GW170" i="1"/>
  <c r="HE170" i="1"/>
  <c r="IK170" i="1" s="1"/>
  <c r="GO180" i="1"/>
  <c r="GT180" i="1" s="1"/>
  <c r="HE28" i="1"/>
  <c r="GW28" i="1"/>
  <c r="HF29" i="1"/>
  <c r="AW126" i="1"/>
  <c r="AX126" i="1" s="1"/>
  <c r="CD94" i="1"/>
  <c r="HF95" i="1"/>
  <c r="HU121" i="1"/>
  <c r="HY121" i="1" s="1"/>
  <c r="HR230" i="1"/>
  <c r="HS230" i="1"/>
  <c r="AW330" i="1"/>
  <c r="AX330" i="1" s="1"/>
  <c r="IB168" i="1"/>
  <c r="GU168" i="1"/>
  <c r="GW168" i="1" s="1"/>
  <c r="GV168" i="1"/>
  <c r="HR73" i="1"/>
  <c r="HS73" i="1"/>
  <c r="HR52" i="1"/>
  <c r="HS52" i="1"/>
  <c r="GW133" i="1"/>
  <c r="HE133" i="1"/>
  <c r="IK133" i="1" s="1"/>
  <c r="HF266" i="1"/>
  <c r="HH26" i="1"/>
  <c r="FY237" i="1"/>
  <c r="FV317" i="1"/>
  <c r="HF187" i="1"/>
  <c r="HV205" i="1"/>
  <c r="HO205" i="1"/>
  <c r="HP205" i="1" s="1"/>
  <c r="HF79" i="1"/>
  <c r="HH196" i="1"/>
  <c r="HI166" i="1"/>
  <c r="GO166" i="1"/>
  <c r="HT56" i="1"/>
  <c r="HZ56" i="1" s="1"/>
  <c r="HU56" i="1"/>
  <c r="HY56" i="1" s="1"/>
  <c r="HH267" i="1"/>
  <c r="HQ267" i="1" s="1"/>
  <c r="HX309" i="1"/>
  <c r="HY309" i="1"/>
  <c r="HZ309" i="1"/>
  <c r="IA309" i="1"/>
  <c r="HT309" i="1"/>
  <c r="HU309" i="1"/>
  <c r="HU213" i="1"/>
  <c r="IA213" i="1" s="1"/>
  <c r="FV113" i="1"/>
  <c r="HH220" i="1"/>
  <c r="HQ220" i="1" s="1"/>
  <c r="HH245" i="1"/>
  <c r="HH256" i="1"/>
  <c r="HQ256" i="1" s="1"/>
  <c r="IL213" i="1"/>
  <c r="IM213" i="1"/>
  <c r="IL286" i="1"/>
  <c r="IM286" i="1"/>
  <c r="HU286" i="1"/>
  <c r="IL179" i="1"/>
  <c r="IM179" i="1"/>
  <c r="HI243" i="1"/>
  <c r="GO243" i="1"/>
  <c r="GT243" i="1" s="1"/>
  <c r="FK33" i="1"/>
  <c r="HT170" i="1"/>
  <c r="HH64" i="1"/>
  <c r="CM111" i="1"/>
  <c r="HU130" i="1"/>
  <c r="HX130" i="1" s="1"/>
  <c r="GR225" i="1"/>
  <c r="HD225" i="1" s="1"/>
  <c r="HI209" i="1"/>
  <c r="GO209" i="1"/>
  <c r="GT209" i="1" s="1"/>
  <c r="CN98" i="1"/>
  <c r="GR262" i="1"/>
  <c r="HD262" i="1" s="1"/>
  <c r="CN262" i="1"/>
  <c r="GS262" i="1"/>
  <c r="CM262" i="1"/>
  <c r="GT262" i="1"/>
  <c r="HM314" i="1"/>
  <c r="HN314" i="1" s="1"/>
  <c r="IL199" i="1"/>
  <c r="IM199" i="1"/>
  <c r="HI50" i="1"/>
  <c r="HQ50" i="1" s="1"/>
  <c r="GO50" i="1"/>
  <c r="GT50" i="1" s="1"/>
  <c r="IB181" i="1"/>
  <c r="GU181" i="1"/>
  <c r="GW181" i="1" s="1"/>
  <c r="GV181" i="1"/>
  <c r="HI227" i="1"/>
  <c r="HQ227" i="1" s="1"/>
  <c r="GO227" i="1"/>
  <c r="GW156" i="1"/>
  <c r="HE156" i="1"/>
  <c r="IK156" i="1" s="1"/>
  <c r="HF230" i="1"/>
  <c r="HV276" i="1"/>
  <c r="HO276" i="1"/>
  <c r="HP276" i="1" s="1"/>
  <c r="HI39" i="1"/>
  <c r="HQ39" i="1" s="1"/>
  <c r="GO39" i="1"/>
  <c r="GT39" i="1" s="1"/>
  <c r="IB211" i="1"/>
  <c r="GU211" i="1"/>
  <c r="GW211" i="1" s="1"/>
  <c r="GV211" i="1"/>
  <c r="HI242" i="1"/>
  <c r="HQ242" i="1" s="1"/>
  <c r="GW77" i="1"/>
  <c r="HE77" i="1"/>
  <c r="IK77" i="1" s="1"/>
  <c r="HE122" i="1"/>
  <c r="IK122" i="1" s="1"/>
  <c r="GW101" i="1"/>
  <c r="HE101" i="1"/>
  <c r="IK101" i="1" s="1"/>
  <c r="BY171" i="1"/>
  <c r="CD171" i="1" s="1"/>
  <c r="FK171" i="1"/>
  <c r="HQ68" i="1"/>
  <c r="HS68" i="1" s="1"/>
  <c r="AW143" i="1"/>
  <c r="AX143" i="1" s="1"/>
  <c r="GV184" i="1"/>
  <c r="IB184" i="1"/>
  <c r="GU184" i="1"/>
  <c r="FK275" i="1"/>
  <c r="HQ23" i="1"/>
  <c r="BY228" i="1"/>
  <c r="FY228" i="1"/>
  <c r="BY161" i="1"/>
  <c r="GW44" i="1"/>
  <c r="HE44" i="1"/>
  <c r="IK44" i="1" s="1"/>
  <c r="HQ296" i="1"/>
  <c r="HQ328" i="1"/>
  <c r="HR328" i="1" s="1"/>
  <c r="IB222" i="1"/>
  <c r="GU222" i="1"/>
  <c r="GW222" i="1" s="1"/>
  <c r="GV222" i="1"/>
  <c r="HR70" i="1"/>
  <c r="HS70" i="1"/>
  <c r="HT70" i="1" s="1"/>
  <c r="BX280" i="1"/>
  <c r="FJ280" i="1"/>
  <c r="FN280" i="1"/>
  <c r="AW238" i="1"/>
  <c r="AX238" i="1" s="1"/>
  <c r="GR86" i="1"/>
  <c r="HD86" i="1" s="1"/>
  <c r="GS86" i="1"/>
  <c r="CM86" i="1"/>
  <c r="CN86" i="1"/>
  <c r="GT86" i="1"/>
  <c r="BX35" i="1"/>
  <c r="FJ35" i="1"/>
  <c r="FN35" i="1"/>
  <c r="HQ82" i="1"/>
  <c r="AW31" i="1"/>
  <c r="AX31" i="1" s="1"/>
  <c r="HF71" i="1"/>
  <c r="IB290" i="1"/>
  <c r="GU290" i="1"/>
  <c r="GV290" i="1"/>
  <c r="HI201" i="1"/>
  <c r="GO201" i="1"/>
  <c r="GW85" i="1"/>
  <c r="HE85" i="1"/>
  <c r="IK85" i="1" s="1"/>
  <c r="HM302" i="1"/>
  <c r="HN302" i="1" s="1"/>
  <c r="GW292" i="1"/>
  <c r="HE292" i="1"/>
  <c r="IK292" i="1" s="1"/>
  <c r="HQ169" i="1"/>
  <c r="HS169" i="1" s="1"/>
  <c r="HF96" i="1"/>
  <c r="HQ150" i="1"/>
  <c r="GR185" i="1"/>
  <c r="HD185" i="1" s="1"/>
  <c r="CM185" i="1"/>
  <c r="GS185" i="1"/>
  <c r="CN185" i="1"/>
  <c r="FY171" i="1"/>
  <c r="HQ98" i="1"/>
  <c r="CD256" i="1"/>
  <c r="HV102" i="1"/>
  <c r="HO102" i="1"/>
  <c r="HP102" i="1" s="1"/>
  <c r="HF195" i="1"/>
  <c r="CD262" i="1"/>
  <c r="HH72" i="1"/>
  <c r="HE167" i="1"/>
  <c r="IK167" i="1" s="1"/>
  <c r="HI237" i="1"/>
  <c r="HQ237" i="1" s="1"/>
  <c r="GO237" i="1"/>
  <c r="GT237" i="1" s="1"/>
  <c r="HV300" i="1"/>
  <c r="HO300" i="1"/>
  <c r="HP300" i="1" s="1"/>
  <c r="GN255" i="1"/>
  <c r="GM255" i="1"/>
  <c r="FV255" i="1"/>
  <c r="FO66" i="1"/>
  <c r="FY66" i="1"/>
  <c r="HV245" i="1"/>
  <c r="HO245" i="1"/>
  <c r="HP245" i="1" s="1"/>
  <c r="GR58" i="1"/>
  <c r="HD58" i="1" s="1"/>
  <c r="GS58" i="1"/>
  <c r="CM58" i="1"/>
  <c r="CN58" i="1"/>
  <c r="GO100" i="1"/>
  <c r="GT100" i="1" s="1"/>
  <c r="FV100" i="1"/>
  <c r="BY278" i="1"/>
  <c r="FK278" i="1"/>
  <c r="FY278" i="1"/>
  <c r="GU104" i="1"/>
  <c r="GV104" i="1"/>
  <c r="IB104" i="1"/>
  <c r="FK300" i="1"/>
  <c r="CD150" i="1"/>
  <c r="HV193" i="1"/>
  <c r="HO193" i="1"/>
  <c r="HP193" i="1" s="1"/>
  <c r="IB150" i="1"/>
  <c r="GU150" i="1"/>
  <c r="GV150" i="1"/>
  <c r="GW326" i="1"/>
  <c r="HE326" i="1"/>
  <c r="IK326" i="1" s="1"/>
  <c r="HF312" i="1"/>
  <c r="HV154" i="1"/>
  <c r="HO154" i="1"/>
  <c r="HP154" i="1" s="1"/>
  <c r="HI38" i="1"/>
  <c r="GO38" i="1"/>
  <c r="GT38" i="1" s="1"/>
  <c r="FV38" i="1"/>
  <c r="AW146" i="1"/>
  <c r="AX146" i="1" s="1"/>
  <c r="GR172" i="1"/>
  <c r="HD172" i="1" s="1"/>
  <c r="GS172" i="1"/>
  <c r="CM172" i="1"/>
  <c r="CN172" i="1"/>
  <c r="GO263" i="1"/>
  <c r="GT263" i="1" s="1"/>
  <c r="HS119" i="1"/>
  <c r="HR119" i="1"/>
  <c r="HT119" i="1" s="1"/>
  <c r="HV209" i="1"/>
  <c r="HO209" i="1"/>
  <c r="HP209" i="1" s="1"/>
  <c r="HS167" i="1"/>
  <c r="HR167" i="1"/>
  <c r="HU167" i="1" s="1"/>
  <c r="HQ87" i="1"/>
  <c r="CD47" i="1"/>
  <c r="HV282" i="1"/>
  <c r="HO282" i="1"/>
  <c r="HP282" i="1" s="1"/>
  <c r="GW306" i="1"/>
  <c r="HE306" i="1"/>
  <c r="IK306" i="1" s="1"/>
  <c r="HR241" i="1"/>
  <c r="HT241" i="1" s="1"/>
  <c r="HS241" i="1"/>
  <c r="BY40" i="1"/>
  <c r="FK51" i="1"/>
  <c r="HR317" i="1"/>
  <c r="HU317" i="1" s="1"/>
  <c r="HS317" i="1"/>
  <c r="CD282" i="1"/>
  <c r="HE137" i="1"/>
  <c r="IK137" i="1" s="1"/>
  <c r="HE127" i="1"/>
  <c r="IK127" i="1" s="1"/>
  <c r="GR49" i="1"/>
  <c r="HD49" i="1" s="1"/>
  <c r="CM49" i="1"/>
  <c r="CN49" i="1"/>
  <c r="GS49" i="1"/>
  <c r="GT49" i="1"/>
  <c r="HQ323" i="1"/>
  <c r="HR323" i="1" s="1"/>
  <c r="GR297" i="1"/>
  <c r="HD297" i="1" s="1"/>
  <c r="GS297" i="1"/>
  <c r="CM297" i="1"/>
  <c r="CN297" i="1"/>
  <c r="GT297" i="1"/>
  <c r="CD131" i="1"/>
  <c r="AW237" i="1"/>
  <c r="AX237" i="1" s="1"/>
  <c r="BY317" i="1"/>
  <c r="CD39" i="1"/>
  <c r="BY250" i="1"/>
  <c r="FY250" i="1"/>
  <c r="GT108" i="1"/>
  <c r="GW230" i="1"/>
  <c r="HE230" i="1"/>
  <c r="IK230" i="1" s="1"/>
  <c r="GO258" i="1"/>
  <c r="GT258" i="1" s="1"/>
  <c r="AW246" i="1"/>
  <c r="AX246" i="1" s="1"/>
  <c r="GO139" i="1"/>
  <c r="HI139" i="1" s="1"/>
  <c r="HQ139" i="1" s="1"/>
  <c r="GW159" i="1"/>
  <c r="HE159" i="1"/>
  <c r="HH212" i="1"/>
  <c r="GN212" i="1"/>
  <c r="FV212" i="1" s="1"/>
  <c r="GM212" i="1"/>
  <c r="BX80" i="1"/>
  <c r="FJ80" i="1"/>
  <c r="FN80" i="1"/>
  <c r="FK80" i="1"/>
  <c r="CD157" i="1"/>
  <c r="IB239" i="1"/>
  <c r="GU239" i="1"/>
  <c r="GW239" i="1" s="1"/>
  <c r="GV239" i="1"/>
  <c r="HV177" i="1"/>
  <c r="HO177" i="1"/>
  <c r="HP177" i="1" s="1"/>
  <c r="HQ95" i="1"/>
  <c r="CD18" i="1"/>
  <c r="GN60" i="1"/>
  <c r="FV60" i="1"/>
  <c r="GM60" i="1"/>
  <c r="HR93" i="1"/>
  <c r="HU93" i="1" s="1"/>
  <c r="HS93" i="1"/>
  <c r="GO250" i="1"/>
  <c r="HI250" i="1" s="1"/>
  <c r="HH233" i="1"/>
  <c r="GN233" i="1"/>
  <c r="GM233" i="1"/>
  <c r="FV302" i="1"/>
  <c r="FO302" i="1"/>
  <c r="GO152" i="1"/>
  <c r="HI152" i="1" s="1"/>
  <c r="FV152" i="1"/>
  <c r="HH120" i="1"/>
  <c r="HX299" i="1"/>
  <c r="HT299" i="1"/>
  <c r="IA299" i="1" s="1"/>
  <c r="HU299" i="1"/>
  <c r="HY299" i="1" s="1"/>
  <c r="HF24" i="1"/>
  <c r="HI252" i="1"/>
  <c r="GO252" i="1"/>
  <c r="HQ305" i="1"/>
  <c r="HR288" i="1"/>
  <c r="HY217" i="1"/>
  <c r="IL88" i="1"/>
  <c r="IM88" i="1"/>
  <c r="GW271" i="1"/>
  <c r="HE271" i="1"/>
  <c r="IK271" i="1" s="1"/>
  <c r="BY53" i="1"/>
  <c r="BY42" i="1"/>
  <c r="BY165" i="1"/>
  <c r="FY165" i="1"/>
  <c r="HF213" i="1"/>
  <c r="FY157" i="1"/>
  <c r="HF224" i="1"/>
  <c r="AW86" i="1"/>
  <c r="AX86" i="1" s="1"/>
  <c r="HE190" i="1"/>
  <c r="IK190" i="1" s="1"/>
  <c r="AW59" i="1"/>
  <c r="AX59" i="1" s="1"/>
  <c r="BX302" i="1"/>
  <c r="FJ302" i="1"/>
  <c r="FN302" i="1"/>
  <c r="CD172" i="1"/>
  <c r="BY258" i="1"/>
  <c r="BX315" i="1"/>
  <c r="FJ315" i="1"/>
  <c r="FN315" i="1"/>
  <c r="GW158" i="1"/>
  <c r="HE158" i="1"/>
  <c r="IK158" i="1" s="1"/>
  <c r="HE73" i="1"/>
  <c r="IK73" i="1" s="1"/>
  <c r="GW73" i="1"/>
  <c r="HF273" i="1"/>
  <c r="HF147" i="1"/>
  <c r="HH180" i="1"/>
  <c r="GR57" i="1"/>
  <c r="HD57" i="1" s="1"/>
  <c r="CM57" i="1"/>
  <c r="CN57" i="1"/>
  <c r="GS57" i="1"/>
  <c r="GT57" i="1"/>
  <c r="GR247" i="1"/>
  <c r="HD247" i="1" s="1"/>
  <c r="GS247" i="1"/>
  <c r="CM247" i="1"/>
  <c r="CN247" i="1"/>
  <c r="HR126" i="1"/>
  <c r="HT126" i="1" s="1"/>
  <c r="HS126" i="1"/>
  <c r="FY42" i="1"/>
  <c r="CD160" i="1"/>
  <c r="AW141" i="1"/>
  <c r="AX141" i="1" s="1"/>
  <c r="HR149" i="1"/>
  <c r="HT149" i="1" s="1"/>
  <c r="HS149" i="1"/>
  <c r="HV259" i="1"/>
  <c r="HO259" i="1"/>
  <c r="HP259" i="1" s="1"/>
  <c r="HF135" i="1"/>
  <c r="AW219" i="1"/>
  <c r="AX219" i="1" s="1"/>
  <c r="CD267" i="1"/>
  <c r="CD325" i="1"/>
  <c r="HF20" i="1"/>
  <c r="IB186" i="1"/>
  <c r="GU186" i="1"/>
  <c r="GW186" i="1" s="1"/>
  <c r="GV186" i="1"/>
  <c r="AW23" i="1"/>
  <c r="AX23" i="1" s="1"/>
  <c r="GR118" i="1"/>
  <c r="HD118" i="1" s="1"/>
  <c r="CM118" i="1"/>
  <c r="GS118" i="1"/>
  <c r="CN118" i="1"/>
  <c r="CD111" i="1"/>
  <c r="HM140" i="1"/>
  <c r="HH166" i="1"/>
  <c r="FY258" i="1"/>
  <c r="FV165" i="1"/>
  <c r="FK258" i="1"/>
  <c r="FK129" i="1"/>
  <c r="IL319" i="1"/>
  <c r="IM319" i="1"/>
  <c r="CN228" i="1"/>
  <c r="HX202" i="1"/>
  <c r="IA202" i="1"/>
  <c r="HU202" i="1"/>
  <c r="HZ202" i="1" s="1"/>
  <c r="HT202" i="1"/>
  <c r="HY202" i="1" s="1"/>
  <c r="HU244" i="1"/>
  <c r="HX244" i="1" s="1"/>
  <c r="GR207" i="1"/>
  <c r="HD207" i="1" s="1"/>
  <c r="CN207" i="1"/>
  <c r="GS207" i="1"/>
  <c r="CM207" i="1"/>
  <c r="GT207" i="1"/>
  <c r="HH243" i="1"/>
  <c r="HQ243" i="1" s="1"/>
  <c r="GR111" i="1"/>
  <c r="HD111" i="1" s="1"/>
  <c r="CN87" i="1"/>
  <c r="GR330" i="1"/>
  <c r="HD330" i="1" s="1"/>
  <c r="CM330" i="1"/>
  <c r="CN330" i="1"/>
  <c r="GS330" i="1"/>
  <c r="GT330" i="1"/>
  <c r="GS59" i="1"/>
  <c r="IA197" i="1"/>
  <c r="HT197" i="1"/>
  <c r="HX197" i="1" s="1"/>
  <c r="HU197" i="1"/>
  <c r="HH209" i="1"/>
  <c r="HQ209" i="1" s="1"/>
  <c r="CM98" i="1"/>
  <c r="BY31" i="1"/>
  <c r="CD31" i="1" s="1"/>
  <c r="FY31" i="1"/>
  <c r="IB235" i="1"/>
  <c r="GU235" i="1"/>
  <c r="GW235" i="1" s="1"/>
  <c r="GV235" i="1"/>
  <c r="GW290" i="1"/>
  <c r="HE290" i="1"/>
  <c r="IK290" i="1" s="1"/>
  <c r="HR218" i="1"/>
  <c r="HS218" i="1"/>
  <c r="GR201" i="1"/>
  <c r="HD201" i="1" s="1"/>
  <c r="CM201" i="1"/>
  <c r="GS201" i="1"/>
  <c r="GT201" i="1"/>
  <c r="CN201" i="1"/>
  <c r="AW38" i="1"/>
  <c r="AX38" i="1" s="1"/>
  <c r="HE119" i="1"/>
  <c r="IK119" i="1" s="1"/>
  <c r="HQ124" i="1"/>
  <c r="HR124" i="1" s="1"/>
  <c r="HF48" i="1"/>
  <c r="HQ156" i="1"/>
  <c r="HR156" i="1" s="1"/>
  <c r="HQ155" i="1"/>
  <c r="HI185" i="1"/>
  <c r="GO185" i="1"/>
  <c r="GT185" i="1" s="1"/>
  <c r="FK67" i="1"/>
  <c r="GR90" i="1"/>
  <c r="HD90" i="1" s="1"/>
  <c r="CM90" i="1"/>
  <c r="CN90" i="1"/>
  <c r="GS90" i="1"/>
  <c r="GT90" i="1"/>
  <c r="CD209" i="1"/>
  <c r="AW102" i="1"/>
  <c r="AX102" i="1" s="1"/>
  <c r="HQ112" i="1"/>
  <c r="HR164" i="1"/>
  <c r="HU164" i="1" s="1"/>
  <c r="HS164" i="1"/>
  <c r="GR301" i="1"/>
  <c r="HD301" i="1" s="1"/>
  <c r="CN301" i="1"/>
  <c r="CM301" i="1"/>
  <c r="GS301" i="1"/>
  <c r="HF167" i="1"/>
  <c r="HF218" i="1"/>
  <c r="HV204" i="1"/>
  <c r="HO204" i="1"/>
  <c r="HP204" i="1" s="1"/>
  <c r="HY176" i="1"/>
  <c r="AW221" i="1"/>
  <c r="AX221" i="1" s="1"/>
  <c r="AW245" i="1"/>
  <c r="AX245" i="1" s="1"/>
  <c r="AW300" i="1"/>
  <c r="AX300" i="1" s="1"/>
  <c r="GW150" i="1"/>
  <c r="HE150" i="1"/>
  <c r="IK150" i="1" s="1"/>
  <c r="HV54" i="1"/>
  <c r="HO54" i="1"/>
  <c r="HP54" i="1" s="1"/>
  <c r="HQ38" i="1"/>
  <c r="HR38" i="1" s="1"/>
  <c r="AW109" i="1"/>
  <c r="AX109" i="1" s="1"/>
  <c r="HI172" i="1"/>
  <c r="GO172" i="1"/>
  <c r="GT172" i="1" s="1"/>
  <c r="FK60" i="1"/>
  <c r="HI194" i="1"/>
  <c r="GO194" i="1"/>
  <c r="GT194" i="1" s="1"/>
  <c r="HF81" i="1"/>
  <c r="HI178" i="1"/>
  <c r="GO178" i="1"/>
  <c r="GT178" i="1" s="1"/>
  <c r="IL191" i="1"/>
  <c r="IM191" i="1"/>
  <c r="IB192" i="1"/>
  <c r="GU192" i="1"/>
  <c r="GV192" i="1"/>
  <c r="HF206" i="1"/>
  <c r="HE82" i="1"/>
  <c r="IK82" i="1" s="1"/>
  <c r="GW82" i="1"/>
  <c r="HV94" i="1"/>
  <c r="HO94" i="1"/>
  <c r="HP94" i="1" s="1"/>
  <c r="BY154" i="1"/>
  <c r="IB157" i="1"/>
  <c r="GU157" i="1"/>
  <c r="GW157" i="1" s="1"/>
  <c r="GV157" i="1"/>
  <c r="GW208" i="1"/>
  <c r="HE208" i="1"/>
  <c r="IK208" i="1" s="1"/>
  <c r="AW65" i="1"/>
  <c r="AX65" i="1" s="1"/>
  <c r="HQ63" i="1"/>
  <c r="HR63" i="1" s="1"/>
  <c r="GR97" i="1"/>
  <c r="HD97" i="1" s="1"/>
  <c r="CN97" i="1"/>
  <c r="GS97" i="1"/>
  <c r="CM97" i="1"/>
  <c r="GR254" i="1"/>
  <c r="HD254" i="1" s="1"/>
  <c r="GS254" i="1"/>
  <c r="CM254" i="1"/>
  <c r="CN254" i="1"/>
  <c r="AW128" i="1"/>
  <c r="AX128" i="1" s="1"/>
  <c r="HY170" i="1"/>
  <c r="HX170" i="1"/>
  <c r="HZ170" i="1"/>
  <c r="IA170" i="1"/>
  <c r="FK91" i="1"/>
  <c r="HM66" i="1"/>
  <c r="HN66" i="1" s="1"/>
  <c r="GR161" i="1"/>
  <c r="HD161" i="1" s="1"/>
  <c r="CN161" i="1"/>
  <c r="CM161" i="1"/>
  <c r="GS161" i="1"/>
  <c r="GR61" i="1"/>
  <c r="HD61" i="1" s="1"/>
  <c r="GS61" i="1"/>
  <c r="CM61" i="1"/>
  <c r="CN61" i="1"/>
  <c r="GT61" i="1"/>
  <c r="CD90" i="1"/>
  <c r="HH280" i="1"/>
  <c r="GN280" i="1"/>
  <c r="FV227" i="1"/>
  <c r="CD116" i="1"/>
  <c r="HI49" i="1"/>
  <c r="GO49" i="1"/>
  <c r="HF16" i="1"/>
  <c r="HH310" i="1"/>
  <c r="GN310" i="1"/>
  <c r="GM310" i="1"/>
  <c r="HM107" i="1"/>
  <c r="HN107" i="1" s="1"/>
  <c r="BY237" i="1"/>
  <c r="CD237" i="1" s="1"/>
  <c r="FY251" i="1"/>
  <c r="HV87" i="1"/>
  <c r="HO87" i="1"/>
  <c r="HP87" i="1" s="1"/>
  <c r="IL316" i="1"/>
  <c r="IM316" i="1"/>
  <c r="AW167" i="1"/>
  <c r="AX167" i="1" s="1"/>
  <c r="AW139" i="1"/>
  <c r="AX139" i="1" s="1"/>
  <c r="HI282" i="1"/>
  <c r="GO282" i="1"/>
  <c r="GT282" i="1" s="1"/>
  <c r="FV282" i="1"/>
  <c r="HF108" i="1"/>
  <c r="HH315" i="1"/>
  <c r="GN315" i="1"/>
  <c r="GM315" i="1"/>
  <c r="FY256" i="1"/>
  <c r="FK246" i="1"/>
  <c r="GW149" i="1"/>
  <c r="HE149" i="1"/>
  <c r="IK149" i="1" s="1"/>
  <c r="GR275" i="1"/>
  <c r="HD275" i="1" s="1"/>
  <c r="CM275" i="1"/>
  <c r="CN275" i="1"/>
  <c r="GS275" i="1"/>
  <c r="HU106" i="1"/>
  <c r="BX107" i="1"/>
  <c r="FJ107" i="1"/>
  <c r="FN107" i="1"/>
  <c r="HS133" i="1"/>
  <c r="HR133" i="1"/>
  <c r="HQ153" i="1"/>
  <c r="HI239" i="1"/>
  <c r="HQ239" i="1" s="1"/>
  <c r="HR239" i="1" s="1"/>
  <c r="AW117" i="1"/>
  <c r="AX117" i="1" s="1"/>
  <c r="HF25" i="1"/>
  <c r="BX83" i="1"/>
  <c r="FJ83" i="1"/>
  <c r="FN83" i="1"/>
  <c r="HH250" i="1"/>
  <c r="AW138" i="1"/>
  <c r="AX138" i="1" s="1"/>
  <c r="HH152" i="1"/>
  <c r="GR43" i="1"/>
  <c r="HD43" i="1" s="1"/>
  <c r="GT43" i="1"/>
  <c r="CN43" i="1"/>
  <c r="CM43" i="1"/>
  <c r="GS43" i="1"/>
  <c r="GR78" i="1"/>
  <c r="HD78" i="1" s="1"/>
  <c r="GS78" i="1"/>
  <c r="CM78" i="1"/>
  <c r="CN78" i="1"/>
  <c r="GT78" i="1"/>
  <c r="HQ252" i="1"/>
  <c r="HR252" i="1" s="1"/>
  <c r="HR143" i="1"/>
  <c r="HS143" i="1"/>
  <c r="HF223" i="1"/>
  <c r="GR69" i="1"/>
  <c r="HD69" i="1" s="1"/>
  <c r="GS69" i="1"/>
  <c r="CM69" i="1"/>
  <c r="CN69" i="1"/>
  <c r="GR268" i="1"/>
  <c r="HD268" i="1" s="1"/>
  <c r="CM268" i="1"/>
  <c r="CN268" i="1"/>
  <c r="GS268" i="1"/>
  <c r="GT268" i="1"/>
  <c r="HF55" i="1"/>
  <c r="GR269" i="1"/>
  <c r="HD269" i="1" s="1"/>
  <c r="CN269" i="1"/>
  <c r="GS269" i="1"/>
  <c r="CM269" i="1"/>
  <c r="CD173" i="1"/>
  <c r="HF229" i="1"/>
  <c r="HE168" i="1"/>
  <c r="IK168" i="1" s="1"/>
  <c r="AW123" i="1"/>
  <c r="AX123" i="1" s="1"/>
  <c r="HV293" i="1"/>
  <c r="HO293" i="1"/>
  <c r="HP293" i="1" s="1"/>
  <c r="HE241" i="1"/>
  <c r="IK241" i="1" s="1"/>
  <c r="AW177" i="1"/>
  <c r="AX177" i="1" s="1"/>
  <c r="CD243" i="1"/>
  <c r="HF190" i="1"/>
  <c r="GN154" i="1"/>
  <c r="GM154" i="1"/>
  <c r="HF304" i="1"/>
  <c r="AW112" i="1"/>
  <c r="AX112" i="1" s="1"/>
  <c r="HV207" i="1"/>
  <c r="HO207" i="1"/>
  <c r="HP207" i="1" s="1"/>
  <c r="AW263" i="1"/>
  <c r="AX263" i="1" s="1"/>
  <c r="GU125" i="1"/>
  <c r="GW125" i="1" s="1"/>
  <c r="GV125" i="1"/>
  <c r="IB125" i="1"/>
  <c r="GR303" i="1"/>
  <c r="HD303" i="1" s="1"/>
  <c r="CM303" i="1"/>
  <c r="CN303" i="1"/>
  <c r="GS303" i="1"/>
  <c r="GT303" i="1"/>
  <c r="HF101" i="1"/>
  <c r="HS308" i="1"/>
  <c r="HR308" i="1"/>
  <c r="HV212" i="1"/>
  <c r="HO212" i="1"/>
  <c r="HP212" i="1" s="1"/>
  <c r="HF115" i="1"/>
  <c r="GO247" i="1"/>
  <c r="GT247" i="1" s="1"/>
  <c r="HV30" i="1"/>
  <c r="HO30" i="1"/>
  <c r="HP30" i="1" s="1"/>
  <c r="BY126" i="1"/>
  <c r="FY126" i="1"/>
  <c r="FK126" i="1"/>
  <c r="HZ199" i="1"/>
  <c r="HU199" i="1"/>
  <c r="HT199" i="1"/>
  <c r="IA199" i="1" s="1"/>
  <c r="FV30" i="1"/>
  <c r="FO30" i="1"/>
  <c r="FY30" i="1"/>
  <c r="BY141" i="1"/>
  <c r="FK141" i="1"/>
  <c r="FY141" i="1"/>
  <c r="HN259" i="1"/>
  <c r="FK234" i="1"/>
  <c r="BY330" i="1"/>
  <c r="BX281" i="1"/>
  <c r="FJ281" i="1"/>
  <c r="FN281" i="1"/>
  <c r="AW27" i="1"/>
  <c r="AX27" i="1" s="1"/>
  <c r="GO293" i="1"/>
  <c r="GT293" i="1" s="1"/>
  <c r="BY23" i="1"/>
  <c r="CD23" i="1" s="1"/>
  <c r="FY23" i="1"/>
  <c r="FK23" i="1"/>
  <c r="FV237" i="1"/>
  <c r="FY317" i="1"/>
  <c r="HI102" i="1"/>
  <c r="GO102" i="1"/>
  <c r="GT102" i="1" s="1"/>
  <c r="BX30" i="1"/>
  <c r="FJ30" i="1"/>
  <c r="FN30" i="1"/>
  <c r="HF320" i="1"/>
  <c r="HF41" i="1"/>
  <c r="HT195" i="1"/>
  <c r="HZ195" i="1" s="1"/>
  <c r="FV160" i="1"/>
  <c r="FV76" i="1"/>
  <c r="CM284" i="1"/>
  <c r="CM228" i="1"/>
  <c r="GS100" i="1"/>
  <c r="GR189" i="1"/>
  <c r="HD189" i="1" s="1"/>
  <c r="CM189" i="1"/>
  <c r="CN189" i="1"/>
  <c r="GS189" i="1"/>
  <c r="IL309" i="1"/>
  <c r="IM309" i="1"/>
  <c r="HT145" i="1"/>
  <c r="HY145" i="1" s="1"/>
  <c r="HU145" i="1"/>
  <c r="CN39" i="1"/>
  <c r="GS87" i="1"/>
  <c r="HI330" i="1"/>
  <c r="GO330" i="1"/>
  <c r="IL175" i="1"/>
  <c r="IM175" i="1"/>
  <c r="CN59" i="1"/>
  <c r="HX307" i="1"/>
  <c r="HY307" i="1"/>
  <c r="HZ307" i="1"/>
  <c r="IA307" i="1"/>
  <c r="HT307" i="1"/>
  <c r="HU307" i="1"/>
  <c r="FV324" i="1"/>
  <c r="FV50" i="1"/>
  <c r="GR98" i="1"/>
  <c r="HD98" i="1" s="1"/>
  <c r="HV287" i="1"/>
  <c r="HO287" i="1"/>
  <c r="HP287" i="1" s="1"/>
  <c r="GU44" i="1"/>
  <c r="GV44" i="1"/>
  <c r="IB44" i="1"/>
  <c r="GU114" i="1"/>
  <c r="GW114" i="1" s="1"/>
  <c r="GV114" i="1"/>
  <c r="IB114" i="1"/>
  <c r="HR329" i="1"/>
  <c r="HS329" i="1"/>
  <c r="GU74" i="1"/>
  <c r="GW74" i="1" s="1"/>
  <c r="GV74" i="1"/>
  <c r="IB74" i="1"/>
  <c r="GW200" i="1"/>
  <c r="HE200" i="1"/>
  <c r="IK200" i="1" s="1"/>
  <c r="AW297" i="1"/>
  <c r="AX297" i="1" s="1"/>
  <c r="AW119" i="1"/>
  <c r="AX119" i="1" s="1"/>
  <c r="GU110" i="1"/>
  <c r="GW110" i="1" s="1"/>
  <c r="GV110" i="1"/>
  <c r="IB110" i="1"/>
  <c r="BY89" i="1"/>
  <c r="CD89" i="1" s="1"/>
  <c r="FY89" i="1"/>
  <c r="BY65" i="1"/>
  <c r="CD65" i="1" s="1"/>
  <c r="FY65" i="1"/>
  <c r="BY128" i="1"/>
  <c r="CD128" i="1" s="1"/>
  <c r="FK128" i="1"/>
  <c r="GN177" i="1"/>
  <c r="GM177" i="1"/>
  <c r="HH177" i="1" s="1"/>
  <c r="HI103" i="1"/>
  <c r="HQ103" i="1" s="1"/>
  <c r="GO103" i="1"/>
  <c r="IB236" i="1"/>
  <c r="GU236" i="1"/>
  <c r="GW236" i="1" s="1"/>
  <c r="GV236" i="1"/>
  <c r="GV37" i="1"/>
  <c r="IB37" i="1"/>
  <c r="GU37" i="1"/>
  <c r="GW37" i="1" s="1"/>
  <c r="HQ34" i="1"/>
  <c r="HS34" i="1" s="1"/>
  <c r="HS85" i="1"/>
  <c r="HR85" i="1"/>
  <c r="CD141" i="1"/>
  <c r="GW19" i="1"/>
  <c r="HE19" i="1"/>
  <c r="HQ312" i="1"/>
  <c r="HR312" i="1" s="1"/>
  <c r="HT96" i="1"/>
  <c r="HU101" i="1"/>
  <c r="HR242" i="1"/>
  <c r="HS242" i="1"/>
  <c r="HY319" i="1"/>
  <c r="HU319" i="1"/>
  <c r="HX319" i="1" s="1"/>
  <c r="HR62" i="1"/>
  <c r="HT62" i="1" s="1"/>
  <c r="HS62" i="1"/>
  <c r="BY143" i="1"/>
  <c r="CD143" i="1" s="1"/>
  <c r="GW184" i="1"/>
  <c r="HE184" i="1"/>
  <c r="IK184" i="1" s="1"/>
  <c r="BY275" i="1"/>
  <c r="CD275" i="1" s="1"/>
  <c r="CD161" i="1"/>
  <c r="HF235" i="1"/>
  <c r="GR75" i="1"/>
  <c r="HD75" i="1" s="1"/>
  <c r="CM75" i="1"/>
  <c r="CN75" i="1"/>
  <c r="GS75" i="1"/>
  <c r="GT75" i="1"/>
  <c r="HT327" i="1"/>
  <c r="IA327" i="1" s="1"/>
  <c r="HU327" i="1"/>
  <c r="HY327" i="1" s="1"/>
  <c r="HE215" i="1"/>
  <c r="IK215" i="1" s="1"/>
  <c r="HV315" i="1"/>
  <c r="HO315" i="1"/>
  <c r="HP315" i="1" s="1"/>
  <c r="HR37" i="1"/>
  <c r="HU37" i="1" s="1"/>
  <c r="HI86" i="1"/>
  <c r="GO86" i="1"/>
  <c r="AW100" i="1"/>
  <c r="AX100" i="1" s="1"/>
  <c r="GW128" i="1"/>
  <c r="HE128" i="1"/>
  <c r="FV80" i="1"/>
  <c r="HU216" i="1"/>
  <c r="HX216" i="1" s="1"/>
  <c r="HT294" i="1"/>
  <c r="HX294" i="1" s="1"/>
  <c r="HU96" i="1"/>
  <c r="HT101" i="1"/>
  <c r="HN287" i="1"/>
  <c r="HR222" i="1"/>
  <c r="HS222" i="1"/>
  <c r="BX148" i="1"/>
  <c r="FJ148" i="1"/>
  <c r="FK148" i="1"/>
  <c r="FN148" i="1"/>
  <c r="HF22" i="1"/>
  <c r="HQ311" i="1"/>
  <c r="CD228" i="1"/>
  <c r="FV75" i="1"/>
  <c r="FV233" i="1"/>
  <c r="FO233" i="1"/>
  <c r="HR36" i="1"/>
  <c r="HS36" i="1"/>
  <c r="HN80" i="1"/>
  <c r="HM80" i="1"/>
  <c r="IM318" i="1"/>
  <c r="GR42" i="1"/>
  <c r="HD42" i="1" s="1"/>
  <c r="GS42" i="1"/>
  <c r="CM42" i="1"/>
  <c r="CN42" i="1"/>
  <c r="GT42" i="1"/>
  <c r="BY238" i="1"/>
  <c r="CD238" i="1" s="1"/>
  <c r="HH86" i="1"/>
  <c r="HQ86" i="1" s="1"/>
  <c r="HS86" i="1" s="1"/>
  <c r="BY100" i="1"/>
  <c r="CD100" i="1" s="1"/>
  <c r="FY100" i="1"/>
  <c r="FK100" i="1"/>
  <c r="HI235" i="1"/>
  <c r="HQ235" i="1" s="1"/>
  <c r="HR235" i="1" s="1"/>
  <c r="GO300" i="1"/>
  <c r="GT300" i="1" s="1"/>
  <c r="HH201" i="1"/>
  <c r="HQ201" i="1" s="1"/>
  <c r="BY38" i="1"/>
  <c r="CD38" i="1" s="1"/>
  <c r="FY38" i="1"/>
  <c r="HQ291" i="1"/>
  <c r="HR291" i="1" s="1"/>
  <c r="BX293" i="1"/>
  <c r="FJ293" i="1"/>
  <c r="FN293" i="1"/>
  <c r="HH185" i="1"/>
  <c r="HQ185" i="1" s="1"/>
  <c r="HS185" i="1" s="1"/>
  <c r="AW67" i="1"/>
  <c r="AX67" i="1" s="1"/>
  <c r="HR41" i="1"/>
  <c r="HS41" i="1"/>
  <c r="HV285" i="1"/>
  <c r="HO285" i="1"/>
  <c r="HP285" i="1" s="1"/>
  <c r="GW188" i="1"/>
  <c r="HE188" i="1"/>
  <c r="IK188" i="1" s="1"/>
  <c r="BY102" i="1"/>
  <c r="CD102" i="1" s="1"/>
  <c r="FK102" i="1"/>
  <c r="FY102" i="1"/>
  <c r="GR276" i="1"/>
  <c r="HD276" i="1" s="1"/>
  <c r="CN276" i="1"/>
  <c r="GS276" i="1"/>
  <c r="CM276" i="1"/>
  <c r="GT276" i="1"/>
  <c r="GO301" i="1"/>
  <c r="GT301" i="1" s="1"/>
  <c r="FV301" i="1"/>
  <c r="IB93" i="1"/>
  <c r="GU93" i="1"/>
  <c r="GW93" i="1" s="1"/>
  <c r="GV93" i="1"/>
  <c r="HE163" i="1"/>
  <c r="IK163" i="1" s="1"/>
  <c r="HV270" i="1"/>
  <c r="HO270" i="1"/>
  <c r="HP270" i="1" s="1"/>
  <c r="HN219" i="1"/>
  <c r="IB289" i="1"/>
  <c r="GV289" i="1"/>
  <c r="GU289" i="1"/>
  <c r="GW289" i="1" s="1"/>
  <c r="HR19" i="1"/>
  <c r="HS19" i="1"/>
  <c r="HI240" i="1"/>
  <c r="HQ240" i="1" s="1"/>
  <c r="GO240" i="1"/>
  <c r="GT240" i="1" s="1"/>
  <c r="GO47" i="1"/>
  <c r="GT47" i="1" s="1"/>
  <c r="AW240" i="1"/>
  <c r="AX240" i="1" s="1"/>
  <c r="CD278" i="1"/>
  <c r="BY245" i="1"/>
  <c r="CD245" i="1" s="1"/>
  <c r="FY245" i="1"/>
  <c r="GW104" i="1"/>
  <c r="HE104" i="1"/>
  <c r="IK104" i="1" s="1"/>
  <c r="HV129" i="1"/>
  <c r="HO129" i="1"/>
  <c r="HP129" i="1" s="1"/>
  <c r="CM50" i="1"/>
  <c r="HE205" i="1"/>
  <c r="IK205" i="1" s="1"/>
  <c r="HE204" i="1"/>
  <c r="IK204" i="1" s="1"/>
  <c r="HE164" i="1"/>
  <c r="IK164" i="1" s="1"/>
  <c r="GW164" i="1"/>
  <c r="HF326" i="1"/>
  <c r="GW192" i="1"/>
  <c r="HE192" i="1"/>
  <c r="IK192" i="1" s="1"/>
  <c r="HN54" i="1"/>
  <c r="BY109" i="1"/>
  <c r="CD109" i="1" s="1"/>
  <c r="BY146" i="1"/>
  <c r="CD146" i="1" s="1"/>
  <c r="FY146" i="1"/>
  <c r="FK146" i="1"/>
  <c r="HH172" i="1"/>
  <c r="HQ172" i="1" s="1"/>
  <c r="HR172" i="1" s="1"/>
  <c r="AW207" i="1"/>
  <c r="AX207" i="1" s="1"/>
  <c r="FK66" i="1"/>
  <c r="GW311" i="1"/>
  <c r="HE311" i="1"/>
  <c r="IK311" i="1" s="1"/>
  <c r="AW60" i="1"/>
  <c r="AX60" i="1" s="1"/>
  <c r="HH194" i="1"/>
  <c r="HV279" i="1"/>
  <c r="HO279" i="1"/>
  <c r="HP279" i="1" s="1"/>
  <c r="GW296" i="1"/>
  <c r="HE296" i="1"/>
  <c r="IK296" i="1" s="1"/>
  <c r="FK119" i="1"/>
  <c r="HI46" i="1"/>
  <c r="HQ46" i="1" s="1"/>
  <c r="HR198" i="1"/>
  <c r="HS198" i="1"/>
  <c r="HH178" i="1"/>
  <c r="HQ178" i="1" s="1"/>
  <c r="HR178" i="1" s="1"/>
  <c r="HI192" i="1"/>
  <c r="HQ192" i="1" s="1"/>
  <c r="HR192" i="1" s="1"/>
  <c r="HF226" i="1"/>
  <c r="HI313" i="1"/>
  <c r="HQ313" i="1" s="1"/>
  <c r="GO313" i="1"/>
  <c r="GT313" i="1" s="1"/>
  <c r="IB122" i="1"/>
  <c r="GU122" i="1"/>
  <c r="GW122" i="1" s="1"/>
  <c r="GV122" i="1"/>
  <c r="IB32" i="1"/>
  <c r="GV32" i="1"/>
  <c r="GU32" i="1"/>
  <c r="GW32" i="1" s="1"/>
  <c r="AW129" i="1"/>
  <c r="AX129" i="1" s="1"/>
  <c r="AW89" i="1"/>
  <c r="AX89" i="1" s="1"/>
  <c r="HU273" i="1"/>
  <c r="IL304" i="1"/>
  <c r="IM304" i="1"/>
  <c r="CD154" i="1"/>
  <c r="HI157" i="1"/>
  <c r="HQ157" i="1" s="1"/>
  <c r="HS157" i="1" s="1"/>
  <c r="GW234" i="1"/>
  <c r="HE234" i="1"/>
  <c r="IK234" i="1" s="1"/>
  <c r="GO97" i="1"/>
  <c r="HI97" i="1" s="1"/>
  <c r="HQ97" i="1" s="1"/>
  <c r="FV97" i="1"/>
  <c r="GO254" i="1"/>
  <c r="GT254" i="1" s="1"/>
  <c r="HF306" i="1"/>
  <c r="AW91" i="1"/>
  <c r="AX91" i="1" s="1"/>
  <c r="CD40" i="1"/>
  <c r="HI161" i="1"/>
  <c r="HQ161" i="1" s="1"/>
  <c r="GO161" i="1"/>
  <c r="GT161" i="1" s="1"/>
  <c r="HR122" i="1"/>
  <c r="HS122" i="1"/>
  <c r="GO61" i="1"/>
  <c r="HI61" i="1" s="1"/>
  <c r="HQ61" i="1" s="1"/>
  <c r="HS186" i="1"/>
  <c r="HR186" i="1"/>
  <c r="HQ231" i="1"/>
  <c r="GR227" i="1"/>
  <c r="HD227" i="1" s="1"/>
  <c r="CM227" i="1"/>
  <c r="CN227" i="1"/>
  <c r="GS227" i="1"/>
  <c r="GT227" i="1"/>
  <c r="HH49" i="1"/>
  <c r="HQ49" i="1" s="1"/>
  <c r="HR49" i="1" s="1"/>
  <c r="HF299" i="1"/>
  <c r="HI297" i="1"/>
  <c r="HQ297" i="1" s="1"/>
  <c r="GO297" i="1"/>
  <c r="HT203" i="1"/>
  <c r="HZ203" i="1" s="1"/>
  <c r="CD317" i="1"/>
  <c r="GK66" i="1"/>
  <c r="GL66" i="1" s="1"/>
  <c r="BY167" i="1"/>
  <c r="CD167" i="1" s="1"/>
  <c r="BY139" i="1"/>
  <c r="CD139" i="1" s="1"/>
  <c r="FY139" i="1"/>
  <c r="HH282" i="1"/>
  <c r="FV27" i="1"/>
  <c r="CD250" i="1"/>
  <c r="GR45" i="1"/>
  <c r="HD45" i="1" s="1"/>
  <c r="GS45" i="1"/>
  <c r="CN45" i="1"/>
  <c r="CM45" i="1"/>
  <c r="GT45" i="1"/>
  <c r="GR248" i="1"/>
  <c r="HD248" i="1" s="1"/>
  <c r="GS248" i="1"/>
  <c r="CM248" i="1"/>
  <c r="CN248" i="1"/>
  <c r="GT248" i="1"/>
  <c r="GR265" i="1"/>
  <c r="HD265" i="1" s="1"/>
  <c r="GS265" i="1"/>
  <c r="CM265" i="1"/>
  <c r="CN265" i="1"/>
  <c r="GT265" i="1"/>
  <c r="HV166" i="1"/>
  <c r="HO166" i="1"/>
  <c r="HP166" i="1" s="1"/>
  <c r="HT289" i="1"/>
  <c r="HI31" i="1"/>
  <c r="HQ31" i="1" s="1"/>
  <c r="GO31" i="1"/>
  <c r="GT31" i="1" s="1"/>
  <c r="HN276" i="1"/>
  <c r="GW291" i="1"/>
  <c r="HE291" i="1"/>
  <c r="IK291" i="1" s="1"/>
  <c r="GO275" i="1"/>
  <c r="GT275" i="1" s="1"/>
  <c r="FV109" i="1"/>
  <c r="HQ99" i="1"/>
  <c r="GR103" i="1"/>
  <c r="HD103" i="1" s="1"/>
  <c r="CM103" i="1"/>
  <c r="CN103" i="1"/>
  <c r="GS103" i="1"/>
  <c r="GT103" i="1"/>
  <c r="BY117" i="1"/>
  <c r="CD117" i="1" s="1"/>
  <c r="FY117" i="1"/>
  <c r="HF17" i="1"/>
  <c r="IM106" i="1"/>
  <c r="IL106" i="1"/>
  <c r="GN285" i="1"/>
  <c r="GM285" i="1"/>
  <c r="FK225" i="1"/>
  <c r="BY138" i="1"/>
  <c r="CD138" i="1" s="1"/>
  <c r="FY138" i="1"/>
  <c r="HI43" i="1"/>
  <c r="HQ43" i="1" s="1"/>
  <c r="GO43" i="1"/>
  <c r="FV78" i="1"/>
  <c r="HT286" i="1"/>
  <c r="IA286" i="1" s="1"/>
  <c r="HR187" i="1"/>
  <c r="HS187" i="1"/>
  <c r="GO69" i="1"/>
  <c r="HI69" i="1" s="1"/>
  <c r="HQ69" i="1" s="1"/>
  <c r="FV268" i="1"/>
  <c r="HN173" i="1"/>
  <c r="FV53" i="1"/>
  <c r="HI269" i="1"/>
  <c r="HQ269" i="1" s="1"/>
  <c r="GO269" i="1"/>
  <c r="GT269" i="1" s="1"/>
  <c r="IK130" i="1"/>
  <c r="IL130" i="1" s="1"/>
  <c r="HF130" i="1"/>
  <c r="HF186" i="1"/>
  <c r="HH257" i="1"/>
  <c r="GN257" i="1"/>
  <c r="GR257" i="1" s="1"/>
  <c r="HD257" i="1" s="1"/>
  <c r="HF198" i="1"/>
  <c r="CD53" i="1"/>
  <c r="FY33" i="1"/>
  <c r="CD42" i="1"/>
  <c r="HS117" i="1"/>
  <c r="HR117" i="1"/>
  <c r="CD165" i="1"/>
  <c r="GN91" i="1"/>
  <c r="GM91" i="1"/>
  <c r="HH91" i="1" s="1"/>
  <c r="BY177" i="1"/>
  <c r="CD177" i="1" s="1"/>
  <c r="FK177" i="1"/>
  <c r="FY177" i="1"/>
  <c r="BY86" i="1"/>
  <c r="CD86" i="1" s="1"/>
  <c r="FY86" i="1"/>
  <c r="HT85" i="1"/>
  <c r="HH148" i="1"/>
  <c r="GN148" i="1"/>
  <c r="HH141" i="1"/>
  <c r="GN141" i="1"/>
  <c r="FV141" i="1" s="1"/>
  <c r="GM141" i="1"/>
  <c r="BY59" i="1"/>
  <c r="CD59" i="1" s="1"/>
  <c r="BY112" i="1"/>
  <c r="CD112" i="1" s="1"/>
  <c r="FY112" i="1"/>
  <c r="AW33" i="1"/>
  <c r="AX33" i="1" s="1"/>
  <c r="HN207" i="1"/>
  <c r="BY263" i="1"/>
  <c r="HR77" i="1"/>
  <c r="HS77" i="1"/>
  <c r="CD258" i="1"/>
  <c r="GO58" i="1"/>
  <c r="GT58" i="1" s="1"/>
  <c r="HV298" i="1"/>
  <c r="HO298" i="1"/>
  <c r="HP298" i="1" s="1"/>
  <c r="FV303" i="1"/>
  <c r="FY263" i="1"/>
  <c r="HV274" i="1"/>
  <c r="HO274" i="1"/>
  <c r="HP274" i="1" s="1"/>
  <c r="GR131" i="1"/>
  <c r="HD131" i="1" s="1"/>
  <c r="CM131" i="1"/>
  <c r="CN131" i="1"/>
  <c r="GS131" i="1"/>
  <c r="GT131" i="1"/>
  <c r="HI57" i="1"/>
  <c r="HQ57" i="1" s="1"/>
  <c r="GO57" i="1"/>
  <c r="HH247" i="1"/>
  <c r="CD126" i="1"/>
  <c r="FV42" i="1"/>
  <c r="HF99" i="1"/>
  <c r="GR89" i="1"/>
  <c r="HD89" i="1" s="1"/>
  <c r="GS89" i="1"/>
  <c r="CM89" i="1"/>
  <c r="CN89" i="1"/>
  <c r="GT89" i="1"/>
  <c r="HV60" i="1"/>
  <c r="HO60" i="1"/>
  <c r="HP60" i="1" s="1"/>
  <c r="HQ266" i="1"/>
  <c r="HR266" i="1" s="1"/>
  <c r="GU119" i="1"/>
  <c r="GW119" i="1" s="1"/>
  <c r="GV119" i="1"/>
  <c r="IB119" i="1"/>
  <c r="HS150" i="1"/>
  <c r="HR150" i="1"/>
  <c r="AW234" i="1"/>
  <c r="AX234" i="1" s="1"/>
  <c r="BY219" i="1"/>
  <c r="CD219" i="1" s="1"/>
  <c r="HV146" i="1"/>
  <c r="HO146" i="1"/>
  <c r="HP146" i="1" s="1"/>
  <c r="CD330" i="1"/>
  <c r="FK27" i="1"/>
  <c r="HF133" i="1"/>
  <c r="FK22" i="1"/>
  <c r="HS128" i="1"/>
  <c r="HR128" i="1"/>
  <c r="HS109" i="1"/>
  <c r="HR109" i="1"/>
  <c r="HH102" i="1"/>
  <c r="GO118" i="1"/>
  <c r="HI118" i="1" s="1"/>
  <c r="HQ118" i="1" s="1"/>
  <c r="HT32" i="1"/>
  <c r="GO251" i="1"/>
  <c r="GT251" i="1" s="1"/>
  <c r="IL79" i="1"/>
  <c r="IM79" i="1"/>
  <c r="HU294" i="1"/>
  <c r="FK45" i="1"/>
  <c r="IL216" i="1"/>
  <c r="IM216" i="1"/>
  <c r="HT321" i="1"/>
  <c r="HX321" i="1" s="1"/>
  <c r="CN284" i="1"/>
  <c r="GR270" i="1"/>
  <c r="HD270" i="1" s="1"/>
  <c r="CM270" i="1"/>
  <c r="CN270" i="1"/>
  <c r="GS270" i="1"/>
  <c r="GT270" i="1"/>
  <c r="GS228" i="1"/>
  <c r="CN100" i="1"/>
  <c r="GO189" i="1"/>
  <c r="GT189" i="1" s="1"/>
  <c r="GS27" i="1"/>
  <c r="FV94" i="1"/>
  <c r="CM39" i="1"/>
  <c r="GO207" i="1"/>
  <c r="HI207" i="1" s="1"/>
  <c r="HQ207" i="1" s="1"/>
  <c r="IL249" i="1"/>
  <c r="IM249" i="1"/>
  <c r="GS162" i="1"/>
  <c r="CM87" i="1"/>
  <c r="HQ330" i="1"/>
  <c r="CM59" i="1"/>
  <c r="GR324" i="1"/>
  <c r="HD324" i="1" s="1"/>
  <c r="CM324" i="1"/>
  <c r="CN324" i="1"/>
  <c r="GS324" i="1"/>
  <c r="GT324" i="1"/>
  <c r="GN15" i="1"/>
  <c r="GM15" i="1"/>
  <c r="HH15" i="1" s="1"/>
  <c r="CD15" i="1"/>
  <c r="AW15" i="1"/>
  <c r="AX15" i="1" s="1"/>
  <c r="BY15" i="1"/>
  <c r="FK15" i="1"/>
  <c r="FY15" i="1"/>
  <c r="HV15" i="1"/>
  <c r="HO15" i="1"/>
  <c r="HP15" i="1" s="1"/>
  <c r="GV189" i="1" l="1"/>
  <c r="IB189" i="1"/>
  <c r="GU189" i="1"/>
  <c r="IB196" i="1"/>
  <c r="GU196" i="1"/>
  <c r="GV196" i="1"/>
  <c r="HT326" i="1"/>
  <c r="HZ326" i="1" s="1"/>
  <c r="HU326" i="1"/>
  <c r="HR139" i="1"/>
  <c r="HS139" i="1"/>
  <c r="IB245" i="1"/>
  <c r="GU245" i="1"/>
  <c r="GV245" i="1"/>
  <c r="HU239" i="1"/>
  <c r="HX239" i="1" s="1"/>
  <c r="HT239" i="1"/>
  <c r="IB194" i="1"/>
  <c r="GU194" i="1"/>
  <c r="GV194" i="1"/>
  <c r="IA323" i="1"/>
  <c r="HX323" i="1"/>
  <c r="HT323" i="1"/>
  <c r="HY323" i="1" s="1"/>
  <c r="HU323" i="1"/>
  <c r="GU72" i="1"/>
  <c r="IB72" i="1"/>
  <c r="GV72" i="1"/>
  <c r="IB64" i="1"/>
  <c r="GU64" i="1"/>
  <c r="GV64" i="1"/>
  <c r="IB220" i="1"/>
  <c r="GU220" i="1"/>
  <c r="GV220" i="1"/>
  <c r="GV267" i="1"/>
  <c r="IB267" i="1"/>
  <c r="GU267" i="1"/>
  <c r="IA24" i="1"/>
  <c r="HY24" i="1"/>
  <c r="HX24" i="1"/>
  <c r="HZ24" i="1"/>
  <c r="IB325" i="1"/>
  <c r="GU325" i="1"/>
  <c r="GV325" i="1"/>
  <c r="HX158" i="1"/>
  <c r="HY158" i="1"/>
  <c r="IA158" i="1"/>
  <c r="HZ158" i="1"/>
  <c r="HT158" i="1"/>
  <c r="HU158" i="1"/>
  <c r="HS171" i="1"/>
  <c r="HR171" i="1"/>
  <c r="GU136" i="1"/>
  <c r="GV136" i="1"/>
  <c r="IB136" i="1"/>
  <c r="IB214" i="1"/>
  <c r="GU214" i="1"/>
  <c r="GV214" i="1"/>
  <c r="HR45" i="1"/>
  <c r="HS45" i="1"/>
  <c r="HY110" i="1"/>
  <c r="HT110" i="1"/>
  <c r="HZ110" i="1" s="1"/>
  <c r="HU110" i="1"/>
  <c r="HS161" i="1"/>
  <c r="HR161" i="1"/>
  <c r="HR283" i="1"/>
  <c r="HS283" i="1"/>
  <c r="HR57" i="1"/>
  <c r="HS57" i="1"/>
  <c r="HU49" i="1"/>
  <c r="HT49" i="1"/>
  <c r="HY49" i="1" s="1"/>
  <c r="GU185" i="1"/>
  <c r="IB185" i="1"/>
  <c r="GV185" i="1"/>
  <c r="GV38" i="1"/>
  <c r="IB38" i="1"/>
  <c r="GU38" i="1"/>
  <c r="HS136" i="1"/>
  <c r="HR136" i="1"/>
  <c r="IB76" i="1"/>
  <c r="GU76" i="1"/>
  <c r="GV76" i="1"/>
  <c r="IB123" i="1"/>
  <c r="GU123" i="1"/>
  <c r="GV123" i="1"/>
  <c r="GU246" i="1"/>
  <c r="GV246" i="1"/>
  <c r="IB246" i="1"/>
  <c r="HR262" i="1"/>
  <c r="HS262" i="1"/>
  <c r="HR268" i="1"/>
  <c r="HS268" i="1"/>
  <c r="HS55" i="1"/>
  <c r="HR55" i="1"/>
  <c r="GU251" i="1"/>
  <c r="GV251" i="1"/>
  <c r="IB251" i="1"/>
  <c r="IB120" i="1"/>
  <c r="GU120" i="1"/>
  <c r="GV120" i="1"/>
  <c r="HR78" i="1"/>
  <c r="HS78" i="1"/>
  <c r="HS297" i="1"/>
  <c r="HR297" i="1"/>
  <c r="GU258" i="1"/>
  <c r="GV258" i="1"/>
  <c r="IB258" i="1"/>
  <c r="GU172" i="1"/>
  <c r="IB172" i="1"/>
  <c r="GV172" i="1"/>
  <c r="GU263" i="1"/>
  <c r="GV263" i="1"/>
  <c r="IB263" i="1"/>
  <c r="HT292" i="1"/>
  <c r="HZ292" i="1" s="1"/>
  <c r="HU292" i="1"/>
  <c r="GU21" i="1"/>
  <c r="GV21" i="1"/>
  <c r="IB21" i="1"/>
  <c r="HR303" i="1"/>
  <c r="HS303" i="1"/>
  <c r="HR61" i="1"/>
  <c r="HS61" i="1"/>
  <c r="HR253" i="1"/>
  <c r="HS253" i="1"/>
  <c r="IB323" i="1"/>
  <c r="GU323" i="1"/>
  <c r="GV323" i="1"/>
  <c r="GU144" i="1"/>
  <c r="IB144" i="1"/>
  <c r="GV144" i="1"/>
  <c r="GV26" i="1"/>
  <c r="GU26" i="1"/>
  <c r="IB26" i="1"/>
  <c r="GU94" i="1"/>
  <c r="GV94" i="1"/>
  <c r="IB94" i="1"/>
  <c r="HR265" i="1"/>
  <c r="HS265" i="1"/>
  <c r="HR131" i="1"/>
  <c r="HS131" i="1"/>
  <c r="HS75" i="1"/>
  <c r="HR75" i="1"/>
  <c r="IB269" i="1"/>
  <c r="GU269" i="1"/>
  <c r="GV269" i="1"/>
  <c r="GU254" i="1"/>
  <c r="GV254" i="1"/>
  <c r="IB254" i="1"/>
  <c r="HR97" i="1"/>
  <c r="HS97" i="1"/>
  <c r="IB313" i="1"/>
  <c r="GU313" i="1"/>
  <c r="GV313" i="1"/>
  <c r="HR103" i="1"/>
  <c r="HS103" i="1"/>
  <c r="IB102" i="1"/>
  <c r="GU102" i="1"/>
  <c r="GV102" i="1"/>
  <c r="IB282" i="1"/>
  <c r="GU282" i="1"/>
  <c r="GV282" i="1"/>
  <c r="IB178" i="1"/>
  <c r="GU178" i="1"/>
  <c r="GV178" i="1"/>
  <c r="HT156" i="1"/>
  <c r="HX156" i="1" s="1"/>
  <c r="HU156" i="1"/>
  <c r="IB237" i="1"/>
  <c r="GU237" i="1"/>
  <c r="GV237" i="1"/>
  <c r="HT328" i="1"/>
  <c r="GV209" i="1"/>
  <c r="IB209" i="1"/>
  <c r="GU209" i="1"/>
  <c r="IB243" i="1"/>
  <c r="GU243" i="1"/>
  <c r="GV243" i="1"/>
  <c r="GU18" i="1"/>
  <c r="GV18" i="1"/>
  <c r="IB18" i="1"/>
  <c r="HR42" i="1"/>
  <c r="HS42" i="1"/>
  <c r="IB146" i="1"/>
  <c r="GU146" i="1"/>
  <c r="GV146" i="1"/>
  <c r="HR248" i="1"/>
  <c r="HS248" i="1"/>
  <c r="HT229" i="1"/>
  <c r="HY81" i="1"/>
  <c r="IB240" i="1"/>
  <c r="GU240" i="1"/>
  <c r="GV240" i="1"/>
  <c r="HS118" i="1"/>
  <c r="HR118" i="1"/>
  <c r="HX178" i="1"/>
  <c r="HT178" i="1"/>
  <c r="HZ178" i="1" s="1"/>
  <c r="HU178" i="1"/>
  <c r="HR269" i="1"/>
  <c r="HS269" i="1"/>
  <c r="HR43" i="1"/>
  <c r="HS43" i="1"/>
  <c r="HR46" i="1"/>
  <c r="HS46" i="1"/>
  <c r="IB247" i="1"/>
  <c r="GU247" i="1"/>
  <c r="GV247" i="1"/>
  <c r="GV58" i="1"/>
  <c r="GU58" i="1"/>
  <c r="IB58" i="1"/>
  <c r="HS69" i="1"/>
  <c r="HR69" i="1"/>
  <c r="GV275" i="1"/>
  <c r="IB275" i="1"/>
  <c r="GU275" i="1"/>
  <c r="IB161" i="1"/>
  <c r="GU161" i="1"/>
  <c r="GV161" i="1"/>
  <c r="IB301" i="1"/>
  <c r="GU301" i="1"/>
  <c r="GV301" i="1"/>
  <c r="IB300" i="1"/>
  <c r="GU300" i="1"/>
  <c r="GW300" i="1" s="1"/>
  <c r="GV300" i="1"/>
  <c r="HS237" i="1"/>
  <c r="HR237" i="1"/>
  <c r="HR227" i="1"/>
  <c r="HS227" i="1"/>
  <c r="GV180" i="1"/>
  <c r="GU180" i="1"/>
  <c r="IB180" i="1"/>
  <c r="GV283" i="1"/>
  <c r="IB283" i="1"/>
  <c r="GU283" i="1"/>
  <c r="HS132" i="1"/>
  <c r="HR132" i="1"/>
  <c r="GO91" i="1"/>
  <c r="HI91" i="1" s="1"/>
  <c r="HQ91" i="1" s="1"/>
  <c r="HX19" i="1"/>
  <c r="HU19" i="1"/>
  <c r="HT19" i="1"/>
  <c r="IA19" i="1" s="1"/>
  <c r="HE42" i="1"/>
  <c r="IK42" i="1" s="1"/>
  <c r="HY242" i="1"/>
  <c r="HE87" i="1"/>
  <c r="HI315" i="1"/>
  <c r="HQ315" i="1" s="1"/>
  <c r="GO315" i="1"/>
  <c r="GR60" i="1"/>
  <c r="HD60" i="1" s="1"/>
  <c r="GS60" i="1"/>
  <c r="CN60" i="1"/>
  <c r="CM60" i="1"/>
  <c r="IB297" i="1"/>
  <c r="GU297" i="1"/>
  <c r="GV297" i="1"/>
  <c r="GW58" i="1"/>
  <c r="HE58" i="1"/>
  <c r="IK58" i="1" s="1"/>
  <c r="BY35" i="1"/>
  <c r="FY35" i="1"/>
  <c r="GO33" i="1"/>
  <c r="HI33" i="1" s="1"/>
  <c r="HQ33" i="1" s="1"/>
  <c r="FV33" i="1"/>
  <c r="IA236" i="1"/>
  <c r="HT236" i="1"/>
  <c r="HY236" i="1" s="1"/>
  <c r="HU236" i="1"/>
  <c r="GW209" i="1"/>
  <c r="HE209" i="1"/>
  <c r="IK209" i="1" s="1"/>
  <c r="IB166" i="1"/>
  <c r="GV166" i="1"/>
  <c r="GU166" i="1"/>
  <c r="BY285" i="1"/>
  <c r="FY285" i="1"/>
  <c r="FK285" i="1"/>
  <c r="HS104" i="1"/>
  <c r="HR104" i="1"/>
  <c r="HV257" i="1"/>
  <c r="HO257" i="1"/>
  <c r="HP257" i="1" s="1"/>
  <c r="IL229" i="1"/>
  <c r="IM229" i="1"/>
  <c r="HE324" i="1"/>
  <c r="IK324" i="1" s="1"/>
  <c r="HI189" i="1"/>
  <c r="HQ189" i="1" s="1"/>
  <c r="IL119" i="1"/>
  <c r="IM119" i="1"/>
  <c r="HF119" i="1"/>
  <c r="GO148" i="1"/>
  <c r="GT148" i="1" s="1"/>
  <c r="FV148" i="1"/>
  <c r="HE45" i="1"/>
  <c r="IK45" i="1" s="1"/>
  <c r="IM32" i="1"/>
  <c r="IL32" i="1"/>
  <c r="HI301" i="1"/>
  <c r="HQ301" i="1" s="1"/>
  <c r="HF42" i="1"/>
  <c r="HZ216" i="1"/>
  <c r="GO177" i="1"/>
  <c r="HI177" i="1" s="1"/>
  <c r="HQ177" i="1" s="1"/>
  <c r="HI293" i="1"/>
  <c r="HQ293" i="1" s="1"/>
  <c r="HS207" i="1"/>
  <c r="HR207" i="1"/>
  <c r="HU143" i="1"/>
  <c r="GO280" i="1"/>
  <c r="GT280" i="1" s="1"/>
  <c r="FV280" i="1"/>
  <c r="HF161" i="1"/>
  <c r="GW301" i="1"/>
  <c r="HE301" i="1"/>
  <c r="IK301" i="1" s="1"/>
  <c r="HR165" i="1"/>
  <c r="HE201" i="1"/>
  <c r="IK201" i="1" s="1"/>
  <c r="GW330" i="1"/>
  <c r="HE330" i="1"/>
  <c r="IK330" i="1" s="1"/>
  <c r="GW247" i="1"/>
  <c r="HE247" i="1"/>
  <c r="IK247" i="1" s="1"/>
  <c r="HQ120" i="1"/>
  <c r="GR233" i="1"/>
  <c r="HD233" i="1" s="1"/>
  <c r="GS233" i="1"/>
  <c r="CM233" i="1"/>
  <c r="CN233" i="1"/>
  <c r="AW80" i="1"/>
  <c r="AX80" i="1" s="1"/>
  <c r="IB108" i="1"/>
  <c r="GV108" i="1"/>
  <c r="GU108" i="1"/>
  <c r="GW108" i="1" s="1"/>
  <c r="HI263" i="1"/>
  <c r="HQ263" i="1" s="1"/>
  <c r="HE172" i="1"/>
  <c r="IK172" i="1" s="1"/>
  <c r="GW172" i="1"/>
  <c r="HX70" i="1"/>
  <c r="HQ196" i="1"/>
  <c r="IL168" i="1"/>
  <c r="IM168" i="1"/>
  <c r="IA121" i="1"/>
  <c r="HI180" i="1"/>
  <c r="HQ65" i="1"/>
  <c r="HI120" i="1"/>
  <c r="GR134" i="1"/>
  <c r="HD134" i="1" s="1"/>
  <c r="GS134" i="1"/>
  <c r="CM134" i="1"/>
  <c r="CN134" i="1"/>
  <c r="GT134" i="1"/>
  <c r="HF112" i="1"/>
  <c r="HI18" i="1"/>
  <c r="HQ18" i="1" s="1"/>
  <c r="IM221" i="1"/>
  <c r="HI72" i="1"/>
  <c r="HS84" i="1"/>
  <c r="HU84" i="1" s="1"/>
  <c r="IL85" i="1"/>
  <c r="IM85" i="1"/>
  <c r="HR157" i="1"/>
  <c r="GR83" i="1"/>
  <c r="HD83" i="1" s="1"/>
  <c r="GS83" i="1"/>
  <c r="CM83" i="1"/>
  <c r="CN83" i="1"/>
  <c r="HZ249" i="1"/>
  <c r="HQ146" i="1"/>
  <c r="HS246" i="1"/>
  <c r="HT246" i="1" s="1"/>
  <c r="HI214" i="1"/>
  <c r="HQ214" i="1" s="1"/>
  <c r="HF46" i="1"/>
  <c r="HY195" i="1"/>
  <c r="IB228" i="1"/>
  <c r="GU228" i="1"/>
  <c r="GV228" i="1"/>
  <c r="HS328" i="1"/>
  <c r="HU328" i="1" s="1"/>
  <c r="HY25" i="1"/>
  <c r="HT25" i="1"/>
  <c r="HX25" i="1" s="1"/>
  <c r="HU25" i="1"/>
  <c r="HU70" i="1"/>
  <c r="HZ70" i="1" s="1"/>
  <c r="HF313" i="1"/>
  <c r="HE256" i="1"/>
  <c r="IK256" i="1" s="1"/>
  <c r="IB204" i="1"/>
  <c r="GU204" i="1"/>
  <c r="GW204" i="1" s="1"/>
  <c r="GV204" i="1"/>
  <c r="HE300" i="1"/>
  <c r="IK300" i="1" s="1"/>
  <c r="AW140" i="1"/>
  <c r="AX140" i="1" s="1"/>
  <c r="GT116" i="1"/>
  <c r="IA224" i="1"/>
  <c r="IB105" i="1"/>
  <c r="GU105" i="1"/>
  <c r="GW105" i="1" s="1"/>
  <c r="GV105" i="1"/>
  <c r="AW66" i="1"/>
  <c r="AX66" i="1" s="1"/>
  <c r="HS63" i="1"/>
  <c r="HU63" i="1" s="1"/>
  <c r="GU59" i="1"/>
  <c r="GV59" i="1"/>
  <c r="IB59" i="1"/>
  <c r="HV51" i="1"/>
  <c r="HO51" i="1"/>
  <c r="HP51" i="1" s="1"/>
  <c r="IL84" i="1"/>
  <c r="IM84" i="1"/>
  <c r="GW166" i="1"/>
  <c r="HE166" i="1"/>
  <c r="IK166" i="1" s="1"/>
  <c r="HE225" i="1"/>
  <c r="IK225" i="1" s="1"/>
  <c r="HE138" i="1"/>
  <c r="IK138" i="1" s="1"/>
  <c r="HF238" i="1"/>
  <c r="GN314" i="1"/>
  <c r="GM314" i="1"/>
  <c r="BY54" i="1"/>
  <c r="FY54" i="1"/>
  <c r="HR190" i="1"/>
  <c r="HS190" i="1"/>
  <c r="HZ286" i="1"/>
  <c r="HR306" i="1"/>
  <c r="HS306" i="1"/>
  <c r="HF150" i="1"/>
  <c r="HR260" i="1"/>
  <c r="HS260" i="1"/>
  <c r="HF44" i="1"/>
  <c r="HZ321" i="1"/>
  <c r="IL232" i="1"/>
  <c r="IM232" i="1"/>
  <c r="HF85" i="1"/>
  <c r="HE94" i="1"/>
  <c r="IK94" i="1" s="1"/>
  <c r="GW94" i="1"/>
  <c r="IL187" i="1"/>
  <c r="IM187" i="1"/>
  <c r="HS124" i="1"/>
  <c r="HT124" i="1" s="1"/>
  <c r="HE51" i="1"/>
  <c r="IK51" i="1" s="1"/>
  <c r="GR219" i="1"/>
  <c r="HD219" i="1" s="1"/>
  <c r="CM219" i="1"/>
  <c r="CN219" i="1"/>
  <c r="GS219" i="1"/>
  <c r="HF204" i="1"/>
  <c r="HZ130" i="1"/>
  <c r="IL183" i="1"/>
  <c r="IM183" i="1"/>
  <c r="HF284" i="1"/>
  <c r="HT188" i="1"/>
  <c r="IA188" i="1" s="1"/>
  <c r="HU188" i="1"/>
  <c r="HX188" i="1" s="1"/>
  <c r="IL277" i="1"/>
  <c r="IM277" i="1"/>
  <c r="GS280" i="1"/>
  <c r="HE131" i="1"/>
  <c r="IK131" i="1" s="1"/>
  <c r="IB61" i="1"/>
  <c r="GU61" i="1"/>
  <c r="GW61" i="1" s="1"/>
  <c r="GV61" i="1"/>
  <c r="HS112" i="1"/>
  <c r="HR112" i="1"/>
  <c r="GU207" i="1"/>
  <c r="GV207" i="1"/>
  <c r="IB207" i="1"/>
  <c r="GU262" i="1"/>
  <c r="GV262" i="1"/>
  <c r="IB262" i="1"/>
  <c r="HU62" i="1"/>
  <c r="IB171" i="1"/>
  <c r="GU171" i="1"/>
  <c r="GV171" i="1"/>
  <c r="FV315" i="1"/>
  <c r="HU115" i="1"/>
  <c r="HZ115" i="1" s="1"/>
  <c r="IB89" i="1"/>
  <c r="GU89" i="1"/>
  <c r="GV89" i="1"/>
  <c r="HI275" i="1"/>
  <c r="HQ275" i="1" s="1"/>
  <c r="IB248" i="1"/>
  <c r="GU248" i="1"/>
  <c r="GW248" i="1" s="1"/>
  <c r="GV248" i="1"/>
  <c r="HY203" i="1"/>
  <c r="HT186" i="1"/>
  <c r="HU186" i="1"/>
  <c r="IA186" i="1" s="1"/>
  <c r="HQ194" i="1"/>
  <c r="HI251" i="1"/>
  <c r="HQ251" i="1" s="1"/>
  <c r="HI58" i="1"/>
  <c r="HQ58" i="1" s="1"/>
  <c r="GR285" i="1"/>
  <c r="HD285" i="1" s="1"/>
  <c r="CM285" i="1"/>
  <c r="CN285" i="1"/>
  <c r="GS285" i="1"/>
  <c r="HF45" i="1"/>
  <c r="HX203" i="1"/>
  <c r="GU227" i="1"/>
  <c r="IB227" i="1"/>
  <c r="GV227" i="1"/>
  <c r="HI254" i="1"/>
  <c r="HQ254" i="1" s="1"/>
  <c r="HI300" i="1"/>
  <c r="HQ300" i="1" s="1"/>
  <c r="HR300" i="1" s="1"/>
  <c r="HT36" i="1"/>
  <c r="HX36" i="1" s="1"/>
  <c r="HU36" i="1"/>
  <c r="HF184" i="1"/>
  <c r="BY148" i="1"/>
  <c r="CD148" i="1" s="1"/>
  <c r="FY148" i="1"/>
  <c r="HY216" i="1"/>
  <c r="HZ327" i="1"/>
  <c r="HF75" i="1"/>
  <c r="HZ319" i="1"/>
  <c r="HF98" i="1"/>
  <c r="HZ308" i="1"/>
  <c r="HU308" i="1"/>
  <c r="HT308" i="1"/>
  <c r="IA308" i="1" s="1"/>
  <c r="GW254" i="1"/>
  <c r="HE254" i="1"/>
  <c r="IK254" i="1" s="1"/>
  <c r="IL157" i="1"/>
  <c r="IM157" i="1"/>
  <c r="IL192" i="1"/>
  <c r="IM192" i="1"/>
  <c r="IL235" i="1"/>
  <c r="IM235" i="1"/>
  <c r="GW207" i="1"/>
  <c r="HE207" i="1"/>
  <c r="IK207" i="1" s="1"/>
  <c r="HF247" i="1"/>
  <c r="CD315" i="1"/>
  <c r="HY288" i="1"/>
  <c r="HZ288" i="1"/>
  <c r="IA288" i="1"/>
  <c r="HT288" i="1"/>
  <c r="HX288" i="1" s="1"/>
  <c r="HU288" i="1"/>
  <c r="HI233" i="1"/>
  <c r="HQ233" i="1" s="1"/>
  <c r="GO233" i="1"/>
  <c r="GT233" i="1" s="1"/>
  <c r="GO60" i="1"/>
  <c r="HI60" i="1" s="1"/>
  <c r="BY80" i="1"/>
  <c r="FY80" i="1"/>
  <c r="IK159" i="1"/>
  <c r="IL159" i="1" s="1"/>
  <c r="HF159" i="1"/>
  <c r="HF172" i="1"/>
  <c r="IL150" i="1"/>
  <c r="IM150" i="1"/>
  <c r="IL104" i="1"/>
  <c r="IM104" i="1"/>
  <c r="CD35" i="1"/>
  <c r="IM184" i="1"/>
  <c r="IL184" i="1"/>
  <c r="IB39" i="1"/>
  <c r="GV39" i="1"/>
  <c r="GU39" i="1"/>
  <c r="HE262" i="1"/>
  <c r="IK262" i="1" s="1"/>
  <c r="GW262" i="1"/>
  <c r="IA56" i="1"/>
  <c r="HZ121" i="1"/>
  <c r="HR50" i="1"/>
  <c r="HS50" i="1"/>
  <c r="GW252" i="1"/>
  <c r="HE252" i="1"/>
  <c r="IK252" i="1" s="1"/>
  <c r="GT152" i="1"/>
  <c r="HI134" i="1"/>
  <c r="HQ134" i="1" s="1"/>
  <c r="GO134" i="1"/>
  <c r="HR256" i="1"/>
  <c r="HS256" i="1"/>
  <c r="HR34" i="1"/>
  <c r="HX159" i="1"/>
  <c r="HY159" i="1"/>
  <c r="HZ159" i="1"/>
  <c r="IA159" i="1"/>
  <c r="HU159" i="1"/>
  <c r="HT159" i="1"/>
  <c r="HR313" i="1"/>
  <c r="HS313" i="1"/>
  <c r="HQ105" i="1"/>
  <c r="HV35" i="1"/>
  <c r="HO35" i="1"/>
  <c r="HP35" i="1" s="1"/>
  <c r="GO83" i="1"/>
  <c r="HI83" i="1" s="1"/>
  <c r="HQ83" i="1" s="1"/>
  <c r="FV83" i="1"/>
  <c r="IM159" i="1"/>
  <c r="HU242" i="1"/>
  <c r="HY249" i="1"/>
  <c r="IB165" i="1"/>
  <c r="GU165" i="1"/>
  <c r="GV165" i="1"/>
  <c r="HF104" i="1"/>
  <c r="HR39" i="1"/>
  <c r="HS39" i="1"/>
  <c r="HQ173" i="1"/>
  <c r="GR54" i="1"/>
  <c r="HD54" i="1" s="1"/>
  <c r="GS54" i="1"/>
  <c r="CM54" i="1"/>
  <c r="CN54" i="1"/>
  <c r="HX175" i="1"/>
  <c r="HY175" i="1"/>
  <c r="IA175" i="1"/>
  <c r="HZ175" i="1"/>
  <c r="HT175" i="1"/>
  <c r="HU175" i="1"/>
  <c r="HR90" i="1"/>
  <c r="HS90" i="1"/>
  <c r="HE171" i="1"/>
  <c r="IK171" i="1" s="1"/>
  <c r="GW171" i="1"/>
  <c r="GR298" i="1"/>
  <c r="HD298" i="1" s="1"/>
  <c r="GS298" i="1"/>
  <c r="CM298" i="1"/>
  <c r="CN298" i="1"/>
  <c r="GT298" i="1"/>
  <c r="HX195" i="1"/>
  <c r="HE18" i="1"/>
  <c r="IK18" i="1" s="1"/>
  <c r="GW18" i="1"/>
  <c r="HI228" i="1"/>
  <c r="HQ228" i="1" s="1"/>
  <c r="HR228" i="1" s="1"/>
  <c r="HX181" i="1"/>
  <c r="HU181" i="1"/>
  <c r="HT181" i="1"/>
  <c r="HY181" i="1" s="1"/>
  <c r="HS251" i="1"/>
  <c r="HR251" i="1"/>
  <c r="IL292" i="1"/>
  <c r="IM292" i="1"/>
  <c r="HS284" i="1"/>
  <c r="HR284" i="1"/>
  <c r="HY316" i="1"/>
  <c r="HI204" i="1"/>
  <c r="HQ204" i="1" s="1"/>
  <c r="HX322" i="1"/>
  <c r="HR185" i="1"/>
  <c r="HS324" i="1"/>
  <c r="HR324" i="1"/>
  <c r="HS226" i="1"/>
  <c r="HU226" i="1" s="1"/>
  <c r="IB137" i="1"/>
  <c r="GU137" i="1"/>
  <c r="GW137" i="1" s="1"/>
  <c r="GV137" i="1"/>
  <c r="HE105" i="1"/>
  <c r="IK105" i="1" s="1"/>
  <c r="HR53" i="1"/>
  <c r="HS53" i="1"/>
  <c r="BY66" i="1"/>
  <c r="AW259" i="1"/>
  <c r="AX259" i="1" s="1"/>
  <c r="HI59" i="1"/>
  <c r="HQ59" i="1" s="1"/>
  <c r="HR137" i="1"/>
  <c r="HS137" i="1"/>
  <c r="HN51" i="1"/>
  <c r="HI113" i="1"/>
  <c r="GO113" i="1"/>
  <c r="IL234" i="1"/>
  <c r="IM234" i="1"/>
  <c r="IK221" i="1"/>
  <c r="IL221" i="1" s="1"/>
  <c r="HF221" i="1"/>
  <c r="IA318" i="1"/>
  <c r="GR40" i="1"/>
  <c r="HD40" i="1" s="1"/>
  <c r="CM40" i="1"/>
  <c r="CN40" i="1"/>
  <c r="GS40" i="1"/>
  <c r="CD285" i="1"/>
  <c r="IL36" i="1"/>
  <c r="IM36" i="1"/>
  <c r="BY257" i="1"/>
  <c r="GR278" i="1"/>
  <c r="HD278" i="1" s="1"/>
  <c r="CN278" i="1"/>
  <c r="CM278" i="1"/>
  <c r="GS278" i="1"/>
  <c r="HF149" i="1"/>
  <c r="IL101" i="1"/>
  <c r="IM101" i="1"/>
  <c r="HF214" i="1"/>
  <c r="IA273" i="1"/>
  <c r="HX273" i="1"/>
  <c r="HY273" i="1"/>
  <c r="HT273" i="1"/>
  <c r="HZ273" i="1" s="1"/>
  <c r="HX286" i="1"/>
  <c r="IB109" i="1"/>
  <c r="GU109" i="1"/>
  <c r="GV109" i="1"/>
  <c r="HY321" i="1"/>
  <c r="IL70" i="1"/>
  <c r="IM70" i="1"/>
  <c r="HR234" i="1"/>
  <c r="CD233" i="1"/>
  <c r="HE146" i="1"/>
  <c r="IK146" i="1" s="1"/>
  <c r="GW146" i="1"/>
  <c r="HF94" i="1"/>
  <c r="HE272" i="1"/>
  <c r="IK272" i="1" s="1"/>
  <c r="AW51" i="1"/>
  <c r="AX51" i="1" s="1"/>
  <c r="IL224" i="1"/>
  <c r="IM224" i="1"/>
  <c r="CN51" i="1"/>
  <c r="GO219" i="1"/>
  <c r="HI219" i="1" s="1"/>
  <c r="FV219" i="1"/>
  <c r="IL158" i="1"/>
  <c r="IM158" i="1"/>
  <c r="IL218" i="1"/>
  <c r="IM218" i="1"/>
  <c r="HZ163" i="1"/>
  <c r="HT163" i="1"/>
  <c r="HU163" i="1"/>
  <c r="HX163" i="1" s="1"/>
  <c r="GR140" i="1"/>
  <c r="HD140" i="1" s="1"/>
  <c r="CN140" i="1"/>
  <c r="GS140" i="1"/>
  <c r="CM140" i="1"/>
  <c r="GT140" i="1"/>
  <c r="IA244" i="1"/>
  <c r="HZ290" i="1"/>
  <c r="HY290" i="1"/>
  <c r="IA290" i="1"/>
  <c r="HT290" i="1"/>
  <c r="HX290" i="1" s="1"/>
  <c r="HU290" i="1"/>
  <c r="HX81" i="1"/>
  <c r="GS148" i="1"/>
  <c r="IL164" i="1"/>
  <c r="IM164" i="1"/>
  <c r="IL132" i="1"/>
  <c r="IM132" i="1"/>
  <c r="IA215" i="1"/>
  <c r="HT215" i="1"/>
  <c r="HU215" i="1"/>
  <c r="HY215" i="1" s="1"/>
  <c r="IL206" i="1"/>
  <c r="IM206" i="1"/>
  <c r="IL23" i="1"/>
  <c r="IM23" i="1"/>
  <c r="IL149" i="1"/>
  <c r="IM149" i="1"/>
  <c r="CN280" i="1"/>
  <c r="HT135" i="1"/>
  <c r="HX135" i="1" s="1"/>
  <c r="HU135" i="1"/>
  <c r="IA135" i="1" s="1"/>
  <c r="IL253" i="1"/>
  <c r="IM253" i="1"/>
  <c r="HS270" i="1"/>
  <c r="HR270" i="1"/>
  <c r="BY293" i="1"/>
  <c r="CD293" i="1" s="1"/>
  <c r="FY293" i="1"/>
  <c r="GV201" i="1"/>
  <c r="IB201" i="1"/>
  <c r="GU201" i="1"/>
  <c r="GW201" i="1" s="1"/>
  <c r="BY302" i="1"/>
  <c r="CD302" i="1" s="1"/>
  <c r="HY167" i="1"/>
  <c r="IL211" i="1"/>
  <c r="IM211" i="1"/>
  <c r="HV148" i="1"/>
  <c r="HO148" i="1"/>
  <c r="HP148" i="1" s="1"/>
  <c r="IM128" i="1"/>
  <c r="GU256" i="1"/>
  <c r="GW256" i="1" s="1"/>
  <c r="GV256" i="1"/>
  <c r="IB256" i="1"/>
  <c r="HR189" i="1"/>
  <c r="HS189" i="1"/>
  <c r="HU189" i="1" s="1"/>
  <c r="HT114" i="1"/>
  <c r="HX114" i="1" s="1"/>
  <c r="IK110" i="1"/>
  <c r="HF110" i="1"/>
  <c r="GU129" i="1"/>
  <c r="GW129" i="1" s="1"/>
  <c r="GV129" i="1"/>
  <c r="IB129" i="1"/>
  <c r="BY151" i="1"/>
  <c r="CD151" i="1" s="1"/>
  <c r="FY151" i="1"/>
  <c r="IL126" i="1"/>
  <c r="IM126" i="1"/>
  <c r="GW227" i="1"/>
  <c r="HE227" i="1"/>
  <c r="IK227" i="1" s="1"/>
  <c r="IB47" i="1"/>
  <c r="GU47" i="1"/>
  <c r="GV47" i="1"/>
  <c r="IL74" i="1"/>
  <c r="IM74" i="1"/>
  <c r="HS153" i="1"/>
  <c r="HR153" i="1"/>
  <c r="HE61" i="1"/>
  <c r="IK61" i="1" s="1"/>
  <c r="HV66" i="1"/>
  <c r="HO66" i="1"/>
  <c r="HP66" i="1" s="1"/>
  <c r="HF254" i="1"/>
  <c r="HF201" i="1"/>
  <c r="IB57" i="1"/>
  <c r="GV57" i="1"/>
  <c r="GU57" i="1"/>
  <c r="HF36" i="1"/>
  <c r="HR305" i="1"/>
  <c r="HS305" i="1"/>
  <c r="HH60" i="1"/>
  <c r="GW297" i="1"/>
  <c r="HE297" i="1"/>
  <c r="IK297" i="1" s="1"/>
  <c r="HF49" i="1"/>
  <c r="IB100" i="1"/>
  <c r="GU100" i="1"/>
  <c r="GV100" i="1"/>
  <c r="GR255" i="1"/>
  <c r="HD255" i="1" s="1"/>
  <c r="CN255" i="1"/>
  <c r="CM255" i="1"/>
  <c r="GS255" i="1"/>
  <c r="GT255" i="1"/>
  <c r="IB86" i="1"/>
  <c r="GU86" i="1"/>
  <c r="GV86" i="1"/>
  <c r="IL181" i="1"/>
  <c r="IM181" i="1"/>
  <c r="HF164" i="1"/>
  <c r="HX121" i="1"/>
  <c r="GV252" i="1"/>
  <c r="GU252" i="1"/>
  <c r="IB252" i="1"/>
  <c r="HS147" i="1"/>
  <c r="HR147" i="1"/>
  <c r="IB139" i="1"/>
  <c r="GU139" i="1"/>
  <c r="GV139" i="1"/>
  <c r="IL230" i="1"/>
  <c r="IM230" i="1"/>
  <c r="HR58" i="1"/>
  <c r="HS58" i="1"/>
  <c r="IB127" i="1"/>
  <c r="GU127" i="1"/>
  <c r="GW127" i="1" s="1"/>
  <c r="GV127" i="1"/>
  <c r="GU53" i="1"/>
  <c r="GV53" i="1"/>
  <c r="IB53" i="1"/>
  <c r="HE178" i="1"/>
  <c r="IK178" i="1" s="1"/>
  <c r="GW178" i="1"/>
  <c r="GV287" i="1"/>
  <c r="IB287" i="1"/>
  <c r="GU287" i="1"/>
  <c r="GW287" i="1" s="1"/>
  <c r="HE38" i="1"/>
  <c r="IK38" i="1" s="1"/>
  <c r="GW38" i="1"/>
  <c r="HF168" i="1"/>
  <c r="GW240" i="1"/>
  <c r="HE240" i="1"/>
  <c r="IK240" i="1" s="1"/>
  <c r="IL71" i="1"/>
  <c r="IM71" i="1"/>
  <c r="HX249" i="1"/>
  <c r="IB68" i="1"/>
  <c r="GU68" i="1"/>
  <c r="GV68" i="1"/>
  <c r="HR86" i="1"/>
  <c r="GW165" i="1"/>
  <c r="HE165" i="1"/>
  <c r="IK165" i="1" s="1"/>
  <c r="HF67" i="1"/>
  <c r="GO54" i="1"/>
  <c r="GT54" i="1" s="1"/>
  <c r="IB190" i="1"/>
  <c r="GU190" i="1"/>
  <c r="GW190" i="1" s="1"/>
  <c r="GV190" i="1"/>
  <c r="HQ238" i="1"/>
  <c r="HS98" i="1"/>
  <c r="HR98" i="1"/>
  <c r="GW323" i="1"/>
  <c r="HE323" i="1"/>
  <c r="IK323" i="1" s="1"/>
  <c r="IA195" i="1"/>
  <c r="HF296" i="1"/>
  <c r="HF188" i="1"/>
  <c r="HF200" i="1"/>
  <c r="GR279" i="1"/>
  <c r="HD279" i="1" s="1"/>
  <c r="CN279" i="1"/>
  <c r="GS279" i="1"/>
  <c r="CM279" i="1"/>
  <c r="HF209" i="1"/>
  <c r="GW26" i="1"/>
  <c r="HE26" i="1"/>
  <c r="IK26" i="1" s="1"/>
  <c r="HF300" i="1"/>
  <c r="HY322" i="1"/>
  <c r="BY140" i="1"/>
  <c r="HF291" i="1"/>
  <c r="BY259" i="1"/>
  <c r="IB67" i="1"/>
  <c r="GU67" i="1"/>
  <c r="GW67" i="1" s="1"/>
  <c r="GV67" i="1"/>
  <c r="GV163" i="1"/>
  <c r="IB163" i="1"/>
  <c r="GU163" i="1"/>
  <c r="GW163" i="1" s="1"/>
  <c r="IB160" i="1"/>
  <c r="GU160" i="1"/>
  <c r="GV160" i="1"/>
  <c r="HQ113" i="1"/>
  <c r="IM28" i="1"/>
  <c r="IB173" i="1"/>
  <c r="GU173" i="1"/>
  <c r="GV173" i="1"/>
  <c r="HI40" i="1"/>
  <c r="GO40" i="1"/>
  <c r="GT40" i="1" s="1"/>
  <c r="FV40" i="1"/>
  <c r="IB95" i="1"/>
  <c r="GU95" i="1"/>
  <c r="GW95" i="1" s="1"/>
  <c r="GV95" i="1"/>
  <c r="IK114" i="1"/>
  <c r="HF114" i="1"/>
  <c r="HF246" i="1"/>
  <c r="HU289" i="1"/>
  <c r="HZ289" i="1" s="1"/>
  <c r="CD54" i="1"/>
  <c r="AW113" i="1"/>
  <c r="AX113" i="1" s="1"/>
  <c r="IB162" i="1"/>
  <c r="GV162" i="1"/>
  <c r="GU162" i="1"/>
  <c r="HE129" i="1"/>
  <c r="IK129" i="1" s="1"/>
  <c r="HV113" i="1"/>
  <c r="HO113" i="1"/>
  <c r="HP113" i="1" s="1"/>
  <c r="GW39" i="1"/>
  <c r="HE39" i="1"/>
  <c r="IK39" i="1" s="1"/>
  <c r="CM257" i="1"/>
  <c r="HF325" i="1"/>
  <c r="BY51" i="1"/>
  <c r="FY51" i="1"/>
  <c r="CM51" i="1"/>
  <c r="HH219" i="1"/>
  <c r="IL200" i="1"/>
  <c r="IM200" i="1"/>
  <c r="IL260" i="1"/>
  <c r="IM260" i="1"/>
  <c r="GO140" i="1"/>
  <c r="HI140" i="1" s="1"/>
  <c r="HZ244" i="1"/>
  <c r="IA81" i="1"/>
  <c r="CN148" i="1"/>
  <c r="IL82" i="1"/>
  <c r="IM82" i="1"/>
  <c r="IM99" i="1"/>
  <c r="IL99" i="1"/>
  <c r="IL41" i="1"/>
  <c r="IM41" i="1"/>
  <c r="IL273" i="1"/>
  <c r="IM273" i="1"/>
  <c r="IM62" i="1"/>
  <c r="IL62" i="1"/>
  <c r="IA92" i="1"/>
  <c r="GR280" i="1"/>
  <c r="HD280" i="1" s="1"/>
  <c r="IL114" i="1"/>
  <c r="IM114" i="1"/>
  <c r="BY281" i="1"/>
  <c r="CD281" i="1" s="1"/>
  <c r="FY281" i="1"/>
  <c r="IL125" i="1"/>
  <c r="IM125" i="1"/>
  <c r="GW43" i="1"/>
  <c r="HE43" i="1"/>
  <c r="IK43" i="1" s="1"/>
  <c r="HR155" i="1"/>
  <c r="HS155" i="1"/>
  <c r="IB330" i="1"/>
  <c r="GU330" i="1"/>
  <c r="GV330" i="1"/>
  <c r="BY315" i="1"/>
  <c r="FY315" i="1"/>
  <c r="FK315" i="1"/>
  <c r="HQ272" i="1"/>
  <c r="HR272" i="1" s="1"/>
  <c r="GW76" i="1"/>
  <c r="HE76" i="1"/>
  <c r="IK76" i="1" s="1"/>
  <c r="HE325" i="1"/>
  <c r="IK325" i="1" s="1"/>
  <c r="GW325" i="1"/>
  <c r="IA229" i="1"/>
  <c r="HX229" i="1"/>
  <c r="HY229" i="1"/>
  <c r="HZ229" i="1"/>
  <c r="IL312" i="1"/>
  <c r="IM312" i="1"/>
  <c r="GW228" i="1"/>
  <c r="HE228" i="1"/>
  <c r="HT128" i="1"/>
  <c r="HZ128" i="1" s="1"/>
  <c r="HU128" i="1"/>
  <c r="IA128" i="1" s="1"/>
  <c r="HU229" i="1"/>
  <c r="GO285" i="1"/>
  <c r="GT285" i="1" s="1"/>
  <c r="FV285" i="1"/>
  <c r="IA203" i="1"/>
  <c r="AW30" i="1"/>
  <c r="AX30" i="1" s="1"/>
  <c r="GV43" i="1"/>
  <c r="IB43" i="1"/>
  <c r="GU43" i="1"/>
  <c r="HF324" i="1"/>
  <c r="HH285" i="1"/>
  <c r="IB265" i="1"/>
  <c r="GU265" i="1"/>
  <c r="GV265" i="1"/>
  <c r="HE248" i="1"/>
  <c r="IK248" i="1" s="1"/>
  <c r="IL122" i="1"/>
  <c r="IM122" i="1"/>
  <c r="HF155" i="1"/>
  <c r="HI47" i="1"/>
  <c r="HQ47" i="1" s="1"/>
  <c r="HR311" i="1"/>
  <c r="HS311" i="1"/>
  <c r="IA294" i="1"/>
  <c r="IA216" i="1"/>
  <c r="HX327" i="1"/>
  <c r="IA319" i="1"/>
  <c r="HF192" i="1"/>
  <c r="HY85" i="1"/>
  <c r="HZ85" i="1"/>
  <c r="IA85" i="1"/>
  <c r="HX85" i="1"/>
  <c r="IL236" i="1"/>
  <c r="IM236" i="1"/>
  <c r="HX145" i="1"/>
  <c r="BY30" i="1"/>
  <c r="FK30" i="1"/>
  <c r="HI247" i="1"/>
  <c r="HE303" i="1"/>
  <c r="IK303" i="1" s="1"/>
  <c r="GO154" i="1"/>
  <c r="GT154" i="1" s="1"/>
  <c r="FV154" i="1"/>
  <c r="HS293" i="1"/>
  <c r="HR293" i="1"/>
  <c r="GT69" i="1"/>
  <c r="HF43" i="1"/>
  <c r="HX133" i="1"/>
  <c r="HU133" i="1"/>
  <c r="GW275" i="1"/>
  <c r="HE275" i="1"/>
  <c r="IK275" i="1" s="1"/>
  <c r="GT97" i="1"/>
  <c r="HS271" i="1"/>
  <c r="HT271" i="1" s="1"/>
  <c r="HZ197" i="1"/>
  <c r="HF330" i="1"/>
  <c r="HF207" i="1"/>
  <c r="GT118" i="1"/>
  <c r="HF117" i="1"/>
  <c r="GW57" i="1"/>
  <c r="HE57" i="1"/>
  <c r="IK57" i="1" s="1"/>
  <c r="IL239" i="1"/>
  <c r="IM239" i="1"/>
  <c r="CD80" i="1"/>
  <c r="HI258" i="1"/>
  <c r="HQ258" i="1" s="1"/>
  <c r="HF297" i="1"/>
  <c r="HR209" i="1"/>
  <c r="HS209" i="1"/>
  <c r="HI100" i="1"/>
  <c r="HQ100" i="1" s="1"/>
  <c r="GO255" i="1"/>
  <c r="HI255" i="1" s="1"/>
  <c r="HE185" i="1"/>
  <c r="IK185" i="1" s="1"/>
  <c r="GW185" i="1"/>
  <c r="AW280" i="1"/>
  <c r="AX280" i="1" s="1"/>
  <c r="IL222" i="1"/>
  <c r="IM222" i="1"/>
  <c r="HT276" i="1"/>
  <c r="HF262" i="1"/>
  <c r="HX56" i="1"/>
  <c r="IA52" i="1"/>
  <c r="HU52" i="1"/>
  <c r="HT52" i="1"/>
  <c r="HY52" i="1" s="1"/>
  <c r="IM143" i="1"/>
  <c r="HQ116" i="1"/>
  <c r="HF252" i="1"/>
  <c r="GT250" i="1"/>
  <c r="HF169" i="1"/>
  <c r="GW139" i="1"/>
  <c r="HE139" i="1"/>
  <c r="IK139" i="1" s="1"/>
  <c r="HQ76" i="1"/>
  <c r="HR243" i="1"/>
  <c r="HS243" i="1"/>
  <c r="GW237" i="1"/>
  <c r="HE237" i="1"/>
  <c r="IK237" i="1" s="1"/>
  <c r="HS272" i="1"/>
  <c r="HR240" i="1"/>
  <c r="HS240" i="1"/>
  <c r="HY48" i="1"/>
  <c r="HU48" i="1"/>
  <c r="HT48" i="1"/>
  <c r="IA48" i="1" s="1"/>
  <c r="HZ88" i="1"/>
  <c r="HU88" i="1"/>
  <c r="HT88" i="1"/>
  <c r="HY88" i="1" s="1"/>
  <c r="HH54" i="1"/>
  <c r="HQ138" i="1"/>
  <c r="IB198" i="1"/>
  <c r="GU198" i="1"/>
  <c r="GW198" i="1" s="1"/>
  <c r="GV198" i="1"/>
  <c r="GW120" i="1"/>
  <c r="HE120" i="1"/>
  <c r="IK120" i="1" s="1"/>
  <c r="GR193" i="1"/>
  <c r="HD193" i="1" s="1"/>
  <c r="CM193" i="1"/>
  <c r="CN193" i="1"/>
  <c r="GS193" i="1"/>
  <c r="HT264" i="1"/>
  <c r="HX264" i="1" s="1"/>
  <c r="HU264" i="1"/>
  <c r="GO298" i="1"/>
  <c r="HI298" i="1" s="1"/>
  <c r="GW144" i="1"/>
  <c r="HE144" i="1"/>
  <c r="IK144" i="1" s="1"/>
  <c r="HF18" i="1"/>
  <c r="HS192" i="1"/>
  <c r="HU192" i="1" s="1"/>
  <c r="GW251" i="1"/>
  <c r="HE251" i="1"/>
  <c r="IK251" i="1" s="1"/>
  <c r="GO279" i="1"/>
  <c r="HI279" i="1" s="1"/>
  <c r="IB27" i="1"/>
  <c r="GU27" i="1"/>
  <c r="GV27" i="1"/>
  <c r="IA316" i="1"/>
  <c r="GW243" i="1"/>
  <c r="HE243" i="1"/>
  <c r="IK243" i="1" s="1"/>
  <c r="HF256" i="1"/>
  <c r="GW180" i="1"/>
  <c r="HE180" i="1"/>
  <c r="IK180" i="1" s="1"/>
  <c r="HR47" i="1"/>
  <c r="HS47" i="1"/>
  <c r="IA322" i="1"/>
  <c r="GT65" i="1"/>
  <c r="HI123" i="1"/>
  <c r="HE116" i="1"/>
  <c r="IK116" i="1" s="1"/>
  <c r="IA210" i="1"/>
  <c r="IB112" i="1"/>
  <c r="GU112" i="1"/>
  <c r="GW112" i="1" s="1"/>
  <c r="GV112" i="1"/>
  <c r="GR113" i="1"/>
  <c r="HD113" i="1" s="1"/>
  <c r="GS113" i="1"/>
  <c r="CM113" i="1"/>
  <c r="CN113" i="1"/>
  <c r="GT113" i="1"/>
  <c r="CD66" i="1"/>
  <c r="HI67" i="1"/>
  <c r="HQ67" i="1" s="1"/>
  <c r="HS67" i="1" s="1"/>
  <c r="HS28" i="1"/>
  <c r="HU28" i="1" s="1"/>
  <c r="HE160" i="1"/>
  <c r="IK160" i="1" s="1"/>
  <c r="GW160" i="1"/>
  <c r="GR151" i="1"/>
  <c r="HD151" i="1" s="1"/>
  <c r="CM151" i="1"/>
  <c r="CN151" i="1"/>
  <c r="GS151" i="1"/>
  <c r="HY191" i="1"/>
  <c r="HF166" i="1"/>
  <c r="HE31" i="1"/>
  <c r="HY318" i="1"/>
  <c r="HH40" i="1"/>
  <c r="HQ40" i="1" s="1"/>
  <c r="HS40" i="1" s="1"/>
  <c r="HF138" i="1"/>
  <c r="GR30" i="1"/>
  <c r="HD30" i="1" s="1"/>
  <c r="CM30" i="1"/>
  <c r="GS30" i="1"/>
  <c r="CN30" i="1"/>
  <c r="CD257" i="1"/>
  <c r="GO278" i="1"/>
  <c r="HI278" i="1" s="1"/>
  <c r="HS172" i="1"/>
  <c r="HT172" i="1" s="1"/>
  <c r="HF52" i="1"/>
  <c r="BY113" i="1"/>
  <c r="FY113" i="1"/>
  <c r="FK113" i="1"/>
  <c r="AW314" i="1"/>
  <c r="AX314" i="1" s="1"/>
  <c r="IK143" i="1"/>
  <c r="IL143" i="1" s="1"/>
  <c r="HF143" i="1"/>
  <c r="FV314" i="1"/>
  <c r="HI162" i="1"/>
  <c r="HQ162" i="1" s="1"/>
  <c r="HF129" i="1"/>
  <c r="HR295" i="1"/>
  <c r="HS295" i="1"/>
  <c r="IB215" i="1"/>
  <c r="GU215" i="1"/>
  <c r="GW215" i="1" s="1"/>
  <c r="GV215" i="1"/>
  <c r="HV280" i="1"/>
  <c r="HO280" i="1"/>
  <c r="HP280" i="1" s="1"/>
  <c r="HS266" i="1"/>
  <c r="HT266" i="1" s="1"/>
  <c r="GW21" i="1"/>
  <c r="HE21" i="1"/>
  <c r="IK21" i="1" s="1"/>
  <c r="GO80" i="1"/>
  <c r="HI80" i="1" s="1"/>
  <c r="HF272" i="1"/>
  <c r="GS257" i="1"/>
  <c r="HF170" i="1"/>
  <c r="GU225" i="1"/>
  <c r="GW225" i="1" s="1"/>
  <c r="GV225" i="1"/>
  <c r="IB225" i="1"/>
  <c r="HS291" i="1"/>
  <c r="HT291" i="1" s="1"/>
  <c r="GR274" i="1"/>
  <c r="HD274" i="1" s="1"/>
  <c r="CN274" i="1"/>
  <c r="GS274" i="1"/>
  <c r="CM274" i="1"/>
  <c r="IL147" i="1"/>
  <c r="IM147" i="1"/>
  <c r="IL242" i="1"/>
  <c r="IM242" i="1"/>
  <c r="HH140" i="1"/>
  <c r="HY244" i="1"/>
  <c r="HT242" i="1"/>
  <c r="HX242" i="1" s="1"/>
  <c r="IL291" i="1"/>
  <c r="IM291" i="1"/>
  <c r="HZ81" i="1"/>
  <c r="CM148" i="1"/>
  <c r="IL226" i="1"/>
  <c r="IM226" i="1"/>
  <c r="HT133" i="1"/>
  <c r="HY133" i="1" s="1"/>
  <c r="HT16" i="1"/>
  <c r="HT143" i="1"/>
  <c r="HZ143" i="1" s="1"/>
  <c r="IL81" i="1"/>
  <c r="IM81" i="1"/>
  <c r="HT317" i="1"/>
  <c r="HX317" i="1" s="1"/>
  <c r="HZ44" i="1"/>
  <c r="IA44" i="1"/>
  <c r="HX44" i="1"/>
  <c r="HT44" i="1"/>
  <c r="HY44" i="1" s="1"/>
  <c r="HU44" i="1"/>
  <c r="HX92" i="1"/>
  <c r="IL96" i="1"/>
  <c r="IM96" i="1"/>
  <c r="HF50" i="1"/>
  <c r="GV324" i="1"/>
  <c r="IB324" i="1"/>
  <c r="GU324" i="1"/>
  <c r="GW324" i="1" s="1"/>
  <c r="HR201" i="1"/>
  <c r="HS201" i="1"/>
  <c r="IB293" i="1"/>
  <c r="GU293" i="1"/>
  <c r="GW293" i="1" s="1"/>
  <c r="GV293" i="1"/>
  <c r="HF275" i="1"/>
  <c r="IA241" i="1"/>
  <c r="HZ241" i="1"/>
  <c r="GW282" i="1"/>
  <c r="HE282" i="1"/>
  <c r="IK282" i="1" s="1"/>
  <c r="HR220" i="1"/>
  <c r="HS220" i="1"/>
  <c r="HR127" i="1"/>
  <c r="HS127" i="1"/>
  <c r="HE238" i="1"/>
  <c r="IK238" i="1" s="1"/>
  <c r="IM24" i="1"/>
  <c r="IL24" i="1"/>
  <c r="HF131" i="1"/>
  <c r="HF241" i="1"/>
  <c r="IL44" i="1"/>
  <c r="IM44" i="1"/>
  <c r="GW189" i="1"/>
  <c r="HE189" i="1"/>
  <c r="IK189" i="1" s="1"/>
  <c r="IB303" i="1"/>
  <c r="GU303" i="1"/>
  <c r="GW303" i="1" s="1"/>
  <c r="GV303" i="1"/>
  <c r="GR154" i="1"/>
  <c r="HD154" i="1" s="1"/>
  <c r="GS154" i="1"/>
  <c r="CN154" i="1"/>
  <c r="CM154" i="1"/>
  <c r="IB78" i="1"/>
  <c r="GU78" i="1"/>
  <c r="GV78" i="1"/>
  <c r="HV107" i="1"/>
  <c r="HO107" i="1"/>
  <c r="HP107" i="1" s="1"/>
  <c r="IB270" i="1"/>
  <c r="GU270" i="1"/>
  <c r="GV270" i="1"/>
  <c r="GW89" i="1"/>
  <c r="HE89" i="1"/>
  <c r="IK89" i="1" s="1"/>
  <c r="HQ247" i="1"/>
  <c r="GW270" i="1"/>
  <c r="HE270" i="1"/>
  <c r="IK270" i="1" s="1"/>
  <c r="HF89" i="1"/>
  <c r="IA77" i="1"/>
  <c r="HU77" i="1"/>
  <c r="HT77" i="1"/>
  <c r="HY77" i="1" s="1"/>
  <c r="GR141" i="1"/>
  <c r="HD141" i="1" s="1"/>
  <c r="CM141" i="1"/>
  <c r="CN141" i="1"/>
  <c r="GS141" i="1"/>
  <c r="GT141" i="1"/>
  <c r="HR99" i="1"/>
  <c r="HS99" i="1"/>
  <c r="IB31" i="1"/>
  <c r="GV31" i="1"/>
  <c r="GU31" i="1"/>
  <c r="GW31" i="1" s="1"/>
  <c r="HF248" i="1"/>
  <c r="HQ282" i="1"/>
  <c r="GN66" i="1"/>
  <c r="GM66" i="1"/>
  <c r="HU114" i="1"/>
  <c r="HZ198" i="1"/>
  <c r="HT198" i="1"/>
  <c r="IA198" i="1" s="1"/>
  <c r="HU198" i="1"/>
  <c r="HX198" i="1" s="1"/>
  <c r="IB276" i="1"/>
  <c r="GV276" i="1"/>
  <c r="GU276" i="1"/>
  <c r="GU42" i="1"/>
  <c r="GW42" i="1" s="1"/>
  <c r="GV42" i="1"/>
  <c r="IB42" i="1"/>
  <c r="HZ294" i="1"/>
  <c r="IA145" i="1"/>
  <c r="HY199" i="1"/>
  <c r="HH154" i="1"/>
  <c r="HF63" i="1"/>
  <c r="GW269" i="1"/>
  <c r="HE269" i="1"/>
  <c r="IK269" i="1" s="1"/>
  <c r="IB268" i="1"/>
  <c r="GU268" i="1"/>
  <c r="GV268" i="1"/>
  <c r="HE69" i="1"/>
  <c r="IK69" i="1" s="1"/>
  <c r="HQ152" i="1"/>
  <c r="HQ250" i="1"/>
  <c r="GR310" i="1"/>
  <c r="HD310" i="1" s="1"/>
  <c r="GS310" i="1"/>
  <c r="CM310" i="1"/>
  <c r="CN310" i="1"/>
  <c r="GT310" i="1"/>
  <c r="HF137" i="1"/>
  <c r="HF301" i="1"/>
  <c r="HX218" i="1"/>
  <c r="HY218" i="1"/>
  <c r="HZ218" i="1"/>
  <c r="HU218" i="1"/>
  <c r="IA218" i="1" s="1"/>
  <c r="HY197" i="1"/>
  <c r="FK151" i="1"/>
  <c r="IL186" i="1"/>
  <c r="IM186" i="1"/>
  <c r="HU149" i="1"/>
  <c r="HX149" i="1" s="1"/>
  <c r="HU126" i="1"/>
  <c r="HX126" i="1" s="1"/>
  <c r="HF122" i="1"/>
  <c r="FY302" i="1"/>
  <c r="HR95" i="1"/>
  <c r="HS95" i="1"/>
  <c r="HH255" i="1"/>
  <c r="BY280" i="1"/>
  <c r="CD280" i="1" s="1"/>
  <c r="FY280" i="1"/>
  <c r="HF264" i="1"/>
  <c r="HF208" i="1"/>
  <c r="HQ26" i="1"/>
  <c r="HS312" i="1"/>
  <c r="HT312" i="1" s="1"/>
  <c r="HE152" i="1"/>
  <c r="IK152" i="1" s="1"/>
  <c r="HE250" i="1"/>
  <c r="IK250" i="1" s="1"/>
  <c r="HS31" i="1"/>
  <c r="HR31" i="1"/>
  <c r="HE53" i="1"/>
  <c r="IK53" i="1" s="1"/>
  <c r="GW53" i="1"/>
  <c r="HF84" i="1"/>
  <c r="IL208" i="1"/>
  <c r="IM208" i="1"/>
  <c r="HI144" i="1"/>
  <c r="HQ144" i="1" s="1"/>
  <c r="HF178" i="1"/>
  <c r="HE287" i="1"/>
  <c r="IK287" i="1" s="1"/>
  <c r="HQ160" i="1"/>
  <c r="HF77" i="1"/>
  <c r="HF292" i="1"/>
  <c r="GW68" i="1"/>
  <c r="HE68" i="1"/>
  <c r="IK68" i="1" s="1"/>
  <c r="HY96" i="1"/>
  <c r="HX96" i="1"/>
  <c r="HZ96" i="1"/>
  <c r="IA96" i="1"/>
  <c r="HI64" i="1"/>
  <c r="HQ64" i="1" s="1"/>
  <c r="HI245" i="1"/>
  <c r="HQ245" i="1" s="1"/>
  <c r="IB241" i="1"/>
  <c r="GU241" i="1"/>
  <c r="GW241" i="1" s="1"/>
  <c r="GV241" i="1"/>
  <c r="HF120" i="1"/>
  <c r="GO193" i="1"/>
  <c r="GT193" i="1" s="1"/>
  <c r="GW283" i="1"/>
  <c r="HE283" i="1"/>
  <c r="IK283" i="1" s="1"/>
  <c r="HH298" i="1"/>
  <c r="HU241" i="1"/>
  <c r="HX241" i="1" s="1"/>
  <c r="GV205" i="1"/>
  <c r="GU205" i="1"/>
  <c r="GW205" i="1" s="1"/>
  <c r="IB205" i="1"/>
  <c r="HU119" i="1"/>
  <c r="IA119" i="1" s="1"/>
  <c r="IM155" i="1"/>
  <c r="IL155" i="1"/>
  <c r="HS252" i="1"/>
  <c r="HU252" i="1" s="1"/>
  <c r="HH279" i="1"/>
  <c r="HS21" i="1"/>
  <c r="HR21" i="1"/>
  <c r="HI27" i="1"/>
  <c r="HQ27" i="1" s="1"/>
  <c r="HE111" i="1"/>
  <c r="IK111" i="1" s="1"/>
  <c r="HQ94" i="1"/>
  <c r="HR94" i="1" s="1"/>
  <c r="HF328" i="1"/>
  <c r="HR100" i="1"/>
  <c r="HS100" i="1"/>
  <c r="CD140" i="1"/>
  <c r="IB63" i="1"/>
  <c r="GU63" i="1"/>
  <c r="GW63" i="1" s="1"/>
  <c r="GV63" i="1"/>
  <c r="HZ210" i="1"/>
  <c r="HR225" i="1"/>
  <c r="HS225" i="1"/>
  <c r="GU111" i="1"/>
  <c r="GW111" i="1" s="1"/>
  <c r="GV111" i="1"/>
  <c r="IB111" i="1"/>
  <c r="HF82" i="1"/>
  <c r="HH35" i="1"/>
  <c r="GN35" i="1"/>
  <c r="GM35" i="1"/>
  <c r="CD259" i="1"/>
  <c r="GR80" i="1"/>
  <c r="HD80" i="1" s="1"/>
  <c r="GS80" i="1"/>
  <c r="CM80" i="1"/>
  <c r="CN80" i="1"/>
  <c r="GT80" i="1"/>
  <c r="GV167" i="1"/>
  <c r="IB167" i="1"/>
  <c r="GU167" i="1"/>
  <c r="GW167" i="1" s="1"/>
  <c r="GO151" i="1"/>
  <c r="HI151" i="1" s="1"/>
  <c r="HQ151" i="1" s="1"/>
  <c r="FV151" i="1"/>
  <c r="IB317" i="1"/>
  <c r="GU317" i="1"/>
  <c r="GV317" i="1"/>
  <c r="HX191" i="1"/>
  <c r="HE173" i="1"/>
  <c r="IK173" i="1" s="1"/>
  <c r="GW173" i="1"/>
  <c r="GO30" i="1"/>
  <c r="HI30" i="1" s="1"/>
  <c r="HQ30" i="1" s="1"/>
  <c r="HS17" i="1"/>
  <c r="HR17" i="1"/>
  <c r="HR330" i="1"/>
  <c r="HS330" i="1"/>
  <c r="GT238" i="1"/>
  <c r="HH278" i="1"/>
  <c r="HF156" i="1"/>
  <c r="HI51" i="1"/>
  <c r="GO51" i="1"/>
  <c r="GT51" i="1" s="1"/>
  <c r="BY314" i="1"/>
  <c r="FK314" i="1"/>
  <c r="HX106" i="1"/>
  <c r="IA174" i="1"/>
  <c r="FY314" i="1"/>
  <c r="HS38" i="1"/>
  <c r="HU38" i="1" s="1"/>
  <c r="HE109" i="1"/>
  <c r="IK109" i="1" s="1"/>
  <c r="GW109" i="1"/>
  <c r="IM264" i="1"/>
  <c r="IL264" i="1"/>
  <c r="IM34" i="1"/>
  <c r="IL34" i="1"/>
  <c r="HF205" i="1"/>
  <c r="HF146" i="1"/>
  <c r="HH80" i="1"/>
  <c r="CN257" i="1"/>
  <c r="IL266" i="1"/>
  <c r="IM266" i="1"/>
  <c r="CD51" i="1"/>
  <c r="HI225" i="1"/>
  <c r="HQ225" i="1" s="1"/>
  <c r="GO274" i="1"/>
  <c r="HI274" i="1" s="1"/>
  <c r="HQ274" i="1" s="1"/>
  <c r="IL73" i="1"/>
  <c r="IM73" i="1"/>
  <c r="IL16" i="1"/>
  <c r="IM16" i="1"/>
  <c r="HX22" i="1"/>
  <c r="HU22" i="1"/>
  <c r="HT22" i="1"/>
  <c r="HY22" i="1" s="1"/>
  <c r="IL188" i="1"/>
  <c r="IM188" i="1"/>
  <c r="IM311" i="1"/>
  <c r="IL311" i="1"/>
  <c r="GR148" i="1"/>
  <c r="HD148" i="1" s="1"/>
  <c r="IL296" i="1"/>
  <c r="IM296" i="1"/>
  <c r="GR302" i="1"/>
  <c r="HD302" i="1" s="1"/>
  <c r="GS302" i="1"/>
  <c r="CM302" i="1"/>
  <c r="CN302" i="1"/>
  <c r="HY213" i="1"/>
  <c r="IL46" i="1"/>
  <c r="IM46" i="1"/>
  <c r="IM328" i="1"/>
  <c r="IL328" i="1"/>
  <c r="IM17" i="1"/>
  <c r="IL17" i="1"/>
  <c r="HZ92" i="1"/>
  <c r="IL133" i="1"/>
  <c r="IM133" i="1"/>
  <c r="IL117" i="1"/>
  <c r="IM117" i="1"/>
  <c r="AW148" i="1"/>
  <c r="AX148" i="1" s="1"/>
  <c r="HX62" i="1"/>
  <c r="HY62" i="1"/>
  <c r="HZ62" i="1"/>
  <c r="IA62" i="1"/>
  <c r="GR177" i="1"/>
  <c r="HD177" i="1" s="1"/>
  <c r="CM177" i="1"/>
  <c r="CN177" i="1"/>
  <c r="GS177" i="1"/>
  <c r="GT177" i="1"/>
  <c r="HS287" i="1"/>
  <c r="HU287" i="1" s="1"/>
  <c r="HR287" i="1"/>
  <c r="HF269" i="1"/>
  <c r="BY107" i="1"/>
  <c r="CD107" i="1" s="1"/>
  <c r="FY107" i="1"/>
  <c r="HV140" i="1"/>
  <c r="HO140" i="1"/>
  <c r="HP140" i="1" s="1"/>
  <c r="HQ180" i="1"/>
  <c r="GW49" i="1"/>
  <c r="HE49" i="1"/>
  <c r="IK49" i="1" s="1"/>
  <c r="GW136" i="1"/>
  <c r="HE136" i="1"/>
  <c r="IK136" i="1" s="1"/>
  <c r="IB138" i="1"/>
  <c r="GU138" i="1"/>
  <c r="GW138" i="1" s="1"/>
  <c r="GV138" i="1"/>
  <c r="AW257" i="1"/>
  <c r="AX257" i="1" s="1"/>
  <c r="HS183" i="1"/>
  <c r="HR183" i="1"/>
  <c r="BY233" i="1"/>
  <c r="IB272" i="1"/>
  <c r="GV272" i="1"/>
  <c r="GU272" i="1"/>
  <c r="GW272" i="1" s="1"/>
  <c r="IM289" i="1"/>
  <c r="IL289" i="1"/>
  <c r="HQ102" i="1"/>
  <c r="HS102" i="1" s="1"/>
  <c r="HF73" i="1"/>
  <c r="FV91" i="1"/>
  <c r="HT187" i="1"/>
  <c r="HY187" i="1" s="1"/>
  <c r="HU187" i="1"/>
  <c r="HZ187" i="1" s="1"/>
  <c r="GU103" i="1"/>
  <c r="IB103" i="1"/>
  <c r="GV103" i="1"/>
  <c r="GU45" i="1"/>
  <c r="GW45" i="1" s="1"/>
  <c r="GV45" i="1"/>
  <c r="IB45" i="1"/>
  <c r="HF227" i="1"/>
  <c r="HY122" i="1"/>
  <c r="HZ122" i="1"/>
  <c r="IA122" i="1"/>
  <c r="HU122" i="1"/>
  <c r="HT122" i="1"/>
  <c r="HX122" i="1" s="1"/>
  <c r="HT270" i="1"/>
  <c r="IL93" i="1"/>
  <c r="IM93" i="1"/>
  <c r="HT41" i="1"/>
  <c r="HZ41" i="1" s="1"/>
  <c r="HU41" i="1"/>
  <c r="IA41" i="1" s="1"/>
  <c r="FK293" i="1"/>
  <c r="HT222" i="1"/>
  <c r="IA222" i="1" s="1"/>
  <c r="HU222" i="1"/>
  <c r="HX222" i="1" s="1"/>
  <c r="HY294" i="1"/>
  <c r="GU75" i="1"/>
  <c r="GV75" i="1"/>
  <c r="IB75" i="1"/>
  <c r="IL110" i="1"/>
  <c r="IM110" i="1"/>
  <c r="HZ145" i="1"/>
  <c r="HF189" i="1"/>
  <c r="CD30" i="1"/>
  <c r="AW281" i="1"/>
  <c r="AX281" i="1" s="1"/>
  <c r="HX199" i="1"/>
  <c r="GW268" i="1"/>
  <c r="HE268" i="1"/>
  <c r="IK268" i="1" s="1"/>
  <c r="GW78" i="1"/>
  <c r="HE78" i="1"/>
  <c r="IK78" i="1" s="1"/>
  <c r="AW83" i="1"/>
  <c r="AX83" i="1" s="1"/>
  <c r="FK107" i="1"/>
  <c r="HS87" i="1"/>
  <c r="HR87" i="1"/>
  <c r="GO310" i="1"/>
  <c r="HI310" i="1" s="1"/>
  <c r="HQ310" i="1" s="1"/>
  <c r="FV310" i="1"/>
  <c r="GW161" i="1"/>
  <c r="HE161" i="1"/>
  <c r="IK161" i="1" s="1"/>
  <c r="HE97" i="1"/>
  <c r="IK97" i="1" s="1"/>
  <c r="HF111" i="1"/>
  <c r="HQ166" i="1"/>
  <c r="HS166" i="1" s="1"/>
  <c r="HE118" i="1"/>
  <c r="IK118" i="1" s="1"/>
  <c r="FK302" i="1"/>
  <c r="HZ299" i="1"/>
  <c r="GR212" i="1"/>
  <c r="HD212" i="1" s="1"/>
  <c r="GS212" i="1"/>
  <c r="CM212" i="1"/>
  <c r="CN212" i="1"/>
  <c r="HZ119" i="1"/>
  <c r="HY119" i="1"/>
  <c r="HF271" i="1"/>
  <c r="HQ72" i="1"/>
  <c r="IL290" i="1"/>
  <c r="IM290" i="1"/>
  <c r="HS82" i="1"/>
  <c r="HR82" i="1"/>
  <c r="GW86" i="1"/>
  <c r="HE86" i="1"/>
  <c r="IK86" i="1" s="1"/>
  <c r="HR296" i="1"/>
  <c r="HS296" i="1"/>
  <c r="HS276" i="1"/>
  <c r="HR276" i="1"/>
  <c r="HR205" i="1"/>
  <c r="HT205" i="1" s="1"/>
  <c r="HS205" i="1"/>
  <c r="HT73" i="1"/>
  <c r="HZ73" i="1" s="1"/>
  <c r="HU73" i="1"/>
  <c r="HY73" i="1" s="1"/>
  <c r="HF34" i="1"/>
  <c r="HF152" i="1"/>
  <c r="HE258" i="1"/>
  <c r="IK258" i="1" s="1"/>
  <c r="GW258" i="1"/>
  <c r="GU87" i="1"/>
  <c r="GW87" i="1" s="1"/>
  <c r="GV87" i="1"/>
  <c r="IB87" i="1"/>
  <c r="GW263" i="1"/>
  <c r="HE263" i="1"/>
  <c r="IK263" i="1" s="1"/>
  <c r="HF38" i="1"/>
  <c r="HR108" i="1"/>
  <c r="HS108" i="1"/>
  <c r="HF237" i="1"/>
  <c r="HF240" i="1"/>
  <c r="HS206" i="1"/>
  <c r="HR206" i="1"/>
  <c r="HT74" i="1"/>
  <c r="IA74" i="1" s="1"/>
  <c r="HU74" i="1"/>
  <c r="HX74" i="1" s="1"/>
  <c r="IL22" i="1"/>
  <c r="IM22" i="1"/>
  <c r="HQ325" i="1"/>
  <c r="HQ129" i="1"/>
  <c r="HR129" i="1" s="1"/>
  <c r="HQ123" i="1"/>
  <c r="HV281" i="1"/>
  <c r="HO281" i="1"/>
  <c r="HP281" i="1" s="1"/>
  <c r="HF323" i="1"/>
  <c r="HU220" i="1"/>
  <c r="HF251" i="1"/>
  <c r="HF163" i="1"/>
  <c r="HS235" i="1"/>
  <c r="HT235" i="1" s="1"/>
  <c r="HT29" i="1"/>
  <c r="HX29" i="1" s="1"/>
  <c r="HU29" i="1"/>
  <c r="HS89" i="1"/>
  <c r="HT89" i="1" s="1"/>
  <c r="HR89" i="1"/>
  <c r="HU89" i="1" s="1"/>
  <c r="IL169" i="1"/>
  <c r="IM169" i="1"/>
  <c r="GW313" i="1"/>
  <c r="HE313" i="1"/>
  <c r="IK313" i="1" s="1"/>
  <c r="HF26" i="1"/>
  <c r="HF180" i="1"/>
  <c r="HR169" i="1"/>
  <c r="HR267" i="1"/>
  <c r="HS267" i="1"/>
  <c r="HE65" i="1"/>
  <c r="IK65" i="1" s="1"/>
  <c r="IB142" i="1"/>
  <c r="GU142" i="1"/>
  <c r="GW142" i="1" s="1"/>
  <c r="GV142" i="1"/>
  <c r="HY210" i="1"/>
  <c r="HZ224" i="1"/>
  <c r="HT189" i="1"/>
  <c r="GR259" i="1"/>
  <c r="HD259" i="1" s="1"/>
  <c r="CM259" i="1"/>
  <c r="CN259" i="1"/>
  <c r="GS259" i="1"/>
  <c r="GT259" i="1"/>
  <c r="HS125" i="1"/>
  <c r="HU125" i="1" s="1"/>
  <c r="HR59" i="1"/>
  <c r="HS59" i="1"/>
  <c r="FY140" i="1"/>
  <c r="IA191" i="1"/>
  <c r="IB135" i="1"/>
  <c r="GU135" i="1"/>
  <c r="GW135" i="1" s="1"/>
  <c r="GV135" i="1"/>
  <c r="HR162" i="1"/>
  <c r="HU162" i="1" s="1"/>
  <c r="HS162" i="1"/>
  <c r="HE123" i="1"/>
  <c r="IK123" i="1" s="1"/>
  <c r="GW123" i="1"/>
  <c r="IL29" i="1"/>
  <c r="IM29" i="1"/>
  <c r="CD113" i="1"/>
  <c r="HQ51" i="1"/>
  <c r="IA106" i="1"/>
  <c r="HF109" i="1"/>
  <c r="HF290" i="1"/>
  <c r="AW204" i="1"/>
  <c r="AX204" i="1" s="1"/>
  <c r="IL231" i="1"/>
  <c r="IM231" i="1"/>
  <c r="IL124" i="1"/>
  <c r="IM124" i="1"/>
  <c r="AW233" i="1"/>
  <c r="AX233" i="1" s="1"/>
  <c r="HZ101" i="1"/>
  <c r="IA101" i="1"/>
  <c r="HX101" i="1"/>
  <c r="HY101" i="1"/>
  <c r="IL153" i="1"/>
  <c r="IM153" i="1"/>
  <c r="HR68" i="1"/>
  <c r="HY130" i="1"/>
  <c r="FK280" i="1"/>
  <c r="HZ184" i="1"/>
  <c r="HY184" i="1"/>
  <c r="HU184" i="1"/>
  <c r="HT184" i="1"/>
  <c r="IA184" i="1" s="1"/>
  <c r="HT142" i="1"/>
  <c r="HY142" i="1" s="1"/>
  <c r="HU142" i="1"/>
  <c r="HZ142" i="1" s="1"/>
  <c r="GO302" i="1"/>
  <c r="GT302" i="1" s="1"/>
  <c r="HT208" i="1"/>
  <c r="IA208" i="1" s="1"/>
  <c r="HU208" i="1"/>
  <c r="HX208" i="1" s="1"/>
  <c r="GR107" i="1"/>
  <c r="HD107" i="1" s="1"/>
  <c r="GS107" i="1"/>
  <c r="CN107" i="1"/>
  <c r="CM107" i="1"/>
  <c r="IM170" i="1"/>
  <c r="IL170" i="1"/>
  <c r="HX213" i="1"/>
  <c r="GW162" i="1"/>
  <c r="HE162" i="1"/>
  <c r="IK162" i="1" s="1"/>
  <c r="IM37" i="1"/>
  <c r="IL37" i="1"/>
  <c r="HF97" i="1"/>
  <c r="HE90" i="1"/>
  <c r="IK90" i="1" s="1"/>
  <c r="HF118" i="1"/>
  <c r="HE194" i="1"/>
  <c r="IK194" i="1" s="1"/>
  <c r="GW194" i="1"/>
  <c r="HR111" i="1"/>
  <c r="HS111" i="1"/>
  <c r="GW267" i="1"/>
  <c r="HE267" i="1"/>
  <c r="IK267" i="1" s="1"/>
  <c r="GW72" i="1"/>
  <c r="HE72" i="1"/>
  <c r="IK72" i="1" s="1"/>
  <c r="GW220" i="1"/>
  <c r="HE220" i="1"/>
  <c r="IK220" i="1" s="1"/>
  <c r="GW246" i="1"/>
  <c r="HE246" i="1"/>
  <c r="IK246" i="1" s="1"/>
  <c r="HZ71" i="1"/>
  <c r="HT71" i="1"/>
  <c r="HX71" i="1" s="1"/>
  <c r="HU71" i="1"/>
  <c r="IL156" i="1"/>
  <c r="IM156" i="1"/>
  <c r="GW27" i="1"/>
  <c r="HE27" i="1"/>
  <c r="HU109" i="1"/>
  <c r="IA109" i="1" s="1"/>
  <c r="HT109" i="1"/>
  <c r="HR146" i="1"/>
  <c r="HT146" i="1" s="1"/>
  <c r="HS146" i="1"/>
  <c r="HT150" i="1"/>
  <c r="HX150" i="1" s="1"/>
  <c r="HU150" i="1"/>
  <c r="IB131" i="1"/>
  <c r="GU131" i="1"/>
  <c r="GW131" i="1" s="1"/>
  <c r="GV131" i="1"/>
  <c r="GO141" i="1"/>
  <c r="HI141" i="1" s="1"/>
  <c r="HQ141" i="1" s="1"/>
  <c r="GR91" i="1"/>
  <c r="HD91" i="1" s="1"/>
  <c r="CM91" i="1"/>
  <c r="CN91" i="1"/>
  <c r="GS91" i="1"/>
  <c r="GT91" i="1"/>
  <c r="HY117" i="1"/>
  <c r="IA117" i="1"/>
  <c r="HT117" i="1"/>
  <c r="HX117" i="1" s="1"/>
  <c r="HU117" i="1"/>
  <c r="GO257" i="1"/>
  <c r="GT257" i="1" s="1"/>
  <c r="HE103" i="1"/>
  <c r="IK103" i="1" s="1"/>
  <c r="GW103" i="1"/>
  <c r="GW265" i="1"/>
  <c r="HE265" i="1"/>
  <c r="IK265" i="1" s="1"/>
  <c r="HS231" i="1"/>
  <c r="HR231" i="1"/>
  <c r="HU270" i="1"/>
  <c r="HE276" i="1"/>
  <c r="IK276" i="1" s="1"/>
  <c r="GW276" i="1"/>
  <c r="AW293" i="1"/>
  <c r="AX293" i="1" s="1"/>
  <c r="HV80" i="1"/>
  <c r="HO80" i="1"/>
  <c r="HP80" i="1" s="1"/>
  <c r="IK128" i="1"/>
  <c r="IL128" i="1" s="1"/>
  <c r="HF128" i="1"/>
  <c r="GW75" i="1"/>
  <c r="HE75" i="1"/>
  <c r="IK75" i="1" s="1"/>
  <c r="IK19" i="1"/>
  <c r="IL19" i="1" s="1"/>
  <c r="HF19" i="1"/>
  <c r="FV177" i="1"/>
  <c r="HY329" i="1"/>
  <c r="HU329" i="1"/>
  <c r="HT329" i="1"/>
  <c r="HX329" i="1" s="1"/>
  <c r="HT287" i="1"/>
  <c r="HE100" i="1"/>
  <c r="GW100" i="1"/>
  <c r="FK281" i="1"/>
  <c r="HF303" i="1"/>
  <c r="HF78" i="1"/>
  <c r="BY83" i="1"/>
  <c r="CD83" i="1" s="1"/>
  <c r="FY83" i="1"/>
  <c r="FK83" i="1"/>
  <c r="AW107" i="1"/>
  <c r="AX107" i="1" s="1"/>
  <c r="GR315" i="1"/>
  <c r="HD315" i="1" s="1"/>
  <c r="CM315" i="1"/>
  <c r="CN315" i="1"/>
  <c r="GS315" i="1"/>
  <c r="GT315" i="1"/>
  <c r="HR204" i="1"/>
  <c r="HU204" i="1" s="1"/>
  <c r="HS204" i="1"/>
  <c r="HX164" i="1"/>
  <c r="HZ164" i="1"/>
  <c r="IA164" i="1"/>
  <c r="HY164" i="1"/>
  <c r="HT164" i="1"/>
  <c r="GU90" i="1"/>
  <c r="GW90" i="1" s="1"/>
  <c r="GV90" i="1"/>
  <c r="IB90" i="1"/>
  <c r="HE59" i="1"/>
  <c r="GW59" i="1"/>
  <c r="HN140" i="1"/>
  <c r="HF57" i="1"/>
  <c r="AW315" i="1"/>
  <c r="AX315" i="1" s="1"/>
  <c r="AW302" i="1"/>
  <c r="AX302" i="1" s="1"/>
  <c r="HY93" i="1"/>
  <c r="HZ93" i="1"/>
  <c r="GO212" i="1"/>
  <c r="HI212" i="1" s="1"/>
  <c r="HQ212" i="1" s="1"/>
  <c r="GV49" i="1"/>
  <c r="IB49" i="1"/>
  <c r="GU49" i="1"/>
  <c r="HR282" i="1"/>
  <c r="HU282" i="1" s="1"/>
  <c r="HS282" i="1"/>
  <c r="HV302" i="1"/>
  <c r="HO302" i="1"/>
  <c r="HP302" i="1" s="1"/>
  <c r="AW35" i="1"/>
  <c r="AX35" i="1" s="1"/>
  <c r="HF86" i="1"/>
  <c r="HR23" i="1"/>
  <c r="HS23" i="1"/>
  <c r="GU50" i="1"/>
  <c r="GW50" i="1" s="1"/>
  <c r="GV50" i="1"/>
  <c r="IB50" i="1"/>
  <c r="HV314" i="1"/>
  <c r="HO314" i="1"/>
  <c r="HP314" i="1" s="1"/>
  <c r="HT230" i="1"/>
  <c r="IA230" i="1" s="1"/>
  <c r="HU230" i="1"/>
  <c r="IK28" i="1"/>
  <c r="IL28" i="1" s="1"/>
  <c r="HF28" i="1"/>
  <c r="HU168" i="1"/>
  <c r="HX168" i="1" s="1"/>
  <c r="HT168" i="1"/>
  <c r="IA168" i="1" s="1"/>
  <c r="HS277" i="1"/>
  <c r="HR277" i="1"/>
  <c r="HF139" i="1"/>
  <c r="GR33" i="1"/>
  <c r="HD33" i="1" s="1"/>
  <c r="GS33" i="1"/>
  <c r="CM33" i="1"/>
  <c r="CN33" i="1"/>
  <c r="GT33" i="1"/>
  <c r="HF53" i="1"/>
  <c r="IB98" i="1"/>
  <c r="GU98" i="1"/>
  <c r="GW98" i="1" s="1"/>
  <c r="GV98" i="1"/>
  <c r="HF68" i="1"/>
  <c r="HF127" i="1"/>
  <c r="HT111" i="1"/>
  <c r="GW102" i="1"/>
  <c r="HE102" i="1"/>
  <c r="IK102" i="1" s="1"/>
  <c r="GW47" i="1"/>
  <c r="HE47" i="1"/>
  <c r="HN148" i="1"/>
  <c r="IM306" i="1"/>
  <c r="IL306" i="1"/>
  <c r="HF144" i="1"/>
  <c r="GN281" i="1"/>
  <c r="FV281" i="1"/>
  <c r="GM281" i="1"/>
  <c r="HT167" i="1"/>
  <c r="HX167" i="1" s="1"/>
  <c r="IM271" i="1"/>
  <c r="IL271" i="1"/>
  <c r="HT220" i="1"/>
  <c r="GW64" i="1"/>
  <c r="HE64" i="1"/>
  <c r="IK64" i="1" s="1"/>
  <c r="HF243" i="1"/>
  <c r="GW245" i="1"/>
  <c r="HE245" i="1"/>
  <c r="IK245" i="1" s="1"/>
  <c r="GW196" i="1"/>
  <c r="HE196" i="1"/>
  <c r="IK196" i="1" s="1"/>
  <c r="HI325" i="1"/>
  <c r="GU25" i="1"/>
  <c r="GW25" i="1" s="1"/>
  <c r="GV25" i="1"/>
  <c r="IB25" i="1"/>
  <c r="IL52" i="1"/>
  <c r="IM52" i="1"/>
  <c r="IB284" i="1"/>
  <c r="GV284" i="1"/>
  <c r="GU284" i="1"/>
  <c r="GW284" i="1" s="1"/>
  <c r="HX221" i="1"/>
  <c r="HY221" i="1"/>
  <c r="HZ221" i="1"/>
  <c r="IA221" i="1"/>
  <c r="HU221" i="1"/>
  <c r="HF311" i="1"/>
  <c r="GO259" i="1"/>
  <c r="HI259" i="1" s="1"/>
  <c r="HQ259" i="1" s="1"/>
  <c r="HY211" i="1"/>
  <c r="HZ211" i="1"/>
  <c r="IA211" i="1"/>
  <c r="HU211" i="1"/>
  <c r="HX211" i="1" s="1"/>
  <c r="HF160" i="1"/>
  <c r="HF215" i="1"/>
  <c r="HR27" i="1"/>
  <c r="HS27" i="1"/>
  <c r="GW317" i="1"/>
  <c r="HE317" i="1"/>
  <c r="IK317" i="1" s="1"/>
  <c r="IL295" i="1"/>
  <c r="IM295" i="1"/>
  <c r="IL77" i="1"/>
  <c r="IM77" i="1"/>
  <c r="HZ32" i="1"/>
  <c r="HU32" i="1"/>
  <c r="IA32" i="1" s="1"/>
  <c r="AW285" i="1"/>
  <c r="AX285" i="1" s="1"/>
  <c r="HU320" i="1"/>
  <c r="HX320" i="1" s="1"/>
  <c r="HT320" i="1"/>
  <c r="FY257" i="1"/>
  <c r="GW214" i="1"/>
  <c r="HE214" i="1"/>
  <c r="IK214" i="1" s="1"/>
  <c r="AW54" i="1"/>
  <c r="AX54" i="1" s="1"/>
  <c r="CD314" i="1"/>
  <c r="IM19" i="1"/>
  <c r="AW151" i="1"/>
  <c r="AX151" i="1" s="1"/>
  <c r="BY204" i="1"/>
  <c r="CD204" i="1" s="1"/>
  <c r="FY204" i="1"/>
  <c r="HF158" i="1"/>
  <c r="FK233" i="1"/>
  <c r="HN257" i="1"/>
  <c r="HS173" i="1"/>
  <c r="HR173" i="1"/>
  <c r="HT93" i="1"/>
  <c r="IA93" i="1" s="1"/>
  <c r="HT37" i="1"/>
  <c r="HX37" i="1" s="1"/>
  <c r="FK35" i="1"/>
  <c r="HT200" i="1"/>
  <c r="HY200" i="1" s="1"/>
  <c r="HU200" i="1"/>
  <c r="HH302" i="1"/>
  <c r="GO107" i="1"/>
  <c r="HI107" i="1" s="1"/>
  <c r="HQ107" i="1" s="1"/>
  <c r="HY232" i="1"/>
  <c r="HX232" i="1"/>
  <c r="HU232" i="1"/>
  <c r="HT232" i="1"/>
  <c r="HZ232" i="1" s="1"/>
  <c r="IL48" i="1"/>
  <c r="IM48" i="1"/>
  <c r="IL326" i="1"/>
  <c r="IM326" i="1"/>
  <c r="IL55" i="1"/>
  <c r="IM55" i="1"/>
  <c r="IL305" i="1"/>
  <c r="IM305" i="1"/>
  <c r="GO15" i="1"/>
  <c r="HI15" i="1" s="1"/>
  <c r="HQ15" i="1" s="1"/>
  <c r="FV15" i="1"/>
  <c r="GR15" i="1"/>
  <c r="HD15" i="1" s="1"/>
  <c r="CN15" i="1"/>
  <c r="CM15" i="1"/>
  <c r="GS15" i="1"/>
  <c r="HU94" i="1" l="1"/>
  <c r="HT94" i="1"/>
  <c r="IA94" i="1" s="1"/>
  <c r="IB285" i="1"/>
  <c r="GV285" i="1"/>
  <c r="GU285" i="1"/>
  <c r="HX272" i="1"/>
  <c r="HY272" i="1"/>
  <c r="HZ272" i="1"/>
  <c r="HT272" i="1"/>
  <c r="IA272" i="1" s="1"/>
  <c r="HU272" i="1"/>
  <c r="GV193" i="1"/>
  <c r="IB193" i="1"/>
  <c r="GU193" i="1"/>
  <c r="HR83" i="1"/>
  <c r="HS83" i="1"/>
  <c r="HR134" i="1"/>
  <c r="HS134" i="1"/>
  <c r="HS177" i="1"/>
  <c r="HR177" i="1"/>
  <c r="HS33" i="1"/>
  <c r="HR33" i="1"/>
  <c r="HR310" i="1"/>
  <c r="HS310" i="1"/>
  <c r="GV302" i="1"/>
  <c r="IB302" i="1"/>
  <c r="GU302" i="1"/>
  <c r="IB233" i="1"/>
  <c r="GU233" i="1"/>
  <c r="GV233" i="1"/>
  <c r="HR214" i="1"/>
  <c r="HS214" i="1"/>
  <c r="HR91" i="1"/>
  <c r="HS91" i="1"/>
  <c r="HR259" i="1"/>
  <c r="HS259" i="1"/>
  <c r="HR141" i="1"/>
  <c r="HS141" i="1"/>
  <c r="HX235" i="1"/>
  <c r="HS233" i="1"/>
  <c r="HR233" i="1"/>
  <c r="HS151" i="1"/>
  <c r="HR151" i="1"/>
  <c r="IB40" i="1"/>
  <c r="GU40" i="1"/>
  <c r="GW40" i="1" s="1"/>
  <c r="GV40" i="1"/>
  <c r="HR245" i="1"/>
  <c r="HS245" i="1"/>
  <c r="GU54" i="1"/>
  <c r="GV54" i="1"/>
  <c r="IB54" i="1"/>
  <c r="HR315" i="1"/>
  <c r="HS315" i="1"/>
  <c r="HX328" i="1"/>
  <c r="HS212" i="1"/>
  <c r="HR212" i="1"/>
  <c r="HS30" i="1"/>
  <c r="HR30" i="1"/>
  <c r="HY172" i="1"/>
  <c r="HX172" i="1"/>
  <c r="IB154" i="1"/>
  <c r="GU154" i="1"/>
  <c r="GV154" i="1"/>
  <c r="HS274" i="1"/>
  <c r="HR274" i="1"/>
  <c r="HS64" i="1"/>
  <c r="HR64" i="1"/>
  <c r="HZ59" i="1"/>
  <c r="IA59" i="1"/>
  <c r="GU238" i="1"/>
  <c r="GW238" i="1" s="1"/>
  <c r="GV238" i="1"/>
  <c r="IB238" i="1"/>
  <c r="HR250" i="1"/>
  <c r="HS250" i="1"/>
  <c r="IA47" i="1"/>
  <c r="HX47" i="1"/>
  <c r="HY47" i="1"/>
  <c r="HZ47" i="1"/>
  <c r="HT47" i="1"/>
  <c r="HU47" i="1"/>
  <c r="HE40" i="1"/>
  <c r="IK40" i="1" s="1"/>
  <c r="HZ168" i="1"/>
  <c r="HZ230" i="1"/>
  <c r="GT107" i="1"/>
  <c r="HZ208" i="1"/>
  <c r="HX142" i="1"/>
  <c r="IB259" i="1"/>
  <c r="GU259" i="1"/>
  <c r="GW259" i="1" s="1"/>
  <c r="GV259" i="1"/>
  <c r="IA267" i="1"/>
  <c r="HF165" i="1"/>
  <c r="HZ74" i="1"/>
  <c r="HX73" i="1"/>
  <c r="IA276" i="1"/>
  <c r="HZ222" i="1"/>
  <c r="HY41" i="1"/>
  <c r="HX187" i="1"/>
  <c r="HT183" i="1"/>
  <c r="HX183" i="1" s="1"/>
  <c r="HU183" i="1"/>
  <c r="IL138" i="1"/>
  <c r="IM138" i="1"/>
  <c r="IA17" i="1"/>
  <c r="HX17" i="1"/>
  <c r="HY17" i="1"/>
  <c r="HT17" i="1"/>
  <c r="HZ17" i="1" s="1"/>
  <c r="HU17" i="1"/>
  <c r="IB80" i="1"/>
  <c r="GU80" i="1"/>
  <c r="GV80" i="1"/>
  <c r="GO35" i="1"/>
  <c r="GT35" i="1" s="1"/>
  <c r="IL241" i="1"/>
  <c r="IM241" i="1"/>
  <c r="HT31" i="1"/>
  <c r="HX31" i="1" s="1"/>
  <c r="HU31" i="1"/>
  <c r="HQ255" i="1"/>
  <c r="IA149" i="1"/>
  <c r="GV310" i="1"/>
  <c r="IB310" i="1"/>
  <c r="GU310" i="1"/>
  <c r="IM276" i="1"/>
  <c r="IL276" i="1"/>
  <c r="IA220" i="1"/>
  <c r="HX220" i="1"/>
  <c r="HY220" i="1"/>
  <c r="HZ220" i="1"/>
  <c r="IL293" i="1"/>
  <c r="IM293" i="1"/>
  <c r="IM324" i="1"/>
  <c r="IL324" i="1"/>
  <c r="IA16" i="1"/>
  <c r="HX16" i="1"/>
  <c r="HZ16" i="1"/>
  <c r="HY16" i="1"/>
  <c r="GT274" i="1"/>
  <c r="HF76" i="1"/>
  <c r="HF113" i="1"/>
  <c r="IB65" i="1"/>
  <c r="GU65" i="1"/>
  <c r="GW65" i="1" s="1"/>
  <c r="GV65" i="1"/>
  <c r="HZ264" i="1"/>
  <c r="HQ54" i="1"/>
  <c r="GU118" i="1"/>
  <c r="GW118" i="1" s="1"/>
  <c r="GV118" i="1"/>
  <c r="IB118" i="1"/>
  <c r="HY128" i="1"/>
  <c r="HF220" i="1"/>
  <c r="IM163" i="1"/>
  <c r="IL163" i="1"/>
  <c r="HR67" i="1"/>
  <c r="GU255" i="1"/>
  <c r="GW255" i="1" s="1"/>
  <c r="GV255" i="1"/>
  <c r="IB255" i="1"/>
  <c r="IA317" i="1"/>
  <c r="IM57" i="1"/>
  <c r="IL57" i="1"/>
  <c r="HZ135" i="1"/>
  <c r="HF40" i="1"/>
  <c r="IL137" i="1"/>
  <c r="IM137" i="1"/>
  <c r="HU284" i="1"/>
  <c r="HT284" i="1"/>
  <c r="HX284" i="1" s="1"/>
  <c r="HE298" i="1"/>
  <c r="IK298" i="1" s="1"/>
  <c r="HX39" i="1"/>
  <c r="HY39" i="1"/>
  <c r="HZ39" i="1"/>
  <c r="IA39" i="1"/>
  <c r="HT39" i="1"/>
  <c r="HU39" i="1"/>
  <c r="HR105" i="1"/>
  <c r="HS105" i="1"/>
  <c r="HR166" i="1"/>
  <c r="HF285" i="1"/>
  <c r="HZ186" i="1"/>
  <c r="HZ188" i="1"/>
  <c r="GT219" i="1"/>
  <c r="HF123" i="1"/>
  <c r="GW134" i="1"/>
  <c r="HE134" i="1"/>
  <c r="IK134" i="1" s="1"/>
  <c r="HS196" i="1"/>
  <c r="HR196" i="1"/>
  <c r="HZ165" i="1"/>
  <c r="HX165" i="1"/>
  <c r="HY165" i="1"/>
  <c r="IA165" i="1"/>
  <c r="HT165" i="1"/>
  <c r="HU165" i="1"/>
  <c r="HY143" i="1"/>
  <c r="HF265" i="1"/>
  <c r="HT28" i="1"/>
  <c r="HU266" i="1"/>
  <c r="HZ266" i="1" s="1"/>
  <c r="HX118" i="1"/>
  <c r="HT118" i="1"/>
  <c r="HY118" i="1" s="1"/>
  <c r="HU118" i="1"/>
  <c r="HY248" i="1"/>
  <c r="HZ248" i="1"/>
  <c r="IA248" i="1"/>
  <c r="HX248" i="1"/>
  <c r="HU248" i="1"/>
  <c r="HT248" i="1"/>
  <c r="IL178" i="1"/>
  <c r="IM178" i="1"/>
  <c r="IL269" i="1"/>
  <c r="IM269" i="1"/>
  <c r="IL94" i="1"/>
  <c r="IM94" i="1"/>
  <c r="IL246" i="1"/>
  <c r="IM246" i="1"/>
  <c r="IL76" i="1"/>
  <c r="IM76" i="1"/>
  <c r="IL185" i="1"/>
  <c r="IM185" i="1"/>
  <c r="IL214" i="1"/>
  <c r="IM214" i="1"/>
  <c r="HS72" i="1"/>
  <c r="HR72" i="1"/>
  <c r="HU209" i="1"/>
  <c r="HZ209" i="1" s="1"/>
  <c r="HT209" i="1"/>
  <c r="GR281" i="1"/>
  <c r="HD281" i="1" s="1"/>
  <c r="CN281" i="1"/>
  <c r="GS281" i="1"/>
  <c r="CM281" i="1"/>
  <c r="GT281" i="1"/>
  <c r="IA320" i="1"/>
  <c r="HU27" i="1"/>
  <c r="HX27" i="1" s="1"/>
  <c r="IB257" i="1"/>
  <c r="GU257" i="1"/>
  <c r="GV257" i="1"/>
  <c r="GU91" i="1"/>
  <c r="GV91" i="1"/>
  <c r="IB91" i="1"/>
  <c r="IA150" i="1"/>
  <c r="HZ109" i="1"/>
  <c r="HY208" i="1"/>
  <c r="IA142" i="1"/>
  <c r="IL135" i="1"/>
  <c r="IM135" i="1"/>
  <c r="HE259" i="1"/>
  <c r="IK259" i="1" s="1"/>
  <c r="HZ169" i="1"/>
  <c r="HX169" i="1"/>
  <c r="HU169" i="1"/>
  <c r="HT169" i="1"/>
  <c r="HY169" i="1" s="1"/>
  <c r="HY29" i="1"/>
  <c r="HY74" i="1"/>
  <c r="IA73" i="1"/>
  <c r="HE212" i="1"/>
  <c r="IK212" i="1" s="1"/>
  <c r="IL75" i="1"/>
  <c r="IM75" i="1"/>
  <c r="HY222" i="1"/>
  <c r="HX41" i="1"/>
  <c r="IA187" i="1"/>
  <c r="HS180" i="1"/>
  <c r="HR180" i="1"/>
  <c r="GU177" i="1"/>
  <c r="GV177" i="1"/>
  <c r="IB177" i="1"/>
  <c r="IL317" i="1"/>
  <c r="IM317" i="1"/>
  <c r="IL63" i="1"/>
  <c r="IM63" i="1"/>
  <c r="IM205" i="1"/>
  <c r="IL205" i="1"/>
  <c r="IA126" i="1"/>
  <c r="HZ149" i="1"/>
  <c r="GR66" i="1"/>
  <c r="HD66" i="1" s="1"/>
  <c r="GS66" i="1"/>
  <c r="CM66" i="1"/>
  <c r="CN66" i="1"/>
  <c r="IA37" i="1"/>
  <c r="IL215" i="1"/>
  <c r="IM215" i="1"/>
  <c r="GT30" i="1"/>
  <c r="HT162" i="1"/>
  <c r="HT267" i="1"/>
  <c r="HX267" i="1" s="1"/>
  <c r="HY264" i="1"/>
  <c r="HR258" i="1"/>
  <c r="HS258" i="1"/>
  <c r="IB69" i="1"/>
  <c r="GU69" i="1"/>
  <c r="GW69" i="1" s="1"/>
  <c r="GV69" i="1"/>
  <c r="HX128" i="1"/>
  <c r="IL330" i="1"/>
  <c r="IM330" i="1"/>
  <c r="HF280" i="1"/>
  <c r="HY289" i="1"/>
  <c r="HI54" i="1"/>
  <c r="IL53" i="1"/>
  <c r="IM53" i="1"/>
  <c r="HE255" i="1"/>
  <c r="IK255" i="1" s="1"/>
  <c r="HY317" i="1"/>
  <c r="HQ60" i="1"/>
  <c r="HY114" i="1"/>
  <c r="HX270" i="1"/>
  <c r="HY270" i="1"/>
  <c r="HZ270" i="1"/>
  <c r="IA270" i="1"/>
  <c r="HY135" i="1"/>
  <c r="HF140" i="1"/>
  <c r="HF245" i="1"/>
  <c r="HF298" i="1"/>
  <c r="HY34" i="1"/>
  <c r="HZ34" i="1"/>
  <c r="HU34" i="1"/>
  <c r="HT34" i="1"/>
  <c r="HX34" i="1" s="1"/>
  <c r="IL39" i="1"/>
  <c r="IM39" i="1"/>
  <c r="IA36" i="1"/>
  <c r="IL227" i="1"/>
  <c r="IM227" i="1"/>
  <c r="HY186" i="1"/>
  <c r="HY188" i="1"/>
  <c r="HE219" i="1"/>
  <c r="IK219" i="1" s="1"/>
  <c r="IL105" i="1"/>
  <c r="IM105" i="1"/>
  <c r="IB116" i="1"/>
  <c r="GU116" i="1"/>
  <c r="GW116" i="1" s="1"/>
  <c r="GV116" i="1"/>
  <c r="HS228" i="1"/>
  <c r="HT228" i="1" s="1"/>
  <c r="GT83" i="1"/>
  <c r="HR18" i="1"/>
  <c r="HS18" i="1"/>
  <c r="HF134" i="1"/>
  <c r="HF58" i="1"/>
  <c r="HR120" i="1"/>
  <c r="HS120" i="1"/>
  <c r="IB280" i="1"/>
  <c r="GV280" i="1"/>
  <c r="GU280" i="1"/>
  <c r="GW280" i="1" s="1"/>
  <c r="HX143" i="1"/>
  <c r="IL297" i="1"/>
  <c r="IM297" i="1"/>
  <c r="IL300" i="1"/>
  <c r="IM300" i="1"/>
  <c r="IM275" i="1"/>
  <c r="IL275" i="1"/>
  <c r="HY269" i="1"/>
  <c r="HT269" i="1"/>
  <c r="HZ269" i="1" s="1"/>
  <c r="HU269" i="1"/>
  <c r="IA115" i="1"/>
  <c r="IL146" i="1"/>
  <c r="IM146" i="1"/>
  <c r="IA328" i="1"/>
  <c r="IL313" i="1"/>
  <c r="IM313" i="1"/>
  <c r="HX61" i="1"/>
  <c r="HY61" i="1"/>
  <c r="HZ61" i="1"/>
  <c r="IA61" i="1"/>
  <c r="HT61" i="1"/>
  <c r="HU61" i="1"/>
  <c r="HU303" i="1"/>
  <c r="HT303" i="1"/>
  <c r="HX303" i="1" s="1"/>
  <c r="IA297" i="1"/>
  <c r="HT297" i="1"/>
  <c r="HX297" i="1" s="1"/>
  <c r="HU297" i="1"/>
  <c r="HU235" i="1"/>
  <c r="HY235" i="1" s="1"/>
  <c r="HX262" i="1"/>
  <c r="HT262" i="1"/>
  <c r="HY262" i="1" s="1"/>
  <c r="HU262" i="1"/>
  <c r="HX136" i="1"/>
  <c r="HY136" i="1"/>
  <c r="HZ136" i="1"/>
  <c r="IA136" i="1"/>
  <c r="HU136" i="1"/>
  <c r="HT136" i="1"/>
  <c r="HT283" i="1"/>
  <c r="IA283" i="1" s="1"/>
  <c r="HU283" i="1"/>
  <c r="HX110" i="1"/>
  <c r="IL220" i="1"/>
  <c r="IM220" i="1"/>
  <c r="IA239" i="1"/>
  <c r="IL245" i="1"/>
  <c r="IM245" i="1"/>
  <c r="HT173" i="1"/>
  <c r="HX173" i="1" s="1"/>
  <c r="HU173" i="1"/>
  <c r="HZ173" i="1" s="1"/>
  <c r="HF177" i="1"/>
  <c r="HT95" i="1"/>
  <c r="HX95" i="1" s="1"/>
  <c r="HU95" i="1"/>
  <c r="IB141" i="1"/>
  <c r="GU141" i="1"/>
  <c r="GV141" i="1"/>
  <c r="GV298" i="1"/>
  <c r="IB298" i="1"/>
  <c r="GU298" i="1"/>
  <c r="GW298" i="1" s="1"/>
  <c r="IA200" i="1"/>
  <c r="HX200" i="1"/>
  <c r="IK59" i="1"/>
  <c r="IL59" i="1" s="1"/>
  <c r="HF59" i="1"/>
  <c r="HI257" i="1"/>
  <c r="HQ257" i="1" s="1"/>
  <c r="HR257" i="1" s="1"/>
  <c r="GW91" i="1"/>
  <c r="HE91" i="1"/>
  <c r="IK91" i="1" s="1"/>
  <c r="HZ150" i="1"/>
  <c r="HY109" i="1"/>
  <c r="IA29" i="1"/>
  <c r="IM87" i="1"/>
  <c r="HF212" i="1"/>
  <c r="GW177" i="1"/>
  <c r="HE177" i="1"/>
  <c r="IK177" i="1" s="1"/>
  <c r="IA22" i="1"/>
  <c r="HQ80" i="1"/>
  <c r="HS80" i="1" s="1"/>
  <c r="HQ278" i="1"/>
  <c r="HT225" i="1"/>
  <c r="HZ225" i="1" s="1"/>
  <c r="HU225" i="1"/>
  <c r="IA21" i="1"/>
  <c r="HU21" i="1"/>
  <c r="HT21" i="1"/>
  <c r="HX21" i="1" s="1"/>
  <c r="HI193" i="1"/>
  <c r="HQ193" i="1" s="1"/>
  <c r="HR144" i="1"/>
  <c r="HS144" i="1"/>
  <c r="HZ126" i="1"/>
  <c r="GO66" i="1"/>
  <c r="GT66" i="1" s="1"/>
  <c r="FV66" i="1"/>
  <c r="IL31" i="1"/>
  <c r="IM31" i="1"/>
  <c r="HS247" i="1"/>
  <c r="HR247" i="1"/>
  <c r="HR107" i="1"/>
  <c r="HS107" i="1"/>
  <c r="GW154" i="1"/>
  <c r="HE154" i="1"/>
  <c r="IK154" i="1" s="1"/>
  <c r="HZ37" i="1"/>
  <c r="HE274" i="1"/>
  <c r="IK274" i="1" s="1"/>
  <c r="HE257" i="1"/>
  <c r="GW257" i="1"/>
  <c r="HU59" i="1"/>
  <c r="HZ48" i="1"/>
  <c r="GU250" i="1"/>
  <c r="GW250" i="1" s="1"/>
  <c r="GV250" i="1"/>
  <c r="IB250" i="1"/>
  <c r="IB97" i="1"/>
  <c r="GU97" i="1"/>
  <c r="GW97" i="1" s="1"/>
  <c r="GV97" i="1"/>
  <c r="IA133" i="1"/>
  <c r="HX293" i="1"/>
  <c r="HY293" i="1"/>
  <c r="HZ293" i="1"/>
  <c r="IA293" i="1"/>
  <c r="HT293" i="1"/>
  <c r="HU293" i="1"/>
  <c r="IL43" i="1"/>
  <c r="IM43" i="1"/>
  <c r="HF196" i="1"/>
  <c r="IM162" i="1"/>
  <c r="IL162" i="1"/>
  <c r="HX289" i="1"/>
  <c r="GT279" i="1"/>
  <c r="IM68" i="1"/>
  <c r="IL68" i="1"/>
  <c r="HF194" i="1"/>
  <c r="HZ317" i="1"/>
  <c r="HT153" i="1"/>
  <c r="HZ153" i="1" s="1"/>
  <c r="HU153" i="1"/>
  <c r="IM47" i="1"/>
  <c r="IA114" i="1"/>
  <c r="GT278" i="1"/>
  <c r="HX137" i="1"/>
  <c r="IA137" i="1"/>
  <c r="HY137" i="1"/>
  <c r="HZ137" i="1"/>
  <c r="HT137" i="1"/>
  <c r="HU137" i="1"/>
  <c r="HT324" i="1"/>
  <c r="HX324" i="1" s="1"/>
  <c r="HU324" i="1"/>
  <c r="IA181" i="1"/>
  <c r="HF136" i="1"/>
  <c r="HR40" i="1"/>
  <c r="HT90" i="1"/>
  <c r="HX90" i="1" s="1"/>
  <c r="HU90" i="1"/>
  <c r="HU313" i="1"/>
  <c r="HT313" i="1"/>
  <c r="HX313" i="1" s="1"/>
  <c r="IA50" i="1"/>
  <c r="HU50" i="1"/>
  <c r="HT50" i="1"/>
  <c r="HX50" i="1" s="1"/>
  <c r="HY308" i="1"/>
  <c r="HZ36" i="1"/>
  <c r="HX186" i="1"/>
  <c r="IL89" i="1"/>
  <c r="IM89" i="1"/>
  <c r="HF258" i="1"/>
  <c r="HU112" i="1"/>
  <c r="HY112" i="1" s="1"/>
  <c r="HT112" i="1"/>
  <c r="HE280" i="1"/>
  <c r="IK280" i="1" s="1"/>
  <c r="HX306" i="1"/>
  <c r="HY306" i="1"/>
  <c r="HZ306" i="1"/>
  <c r="IA306" i="1"/>
  <c r="HT306" i="1"/>
  <c r="HU306" i="1"/>
  <c r="GR314" i="1"/>
  <c r="HD314" i="1" s="1"/>
  <c r="GS314" i="1"/>
  <c r="CM314" i="1"/>
  <c r="CN314" i="1"/>
  <c r="GT314" i="1"/>
  <c r="IL204" i="1"/>
  <c r="IM204" i="1"/>
  <c r="IM228" i="1"/>
  <c r="HT58" i="1"/>
  <c r="HX58" i="1" s="1"/>
  <c r="HI280" i="1"/>
  <c r="HQ280" i="1" s="1"/>
  <c r="HS280" i="1" s="1"/>
  <c r="GT60" i="1"/>
  <c r="IK87" i="1"/>
  <c r="IL87" i="1" s="1"/>
  <c r="HF87" i="1"/>
  <c r="IL247" i="1"/>
  <c r="IM247" i="1"/>
  <c r="HY115" i="1"/>
  <c r="HZ328" i="1"/>
  <c r="IA156" i="1"/>
  <c r="HX75" i="1"/>
  <c r="HY75" i="1"/>
  <c r="HU75" i="1"/>
  <c r="HT75" i="1"/>
  <c r="HZ75" i="1" s="1"/>
  <c r="HT125" i="1"/>
  <c r="HT27" i="1"/>
  <c r="HY27" i="1" s="1"/>
  <c r="HY292" i="1"/>
  <c r="HX55" i="1"/>
  <c r="HT55" i="1"/>
  <c r="HZ55" i="1" s="1"/>
  <c r="HU55" i="1"/>
  <c r="HT84" i="1"/>
  <c r="HU291" i="1"/>
  <c r="HX291" i="1" s="1"/>
  <c r="HZ49" i="1"/>
  <c r="HU172" i="1"/>
  <c r="HZ172" i="1" s="1"/>
  <c r="HT161" i="1"/>
  <c r="HZ161" i="1" s="1"/>
  <c r="HU161" i="1"/>
  <c r="HY161" i="1" s="1"/>
  <c r="IL136" i="1"/>
  <c r="IM136" i="1"/>
  <c r="HF51" i="1"/>
  <c r="HU246" i="1"/>
  <c r="HX246" i="1" s="1"/>
  <c r="HZ239" i="1"/>
  <c r="IL196" i="1"/>
  <c r="IM196" i="1"/>
  <c r="HR325" i="1"/>
  <c r="HS325" i="1"/>
  <c r="HQ285" i="1"/>
  <c r="GV140" i="1"/>
  <c r="IB140" i="1"/>
  <c r="GU140" i="1"/>
  <c r="GW140" i="1" s="1"/>
  <c r="IL109" i="1"/>
  <c r="IM109" i="1"/>
  <c r="HX230" i="1"/>
  <c r="HX32" i="1"/>
  <c r="HY23" i="1"/>
  <c r="HZ23" i="1"/>
  <c r="HU23" i="1"/>
  <c r="HT23" i="1"/>
  <c r="HX23" i="1" s="1"/>
  <c r="HY320" i="1"/>
  <c r="HY32" i="1"/>
  <c r="HH281" i="1"/>
  <c r="HF287" i="1"/>
  <c r="HE33" i="1"/>
  <c r="IK33" i="1" s="1"/>
  <c r="HX93" i="1"/>
  <c r="IL90" i="1"/>
  <c r="IM90" i="1"/>
  <c r="IA329" i="1"/>
  <c r="HY231" i="1"/>
  <c r="HT231" i="1"/>
  <c r="HZ231" i="1" s="1"/>
  <c r="HU231" i="1"/>
  <c r="HY150" i="1"/>
  <c r="HX109" i="1"/>
  <c r="HX111" i="1"/>
  <c r="HE107" i="1"/>
  <c r="IK107" i="1" s="1"/>
  <c r="HZ29" i="1"/>
  <c r="HS123" i="1"/>
  <c r="HR123" i="1"/>
  <c r="IA206" i="1"/>
  <c r="HT206" i="1"/>
  <c r="HX206" i="1" s="1"/>
  <c r="HU206" i="1"/>
  <c r="HZ296" i="1"/>
  <c r="IA296" i="1"/>
  <c r="HT296" i="1"/>
  <c r="HY296" i="1" s="1"/>
  <c r="HU296" i="1"/>
  <c r="HX296" i="1" s="1"/>
  <c r="HX119" i="1"/>
  <c r="IM103" i="1"/>
  <c r="IL103" i="1"/>
  <c r="HF148" i="1"/>
  <c r="HZ22" i="1"/>
  <c r="GW80" i="1"/>
  <c r="HE80" i="1"/>
  <c r="IK80" i="1" s="1"/>
  <c r="HS160" i="1"/>
  <c r="HR160" i="1"/>
  <c r="HY126" i="1"/>
  <c r="GW310" i="1"/>
  <c r="HE310" i="1"/>
  <c r="IK310" i="1" s="1"/>
  <c r="IL268" i="1"/>
  <c r="IM268" i="1"/>
  <c r="IL42" i="1"/>
  <c r="IM42" i="1"/>
  <c r="HH66" i="1"/>
  <c r="HS300" i="1"/>
  <c r="HU300" i="1" s="1"/>
  <c r="HY37" i="1"/>
  <c r="HQ140" i="1"/>
  <c r="HR140" i="1" s="1"/>
  <c r="IA295" i="1"/>
  <c r="HU295" i="1"/>
  <c r="HT295" i="1"/>
  <c r="HX295" i="1" s="1"/>
  <c r="HE30" i="1"/>
  <c r="IK30" i="1" s="1"/>
  <c r="GT151" i="1"/>
  <c r="IL112" i="1"/>
  <c r="IM112" i="1"/>
  <c r="GW193" i="1"/>
  <c r="HE193" i="1"/>
  <c r="IK193" i="1" s="1"/>
  <c r="IL198" i="1"/>
  <c r="IM198" i="1"/>
  <c r="HX88" i="1"/>
  <c r="HX48" i="1"/>
  <c r="HF61" i="1"/>
  <c r="HZ133" i="1"/>
  <c r="HT311" i="1"/>
  <c r="HX311" i="1" s="1"/>
  <c r="HU311" i="1"/>
  <c r="HI285" i="1"/>
  <c r="IK228" i="1"/>
  <c r="IL228" i="1" s="1"/>
  <c r="HF228" i="1"/>
  <c r="HX155" i="1"/>
  <c r="HY155" i="1"/>
  <c r="HZ155" i="1"/>
  <c r="IA155" i="1"/>
  <c r="HU155" i="1"/>
  <c r="HT155" i="1"/>
  <c r="IA289" i="1"/>
  <c r="IL160" i="1"/>
  <c r="IM160" i="1"/>
  <c r="HF267" i="1"/>
  <c r="IM252" i="1"/>
  <c r="IL252" i="1"/>
  <c r="IL129" i="1"/>
  <c r="IM129" i="1"/>
  <c r="HZ114" i="1"/>
  <c r="IA167" i="1"/>
  <c r="IM201" i="1"/>
  <c r="IL201" i="1"/>
  <c r="HE278" i="1"/>
  <c r="IK278" i="1" s="1"/>
  <c r="HU53" i="1"/>
  <c r="HT53" i="1"/>
  <c r="IA53" i="1" s="1"/>
  <c r="HZ181" i="1"/>
  <c r="HU256" i="1"/>
  <c r="HT256" i="1"/>
  <c r="HY256" i="1" s="1"/>
  <c r="HX308" i="1"/>
  <c r="HY36" i="1"/>
  <c r="HF103" i="1"/>
  <c r="GO314" i="1"/>
  <c r="HI314" i="1" s="1"/>
  <c r="IA25" i="1"/>
  <c r="HS65" i="1"/>
  <c r="HR65" i="1"/>
  <c r="IA70" i="1"/>
  <c r="HS94" i="1"/>
  <c r="HT104" i="1"/>
  <c r="HZ104" i="1" s="1"/>
  <c r="HU104" i="1"/>
  <c r="HF250" i="1"/>
  <c r="IA242" i="1"/>
  <c r="HZ19" i="1"/>
  <c r="HY227" i="1"/>
  <c r="HZ227" i="1"/>
  <c r="HX227" i="1"/>
  <c r="IA227" i="1"/>
  <c r="HT227" i="1"/>
  <c r="HU227" i="1"/>
  <c r="HU69" i="1"/>
  <c r="HT69" i="1"/>
  <c r="HX69" i="1" s="1"/>
  <c r="HX115" i="1"/>
  <c r="HT42" i="1"/>
  <c r="HX42" i="1" s="1"/>
  <c r="HU42" i="1"/>
  <c r="HZ42" i="1" s="1"/>
  <c r="IL243" i="1"/>
  <c r="IM243" i="1"/>
  <c r="HY328" i="1"/>
  <c r="HZ156" i="1"/>
  <c r="IL282" i="1"/>
  <c r="IM282" i="1"/>
  <c r="HZ97" i="1"/>
  <c r="IA97" i="1"/>
  <c r="HX97" i="1"/>
  <c r="HY97" i="1"/>
  <c r="HT97" i="1"/>
  <c r="HU97" i="1"/>
  <c r="IL254" i="1"/>
  <c r="IM254" i="1"/>
  <c r="IM26" i="1"/>
  <c r="IL26" i="1"/>
  <c r="IL323" i="1"/>
  <c r="IM323" i="1"/>
  <c r="HT192" i="1"/>
  <c r="IL21" i="1"/>
  <c r="IM21" i="1"/>
  <c r="HX292" i="1"/>
  <c r="IL172" i="1"/>
  <c r="IM172" i="1"/>
  <c r="HU58" i="1"/>
  <c r="HX49" i="1"/>
  <c r="HU276" i="1"/>
  <c r="HX276" i="1" s="1"/>
  <c r="HY239" i="1"/>
  <c r="HX139" i="1"/>
  <c r="HY139" i="1"/>
  <c r="HZ139" i="1"/>
  <c r="IA139" i="1"/>
  <c r="HT139" i="1"/>
  <c r="HU139" i="1"/>
  <c r="HF91" i="1"/>
  <c r="IM272" i="1"/>
  <c r="IL272" i="1"/>
  <c r="HQ298" i="1"/>
  <c r="IM283" i="1"/>
  <c r="IL283" i="1"/>
  <c r="IB33" i="1"/>
  <c r="GU33" i="1"/>
  <c r="GW33" i="1" s="1"/>
  <c r="GV33" i="1"/>
  <c r="HZ320" i="1"/>
  <c r="HI281" i="1"/>
  <c r="GO281" i="1"/>
  <c r="HT277" i="1"/>
  <c r="HZ277" i="1" s="1"/>
  <c r="HU277" i="1"/>
  <c r="HX277" i="1" s="1"/>
  <c r="HX282" i="1"/>
  <c r="IK47" i="1"/>
  <c r="IL47" i="1" s="1"/>
  <c r="HF47" i="1"/>
  <c r="HF33" i="1"/>
  <c r="IL49" i="1"/>
  <c r="IM49" i="1"/>
  <c r="HZ329" i="1"/>
  <c r="IL131" i="1"/>
  <c r="IM131" i="1"/>
  <c r="IA71" i="1"/>
  <c r="HI302" i="1"/>
  <c r="HQ302" i="1" s="1"/>
  <c r="HZ68" i="1"/>
  <c r="IA68" i="1"/>
  <c r="HY68" i="1"/>
  <c r="HX68" i="1"/>
  <c r="HT68" i="1"/>
  <c r="HU68" i="1"/>
  <c r="HF259" i="1"/>
  <c r="IL142" i="1"/>
  <c r="IM142" i="1"/>
  <c r="IA89" i="1"/>
  <c r="HX89" i="1"/>
  <c r="HY89" i="1"/>
  <c r="HZ89" i="1"/>
  <c r="HT108" i="1"/>
  <c r="HY108" i="1" s="1"/>
  <c r="HU108" i="1"/>
  <c r="HF185" i="1"/>
  <c r="HF105" i="1"/>
  <c r="HF116" i="1"/>
  <c r="HX100" i="1"/>
  <c r="HT100" i="1"/>
  <c r="HY100" i="1" s="1"/>
  <c r="HU100" i="1"/>
  <c r="HQ279" i="1"/>
  <c r="HF310" i="1"/>
  <c r="HT99" i="1"/>
  <c r="HX99" i="1" s="1"/>
  <c r="HU99" i="1"/>
  <c r="HZ99" i="1" s="1"/>
  <c r="HX77" i="1"/>
  <c r="HF274" i="1"/>
  <c r="HE151" i="1"/>
  <c r="IK151" i="1" s="1"/>
  <c r="GV113" i="1"/>
  <c r="IB113" i="1"/>
  <c r="GU113" i="1"/>
  <c r="IM27" i="1"/>
  <c r="IA88" i="1"/>
  <c r="HX52" i="1"/>
  <c r="IL265" i="1"/>
  <c r="IM265" i="1"/>
  <c r="HR113" i="1"/>
  <c r="HS113" i="1"/>
  <c r="IL95" i="1"/>
  <c r="IM95" i="1"/>
  <c r="HF72" i="1"/>
  <c r="IM67" i="1"/>
  <c r="IL67" i="1"/>
  <c r="HE279" i="1"/>
  <c r="IK279" i="1" s="1"/>
  <c r="HF282" i="1"/>
  <c r="HR238" i="1"/>
  <c r="HS238" i="1"/>
  <c r="HF255" i="1"/>
  <c r="HT305" i="1"/>
  <c r="HY305" i="1" s="1"/>
  <c r="HU305" i="1"/>
  <c r="HZ167" i="1"/>
  <c r="HX215" i="1"/>
  <c r="HE148" i="1"/>
  <c r="IK148" i="1" s="1"/>
  <c r="IA163" i="1"/>
  <c r="HX185" i="1"/>
  <c r="HY185" i="1"/>
  <c r="HZ185" i="1"/>
  <c r="IA185" i="1"/>
  <c r="HT185" i="1"/>
  <c r="HU185" i="1"/>
  <c r="HF64" i="1"/>
  <c r="GW54" i="1"/>
  <c r="HE54" i="1"/>
  <c r="IK54" i="1" s="1"/>
  <c r="IL165" i="1"/>
  <c r="IM165" i="1"/>
  <c r="HS194" i="1"/>
  <c r="HR194" i="1"/>
  <c r="IL262" i="1"/>
  <c r="IM262" i="1"/>
  <c r="HF219" i="1"/>
  <c r="HH314" i="1"/>
  <c r="HR51" i="1"/>
  <c r="HT51" i="1" s="1"/>
  <c r="HS51" i="1"/>
  <c r="HZ25" i="1"/>
  <c r="HE83" i="1"/>
  <c r="IK83" i="1" s="1"/>
  <c r="HF263" i="1"/>
  <c r="HY70" i="1"/>
  <c r="HR263" i="1"/>
  <c r="HS263" i="1"/>
  <c r="HF268" i="1"/>
  <c r="HF276" i="1"/>
  <c r="IM166" i="1"/>
  <c r="IL166" i="1"/>
  <c r="HX236" i="1"/>
  <c r="HZ242" i="1"/>
  <c r="HY19" i="1"/>
  <c r="HU132" i="1"/>
  <c r="HT132" i="1"/>
  <c r="HX132" i="1" s="1"/>
  <c r="HZ237" i="1"/>
  <c r="HT237" i="1"/>
  <c r="IA237" i="1" s="1"/>
  <c r="HU237" i="1"/>
  <c r="IL301" i="1"/>
  <c r="IM301" i="1"/>
  <c r="HX46" i="1"/>
  <c r="HT46" i="1"/>
  <c r="HY46" i="1" s="1"/>
  <c r="HU46" i="1"/>
  <c r="HY178" i="1"/>
  <c r="HU312" i="1"/>
  <c r="HX312" i="1" s="1"/>
  <c r="IL240" i="1"/>
  <c r="IM240" i="1"/>
  <c r="HY156" i="1"/>
  <c r="HT252" i="1"/>
  <c r="IL102" i="1"/>
  <c r="IM102" i="1"/>
  <c r="IA292" i="1"/>
  <c r="IA78" i="1"/>
  <c r="HT78" i="1"/>
  <c r="HY78" i="1" s="1"/>
  <c r="HU78" i="1"/>
  <c r="IA49" i="1"/>
  <c r="HU267" i="1"/>
  <c r="HZ267" i="1" s="1"/>
  <c r="IM64" i="1"/>
  <c r="IL64" i="1"/>
  <c r="HU124" i="1"/>
  <c r="HY124" i="1" s="1"/>
  <c r="HY326" i="1"/>
  <c r="IM58" i="1"/>
  <c r="IL58" i="1"/>
  <c r="IL18" i="1"/>
  <c r="IM18" i="1"/>
  <c r="IM209" i="1"/>
  <c r="IL209" i="1"/>
  <c r="HT63" i="1"/>
  <c r="HY131" i="1"/>
  <c r="HZ131" i="1"/>
  <c r="IA131" i="1"/>
  <c r="HX131" i="1"/>
  <c r="HU131" i="1"/>
  <c r="HT131" i="1"/>
  <c r="HT226" i="1"/>
  <c r="HT253" i="1"/>
  <c r="IA253" i="1" s="1"/>
  <c r="HU253" i="1"/>
  <c r="IL123" i="1"/>
  <c r="IM123" i="1"/>
  <c r="IM38" i="1"/>
  <c r="IL38" i="1"/>
  <c r="HX45" i="1"/>
  <c r="HY45" i="1"/>
  <c r="IA45" i="1"/>
  <c r="HZ45" i="1"/>
  <c r="HT45" i="1"/>
  <c r="HU45" i="1"/>
  <c r="HT171" i="1"/>
  <c r="HX171" i="1" s="1"/>
  <c r="HU171" i="1"/>
  <c r="HT59" i="1"/>
  <c r="HX59" i="1" s="1"/>
  <c r="IM267" i="1"/>
  <c r="IL267" i="1"/>
  <c r="IL194" i="1"/>
  <c r="IM194" i="1"/>
  <c r="HX326" i="1"/>
  <c r="IM284" i="1"/>
  <c r="IL284" i="1"/>
  <c r="HF54" i="1"/>
  <c r="HE285" i="1"/>
  <c r="IK285" i="1" s="1"/>
  <c r="GW285" i="1"/>
  <c r="GV134" i="1"/>
  <c r="IB134" i="1"/>
  <c r="GU134" i="1"/>
  <c r="HR301" i="1"/>
  <c r="HS301" i="1"/>
  <c r="IA232" i="1"/>
  <c r="HZ200" i="1"/>
  <c r="IL25" i="1"/>
  <c r="IM25" i="1"/>
  <c r="HY168" i="1"/>
  <c r="HY230" i="1"/>
  <c r="IL50" i="1"/>
  <c r="IM50" i="1"/>
  <c r="IB315" i="1"/>
  <c r="GV315" i="1"/>
  <c r="GU315" i="1"/>
  <c r="HZ117" i="1"/>
  <c r="IA146" i="1"/>
  <c r="HX146" i="1"/>
  <c r="HY71" i="1"/>
  <c r="HX184" i="1"/>
  <c r="HX162" i="1"/>
  <c r="HY162" i="1"/>
  <c r="HZ162" i="1"/>
  <c r="IA162" i="1"/>
  <c r="HU82" i="1"/>
  <c r="HT82" i="1"/>
  <c r="IA82" i="1" s="1"/>
  <c r="GT212" i="1"/>
  <c r="HF21" i="1"/>
  <c r="IM167" i="1"/>
  <c r="IL167" i="1"/>
  <c r="GR35" i="1"/>
  <c r="HD35" i="1" s="1"/>
  <c r="GS35" i="1"/>
  <c r="CN35" i="1"/>
  <c r="CM35" i="1"/>
  <c r="IL111" i="1"/>
  <c r="IM111" i="1"/>
  <c r="HR102" i="1"/>
  <c r="HY149" i="1"/>
  <c r="HT204" i="1"/>
  <c r="IA204" i="1" s="1"/>
  <c r="HS152" i="1"/>
  <c r="HR152" i="1"/>
  <c r="HY198" i="1"/>
  <c r="HE141" i="1"/>
  <c r="IK141" i="1" s="1"/>
  <c r="GW141" i="1"/>
  <c r="HZ77" i="1"/>
  <c r="IL78" i="1"/>
  <c r="IM78" i="1"/>
  <c r="IL303" i="1"/>
  <c r="IM303" i="1"/>
  <c r="HU127" i="1"/>
  <c r="HT127" i="1"/>
  <c r="HY127" i="1" s="1"/>
  <c r="HY241" i="1"/>
  <c r="HX201" i="1"/>
  <c r="HU201" i="1"/>
  <c r="HT201" i="1"/>
  <c r="HY201" i="1" s="1"/>
  <c r="IL225" i="1"/>
  <c r="IM225" i="1"/>
  <c r="HF162" i="1"/>
  <c r="IA264" i="1"/>
  <c r="HF171" i="1"/>
  <c r="HS76" i="1"/>
  <c r="HR76" i="1"/>
  <c r="HZ52" i="1"/>
  <c r="HU87" i="1"/>
  <c r="HI154" i="1"/>
  <c r="HF283" i="1"/>
  <c r="HF270" i="1"/>
  <c r="HQ219" i="1"/>
  <c r="IM287" i="1"/>
  <c r="IL287" i="1"/>
  <c r="IL127" i="1"/>
  <c r="IM127" i="1"/>
  <c r="HZ147" i="1"/>
  <c r="IA147" i="1"/>
  <c r="HT147" i="1"/>
  <c r="HY147" i="1" s="1"/>
  <c r="HU147" i="1"/>
  <c r="HX147" i="1" s="1"/>
  <c r="HF90" i="1"/>
  <c r="HX189" i="1"/>
  <c r="HY189" i="1"/>
  <c r="HZ189" i="1"/>
  <c r="IA189" i="1"/>
  <c r="HS148" i="1"/>
  <c r="HR148" i="1"/>
  <c r="HU148" i="1" s="1"/>
  <c r="HZ215" i="1"/>
  <c r="HY163" i="1"/>
  <c r="HT234" i="1"/>
  <c r="HX234" i="1" s="1"/>
  <c r="HU234" i="1"/>
  <c r="HF278" i="1"/>
  <c r="HX251" i="1"/>
  <c r="HY251" i="1"/>
  <c r="HZ251" i="1"/>
  <c r="IA251" i="1"/>
  <c r="HT251" i="1"/>
  <c r="HU251" i="1"/>
  <c r="HF102" i="1"/>
  <c r="IB152" i="1"/>
  <c r="GU152" i="1"/>
  <c r="GW152" i="1" s="1"/>
  <c r="GV152" i="1"/>
  <c r="IL248" i="1"/>
  <c r="IM248" i="1"/>
  <c r="IL61" i="1"/>
  <c r="IM61" i="1"/>
  <c r="HF39" i="1"/>
  <c r="IM59" i="1"/>
  <c r="HU157" i="1"/>
  <c r="HT157" i="1"/>
  <c r="HZ157" i="1" s="1"/>
  <c r="IA143" i="1"/>
  <c r="HS129" i="1"/>
  <c r="HU129" i="1" s="1"/>
  <c r="HI148" i="1"/>
  <c r="HQ148" i="1" s="1"/>
  <c r="HZ236" i="1"/>
  <c r="HF225" i="1"/>
  <c r="HF60" i="1"/>
  <c r="HT98" i="1"/>
  <c r="HX98" i="1" s="1"/>
  <c r="HU271" i="1"/>
  <c r="HX271" i="1" s="1"/>
  <c r="HT38" i="1"/>
  <c r="HT43" i="1"/>
  <c r="HX43" i="1" s="1"/>
  <c r="HU43" i="1"/>
  <c r="IA178" i="1"/>
  <c r="HT103" i="1"/>
  <c r="HX103" i="1" s="1"/>
  <c r="HU103" i="1"/>
  <c r="HU205" i="1"/>
  <c r="HX205" i="1" s="1"/>
  <c r="IL258" i="1"/>
  <c r="IM258" i="1"/>
  <c r="IA110" i="1"/>
  <c r="IL72" i="1"/>
  <c r="IM72" i="1"/>
  <c r="HZ323" i="1"/>
  <c r="IA326" i="1"/>
  <c r="IM189" i="1"/>
  <c r="IL189" i="1"/>
  <c r="IK27" i="1"/>
  <c r="IL27" i="1" s="1"/>
  <c r="HF27" i="1"/>
  <c r="IK31" i="1"/>
  <c r="HF31" i="1"/>
  <c r="HX243" i="1"/>
  <c r="HY243" i="1"/>
  <c r="HT243" i="1"/>
  <c r="IA243" i="1" s="1"/>
  <c r="HU243" i="1"/>
  <c r="HZ243" i="1" s="1"/>
  <c r="IL173" i="1"/>
  <c r="IM173" i="1"/>
  <c r="IL139" i="1"/>
  <c r="IM139" i="1"/>
  <c r="HT190" i="1"/>
  <c r="HX190" i="1" s="1"/>
  <c r="HU190" i="1"/>
  <c r="HT207" i="1"/>
  <c r="HZ207" i="1" s="1"/>
  <c r="IB148" i="1"/>
  <c r="GU148" i="1"/>
  <c r="GW148" i="1" s="1"/>
  <c r="GV148" i="1"/>
  <c r="HE60" i="1"/>
  <c r="IK60" i="1" s="1"/>
  <c r="HF173" i="1"/>
  <c r="IL98" i="1"/>
  <c r="IM98" i="1"/>
  <c r="GW315" i="1"/>
  <c r="HE315" i="1"/>
  <c r="IK315" i="1" s="1"/>
  <c r="HU207" i="1"/>
  <c r="IK100" i="1"/>
  <c r="HF100" i="1"/>
  <c r="HF69" i="1"/>
  <c r="IL45" i="1"/>
  <c r="IM45" i="1"/>
  <c r="HX287" i="1"/>
  <c r="HZ287" i="1"/>
  <c r="HY287" i="1"/>
  <c r="IA287" i="1"/>
  <c r="GW302" i="1"/>
  <c r="HE302" i="1"/>
  <c r="IK302" i="1" s="1"/>
  <c r="GU51" i="1"/>
  <c r="GW51" i="1" s="1"/>
  <c r="GV51" i="1"/>
  <c r="IB51" i="1"/>
  <c r="HT330" i="1"/>
  <c r="HZ330" i="1" s="1"/>
  <c r="HU330" i="1"/>
  <c r="FV35" i="1"/>
  <c r="HR26" i="1"/>
  <c r="HS26" i="1"/>
  <c r="HQ154" i="1"/>
  <c r="HU146" i="1"/>
  <c r="HY146" i="1" s="1"/>
  <c r="IL270" i="1"/>
  <c r="IM270" i="1"/>
  <c r="HF151" i="1"/>
  <c r="GW113" i="1"/>
  <c r="HE113" i="1"/>
  <c r="IK113" i="1" s="1"/>
  <c r="HR138" i="1"/>
  <c r="HS138" i="1"/>
  <c r="HY240" i="1"/>
  <c r="HZ240" i="1"/>
  <c r="IA240" i="1"/>
  <c r="HX240" i="1"/>
  <c r="HU240" i="1"/>
  <c r="HT240" i="1"/>
  <c r="HR116" i="1"/>
  <c r="HS116" i="1"/>
  <c r="HF65" i="1"/>
  <c r="IL190" i="1"/>
  <c r="IM190" i="1"/>
  <c r="HU86" i="1"/>
  <c r="HT86" i="1"/>
  <c r="IA86" i="1" s="1"/>
  <c r="IL86" i="1"/>
  <c r="IM86" i="1"/>
  <c r="IL100" i="1"/>
  <c r="IM100" i="1"/>
  <c r="IL256" i="1"/>
  <c r="IM256" i="1"/>
  <c r="HE140" i="1"/>
  <c r="IK140" i="1" s="1"/>
  <c r="HR254" i="1"/>
  <c r="HS254" i="1"/>
  <c r="HS275" i="1"/>
  <c r="HR275" i="1"/>
  <c r="IL171" i="1"/>
  <c r="IM171" i="1"/>
  <c r="IL207" i="1"/>
  <c r="IM207" i="1"/>
  <c r="HY260" i="1"/>
  <c r="HZ260" i="1"/>
  <c r="HU260" i="1"/>
  <c r="HT260" i="1"/>
  <c r="HX260" i="1" s="1"/>
  <c r="HF317" i="1"/>
  <c r="HU98" i="1"/>
  <c r="IL108" i="1"/>
  <c r="IM108" i="1"/>
  <c r="GW233" i="1"/>
  <c r="HE233" i="1"/>
  <c r="IK233" i="1" s="1"/>
  <c r="HU111" i="1"/>
  <c r="HY111" i="1" s="1"/>
  <c r="IM180" i="1"/>
  <c r="IL180" i="1"/>
  <c r="IL161" i="1"/>
  <c r="IM161" i="1"/>
  <c r="HT87" i="1"/>
  <c r="IA87" i="1" s="1"/>
  <c r="IL237" i="1"/>
  <c r="IM237" i="1"/>
  <c r="IA265" i="1"/>
  <c r="HX265" i="1"/>
  <c r="HU265" i="1"/>
  <c r="HT265" i="1"/>
  <c r="HY265" i="1" s="1"/>
  <c r="IL144" i="1"/>
  <c r="IM144" i="1"/>
  <c r="IL263" i="1"/>
  <c r="IM263" i="1"/>
  <c r="IM120" i="1"/>
  <c r="IL120" i="1"/>
  <c r="IL251" i="1"/>
  <c r="IM251" i="1"/>
  <c r="HX268" i="1"/>
  <c r="HY268" i="1"/>
  <c r="HZ268" i="1"/>
  <c r="IA268" i="1"/>
  <c r="HT268" i="1"/>
  <c r="HU268" i="1"/>
  <c r="HT57" i="1"/>
  <c r="HZ57" i="1" s="1"/>
  <c r="HU57" i="1"/>
  <c r="HT282" i="1"/>
  <c r="HZ282" i="1" s="1"/>
  <c r="IL325" i="1"/>
  <c r="IM325" i="1"/>
  <c r="HS15" i="1"/>
  <c r="HR15" i="1"/>
  <c r="GT15" i="1"/>
  <c r="HE15" i="1"/>
  <c r="IK15" i="1" s="1"/>
  <c r="HF15" i="1"/>
  <c r="IB35" i="1" l="1"/>
  <c r="GU35" i="1"/>
  <c r="GW35" i="1" s="1"/>
  <c r="GV35" i="1"/>
  <c r="HR302" i="1"/>
  <c r="HS302" i="1"/>
  <c r="HU257" i="1"/>
  <c r="GV66" i="1"/>
  <c r="GU66" i="1"/>
  <c r="IB66" i="1"/>
  <c r="IA113" i="1"/>
  <c r="HX113" i="1"/>
  <c r="HZ113" i="1"/>
  <c r="HU113" i="1"/>
  <c r="HT113" i="1"/>
  <c r="HY113" i="1" s="1"/>
  <c r="HX30" i="1"/>
  <c r="HZ30" i="1"/>
  <c r="HY30" i="1"/>
  <c r="HU30" i="1"/>
  <c r="HT30" i="1"/>
  <c r="IA30" i="1" s="1"/>
  <c r="HY253" i="1"/>
  <c r="HX108" i="1"/>
  <c r="HS193" i="1"/>
  <c r="HR193" i="1"/>
  <c r="HX166" i="1"/>
  <c r="HY166" i="1"/>
  <c r="IA166" i="1"/>
  <c r="HT166" i="1"/>
  <c r="HZ166" i="1" s="1"/>
  <c r="HU166" i="1"/>
  <c r="HI35" i="1"/>
  <c r="HQ35" i="1" s="1"/>
  <c r="IL238" i="1"/>
  <c r="IM238" i="1"/>
  <c r="HU315" i="1"/>
  <c r="HT315" i="1"/>
  <c r="HX315" i="1" s="1"/>
  <c r="HX83" i="1"/>
  <c r="HZ83" i="1"/>
  <c r="HU83" i="1"/>
  <c r="HT83" i="1"/>
  <c r="HY83" i="1" s="1"/>
  <c r="HU123" i="1"/>
  <c r="HT123" i="1"/>
  <c r="HY123" i="1" s="1"/>
  <c r="HU76" i="1"/>
  <c r="HX76" i="1" s="1"/>
  <c r="HT76" i="1"/>
  <c r="HR298" i="1"/>
  <c r="HS298" i="1"/>
  <c r="HY104" i="1"/>
  <c r="IA311" i="1"/>
  <c r="IA90" i="1"/>
  <c r="HR60" i="1"/>
  <c r="HS60" i="1"/>
  <c r="IA57" i="1"/>
  <c r="IA43" i="1"/>
  <c r="IL152" i="1"/>
  <c r="IM152" i="1"/>
  <c r="HE35" i="1"/>
  <c r="IK35" i="1" s="1"/>
  <c r="IA171" i="1"/>
  <c r="HZ253" i="1"/>
  <c r="HZ132" i="1"/>
  <c r="IA305" i="1"/>
  <c r="HS279" i="1"/>
  <c r="HR279" i="1"/>
  <c r="IA108" i="1"/>
  <c r="IA69" i="1"/>
  <c r="HX104" i="1"/>
  <c r="HX53" i="1"/>
  <c r="HZ311" i="1"/>
  <c r="HX84" i="1"/>
  <c r="HY84" i="1"/>
  <c r="HZ84" i="1"/>
  <c r="IA84" i="1"/>
  <c r="IA112" i="1"/>
  <c r="HZ90" i="1"/>
  <c r="IA324" i="1"/>
  <c r="HY153" i="1"/>
  <c r="HZ98" i="1"/>
  <c r="IA225" i="1"/>
  <c r="HY95" i="1"/>
  <c r="HY283" i="1"/>
  <c r="IA303" i="1"/>
  <c r="HF141" i="1"/>
  <c r="IL91" i="1"/>
  <c r="IM91" i="1"/>
  <c r="IA27" i="1"/>
  <c r="HE281" i="1"/>
  <c r="IK281" i="1" s="1"/>
  <c r="HX209" i="1"/>
  <c r="HX28" i="1"/>
  <c r="HY28" i="1"/>
  <c r="HZ28" i="1"/>
  <c r="IA28" i="1"/>
  <c r="IA284" i="1"/>
  <c r="HT67" i="1"/>
  <c r="HX67" i="1" s="1"/>
  <c r="HU67" i="1"/>
  <c r="IB274" i="1"/>
  <c r="GU274" i="1"/>
  <c r="GW274" i="1" s="1"/>
  <c r="GV274" i="1"/>
  <c r="IA31" i="1"/>
  <c r="IA183" i="1"/>
  <c r="HZ276" i="1"/>
  <c r="HY267" i="1"/>
  <c r="IL259" i="1"/>
  <c r="IM259" i="1"/>
  <c r="HY59" i="1"/>
  <c r="HT64" i="1"/>
  <c r="HZ64" i="1" s="1"/>
  <c r="HU64" i="1"/>
  <c r="IA172" i="1"/>
  <c r="IA246" i="1"/>
  <c r="IL40" i="1"/>
  <c r="IM40" i="1"/>
  <c r="HX141" i="1"/>
  <c r="HY141" i="1"/>
  <c r="HZ141" i="1"/>
  <c r="HT141" i="1"/>
  <c r="IA141" i="1" s="1"/>
  <c r="HU141" i="1"/>
  <c r="HX124" i="1"/>
  <c r="IA271" i="1"/>
  <c r="HX177" i="1"/>
  <c r="HY177" i="1"/>
  <c r="HZ177" i="1"/>
  <c r="HT177" i="1"/>
  <c r="IA177" i="1" s="1"/>
  <c r="HU177" i="1"/>
  <c r="IA291" i="1"/>
  <c r="HY94" i="1"/>
  <c r="IL148" i="1"/>
  <c r="IM148" i="1"/>
  <c r="HX148" i="1"/>
  <c r="HY148" i="1"/>
  <c r="HZ148" i="1"/>
  <c r="IA148" i="1"/>
  <c r="HT148" i="1"/>
  <c r="HX207" i="1"/>
  <c r="HZ43" i="1"/>
  <c r="IA234" i="1"/>
  <c r="HY171" i="1"/>
  <c r="HX253" i="1"/>
  <c r="HY132" i="1"/>
  <c r="HZ305" i="1"/>
  <c r="IA99" i="1"/>
  <c r="IA205" i="1"/>
  <c r="HZ108" i="1"/>
  <c r="HY277" i="1"/>
  <c r="HY42" i="1"/>
  <c r="HZ69" i="1"/>
  <c r="IA104" i="1"/>
  <c r="HX256" i="1"/>
  <c r="HZ53" i="1"/>
  <c r="HY311" i="1"/>
  <c r="HR285" i="1"/>
  <c r="HS285" i="1"/>
  <c r="IA161" i="1"/>
  <c r="HX125" i="1"/>
  <c r="HY125" i="1"/>
  <c r="HZ125" i="1"/>
  <c r="IA125" i="1"/>
  <c r="HE314" i="1"/>
  <c r="IK314" i="1" s="1"/>
  <c r="HZ112" i="1"/>
  <c r="HY313" i="1"/>
  <c r="HY90" i="1"/>
  <c r="HZ324" i="1"/>
  <c r="HX153" i="1"/>
  <c r="IA98" i="1"/>
  <c r="HI66" i="1"/>
  <c r="HY225" i="1"/>
  <c r="HR280" i="1"/>
  <c r="IA95" i="1"/>
  <c r="IA173" i="1"/>
  <c r="HZ283" i="1"/>
  <c r="HZ303" i="1"/>
  <c r="IM280" i="1"/>
  <c r="IL280" i="1"/>
  <c r="HT18" i="1"/>
  <c r="IA18" i="1" s="1"/>
  <c r="HU18" i="1"/>
  <c r="HX18" i="1" s="1"/>
  <c r="IM177" i="1"/>
  <c r="IL177" i="1"/>
  <c r="HZ27" i="1"/>
  <c r="IA209" i="1"/>
  <c r="HF233" i="1"/>
  <c r="IB219" i="1"/>
  <c r="GU219" i="1"/>
  <c r="GW219" i="1" s="1"/>
  <c r="GV219" i="1"/>
  <c r="HZ284" i="1"/>
  <c r="IA58" i="1"/>
  <c r="HZ31" i="1"/>
  <c r="HZ183" i="1"/>
  <c r="HY276" i="1"/>
  <c r="HT129" i="1"/>
  <c r="HZ246" i="1"/>
  <c r="IM54" i="1"/>
  <c r="IL54" i="1"/>
  <c r="HU245" i="1"/>
  <c r="HT245" i="1"/>
  <c r="IA245" i="1" s="1"/>
  <c r="IA124" i="1"/>
  <c r="HY266" i="1"/>
  <c r="HZ271" i="1"/>
  <c r="HY291" i="1"/>
  <c r="IM193" i="1"/>
  <c r="IL193" i="1"/>
  <c r="HZ94" i="1"/>
  <c r="IM113" i="1"/>
  <c r="IL113" i="1"/>
  <c r="IL116" i="1"/>
  <c r="IM116" i="1"/>
  <c r="IL233" i="1"/>
  <c r="IM233" i="1"/>
  <c r="IM302" i="1"/>
  <c r="IL302" i="1"/>
  <c r="HZ171" i="1"/>
  <c r="HX112" i="1"/>
  <c r="HY209" i="1"/>
  <c r="HX157" i="1"/>
  <c r="IA252" i="1"/>
  <c r="HX252" i="1"/>
  <c r="HY252" i="1"/>
  <c r="HZ252" i="1"/>
  <c r="HZ205" i="1"/>
  <c r="IL33" i="1"/>
  <c r="IM33" i="1"/>
  <c r="HY69" i="1"/>
  <c r="IA256" i="1"/>
  <c r="HF154" i="1"/>
  <c r="HF314" i="1"/>
  <c r="IA313" i="1"/>
  <c r="HY324" i="1"/>
  <c r="IB278" i="1"/>
  <c r="GU278" i="1"/>
  <c r="GW278" i="1" s="1"/>
  <c r="GV278" i="1"/>
  <c r="IA153" i="1"/>
  <c r="HY98" i="1"/>
  <c r="HX107" i="1"/>
  <c r="HY107" i="1"/>
  <c r="IA107" i="1"/>
  <c r="HU107" i="1"/>
  <c r="HZ107" i="1" s="1"/>
  <c r="HT107" i="1"/>
  <c r="HX225" i="1"/>
  <c r="HZ95" i="1"/>
  <c r="HX283" i="1"/>
  <c r="HY303" i="1"/>
  <c r="GU83" i="1"/>
  <c r="GW83" i="1" s="1"/>
  <c r="GV83" i="1"/>
  <c r="IB83" i="1"/>
  <c r="IL69" i="1"/>
  <c r="IM69" i="1"/>
  <c r="GV30" i="1"/>
  <c r="GU30" i="1"/>
  <c r="GW30" i="1" s="1"/>
  <c r="IB30" i="1"/>
  <c r="HY284" i="1"/>
  <c r="HZ58" i="1"/>
  <c r="IM310" i="1"/>
  <c r="IL310" i="1"/>
  <c r="HY31" i="1"/>
  <c r="IM80" i="1"/>
  <c r="IL80" i="1"/>
  <c r="HF302" i="1"/>
  <c r="HY183" i="1"/>
  <c r="HZ87" i="1"/>
  <c r="HU228" i="1"/>
  <c r="HY228" i="1" s="1"/>
  <c r="HX274" i="1"/>
  <c r="HZ274" i="1"/>
  <c r="IA274" i="1"/>
  <c r="HU274" i="1"/>
  <c r="HY274" i="1" s="1"/>
  <c r="HT274" i="1"/>
  <c r="IA312" i="1"/>
  <c r="HY246" i="1"/>
  <c r="HZ124" i="1"/>
  <c r="HX266" i="1"/>
  <c r="HY271" i="1"/>
  <c r="HZ291" i="1"/>
  <c r="HX94" i="1"/>
  <c r="HX152" i="1"/>
  <c r="HY152" i="1"/>
  <c r="HZ152" i="1"/>
  <c r="HT152" i="1"/>
  <c r="IA152" i="1" s="1"/>
  <c r="HU152" i="1"/>
  <c r="HQ281" i="1"/>
  <c r="GV314" i="1"/>
  <c r="IB314" i="1"/>
  <c r="GU314" i="1"/>
  <c r="GW314" i="1" s="1"/>
  <c r="HZ250" i="1"/>
  <c r="HY250" i="1"/>
  <c r="HU250" i="1"/>
  <c r="HT250" i="1"/>
  <c r="IA250" i="1" s="1"/>
  <c r="HX33" i="1"/>
  <c r="HZ33" i="1"/>
  <c r="IA33" i="1"/>
  <c r="HT33" i="1"/>
  <c r="HY33" i="1" s="1"/>
  <c r="HU33" i="1"/>
  <c r="HT254" i="1"/>
  <c r="HX254" i="1" s="1"/>
  <c r="HU254" i="1"/>
  <c r="HR219" i="1"/>
  <c r="HS219" i="1"/>
  <c r="HZ103" i="1"/>
  <c r="HY157" i="1"/>
  <c r="HY57" i="1"/>
  <c r="IA116" i="1"/>
  <c r="HX116" i="1"/>
  <c r="HY116" i="1"/>
  <c r="HU116" i="1"/>
  <c r="HZ116" i="1" s="1"/>
  <c r="HT116" i="1"/>
  <c r="HY207" i="1"/>
  <c r="IA103" i="1"/>
  <c r="HY43" i="1"/>
  <c r="HT194" i="1"/>
  <c r="HX194" i="1" s="1"/>
  <c r="HU194" i="1"/>
  <c r="HF80" i="1"/>
  <c r="HZ204" i="1"/>
  <c r="HX57" i="1"/>
  <c r="HY86" i="1"/>
  <c r="HR154" i="1"/>
  <c r="HS154" i="1"/>
  <c r="IA330" i="1"/>
  <c r="IA207" i="1"/>
  <c r="HZ190" i="1"/>
  <c r="HY103" i="1"/>
  <c r="IA157" i="1"/>
  <c r="HY234" i="1"/>
  <c r="HF193" i="1"/>
  <c r="IA201" i="1"/>
  <c r="IA127" i="1"/>
  <c r="HX82" i="1"/>
  <c r="IA226" i="1"/>
  <c r="HX226" i="1"/>
  <c r="HY226" i="1"/>
  <c r="HZ226" i="1"/>
  <c r="HZ78" i="1"/>
  <c r="IA46" i="1"/>
  <c r="HY237" i="1"/>
  <c r="IA132" i="1"/>
  <c r="HX51" i="1"/>
  <c r="HY51" i="1"/>
  <c r="IA51" i="1"/>
  <c r="HZ51" i="1"/>
  <c r="HU51" i="1"/>
  <c r="HX305" i="1"/>
  <c r="HY99" i="1"/>
  <c r="IA100" i="1"/>
  <c r="HY205" i="1"/>
  <c r="HY204" i="1"/>
  <c r="IA282" i="1"/>
  <c r="IA277" i="1"/>
  <c r="IA42" i="1"/>
  <c r="HZ256" i="1"/>
  <c r="HY53" i="1"/>
  <c r="HZ295" i="1"/>
  <c r="HZ206" i="1"/>
  <c r="IA111" i="1"/>
  <c r="IA231" i="1"/>
  <c r="HX161" i="1"/>
  <c r="HY55" i="1"/>
  <c r="HZ50" i="1"/>
  <c r="HZ313" i="1"/>
  <c r="HU40" i="1"/>
  <c r="HT40" i="1"/>
  <c r="HY40" i="1" s="1"/>
  <c r="IK257" i="1"/>
  <c r="HF257" i="1"/>
  <c r="HT247" i="1"/>
  <c r="HX247" i="1" s="1"/>
  <c r="HU247" i="1"/>
  <c r="HY247" i="1" s="1"/>
  <c r="HZ21" i="1"/>
  <c r="IM298" i="1"/>
  <c r="IL298" i="1"/>
  <c r="HY173" i="1"/>
  <c r="IA262" i="1"/>
  <c r="HZ297" i="1"/>
  <c r="HX269" i="1"/>
  <c r="IA120" i="1"/>
  <c r="HX120" i="1"/>
  <c r="HY120" i="1"/>
  <c r="HT120" i="1"/>
  <c r="HZ120" i="1" s="1"/>
  <c r="HU120" i="1"/>
  <c r="HU72" i="1"/>
  <c r="HZ72" i="1" s="1"/>
  <c r="HT72" i="1"/>
  <c r="HY72" i="1" s="1"/>
  <c r="HZ118" i="1"/>
  <c r="HT105" i="1"/>
  <c r="IA105" i="1" s="1"/>
  <c r="HU105" i="1"/>
  <c r="HY58" i="1"/>
  <c r="IL118" i="1"/>
  <c r="IM118" i="1"/>
  <c r="IL65" i="1"/>
  <c r="IM65" i="1"/>
  <c r="HF30" i="1"/>
  <c r="HY87" i="1"/>
  <c r="HZ312" i="1"/>
  <c r="HT300" i="1"/>
  <c r="IA212" i="1"/>
  <c r="HY212" i="1"/>
  <c r="HU212" i="1"/>
  <c r="HT212" i="1"/>
  <c r="HX212" i="1" s="1"/>
  <c r="HX151" i="1"/>
  <c r="HY151" i="1"/>
  <c r="HZ151" i="1"/>
  <c r="HT151" i="1"/>
  <c r="IA151" i="1" s="1"/>
  <c r="HU151" i="1"/>
  <c r="IA235" i="1"/>
  <c r="HY91" i="1"/>
  <c r="HZ91" i="1"/>
  <c r="IA91" i="1"/>
  <c r="HU91" i="1"/>
  <c r="HT91" i="1"/>
  <c r="HX91" i="1" s="1"/>
  <c r="IA266" i="1"/>
  <c r="IM285" i="1"/>
  <c r="IL285" i="1"/>
  <c r="HX301" i="1"/>
  <c r="HY301" i="1"/>
  <c r="HZ301" i="1"/>
  <c r="HU301" i="1"/>
  <c r="HT301" i="1"/>
  <c r="IA301" i="1" s="1"/>
  <c r="HX144" i="1"/>
  <c r="HY144" i="1"/>
  <c r="HZ144" i="1"/>
  <c r="HU144" i="1"/>
  <c r="HT144" i="1"/>
  <c r="IA144" i="1" s="1"/>
  <c r="HR54" i="1"/>
  <c r="HS54" i="1"/>
  <c r="IB212" i="1"/>
  <c r="GU212" i="1"/>
  <c r="GW212" i="1" s="1"/>
  <c r="GV212" i="1"/>
  <c r="IM140" i="1"/>
  <c r="IL140" i="1"/>
  <c r="IB60" i="1"/>
  <c r="GU60" i="1"/>
  <c r="GW60" i="1" s="1"/>
  <c r="GV60" i="1"/>
  <c r="HY330" i="1"/>
  <c r="HZ86" i="1"/>
  <c r="HU138" i="1"/>
  <c r="HY138" i="1" s="1"/>
  <c r="HT138" i="1"/>
  <c r="HZ138" i="1" s="1"/>
  <c r="HX330" i="1"/>
  <c r="IA190" i="1"/>
  <c r="HZ234" i="1"/>
  <c r="HX127" i="1"/>
  <c r="HX102" i="1"/>
  <c r="HY102" i="1"/>
  <c r="HZ102" i="1"/>
  <c r="HU102" i="1"/>
  <c r="HT102" i="1"/>
  <c r="IA102" i="1" s="1"/>
  <c r="HY82" i="1"/>
  <c r="IL134" i="1"/>
  <c r="IM134" i="1"/>
  <c r="IA63" i="1"/>
  <c r="HX63" i="1"/>
  <c r="HY63" i="1"/>
  <c r="HZ63" i="1"/>
  <c r="HF315" i="1"/>
  <c r="HZ265" i="1"/>
  <c r="IA260" i="1"/>
  <c r="HX275" i="1"/>
  <c r="HZ275" i="1"/>
  <c r="HT275" i="1"/>
  <c r="HU275" i="1"/>
  <c r="HY275" i="1" s="1"/>
  <c r="HX86" i="1"/>
  <c r="HY190" i="1"/>
  <c r="HX38" i="1"/>
  <c r="HY38" i="1"/>
  <c r="HZ38" i="1"/>
  <c r="IA38" i="1"/>
  <c r="HZ201" i="1"/>
  <c r="HZ127" i="1"/>
  <c r="HZ82" i="1"/>
  <c r="HZ146" i="1"/>
  <c r="IM315" i="1"/>
  <c r="IL315" i="1"/>
  <c r="HX78" i="1"/>
  <c r="HZ46" i="1"/>
  <c r="HX237" i="1"/>
  <c r="HX263" i="1"/>
  <c r="HY263" i="1"/>
  <c r="IA263" i="1"/>
  <c r="HU263" i="1"/>
  <c r="HZ263" i="1" s="1"/>
  <c r="HT263" i="1"/>
  <c r="HQ314" i="1"/>
  <c r="HX238" i="1"/>
  <c r="HZ238" i="1"/>
  <c r="HU238" i="1"/>
  <c r="HT238" i="1"/>
  <c r="HY238" i="1" s="1"/>
  <c r="HZ100" i="1"/>
  <c r="HS140" i="1"/>
  <c r="HU140" i="1" s="1"/>
  <c r="HF107" i="1"/>
  <c r="HX204" i="1"/>
  <c r="HY282" i="1"/>
  <c r="HY192" i="1"/>
  <c r="HZ192" i="1"/>
  <c r="IA192" i="1"/>
  <c r="HX192" i="1"/>
  <c r="HY295" i="1"/>
  <c r="HY206" i="1"/>
  <c r="HZ111" i="1"/>
  <c r="HX231" i="1"/>
  <c r="IA23" i="1"/>
  <c r="IA55" i="1"/>
  <c r="IA75" i="1"/>
  <c r="HY50" i="1"/>
  <c r="GV279" i="1"/>
  <c r="IB279" i="1"/>
  <c r="GU279" i="1"/>
  <c r="GW279" i="1" s="1"/>
  <c r="IL97" i="1"/>
  <c r="IM97" i="1"/>
  <c r="HY21" i="1"/>
  <c r="HR278" i="1"/>
  <c r="HS278" i="1"/>
  <c r="HZ262" i="1"/>
  <c r="HY297" i="1"/>
  <c r="IA269" i="1"/>
  <c r="HS257" i="1"/>
  <c r="HT257" i="1" s="1"/>
  <c r="IA34" i="1"/>
  <c r="IA258" i="1"/>
  <c r="HY258" i="1"/>
  <c r="HX258" i="1"/>
  <c r="HU258" i="1"/>
  <c r="HT258" i="1"/>
  <c r="HZ258" i="1" s="1"/>
  <c r="GW66" i="1"/>
  <c r="HE66" i="1"/>
  <c r="IK66" i="1" s="1"/>
  <c r="HX180" i="1"/>
  <c r="HY180" i="1"/>
  <c r="HZ180" i="1"/>
  <c r="HT180" i="1"/>
  <c r="IA180" i="1" s="1"/>
  <c r="HU180" i="1"/>
  <c r="IA169" i="1"/>
  <c r="HR80" i="1"/>
  <c r="IA118" i="1"/>
  <c r="HX196" i="1"/>
  <c r="HY196" i="1"/>
  <c r="IA196" i="1"/>
  <c r="HU196" i="1"/>
  <c r="HZ196" i="1" s="1"/>
  <c r="HT196" i="1"/>
  <c r="HX87" i="1"/>
  <c r="HY312" i="1"/>
  <c r="HZ235" i="1"/>
  <c r="IB281" i="1"/>
  <c r="GV281" i="1"/>
  <c r="GU281" i="1"/>
  <c r="GW281" i="1" s="1"/>
  <c r="HU26" i="1"/>
  <c r="HT26" i="1"/>
  <c r="IA26" i="1" s="1"/>
  <c r="IL51" i="1"/>
  <c r="IM51" i="1"/>
  <c r="HF83" i="1"/>
  <c r="HF279" i="1"/>
  <c r="HZ65" i="1"/>
  <c r="IA65" i="1"/>
  <c r="HX65" i="1"/>
  <c r="HU65" i="1"/>
  <c r="HT65" i="1"/>
  <c r="HY65" i="1" s="1"/>
  <c r="GV151" i="1"/>
  <c r="GU151" i="1"/>
  <c r="GW151" i="1" s="1"/>
  <c r="IB151" i="1"/>
  <c r="HQ66" i="1"/>
  <c r="HT160" i="1"/>
  <c r="HX160" i="1" s="1"/>
  <c r="HU160" i="1"/>
  <c r="HZ160" i="1" s="1"/>
  <c r="HX325" i="1"/>
  <c r="HY325" i="1"/>
  <c r="IA325" i="1"/>
  <c r="HU325" i="1"/>
  <c r="HZ325" i="1" s="1"/>
  <c r="HT325" i="1"/>
  <c r="IL250" i="1"/>
  <c r="IM250" i="1"/>
  <c r="IL141" i="1"/>
  <c r="IM141" i="1"/>
  <c r="HF66" i="1"/>
  <c r="IL257" i="1"/>
  <c r="IM257" i="1"/>
  <c r="IL255" i="1"/>
  <c r="IM255" i="1"/>
  <c r="HS255" i="1"/>
  <c r="HR255" i="1"/>
  <c r="IB107" i="1"/>
  <c r="GU107" i="1"/>
  <c r="GW107" i="1" s="1"/>
  <c r="GV107" i="1"/>
  <c r="IL154" i="1"/>
  <c r="IM154" i="1"/>
  <c r="HT233" i="1"/>
  <c r="IA233" i="1" s="1"/>
  <c r="HU233" i="1"/>
  <c r="HX233" i="1" s="1"/>
  <c r="HX259" i="1"/>
  <c r="HZ259" i="1"/>
  <c r="HY259" i="1"/>
  <c r="HT259" i="1"/>
  <c r="IA259" i="1" s="1"/>
  <c r="HU259" i="1"/>
  <c r="HY214" i="1"/>
  <c r="HZ214" i="1"/>
  <c r="IA214" i="1"/>
  <c r="HU214" i="1"/>
  <c r="HT214" i="1"/>
  <c r="HX214" i="1" s="1"/>
  <c r="HT310" i="1"/>
  <c r="HX310" i="1" s="1"/>
  <c r="HU310" i="1"/>
  <c r="HT134" i="1"/>
  <c r="HX134" i="1" s="1"/>
  <c r="HU134" i="1"/>
  <c r="HY134" i="1" s="1"/>
  <c r="HU15" i="1"/>
  <c r="HT15" i="1"/>
  <c r="HY15" i="1" s="1"/>
  <c r="GV15" i="1"/>
  <c r="IB15" i="1"/>
  <c r="GU15" i="1"/>
  <c r="GW15" i="1" s="1"/>
  <c r="IA257" i="1" l="1"/>
  <c r="HX257" i="1"/>
  <c r="HY257" i="1"/>
  <c r="HZ257" i="1"/>
  <c r="HY302" i="1"/>
  <c r="HT302" i="1"/>
  <c r="HZ302" i="1" s="1"/>
  <c r="HU302" i="1"/>
  <c r="HX72" i="1"/>
  <c r="IA254" i="1"/>
  <c r="HX64" i="1"/>
  <c r="HU60" i="1"/>
  <c r="HZ60" i="1" s="1"/>
  <c r="HT60" i="1"/>
  <c r="IA76" i="1"/>
  <c r="HS66" i="1"/>
  <c r="HR66" i="1"/>
  <c r="IL60" i="1"/>
  <c r="IM60" i="1"/>
  <c r="IM281" i="1"/>
  <c r="IL281" i="1"/>
  <c r="HY64" i="1"/>
  <c r="HZ76" i="1"/>
  <c r="IL274" i="1"/>
  <c r="IM274" i="1"/>
  <c r="HY193" i="1"/>
  <c r="HU193" i="1"/>
  <c r="HX193" i="1" s="1"/>
  <c r="HT193" i="1"/>
  <c r="HZ193" i="1" s="1"/>
  <c r="IM151" i="1"/>
  <c r="IL151" i="1"/>
  <c r="IA72" i="1"/>
  <c r="HS314" i="1"/>
  <c r="HR314" i="1"/>
  <c r="HZ254" i="1"/>
  <c r="HZ245" i="1"/>
  <c r="HZ285" i="1"/>
  <c r="HY285" i="1"/>
  <c r="HT285" i="1"/>
  <c r="IA285" i="1" s="1"/>
  <c r="HU285" i="1"/>
  <c r="IA64" i="1"/>
  <c r="IA67" i="1"/>
  <c r="HY76" i="1"/>
  <c r="HX123" i="1"/>
  <c r="IA315" i="1"/>
  <c r="HR35" i="1"/>
  <c r="HS35" i="1"/>
  <c r="IL35" i="1"/>
  <c r="IM35" i="1"/>
  <c r="IA310" i="1"/>
  <c r="HX138" i="1"/>
  <c r="HY105" i="1"/>
  <c r="HY254" i="1"/>
  <c r="HZ26" i="1"/>
  <c r="HX80" i="1"/>
  <c r="IA80" i="1"/>
  <c r="HU80" i="1"/>
  <c r="HT80" i="1"/>
  <c r="HY80" i="1" s="1"/>
  <c r="HY278" i="1"/>
  <c r="HT278" i="1"/>
  <c r="IA278" i="1" s="1"/>
  <c r="HU278" i="1"/>
  <c r="HZ278" i="1" s="1"/>
  <c r="IA138" i="1"/>
  <c r="HZ105" i="1"/>
  <c r="IA194" i="1"/>
  <c r="IA134" i="1"/>
  <c r="HY310" i="1"/>
  <c r="HZ233" i="1"/>
  <c r="HY160" i="1"/>
  <c r="HY26" i="1"/>
  <c r="HY54" i="1"/>
  <c r="HT54" i="1"/>
  <c r="HX54" i="1" s="1"/>
  <c r="HU54" i="1"/>
  <c r="HZ54" i="1" s="1"/>
  <c r="HX105" i="1"/>
  <c r="IA247" i="1"/>
  <c r="HX40" i="1"/>
  <c r="HT154" i="1"/>
  <c r="HY154" i="1" s="1"/>
  <c r="HU154" i="1"/>
  <c r="HX154" i="1" s="1"/>
  <c r="HZ194" i="1"/>
  <c r="HY245" i="1"/>
  <c r="IL219" i="1"/>
  <c r="IM219" i="1"/>
  <c r="HZ18" i="1"/>
  <c r="HF35" i="1"/>
  <c r="HZ67" i="1"/>
  <c r="IA123" i="1"/>
  <c r="HZ315" i="1"/>
  <c r="IM66" i="1"/>
  <c r="IL66" i="1"/>
  <c r="IA228" i="1"/>
  <c r="IM279" i="1"/>
  <c r="IL279" i="1"/>
  <c r="IL212" i="1"/>
  <c r="IM212" i="1"/>
  <c r="HY300" i="1"/>
  <c r="HX300" i="1"/>
  <c r="HZ300" i="1"/>
  <c r="IA300" i="1"/>
  <c r="HY129" i="1"/>
  <c r="HX129" i="1"/>
  <c r="HZ129" i="1"/>
  <c r="IA129" i="1"/>
  <c r="HZ310" i="1"/>
  <c r="HZ134" i="1"/>
  <c r="HY233" i="1"/>
  <c r="IA160" i="1"/>
  <c r="HX26" i="1"/>
  <c r="IA238" i="1"/>
  <c r="IA275" i="1"/>
  <c r="HZ212" i="1"/>
  <c r="HZ247" i="1"/>
  <c r="IA40" i="1"/>
  <c r="HY194" i="1"/>
  <c r="HX250" i="1"/>
  <c r="IL83" i="1"/>
  <c r="IM83" i="1"/>
  <c r="HX245" i="1"/>
  <c r="HY18" i="1"/>
  <c r="HY67" i="1"/>
  <c r="HZ123" i="1"/>
  <c r="IA83" i="1"/>
  <c r="HY315" i="1"/>
  <c r="HT140" i="1"/>
  <c r="HX228" i="1"/>
  <c r="IM30" i="1"/>
  <c r="IL30" i="1"/>
  <c r="HZ219" i="1"/>
  <c r="HT219" i="1"/>
  <c r="IA219" i="1" s="1"/>
  <c r="HU219" i="1"/>
  <c r="IM314" i="1"/>
  <c r="IL314" i="1"/>
  <c r="IL278" i="1"/>
  <c r="IM278" i="1"/>
  <c r="HX298" i="1"/>
  <c r="HY298" i="1"/>
  <c r="HZ298" i="1"/>
  <c r="IA298" i="1"/>
  <c r="HU298" i="1"/>
  <c r="HT298" i="1"/>
  <c r="HZ228" i="1"/>
  <c r="HS281" i="1"/>
  <c r="HR281" i="1"/>
  <c r="HZ280" i="1"/>
  <c r="HT280" i="1"/>
  <c r="IA280" i="1" s="1"/>
  <c r="HU280" i="1"/>
  <c r="HY280" i="1" s="1"/>
  <c r="IL107" i="1"/>
  <c r="IM107" i="1"/>
  <c r="HZ40" i="1"/>
  <c r="IA255" i="1"/>
  <c r="HZ255" i="1"/>
  <c r="HT255" i="1"/>
  <c r="HX255" i="1" s="1"/>
  <c r="HU255" i="1"/>
  <c r="HF281" i="1"/>
  <c r="IA279" i="1"/>
  <c r="HU279" i="1"/>
  <c r="HT279" i="1"/>
  <c r="HY279" i="1" s="1"/>
  <c r="IM15" i="1"/>
  <c r="IL15" i="1"/>
  <c r="IA15" i="1"/>
  <c r="HZ15" i="1"/>
  <c r="HX15" i="1"/>
  <c r="HX279" i="1" l="1"/>
  <c r="HX280" i="1"/>
  <c r="IA154" i="1"/>
  <c r="HX278" i="1"/>
  <c r="HX60" i="1"/>
  <c r="HZ279" i="1"/>
  <c r="HZ35" i="1"/>
  <c r="IA35" i="1"/>
  <c r="HT35" i="1"/>
  <c r="HU35" i="1"/>
  <c r="HX35" i="1" s="1"/>
  <c r="HZ281" i="1"/>
  <c r="IA281" i="1"/>
  <c r="HU281" i="1"/>
  <c r="HT281" i="1"/>
  <c r="HX281" i="1" s="1"/>
  <c r="IA140" i="1"/>
  <c r="HX140" i="1"/>
  <c r="HZ140" i="1"/>
  <c r="HY140" i="1"/>
  <c r="HZ154" i="1"/>
  <c r="IA54" i="1"/>
  <c r="HX314" i="1"/>
  <c r="HY314" i="1"/>
  <c r="HT314" i="1"/>
  <c r="HU314" i="1"/>
  <c r="HZ314" i="1" s="1"/>
  <c r="IA60" i="1"/>
  <c r="HX66" i="1"/>
  <c r="HT66" i="1"/>
  <c r="HY66" i="1" s="1"/>
  <c r="HU66" i="1"/>
  <c r="HY219" i="1"/>
  <c r="HY60" i="1"/>
  <c r="HX302" i="1"/>
  <c r="HY255" i="1"/>
  <c r="HX219" i="1"/>
  <c r="HZ80" i="1"/>
  <c r="HX285" i="1"/>
  <c r="IA193" i="1"/>
  <c r="IA302" i="1"/>
  <c r="IA66" i="1" l="1"/>
  <c r="HZ66" i="1"/>
  <c r="IA314" i="1"/>
  <c r="HY281" i="1"/>
  <c r="HY35" i="1"/>
  <c r="AM15" i="1"/>
  <c r="BC15" i="1"/>
  <c r="BM15" i="1"/>
  <c r="BE15" i="1" l="1"/>
  <c r="AL15" i="1"/>
  <c r="AL16" i="1"/>
  <c r="AM16" i="1"/>
  <c r="BC16" i="1"/>
  <c r="BE16" i="1"/>
  <c r="BM16" i="1"/>
  <c r="AM17" i="1"/>
  <c r="BC17" i="1"/>
  <c r="AL17" i="1" s="1"/>
  <c r="BM17" i="1"/>
  <c r="AM18" i="1"/>
  <c r="BC18" i="1"/>
  <c r="AL18" i="1" s="1"/>
  <c r="BE18" i="1"/>
  <c r="BM18" i="1"/>
  <c r="AM19" i="1"/>
  <c r="BC19" i="1"/>
  <c r="AL19" i="1" s="1"/>
  <c r="BE19" i="1"/>
  <c r="BM19" i="1"/>
  <c r="AM20" i="1"/>
  <c r="BC20" i="1"/>
  <c r="BE20" i="1" s="1"/>
  <c r="BM20" i="1"/>
  <c r="AL21" i="1"/>
  <c r="AM21" i="1"/>
  <c r="BC21" i="1"/>
  <c r="BE21" i="1" s="1"/>
  <c r="BM21" i="1"/>
  <c r="AL22" i="1"/>
  <c r="AM22" i="1"/>
  <c r="BC22" i="1"/>
  <c r="BE22" i="1"/>
  <c r="BM22" i="1"/>
  <c r="AM23" i="1"/>
  <c r="BC23" i="1"/>
  <c r="BE23" i="1" s="1"/>
  <c r="BM23" i="1"/>
  <c r="AM24" i="1"/>
  <c r="BC24" i="1"/>
  <c r="AL24" i="1" s="1"/>
  <c r="BM24" i="1"/>
  <c r="AM25" i="1"/>
  <c r="BC25" i="1"/>
  <c r="AL25" i="1" s="1"/>
  <c r="BM25" i="1"/>
  <c r="AL26" i="1"/>
  <c r="AM26" i="1"/>
  <c r="BC26" i="1"/>
  <c r="BE26" i="1"/>
  <c r="BM26" i="1"/>
  <c r="AM27" i="1"/>
  <c r="BC27" i="1"/>
  <c r="AL27" i="1" s="1"/>
  <c r="BM27" i="1"/>
  <c r="AM28" i="1"/>
  <c r="BC28" i="1"/>
  <c r="BM28" i="1"/>
  <c r="AL29" i="1"/>
  <c r="AM29" i="1"/>
  <c r="BC29" i="1"/>
  <c r="BE29" i="1" s="1"/>
  <c r="BM29" i="1"/>
  <c r="AM30" i="1"/>
  <c r="BC30" i="1"/>
  <c r="AL30" i="1" s="1"/>
  <c r="BE30" i="1"/>
  <c r="BM30" i="1"/>
  <c r="AM31" i="1"/>
  <c r="BC31" i="1"/>
  <c r="AL31" i="1" s="1"/>
  <c r="BE31" i="1"/>
  <c r="BM31" i="1"/>
  <c r="AM32" i="1"/>
  <c r="BC32" i="1"/>
  <c r="BE32" i="1" s="1"/>
  <c r="BM32" i="1"/>
  <c r="AL33" i="1"/>
  <c r="AM33" i="1"/>
  <c r="BC33" i="1"/>
  <c r="BE33" i="1" s="1"/>
  <c r="BM33" i="1"/>
  <c r="AL34" i="1"/>
  <c r="AM34" i="1"/>
  <c r="BC34" i="1"/>
  <c r="BE34" i="1"/>
  <c r="BM34" i="1"/>
  <c r="AM35" i="1"/>
  <c r="BC35" i="1"/>
  <c r="BE35" i="1" s="1"/>
  <c r="BM35" i="1"/>
  <c r="AM36" i="1"/>
  <c r="BC36" i="1"/>
  <c r="AL36" i="1" s="1"/>
  <c r="BM36" i="1"/>
  <c r="AM37" i="1"/>
  <c r="BC37" i="1"/>
  <c r="AL37" i="1" s="1"/>
  <c r="BM37" i="1"/>
  <c r="AL38" i="1"/>
  <c r="AM38" i="1"/>
  <c r="BC38" i="1"/>
  <c r="BE38" i="1"/>
  <c r="BM38" i="1"/>
  <c r="AM39" i="1"/>
  <c r="BC39" i="1"/>
  <c r="BE39" i="1" s="1"/>
  <c r="BM39" i="1"/>
  <c r="AM40" i="1"/>
  <c r="BC40" i="1"/>
  <c r="BE40" i="1" s="1"/>
  <c r="BM40" i="1"/>
  <c r="AL41" i="1"/>
  <c r="AM41" i="1"/>
  <c r="BC41" i="1"/>
  <c r="BE41" i="1" s="1"/>
  <c r="BM41" i="1"/>
  <c r="AL42" i="1"/>
  <c r="AM42" i="1"/>
  <c r="BC42" i="1"/>
  <c r="BE42" i="1"/>
  <c r="BM42" i="1"/>
  <c r="AM43" i="1"/>
  <c r="BC43" i="1"/>
  <c r="AL43" i="1" s="1"/>
  <c r="BE43" i="1"/>
  <c r="BM43" i="1"/>
  <c r="AM44" i="1"/>
  <c r="BC44" i="1"/>
  <c r="AL44" i="1" s="1"/>
  <c r="BE44" i="1"/>
  <c r="BM44" i="1"/>
  <c r="AM45" i="1"/>
  <c r="BC45" i="1"/>
  <c r="AL45" i="1" s="1"/>
  <c r="BM45" i="1"/>
  <c r="AM46" i="1"/>
  <c r="BC46" i="1"/>
  <c r="AL46" i="1" s="1"/>
  <c r="BM46" i="1"/>
  <c r="AM47" i="1"/>
  <c r="BC47" i="1"/>
  <c r="AL47" i="1" s="1"/>
  <c r="BE47" i="1"/>
  <c r="BM47" i="1"/>
  <c r="AM48" i="1"/>
  <c r="BC48" i="1"/>
  <c r="BE48" i="1" s="1"/>
  <c r="BM48" i="1"/>
  <c r="AL49" i="1"/>
  <c r="AM49" i="1"/>
  <c r="BC49" i="1"/>
  <c r="BE49" i="1" s="1"/>
  <c r="BM49" i="1"/>
  <c r="AL50" i="1"/>
  <c r="AM50" i="1"/>
  <c r="BC50" i="1"/>
  <c r="BE50" i="1"/>
  <c r="BM50" i="1"/>
  <c r="AM51" i="1"/>
  <c r="BC51" i="1"/>
  <c r="BE51" i="1" s="1"/>
  <c r="BM51" i="1"/>
  <c r="AM52" i="1"/>
  <c r="BC52" i="1"/>
  <c r="AL52" i="1" s="1"/>
  <c r="BM52" i="1"/>
  <c r="AM53" i="1"/>
  <c r="BC53" i="1"/>
  <c r="AL53" i="1" s="1"/>
  <c r="BM53" i="1"/>
  <c r="AL54" i="1"/>
  <c r="AM54" i="1"/>
  <c r="BC54" i="1"/>
  <c r="BE54" i="1"/>
  <c r="BM54" i="1"/>
  <c r="AM55" i="1"/>
  <c r="BC55" i="1"/>
  <c r="AL55" i="1" s="1"/>
  <c r="BM55" i="1"/>
  <c r="AM56" i="1"/>
  <c r="BC56" i="1"/>
  <c r="AL56" i="1" s="1"/>
  <c r="BE56" i="1"/>
  <c r="BM56" i="1"/>
  <c r="AM57" i="1"/>
  <c r="BC57" i="1"/>
  <c r="BE57" i="1" s="1"/>
  <c r="BM57" i="1"/>
  <c r="AM58" i="1"/>
  <c r="BC58" i="1"/>
  <c r="BE58" i="1" s="1"/>
  <c r="BM58" i="1"/>
  <c r="AL59" i="1"/>
  <c r="AM59" i="1"/>
  <c r="BC59" i="1"/>
  <c r="BE59" i="1" s="1"/>
  <c r="BM59" i="1"/>
  <c r="AL60" i="1"/>
  <c r="AM60" i="1"/>
  <c r="BC60" i="1"/>
  <c r="BE60" i="1"/>
  <c r="BM60" i="1"/>
  <c r="AM61" i="1"/>
  <c r="BC61" i="1"/>
  <c r="AL61" i="1" s="1"/>
  <c r="BE61" i="1"/>
  <c r="BM61" i="1"/>
  <c r="AM62" i="1"/>
  <c r="BC62" i="1"/>
  <c r="AL62" i="1" s="1"/>
  <c r="BM62" i="1"/>
  <c r="AM63" i="1"/>
  <c r="BC63" i="1"/>
  <c r="AL63" i="1" s="1"/>
  <c r="BM63" i="1"/>
  <c r="AM64" i="1"/>
  <c r="BC64" i="1"/>
  <c r="AL64" i="1" s="1"/>
  <c r="BE64" i="1"/>
  <c r="BM64" i="1"/>
  <c r="AM65" i="1"/>
  <c r="BC65" i="1"/>
  <c r="AL65" i="1" s="1"/>
  <c r="BE65" i="1"/>
  <c r="BM65" i="1"/>
  <c r="AM66" i="1"/>
  <c r="BC66" i="1"/>
  <c r="BE66" i="1" s="1"/>
  <c r="BM66" i="1"/>
  <c r="AL67" i="1"/>
  <c r="AM67" i="1"/>
  <c r="BC67" i="1"/>
  <c r="BE67" i="1" s="1"/>
  <c r="BM67" i="1"/>
  <c r="AM68" i="1"/>
  <c r="BC68" i="1"/>
  <c r="BM68" i="1"/>
  <c r="AM69" i="1"/>
  <c r="BC69" i="1"/>
  <c r="AL69" i="1" s="1"/>
  <c r="BE69" i="1"/>
  <c r="BM69" i="1"/>
  <c r="AM70" i="1"/>
  <c r="BC70" i="1"/>
  <c r="AL70" i="1" s="1"/>
  <c r="BM70" i="1"/>
  <c r="AL71" i="1"/>
  <c r="AM71" i="1"/>
  <c r="BC71" i="1"/>
  <c r="BE71" i="1" s="1"/>
  <c r="BM71" i="1"/>
  <c r="AL72" i="1"/>
  <c r="AM72" i="1"/>
  <c r="BC72" i="1"/>
  <c r="BE72" i="1" s="1"/>
  <c r="BM72" i="1"/>
  <c r="AL73" i="1"/>
  <c r="AM73" i="1"/>
  <c r="BC73" i="1"/>
  <c r="BE73" i="1"/>
  <c r="BM73" i="1"/>
  <c r="AL74" i="1"/>
  <c r="AM74" i="1"/>
  <c r="BC74" i="1"/>
  <c r="BE74" i="1"/>
  <c r="BM74" i="1"/>
  <c r="AM75" i="1"/>
  <c r="BC75" i="1"/>
  <c r="AL75" i="1" s="1"/>
  <c r="BE75" i="1"/>
  <c r="BM75" i="1"/>
  <c r="AM76" i="1"/>
  <c r="BC76" i="1"/>
  <c r="AL76" i="1" s="1"/>
  <c r="BM76" i="1"/>
  <c r="AL77" i="1"/>
  <c r="AM77" i="1"/>
  <c r="BC77" i="1"/>
  <c r="BE77" i="1" s="1"/>
  <c r="BM77" i="1"/>
  <c r="AM78" i="1"/>
  <c r="BC78" i="1"/>
  <c r="AL78" i="1" s="1"/>
  <c r="BM78" i="1"/>
  <c r="AL79" i="1"/>
  <c r="AM79" i="1"/>
  <c r="BC79" i="1"/>
  <c r="BE79" i="1" s="1"/>
  <c r="BM79" i="1"/>
  <c r="AL80" i="1"/>
  <c r="AM80" i="1"/>
  <c r="BC80" i="1"/>
  <c r="BE80" i="1" s="1"/>
  <c r="BM80" i="1"/>
  <c r="AL81" i="1"/>
  <c r="AM81" i="1"/>
  <c r="BC81" i="1"/>
  <c r="BE81" i="1"/>
  <c r="BM81" i="1"/>
  <c r="AM82" i="1"/>
  <c r="BC82" i="1"/>
  <c r="AL82" i="1" s="1"/>
  <c r="BM82" i="1"/>
  <c r="AL83" i="1"/>
  <c r="AM83" i="1"/>
  <c r="BC83" i="1"/>
  <c r="BE83" i="1" s="1"/>
  <c r="BM83" i="1"/>
  <c r="AM84" i="1"/>
  <c r="BC84" i="1"/>
  <c r="AL84" i="1" s="1"/>
  <c r="BE84" i="1"/>
  <c r="BM84" i="1"/>
  <c r="AM85" i="1"/>
  <c r="BC85" i="1"/>
  <c r="AL85" i="1" s="1"/>
  <c r="BM85" i="1"/>
  <c r="AM86" i="1"/>
  <c r="BC86" i="1"/>
  <c r="AL86" i="1" s="1"/>
  <c r="BE86" i="1"/>
  <c r="BM86" i="1"/>
  <c r="AM87" i="1"/>
  <c r="BC87" i="1"/>
  <c r="AL87" i="1" s="1"/>
  <c r="BM87" i="1"/>
  <c r="AM88" i="1"/>
  <c r="BC88" i="1"/>
  <c r="BE88" i="1" s="1"/>
  <c r="BM88" i="1"/>
  <c r="AL89" i="1"/>
  <c r="AM89" i="1"/>
  <c r="BC89" i="1"/>
  <c r="BE89" i="1" s="1"/>
  <c r="BM89" i="1"/>
  <c r="AL90" i="1"/>
  <c r="AM90" i="1"/>
  <c r="BC90" i="1"/>
  <c r="BE90" i="1"/>
  <c r="BM90" i="1"/>
  <c r="AL91" i="1"/>
  <c r="AM91" i="1"/>
  <c r="BC91" i="1"/>
  <c r="BE91" i="1" s="1"/>
  <c r="BM91" i="1"/>
  <c r="AM92" i="1"/>
  <c r="BC92" i="1"/>
  <c r="AL92" i="1" s="1"/>
  <c r="BM92" i="1"/>
  <c r="AM93" i="1"/>
  <c r="BC93" i="1"/>
  <c r="AL93" i="1" s="1"/>
  <c r="BM93" i="1"/>
  <c r="AM94" i="1"/>
  <c r="BC94" i="1"/>
  <c r="AL94" i="1" s="1"/>
  <c r="BE94" i="1"/>
  <c r="BM94" i="1"/>
  <c r="AM95" i="1"/>
  <c r="BC95" i="1"/>
  <c r="AL95" i="1" s="1"/>
  <c r="BE95" i="1"/>
  <c r="BM95" i="1"/>
  <c r="AM96" i="1"/>
  <c r="BC96" i="1"/>
  <c r="BM96" i="1"/>
  <c r="AL97" i="1"/>
  <c r="AM97" i="1"/>
  <c r="BC97" i="1"/>
  <c r="BE97" i="1" s="1"/>
  <c r="BM97" i="1"/>
  <c r="AL98" i="1"/>
  <c r="AM98" i="1"/>
  <c r="BC98" i="1"/>
  <c r="BE98" i="1"/>
  <c r="BM98" i="1"/>
  <c r="AM99" i="1"/>
  <c r="BC99" i="1"/>
  <c r="AL99" i="1" s="1"/>
  <c r="BM99" i="1"/>
  <c r="AM100" i="1"/>
  <c r="BC100" i="1"/>
  <c r="BM100" i="1"/>
  <c r="AM101" i="1"/>
  <c r="BC101" i="1"/>
  <c r="AL101" i="1" s="1"/>
  <c r="BM101" i="1"/>
  <c r="AL102" i="1"/>
  <c r="AM102" i="1"/>
  <c r="BC102" i="1"/>
  <c r="BE102" i="1"/>
  <c r="BM102" i="1"/>
  <c r="AM103" i="1"/>
  <c r="BC103" i="1"/>
  <c r="BM103" i="1"/>
  <c r="AM104" i="1"/>
  <c r="BC104" i="1"/>
  <c r="BM104" i="1"/>
  <c r="AM105" i="1"/>
  <c r="BC105" i="1"/>
  <c r="BE105" i="1" s="1"/>
  <c r="BM105" i="1"/>
  <c r="AL106" i="1"/>
  <c r="AM106" i="1"/>
  <c r="BC106" i="1"/>
  <c r="BE106" i="1"/>
  <c r="BM106" i="1"/>
  <c r="AL107" i="1"/>
  <c r="AM107" i="1"/>
  <c r="BC107" i="1"/>
  <c r="BE107" i="1"/>
  <c r="BM107" i="1"/>
  <c r="AM108" i="1"/>
  <c r="BC108" i="1"/>
  <c r="AL108" i="1" s="1"/>
  <c r="BE108" i="1"/>
  <c r="BM108" i="1"/>
  <c r="AM109" i="1"/>
  <c r="BC109" i="1"/>
  <c r="AL109" i="1" s="1"/>
  <c r="BM109" i="1"/>
  <c r="AM110" i="1"/>
  <c r="BC110" i="1"/>
  <c r="BE110" i="1" s="1"/>
  <c r="BM110" i="1"/>
  <c r="AL111" i="1"/>
  <c r="AM111" i="1"/>
  <c r="BC111" i="1"/>
  <c r="BE111" i="1" s="1"/>
  <c r="BM111" i="1"/>
  <c r="AL112" i="1"/>
  <c r="AM112" i="1"/>
  <c r="BC112" i="1"/>
  <c r="BE112" i="1" s="1"/>
  <c r="BM112" i="1"/>
  <c r="AL113" i="1"/>
  <c r="AM113" i="1"/>
  <c r="BC113" i="1"/>
  <c r="BE113" i="1"/>
  <c r="BM113" i="1"/>
  <c r="AM114" i="1"/>
  <c r="BC114" i="1"/>
  <c r="AL114" i="1" s="1"/>
  <c r="BM114" i="1"/>
  <c r="AM115" i="1"/>
  <c r="BC115" i="1"/>
  <c r="AL115" i="1" s="1"/>
  <c r="BE115" i="1"/>
  <c r="BM115" i="1"/>
  <c r="AM116" i="1"/>
  <c r="BC116" i="1"/>
  <c r="AL116" i="1" s="1"/>
  <c r="BE116" i="1"/>
  <c r="BM116" i="1"/>
  <c r="AM117" i="1"/>
  <c r="BC117" i="1"/>
  <c r="BM117" i="1"/>
  <c r="AL118" i="1"/>
  <c r="AM118" i="1"/>
  <c r="BC118" i="1"/>
  <c r="BE118" i="1" s="1"/>
  <c r="BM118" i="1"/>
  <c r="AL119" i="1"/>
  <c r="AM119" i="1"/>
  <c r="BC119" i="1"/>
  <c r="BE119" i="1" s="1"/>
  <c r="BM119" i="1"/>
  <c r="AL120" i="1"/>
  <c r="AM120" i="1"/>
  <c r="BC120" i="1"/>
  <c r="BE120" i="1"/>
  <c r="BM120" i="1"/>
  <c r="AM121" i="1"/>
  <c r="BC121" i="1"/>
  <c r="BM121" i="1"/>
  <c r="AL122" i="1"/>
  <c r="AM122" i="1"/>
  <c r="BC122" i="1"/>
  <c r="BE122" i="1" s="1"/>
  <c r="BM122" i="1"/>
  <c r="AL123" i="1"/>
  <c r="AM123" i="1"/>
  <c r="BC123" i="1"/>
  <c r="BE123" i="1"/>
  <c r="BM123" i="1"/>
  <c r="AL124" i="1"/>
  <c r="AM124" i="1"/>
  <c r="BC124" i="1"/>
  <c r="BE124" i="1"/>
  <c r="BM124" i="1"/>
  <c r="AM125" i="1"/>
  <c r="BC125" i="1"/>
  <c r="AL125" i="1" s="1"/>
  <c r="BM125" i="1"/>
  <c r="AM126" i="1"/>
  <c r="BC126" i="1"/>
  <c r="AL126" i="1" s="1"/>
  <c r="BE126" i="1"/>
  <c r="BM126" i="1"/>
  <c r="AM127" i="1"/>
  <c r="BC127" i="1"/>
  <c r="AL127" i="1" s="1"/>
  <c r="BM127" i="1"/>
  <c r="AM128" i="1"/>
  <c r="BC128" i="1"/>
  <c r="AL128" i="1" s="1"/>
  <c r="BE128" i="1"/>
  <c r="BM128" i="1"/>
  <c r="AM129" i="1"/>
  <c r="BC129" i="1"/>
  <c r="BM129" i="1"/>
  <c r="AL130" i="1"/>
  <c r="AM130" i="1"/>
  <c r="BC130" i="1"/>
  <c r="BE130" i="1" s="1"/>
  <c r="BM130" i="1"/>
  <c r="AL131" i="1"/>
  <c r="AM131" i="1"/>
  <c r="BC131" i="1"/>
  <c r="BE131" i="1"/>
  <c r="BM131" i="1"/>
  <c r="AL132" i="1"/>
  <c r="AM132" i="1"/>
  <c r="BC132" i="1"/>
  <c r="BE132" i="1"/>
  <c r="BM132" i="1"/>
  <c r="AM133" i="1"/>
  <c r="BC133" i="1"/>
  <c r="AL133" i="1" s="1"/>
  <c r="BM133" i="1"/>
  <c r="AM134" i="1"/>
  <c r="BC134" i="1"/>
  <c r="AL134" i="1" s="1"/>
  <c r="BE134" i="1"/>
  <c r="BM134" i="1"/>
  <c r="AM135" i="1"/>
  <c r="BC135" i="1"/>
  <c r="AL135" i="1" s="1"/>
  <c r="BM135" i="1"/>
  <c r="AM136" i="1"/>
  <c r="BC136" i="1"/>
  <c r="AL136" i="1" s="1"/>
  <c r="BE136" i="1"/>
  <c r="BM136" i="1"/>
  <c r="AM137" i="1"/>
  <c r="BC137" i="1"/>
  <c r="BM137" i="1"/>
  <c r="AL138" i="1"/>
  <c r="AM138" i="1"/>
  <c r="BC138" i="1"/>
  <c r="BE138" i="1" s="1"/>
  <c r="BM138" i="1"/>
  <c r="AL139" i="1"/>
  <c r="AM139" i="1"/>
  <c r="BC139" i="1"/>
  <c r="BE139" i="1"/>
  <c r="BM139" i="1"/>
  <c r="AL140" i="1"/>
  <c r="AM140" i="1"/>
  <c r="BC140" i="1"/>
  <c r="BE140" i="1"/>
  <c r="BM140" i="1"/>
  <c r="AM141" i="1"/>
  <c r="BC141" i="1"/>
  <c r="AL141" i="1" s="1"/>
  <c r="BM141" i="1"/>
  <c r="AM142" i="1"/>
  <c r="BC142" i="1"/>
  <c r="AL142" i="1" s="1"/>
  <c r="BE142" i="1"/>
  <c r="BM142" i="1"/>
  <c r="AM143" i="1"/>
  <c r="BC143" i="1"/>
  <c r="AL143" i="1" s="1"/>
  <c r="BM143" i="1"/>
  <c r="AL144" i="1"/>
  <c r="AM144" i="1"/>
  <c r="BC144" i="1"/>
  <c r="BE144" i="1"/>
  <c r="BM144" i="1"/>
  <c r="AM145" i="1"/>
  <c r="BC145" i="1"/>
  <c r="BM145" i="1"/>
  <c r="AM146" i="1"/>
  <c r="BC146" i="1"/>
  <c r="BE146" i="1" s="1"/>
  <c r="BM146" i="1"/>
  <c r="AM147" i="1"/>
  <c r="BC147" i="1"/>
  <c r="AL147" i="1" s="1"/>
  <c r="BM147" i="1"/>
  <c r="AM148" i="1"/>
  <c r="BC148" i="1"/>
  <c r="AL148" i="1" s="1"/>
  <c r="BE148" i="1"/>
  <c r="BM148" i="1"/>
  <c r="AM149" i="1"/>
  <c r="BC149" i="1"/>
  <c r="AL149" i="1" s="1"/>
  <c r="BM149" i="1"/>
  <c r="AM150" i="1"/>
  <c r="BC150" i="1"/>
  <c r="AL150" i="1" s="1"/>
  <c r="BE150" i="1"/>
  <c r="BM150" i="1"/>
  <c r="AM151" i="1"/>
  <c r="BC151" i="1"/>
  <c r="BM151" i="1"/>
  <c r="AL152" i="1"/>
  <c r="AM152" i="1"/>
  <c r="BC152" i="1"/>
  <c r="BE152" i="1"/>
  <c r="BM152" i="1"/>
  <c r="AL153" i="1"/>
  <c r="AM153" i="1"/>
  <c r="BC153" i="1"/>
  <c r="BE153" i="1" s="1"/>
  <c r="BM153" i="1"/>
  <c r="AL154" i="1"/>
  <c r="AM154" i="1"/>
  <c r="BC154" i="1"/>
  <c r="BE154" i="1"/>
  <c r="BM154" i="1"/>
  <c r="AM155" i="1"/>
  <c r="BC155" i="1"/>
  <c r="BM155" i="1"/>
  <c r="AL156" i="1"/>
  <c r="AM156" i="1"/>
  <c r="BC156" i="1"/>
  <c r="BE156" i="1"/>
  <c r="BM156" i="1"/>
  <c r="AL157" i="1"/>
  <c r="AM157" i="1"/>
  <c r="BC157" i="1"/>
  <c r="BE157" i="1"/>
  <c r="BM157" i="1"/>
  <c r="AL158" i="1"/>
  <c r="AM158" i="1"/>
  <c r="BC158" i="1"/>
  <c r="BE158" i="1" s="1"/>
  <c r="BM158" i="1"/>
  <c r="AL159" i="1"/>
  <c r="AM159" i="1"/>
  <c r="BC159" i="1"/>
  <c r="BE159" i="1" s="1"/>
  <c r="BM159" i="1"/>
  <c r="AM160" i="1"/>
  <c r="BC160" i="1"/>
  <c r="AL160" i="1" s="1"/>
  <c r="BE160" i="1"/>
  <c r="BM160" i="1"/>
  <c r="AM161" i="1"/>
  <c r="BC161" i="1"/>
  <c r="AL161" i="1" s="1"/>
  <c r="BM161" i="1"/>
  <c r="AM162" i="1"/>
  <c r="BC162" i="1"/>
  <c r="AL162" i="1" s="1"/>
  <c r="BE162" i="1"/>
  <c r="BM162" i="1"/>
  <c r="AM163" i="1"/>
  <c r="BC163" i="1"/>
  <c r="AL163" i="1" s="1"/>
  <c r="BM163" i="1"/>
  <c r="AM164" i="1"/>
  <c r="BC164" i="1"/>
  <c r="BE164" i="1" s="1"/>
  <c r="BM164" i="1"/>
  <c r="AL165" i="1"/>
  <c r="AM165" i="1"/>
  <c r="BC165" i="1"/>
  <c r="BE165" i="1"/>
  <c r="BM165" i="1"/>
  <c r="AL166" i="1"/>
  <c r="AM166" i="1"/>
  <c r="BC166" i="1"/>
  <c r="BE166" i="1" s="1"/>
  <c r="BM166" i="1"/>
  <c r="AL167" i="1"/>
  <c r="AM167" i="1"/>
  <c r="BC167" i="1"/>
  <c r="BE167" i="1" s="1"/>
  <c r="BM167" i="1"/>
  <c r="AM168" i="1"/>
  <c r="BC168" i="1"/>
  <c r="AL168" i="1" s="1"/>
  <c r="BE168" i="1"/>
  <c r="BM168" i="1"/>
  <c r="AM169" i="1"/>
  <c r="BC169" i="1"/>
  <c r="AL169" i="1" s="1"/>
  <c r="BM169" i="1"/>
  <c r="AM170" i="1"/>
  <c r="BC170" i="1"/>
  <c r="AL170" i="1" s="1"/>
  <c r="BE170" i="1"/>
  <c r="BM170" i="1"/>
  <c r="AM171" i="1"/>
  <c r="BC171" i="1"/>
  <c r="AL171" i="1" s="1"/>
  <c r="BM171" i="1"/>
  <c r="AM172" i="1"/>
  <c r="BC172" i="1"/>
  <c r="BM172" i="1"/>
  <c r="AL173" i="1"/>
  <c r="AM173" i="1"/>
  <c r="BC173" i="1"/>
  <c r="BE173" i="1" s="1"/>
  <c r="BM173" i="1"/>
  <c r="AL174" i="1"/>
  <c r="AM174" i="1"/>
  <c r="BC174" i="1"/>
  <c r="BE174" i="1" s="1"/>
  <c r="BM174" i="1"/>
  <c r="AL175" i="1"/>
  <c r="AM175" i="1"/>
  <c r="BC175" i="1"/>
  <c r="BE175" i="1" s="1"/>
  <c r="BM175" i="1"/>
  <c r="AM176" i="1"/>
  <c r="BC176" i="1"/>
  <c r="AL176" i="1" s="1"/>
  <c r="BE176" i="1"/>
  <c r="BM176" i="1"/>
  <c r="AM177" i="1"/>
  <c r="BC177" i="1"/>
  <c r="AL177" i="1" s="1"/>
  <c r="BM177" i="1"/>
  <c r="AM178" i="1"/>
  <c r="BC178" i="1"/>
  <c r="AL178" i="1" s="1"/>
  <c r="BE178" i="1"/>
  <c r="BM178" i="1"/>
  <c r="AM179" i="1"/>
  <c r="BC179" i="1"/>
  <c r="AL179" i="1" s="1"/>
  <c r="BM179" i="1"/>
  <c r="AM180" i="1"/>
  <c r="BC180" i="1"/>
  <c r="BE180" i="1" s="1"/>
  <c r="BM180" i="1"/>
  <c r="AM181" i="1"/>
  <c r="BC181" i="1"/>
  <c r="AL181" i="1" s="1"/>
  <c r="BM181" i="1"/>
  <c r="AM182" i="1"/>
  <c r="BC182" i="1"/>
  <c r="AL182" i="1" s="1"/>
  <c r="BE182" i="1"/>
  <c r="BM182" i="1"/>
  <c r="AM183" i="1"/>
  <c r="BC183" i="1"/>
  <c r="AL183" i="1" s="1"/>
  <c r="BE183" i="1"/>
  <c r="BM183" i="1"/>
  <c r="AM184" i="1"/>
  <c r="BC184" i="1"/>
  <c r="AL184" i="1" s="1"/>
  <c r="BM184" i="1"/>
  <c r="AM185" i="1"/>
  <c r="BC185" i="1"/>
  <c r="BE185" i="1" s="1"/>
  <c r="BM185" i="1"/>
  <c r="AL186" i="1"/>
  <c r="AM186" i="1"/>
  <c r="BC186" i="1"/>
  <c r="BE186" i="1"/>
  <c r="BM186" i="1"/>
  <c r="AL187" i="1"/>
  <c r="AM187" i="1"/>
  <c r="BC187" i="1"/>
  <c r="BE187" i="1"/>
  <c r="BM187" i="1"/>
  <c r="AL188" i="1"/>
  <c r="AM188" i="1"/>
  <c r="BC188" i="1"/>
  <c r="BE188" i="1" s="1"/>
  <c r="BM188" i="1"/>
  <c r="AM189" i="1"/>
  <c r="BC189" i="1"/>
  <c r="AL189" i="1" s="1"/>
  <c r="BM189" i="1"/>
  <c r="AM190" i="1"/>
  <c r="BC190" i="1"/>
  <c r="AL190" i="1" s="1"/>
  <c r="BE190" i="1"/>
  <c r="BM190" i="1"/>
  <c r="AM191" i="1"/>
  <c r="BC191" i="1"/>
  <c r="AL191" i="1" s="1"/>
  <c r="BE191" i="1"/>
  <c r="BM191" i="1"/>
  <c r="AM192" i="1"/>
  <c r="BC192" i="1"/>
  <c r="AL192" i="1" s="1"/>
  <c r="BM192" i="1"/>
  <c r="AM193" i="1"/>
  <c r="BC193" i="1"/>
  <c r="BE193" i="1" s="1"/>
  <c r="BM193" i="1"/>
  <c r="AL194" i="1"/>
  <c r="AM194" i="1"/>
  <c r="BC194" i="1"/>
  <c r="BE194" i="1" s="1"/>
  <c r="BM194" i="1"/>
  <c r="AL195" i="1"/>
  <c r="AM195" i="1"/>
  <c r="BC195" i="1"/>
  <c r="BE195" i="1"/>
  <c r="BM195" i="1"/>
  <c r="AL196" i="1"/>
  <c r="AM196" i="1"/>
  <c r="BC196" i="1"/>
  <c r="BE196" i="1" s="1"/>
  <c r="BM196" i="1"/>
  <c r="AM197" i="1"/>
  <c r="BC197" i="1"/>
  <c r="AL197" i="1" s="1"/>
  <c r="BM197" i="1"/>
  <c r="AM198" i="1"/>
  <c r="BC198" i="1"/>
  <c r="AL198" i="1" s="1"/>
  <c r="BE198" i="1"/>
  <c r="BM198" i="1"/>
  <c r="AM199" i="1"/>
  <c r="BC199" i="1"/>
  <c r="AL199" i="1" s="1"/>
  <c r="BE199" i="1"/>
  <c r="BM199" i="1"/>
  <c r="AM200" i="1"/>
  <c r="BC200" i="1"/>
  <c r="AL200" i="1" s="1"/>
  <c r="BM200" i="1"/>
  <c r="AM201" i="1"/>
  <c r="BC201" i="1"/>
  <c r="BM201" i="1"/>
  <c r="AL202" i="1"/>
  <c r="AM202" i="1"/>
  <c r="BC202" i="1"/>
  <c r="BE202" i="1" s="1"/>
  <c r="BM202" i="1"/>
  <c r="AL203" i="1"/>
  <c r="AM203" i="1"/>
  <c r="BC203" i="1"/>
  <c r="BE203" i="1" s="1"/>
  <c r="BM203" i="1"/>
  <c r="AL204" i="1"/>
  <c r="AM204" i="1"/>
  <c r="BC204" i="1"/>
  <c r="BE204" i="1" s="1"/>
  <c r="BM204" i="1"/>
  <c r="AM205" i="1"/>
  <c r="BC205" i="1"/>
  <c r="AL205" i="1" s="1"/>
  <c r="BM205" i="1"/>
  <c r="AM206" i="1"/>
  <c r="BC206" i="1"/>
  <c r="AL206" i="1" s="1"/>
  <c r="BM206" i="1"/>
  <c r="AM207" i="1"/>
  <c r="BC207" i="1"/>
  <c r="BE207" i="1" s="1"/>
  <c r="BM207" i="1"/>
  <c r="AL208" i="1"/>
  <c r="AM208" i="1"/>
  <c r="BC208" i="1"/>
  <c r="BE208" i="1" s="1"/>
  <c r="BM208" i="1"/>
  <c r="AL209" i="1"/>
  <c r="AM209" i="1"/>
  <c r="BC209" i="1"/>
  <c r="BE209" i="1" s="1"/>
  <c r="BM209" i="1"/>
  <c r="AL210" i="1"/>
  <c r="AM210" i="1"/>
  <c r="BC210" i="1"/>
  <c r="BE210" i="1"/>
  <c r="BM210" i="1"/>
  <c r="AM211" i="1"/>
  <c r="BC211" i="1"/>
  <c r="AL211" i="1" s="1"/>
  <c r="BM211" i="1"/>
  <c r="AM212" i="1"/>
  <c r="BC212" i="1"/>
  <c r="AL212" i="1" s="1"/>
  <c r="BE212" i="1"/>
  <c r="BM212" i="1"/>
  <c r="AM213" i="1"/>
  <c r="BC213" i="1"/>
  <c r="AL213" i="1" s="1"/>
  <c r="BE213" i="1"/>
  <c r="BM213" i="1"/>
  <c r="AM214" i="1"/>
  <c r="BC214" i="1"/>
  <c r="AL214" i="1" s="1"/>
  <c r="BM214" i="1"/>
  <c r="AM215" i="1"/>
  <c r="BC215" i="1"/>
  <c r="BE215" i="1" s="1"/>
  <c r="BM215" i="1"/>
  <c r="AL216" i="1"/>
  <c r="AM216" i="1"/>
  <c r="BC216" i="1"/>
  <c r="BE216" i="1" s="1"/>
  <c r="BM216" i="1"/>
  <c r="AL217" i="1"/>
  <c r="AM217" i="1"/>
  <c r="BC217" i="1"/>
  <c r="BE217" i="1" s="1"/>
  <c r="BM217" i="1"/>
  <c r="AL218" i="1"/>
  <c r="AM218" i="1"/>
  <c r="BC218" i="1"/>
  <c r="BE218" i="1"/>
  <c r="BM218" i="1"/>
  <c r="AM219" i="1"/>
  <c r="BC219" i="1"/>
  <c r="AL219" i="1" s="1"/>
  <c r="BM219" i="1"/>
  <c r="AL220" i="1"/>
  <c r="AM220" i="1"/>
  <c r="BC220" i="1"/>
  <c r="BE220" i="1"/>
  <c r="BM220" i="1"/>
  <c r="AM221" i="1"/>
  <c r="BC221" i="1"/>
  <c r="AL221" i="1" s="1"/>
  <c r="BE221" i="1"/>
  <c r="BM221" i="1"/>
  <c r="AM222" i="1"/>
  <c r="BC222" i="1"/>
  <c r="AL222" i="1" s="1"/>
  <c r="BM222" i="1"/>
  <c r="AM223" i="1"/>
  <c r="BC223" i="1"/>
  <c r="BE223" i="1" s="1"/>
  <c r="BM223" i="1"/>
  <c r="AL224" i="1"/>
  <c r="AM224" i="1"/>
  <c r="BC224" i="1"/>
  <c r="BE224" i="1" s="1"/>
  <c r="BM224" i="1"/>
  <c r="AL225" i="1"/>
  <c r="AM225" i="1"/>
  <c r="BC225" i="1"/>
  <c r="BE225" i="1" s="1"/>
  <c r="BM225" i="1"/>
  <c r="AL226" i="1"/>
  <c r="AM226" i="1"/>
  <c r="BC226" i="1"/>
  <c r="BE226" i="1"/>
  <c r="BM226" i="1"/>
  <c r="AM227" i="1"/>
  <c r="BC227" i="1"/>
  <c r="AL227" i="1" s="1"/>
  <c r="BM227" i="1"/>
  <c r="AL228" i="1"/>
  <c r="AM228" i="1"/>
  <c r="BC228" i="1"/>
  <c r="BE228" i="1"/>
  <c r="BM228" i="1"/>
  <c r="AM229" i="1"/>
  <c r="BC229" i="1"/>
  <c r="AL229" i="1" s="1"/>
  <c r="BE229" i="1"/>
  <c r="BM229" i="1"/>
  <c r="AM230" i="1"/>
  <c r="BC230" i="1"/>
  <c r="AL230" i="1" s="1"/>
  <c r="BM230" i="1"/>
  <c r="AM231" i="1"/>
  <c r="BC231" i="1"/>
  <c r="BM231" i="1"/>
  <c r="AL232" i="1"/>
  <c r="AM232" i="1"/>
  <c r="BC232" i="1"/>
  <c r="BE232" i="1" s="1"/>
  <c r="BM232" i="1"/>
  <c r="AM233" i="1"/>
  <c r="BC233" i="1"/>
  <c r="BE233" i="1" s="1"/>
  <c r="BM233" i="1"/>
  <c r="AL234" i="1"/>
  <c r="AM234" i="1"/>
  <c r="BC234" i="1"/>
  <c r="BE234" i="1"/>
  <c r="BM234" i="1"/>
  <c r="AL235" i="1"/>
  <c r="AM235" i="1"/>
  <c r="BC235" i="1"/>
  <c r="BE235" i="1"/>
  <c r="BM235" i="1"/>
  <c r="AL236" i="1"/>
  <c r="AM236" i="1"/>
  <c r="BC236" i="1"/>
  <c r="BE236" i="1" s="1"/>
  <c r="BM236" i="1"/>
  <c r="AM237" i="1"/>
  <c r="BC237" i="1"/>
  <c r="AL237" i="1" s="1"/>
  <c r="BE237" i="1"/>
  <c r="BM237" i="1"/>
  <c r="AM238" i="1"/>
  <c r="BC238" i="1"/>
  <c r="AL238" i="1" s="1"/>
  <c r="BE238" i="1"/>
  <c r="BM238" i="1"/>
  <c r="AM239" i="1"/>
  <c r="BC239" i="1"/>
  <c r="AL239" i="1" s="1"/>
  <c r="BE239" i="1"/>
  <c r="BM239" i="1"/>
  <c r="AM240" i="1"/>
  <c r="BC240" i="1"/>
  <c r="AL240" i="1" s="1"/>
  <c r="BM240" i="1"/>
  <c r="AM241" i="1"/>
  <c r="BC241" i="1"/>
  <c r="BE241" i="1" s="1"/>
  <c r="BM241" i="1"/>
  <c r="AL242" i="1"/>
  <c r="AM242" i="1"/>
  <c r="BC242" i="1"/>
  <c r="BE242" i="1" s="1"/>
  <c r="BM242" i="1"/>
  <c r="AL243" i="1"/>
  <c r="AM243" i="1"/>
  <c r="BC243" i="1"/>
  <c r="BE243" i="1" s="1"/>
  <c r="BM243" i="1"/>
  <c r="AL244" i="1"/>
  <c r="AM244" i="1"/>
  <c r="BC244" i="1"/>
  <c r="BE244" i="1" s="1"/>
  <c r="BM244" i="1"/>
  <c r="AM245" i="1"/>
  <c r="BC245" i="1"/>
  <c r="AL245" i="1" s="1"/>
  <c r="BM245" i="1"/>
  <c r="AM246" i="1"/>
  <c r="BC246" i="1"/>
  <c r="AL246" i="1" s="1"/>
  <c r="BE246" i="1"/>
  <c r="BM246" i="1"/>
  <c r="AM247" i="1"/>
  <c r="BC247" i="1"/>
  <c r="AL247" i="1" s="1"/>
  <c r="BE247" i="1"/>
  <c r="BM247" i="1"/>
  <c r="AM248" i="1"/>
  <c r="BC248" i="1"/>
  <c r="AL248" i="1" s="1"/>
  <c r="BM248" i="1"/>
  <c r="AM249" i="1"/>
  <c r="BC249" i="1"/>
  <c r="BE249" i="1" s="1"/>
  <c r="BM249" i="1"/>
  <c r="AL250" i="1"/>
  <c r="AM250" i="1"/>
  <c r="BC250" i="1"/>
  <c r="BE250" i="1" s="1"/>
  <c r="BM250" i="1"/>
  <c r="AL251" i="1"/>
  <c r="AM251" i="1"/>
  <c r="BC251" i="1"/>
  <c r="BE251" i="1" s="1"/>
  <c r="BM251" i="1"/>
  <c r="AL252" i="1"/>
  <c r="AM252" i="1"/>
  <c r="BC252" i="1"/>
  <c r="BE252" i="1" s="1"/>
  <c r="BM252" i="1"/>
  <c r="AM253" i="1"/>
  <c r="BC253" i="1"/>
  <c r="AL253" i="1" s="1"/>
  <c r="BM253" i="1"/>
  <c r="AM254" i="1"/>
  <c r="BC254" i="1"/>
  <c r="AL254" i="1" s="1"/>
  <c r="BM254" i="1"/>
  <c r="AM255" i="1"/>
  <c r="BC255" i="1"/>
  <c r="AL255" i="1" s="1"/>
  <c r="BE255" i="1"/>
  <c r="BM255" i="1"/>
  <c r="AM256" i="1"/>
  <c r="BC256" i="1"/>
  <c r="AL256" i="1" s="1"/>
  <c r="BM256" i="1"/>
  <c r="AM257" i="1"/>
  <c r="BC257" i="1"/>
  <c r="BM257" i="1"/>
  <c r="AL258" i="1"/>
  <c r="AM258" i="1"/>
  <c r="BC258" i="1"/>
  <c r="BE258" i="1" s="1"/>
  <c r="BM258" i="1"/>
  <c r="AL259" i="1"/>
  <c r="AM259" i="1"/>
  <c r="BC259" i="1"/>
  <c r="BE259" i="1" s="1"/>
  <c r="BM259" i="1"/>
  <c r="AL260" i="1"/>
  <c r="AM260" i="1"/>
  <c r="BC260" i="1"/>
  <c r="BE260" i="1" s="1"/>
  <c r="BM260" i="1"/>
  <c r="AM261" i="1"/>
  <c r="BC261" i="1"/>
  <c r="AL261" i="1" s="1"/>
  <c r="BM261" i="1"/>
  <c r="AM262" i="1"/>
  <c r="BC262" i="1"/>
  <c r="AL262" i="1" s="1"/>
  <c r="BM262" i="1"/>
  <c r="AM263" i="1"/>
  <c r="BC263" i="1"/>
  <c r="AL263" i="1" s="1"/>
  <c r="BE263" i="1"/>
  <c r="BM263" i="1"/>
  <c r="AM264" i="1"/>
  <c r="BC264" i="1"/>
  <c r="AL264" i="1" s="1"/>
  <c r="BM264" i="1"/>
  <c r="AM265" i="1"/>
  <c r="BC265" i="1"/>
  <c r="BE265" i="1" s="1"/>
  <c r="BM265" i="1"/>
  <c r="AL266" i="1"/>
  <c r="AM266" i="1"/>
  <c r="BC266" i="1"/>
  <c r="BE266" i="1" s="1"/>
  <c r="BM266" i="1"/>
  <c r="AL267" i="1"/>
  <c r="AM267" i="1"/>
  <c r="BC267" i="1"/>
  <c r="BE267" i="1" s="1"/>
  <c r="BM267" i="1"/>
  <c r="AL268" i="1"/>
  <c r="AM268" i="1"/>
  <c r="BC268" i="1"/>
  <c r="BE268" i="1"/>
  <c r="BM268" i="1"/>
  <c r="AM269" i="1"/>
  <c r="BC269" i="1"/>
  <c r="AL269" i="1" s="1"/>
  <c r="BM269" i="1"/>
  <c r="AM270" i="1"/>
  <c r="BC270" i="1"/>
  <c r="AL270" i="1" s="1"/>
  <c r="BM270" i="1"/>
  <c r="AM271" i="1"/>
  <c r="BC271" i="1"/>
  <c r="AL271" i="1" s="1"/>
  <c r="BE271" i="1"/>
  <c r="BM271" i="1"/>
  <c r="AM272" i="1"/>
  <c r="BC272" i="1"/>
  <c r="AL272" i="1" s="1"/>
  <c r="BM272" i="1"/>
  <c r="AM273" i="1"/>
  <c r="BC273" i="1"/>
  <c r="BE273" i="1" s="1"/>
  <c r="BM273" i="1"/>
  <c r="AL274" i="1"/>
  <c r="AM274" i="1"/>
  <c r="BC274" i="1"/>
  <c r="BE274" i="1" s="1"/>
  <c r="BM274" i="1"/>
  <c r="AL275" i="1"/>
  <c r="AM275" i="1"/>
  <c r="BC275" i="1"/>
  <c r="BE275" i="1" s="1"/>
  <c r="BM275" i="1"/>
  <c r="AL276" i="1"/>
  <c r="AM276" i="1"/>
  <c r="BC276" i="1"/>
  <c r="BE276" i="1"/>
  <c r="BM276" i="1"/>
  <c r="AM277" i="1"/>
  <c r="BC277" i="1"/>
  <c r="AL277" i="1" s="1"/>
  <c r="BM277" i="1"/>
  <c r="AM278" i="1"/>
  <c r="BC278" i="1"/>
  <c r="AL278" i="1" s="1"/>
  <c r="BM278" i="1"/>
  <c r="AM279" i="1"/>
  <c r="BC279" i="1"/>
  <c r="AL279" i="1" s="1"/>
  <c r="BE279" i="1"/>
  <c r="BM279" i="1"/>
  <c r="AM280" i="1"/>
  <c r="BC280" i="1"/>
  <c r="AL280" i="1" s="1"/>
  <c r="BM280" i="1"/>
  <c r="AM281" i="1"/>
  <c r="BC281" i="1"/>
  <c r="BE281" i="1" s="1"/>
  <c r="BM281" i="1"/>
  <c r="AL282" i="1"/>
  <c r="AM282" i="1"/>
  <c r="BC282" i="1"/>
  <c r="BE282" i="1" s="1"/>
  <c r="BM282" i="1"/>
  <c r="AL283" i="1"/>
  <c r="AM283" i="1"/>
  <c r="BC283" i="1"/>
  <c r="BE283" i="1" s="1"/>
  <c r="BM283" i="1"/>
  <c r="AL284" i="1"/>
  <c r="AM284" i="1"/>
  <c r="BC284" i="1"/>
  <c r="BE284" i="1"/>
  <c r="BM284" i="1"/>
  <c r="AM285" i="1"/>
  <c r="BC285" i="1"/>
  <c r="AL285" i="1" s="1"/>
  <c r="BM285" i="1"/>
  <c r="AM286" i="1"/>
  <c r="BC286" i="1"/>
  <c r="AL286" i="1" s="1"/>
  <c r="BM286" i="1"/>
  <c r="AM287" i="1"/>
  <c r="BC287" i="1"/>
  <c r="AL287" i="1" s="1"/>
  <c r="BE287" i="1"/>
  <c r="BM287" i="1"/>
  <c r="AM288" i="1"/>
  <c r="BC288" i="1"/>
  <c r="AL288" i="1" s="1"/>
  <c r="BM288" i="1"/>
  <c r="AM289" i="1"/>
  <c r="BC289" i="1"/>
  <c r="BM289" i="1"/>
  <c r="AL290" i="1"/>
  <c r="AM290" i="1"/>
  <c r="BC290" i="1"/>
  <c r="BE290" i="1" s="1"/>
  <c r="BM290" i="1"/>
  <c r="AL291" i="1"/>
  <c r="AM291" i="1"/>
  <c r="BC291" i="1"/>
  <c r="BE291" i="1" s="1"/>
  <c r="BM291" i="1"/>
  <c r="AL292" i="1"/>
  <c r="AM292" i="1"/>
  <c r="BC292" i="1"/>
  <c r="BE292" i="1"/>
  <c r="BM292" i="1"/>
  <c r="AM293" i="1"/>
  <c r="BC293" i="1"/>
  <c r="AL293" i="1" s="1"/>
  <c r="BM293" i="1"/>
  <c r="AM294" i="1"/>
  <c r="BC294" i="1"/>
  <c r="AL294" i="1" s="1"/>
  <c r="BM294" i="1"/>
  <c r="AM295" i="1"/>
  <c r="BC295" i="1"/>
  <c r="AL295" i="1" s="1"/>
  <c r="BE295" i="1"/>
  <c r="BM295" i="1"/>
  <c r="AM296" i="1"/>
  <c r="BC296" i="1"/>
  <c r="AL296" i="1" s="1"/>
  <c r="BE296" i="1"/>
  <c r="BM296" i="1"/>
  <c r="AM297" i="1"/>
  <c r="BC297" i="1"/>
  <c r="BM297" i="1"/>
  <c r="AL298" i="1"/>
  <c r="AM298" i="1"/>
  <c r="BC298" i="1"/>
  <c r="BE298" i="1" s="1"/>
  <c r="BM298" i="1"/>
  <c r="AL299" i="1"/>
  <c r="AM299" i="1"/>
  <c r="BC299" i="1"/>
  <c r="BE299" i="1" s="1"/>
  <c r="BM299" i="1"/>
  <c r="AL300" i="1"/>
  <c r="AM300" i="1"/>
  <c r="BC300" i="1"/>
  <c r="BE300" i="1"/>
  <c r="BM300" i="1"/>
  <c r="AL301" i="1"/>
  <c r="AM301" i="1"/>
  <c r="BC301" i="1"/>
  <c r="BE301" i="1"/>
  <c r="BM301" i="1"/>
  <c r="AM302" i="1"/>
  <c r="BC302" i="1"/>
  <c r="BE302" i="1" s="1"/>
  <c r="BM302" i="1"/>
  <c r="AM303" i="1"/>
  <c r="BC303" i="1"/>
  <c r="AL303" i="1" s="1"/>
  <c r="BE303" i="1"/>
  <c r="BM303" i="1"/>
  <c r="AM304" i="1"/>
  <c r="BC304" i="1"/>
  <c r="AL304" i="1" s="1"/>
  <c r="BM304" i="1"/>
  <c r="AL305" i="1"/>
  <c r="AM305" i="1"/>
  <c r="BC305" i="1"/>
  <c r="BE305" i="1"/>
  <c r="BM305" i="1"/>
  <c r="AM306" i="1"/>
  <c r="BC306" i="1"/>
  <c r="AL306" i="1" s="1"/>
  <c r="BM306" i="1"/>
  <c r="AL307" i="1"/>
  <c r="AM307" i="1"/>
  <c r="BC307" i="1"/>
  <c r="BE307" i="1" s="1"/>
  <c r="BM307" i="1"/>
  <c r="AL308" i="1"/>
  <c r="AM308" i="1"/>
  <c r="BC308" i="1"/>
  <c r="BE308" i="1" s="1"/>
  <c r="BM308" i="1"/>
  <c r="AL309" i="1"/>
  <c r="AM309" i="1"/>
  <c r="BC309" i="1"/>
  <c r="BE309" i="1"/>
  <c r="BM309" i="1"/>
  <c r="AM310" i="1"/>
  <c r="BC310" i="1"/>
  <c r="BE310" i="1" s="1"/>
  <c r="BM310" i="1"/>
  <c r="AM311" i="1"/>
  <c r="BC311" i="1"/>
  <c r="AL311" i="1" s="1"/>
  <c r="BE311" i="1"/>
  <c r="BM311" i="1"/>
  <c r="AM312" i="1"/>
  <c r="BC312" i="1"/>
  <c r="AL312" i="1" s="1"/>
  <c r="BM312" i="1"/>
  <c r="AM313" i="1"/>
  <c r="BC313" i="1"/>
  <c r="AL313" i="1" s="1"/>
  <c r="BM313" i="1"/>
  <c r="AM314" i="1"/>
  <c r="BC314" i="1"/>
  <c r="AL314" i="1" s="1"/>
  <c r="BM314" i="1"/>
  <c r="AL315" i="1"/>
  <c r="AM315" i="1"/>
  <c r="BC315" i="1"/>
  <c r="BE315" i="1" s="1"/>
  <c r="BM315" i="1"/>
  <c r="AL316" i="1"/>
  <c r="AM316" i="1"/>
  <c r="BC316" i="1"/>
  <c r="BE316" i="1" s="1"/>
  <c r="BM316" i="1"/>
  <c r="AL317" i="1"/>
  <c r="AM317" i="1"/>
  <c r="BC317" i="1"/>
  <c r="BE317" i="1" s="1"/>
  <c r="BM317" i="1"/>
  <c r="AM318" i="1"/>
  <c r="BC318" i="1"/>
  <c r="BE318" i="1" s="1"/>
  <c r="BM318" i="1"/>
  <c r="AM319" i="1"/>
  <c r="BC319" i="1"/>
  <c r="AL319" i="1" s="1"/>
  <c r="BE319" i="1"/>
  <c r="BM319" i="1"/>
  <c r="AM320" i="1"/>
  <c r="BC320" i="1"/>
  <c r="AL320" i="1" s="1"/>
  <c r="BM320" i="1"/>
  <c r="AM321" i="1"/>
  <c r="BC321" i="1"/>
  <c r="AL321" i="1" s="1"/>
  <c r="BM321" i="1"/>
  <c r="AM322" i="1"/>
  <c r="BC322" i="1"/>
  <c r="AL322" i="1" s="1"/>
  <c r="BM322" i="1"/>
  <c r="AL323" i="1"/>
  <c r="AM323" i="1"/>
  <c r="BC323" i="1"/>
  <c r="BE323" i="1" s="1"/>
  <c r="BM323" i="1"/>
  <c r="AL324" i="1"/>
  <c r="AM324" i="1"/>
  <c r="BC324" i="1"/>
  <c r="BE324" i="1" s="1"/>
  <c r="BM324" i="1"/>
  <c r="AL325" i="1"/>
  <c r="AM325" i="1"/>
  <c r="BC325" i="1"/>
  <c r="BE325" i="1" s="1"/>
  <c r="BM325" i="1"/>
  <c r="AM326" i="1"/>
  <c r="BC326" i="1"/>
  <c r="BE326" i="1" s="1"/>
  <c r="BM326" i="1"/>
  <c r="AM327" i="1"/>
  <c r="BC327" i="1"/>
  <c r="AL327" i="1" s="1"/>
  <c r="BE327" i="1"/>
  <c r="BM327" i="1"/>
  <c r="AM328" i="1"/>
  <c r="BC328" i="1"/>
  <c r="AL328" i="1" s="1"/>
  <c r="BM328" i="1"/>
  <c r="AM329" i="1"/>
  <c r="BC329" i="1"/>
  <c r="AL329" i="1" s="1"/>
  <c r="BE329" i="1"/>
  <c r="BM329" i="1"/>
  <c r="AM330" i="1"/>
  <c r="BC330" i="1"/>
  <c r="AL330" i="1" s="1"/>
  <c r="BM330" i="1"/>
  <c r="BE330" i="1" l="1"/>
  <c r="BE328" i="1"/>
  <c r="AL326" i="1"/>
  <c r="BE322" i="1"/>
  <c r="AL318" i="1"/>
  <c r="BE314" i="1"/>
  <c r="AL310" i="1"/>
  <c r="BE306" i="1"/>
  <c r="AL302" i="1"/>
  <c r="BE321" i="1"/>
  <c r="BE313" i="1"/>
  <c r="BE320" i="1"/>
  <c r="BE312" i="1"/>
  <c r="BE304" i="1"/>
  <c r="BE289" i="1"/>
  <c r="AL289" i="1"/>
  <c r="BE297" i="1"/>
  <c r="AL297" i="1"/>
  <c r="BE288" i="1"/>
  <c r="BE280" i="1"/>
  <c r="BE272" i="1"/>
  <c r="BE264" i="1"/>
  <c r="BE294" i="1"/>
  <c r="BE286" i="1"/>
  <c r="BE278" i="1"/>
  <c r="BE270" i="1"/>
  <c r="BE262" i="1"/>
  <c r="BE256" i="1"/>
  <c r="BE293" i="1"/>
  <c r="BE285" i="1"/>
  <c r="AL281" i="1"/>
  <c r="BE277" i="1"/>
  <c r="AL273" i="1"/>
  <c r="BE269" i="1"/>
  <c r="AL265" i="1"/>
  <c r="BE257" i="1"/>
  <c r="AL257" i="1"/>
  <c r="BE248" i="1"/>
  <c r="BE240" i="1"/>
  <c r="BE254" i="1"/>
  <c r="BE261" i="1"/>
  <c r="BE253" i="1"/>
  <c r="AL249" i="1"/>
  <c r="BE245" i="1"/>
  <c r="AL241" i="1"/>
  <c r="AL233" i="1"/>
  <c r="BE231" i="1"/>
  <c r="AL231" i="1"/>
  <c r="BE230" i="1"/>
  <c r="BE222" i="1"/>
  <c r="BE214" i="1"/>
  <c r="BE206" i="1"/>
  <c r="BE227" i="1"/>
  <c r="AL223" i="1"/>
  <c r="BE219" i="1"/>
  <c r="AL215" i="1"/>
  <c r="BE211" i="1"/>
  <c r="AL207" i="1"/>
  <c r="BE200" i="1"/>
  <c r="BE201" i="1"/>
  <c r="AL201" i="1"/>
  <c r="BE192" i="1"/>
  <c r="BE184" i="1"/>
  <c r="AL180" i="1"/>
  <c r="BE172" i="1"/>
  <c r="AL172" i="1"/>
  <c r="BE205" i="1"/>
  <c r="BE197" i="1"/>
  <c r="AL193" i="1"/>
  <c r="BE189" i="1"/>
  <c r="AL185" i="1"/>
  <c r="BE181" i="1"/>
  <c r="BE179" i="1"/>
  <c r="BE177" i="1"/>
  <c r="BE171" i="1"/>
  <c r="BE163" i="1"/>
  <c r="BE149" i="1"/>
  <c r="BE151" i="1"/>
  <c r="AL151" i="1"/>
  <c r="BE169" i="1"/>
  <c r="BE161" i="1"/>
  <c r="BE145" i="1"/>
  <c r="AL145" i="1"/>
  <c r="AL164" i="1"/>
  <c r="AL155" i="1"/>
  <c r="BE155" i="1"/>
  <c r="BE117" i="1"/>
  <c r="AL117" i="1"/>
  <c r="BE143" i="1"/>
  <c r="BE135" i="1"/>
  <c r="BE137" i="1"/>
  <c r="AL137" i="1"/>
  <c r="BE147" i="1"/>
  <c r="BE141" i="1"/>
  <c r="AL146" i="1"/>
  <c r="BE127" i="1"/>
  <c r="BE129" i="1"/>
  <c r="AL129" i="1"/>
  <c r="BE121" i="1"/>
  <c r="AL121" i="1"/>
  <c r="BE133" i="1"/>
  <c r="BE125" i="1"/>
  <c r="BE103" i="1"/>
  <c r="AL103" i="1"/>
  <c r="BE114" i="1"/>
  <c r="AL110" i="1"/>
  <c r="BE104" i="1"/>
  <c r="AL104" i="1"/>
  <c r="AL100" i="1"/>
  <c r="BE100" i="1"/>
  <c r="BE96" i="1"/>
  <c r="AL96" i="1"/>
  <c r="BE109" i="1"/>
  <c r="AL105" i="1"/>
  <c r="BE101" i="1"/>
  <c r="BE92" i="1"/>
  <c r="AL88" i="1"/>
  <c r="BE99" i="1"/>
  <c r="BE93" i="1"/>
  <c r="BE87" i="1"/>
  <c r="AL68" i="1"/>
  <c r="BE68" i="1"/>
  <c r="BE85" i="1"/>
  <c r="BE78" i="1"/>
  <c r="BE70" i="1"/>
  <c r="BE82" i="1"/>
  <c r="BE76" i="1"/>
  <c r="AL58" i="1"/>
  <c r="AL57" i="1"/>
  <c r="BE63" i="1"/>
  <c r="AL66" i="1"/>
  <c r="BE62" i="1"/>
  <c r="BE52" i="1"/>
  <c r="AL51" i="1"/>
  <c r="BE55" i="1"/>
  <c r="AL48" i="1"/>
  <c r="BE46" i="1"/>
  <c r="AL39" i="1"/>
  <c r="BE53" i="1"/>
  <c r="AL40" i="1"/>
  <c r="BE45" i="1"/>
  <c r="AL35" i="1"/>
  <c r="BE25" i="1"/>
  <c r="AL23" i="1"/>
  <c r="BE37" i="1"/>
  <c r="AL32" i="1"/>
  <c r="BE28" i="1"/>
  <c r="AL28" i="1"/>
  <c r="AL20" i="1"/>
  <c r="BE36" i="1"/>
  <c r="BE24" i="1"/>
  <c r="BE27" i="1"/>
  <c r="BE17" i="1"/>
  <c r="E15" i="1"/>
  <c r="R15" i="1"/>
  <c r="AE15" i="1"/>
  <c r="AF15" i="1"/>
  <c r="AG15" i="1"/>
  <c r="AI15" i="1"/>
  <c r="AJ15" i="1"/>
  <c r="AO15" i="1"/>
  <c r="AP15" i="1"/>
  <c r="AQ15" i="1"/>
  <c r="AS15" i="1"/>
  <c r="AT15" i="1"/>
  <c r="AU15" i="1"/>
  <c r="AY15" i="1"/>
  <c r="AZ15" i="1"/>
  <c r="BA15" i="1"/>
  <c r="BG15" i="1"/>
  <c r="BH15" i="1"/>
  <c r="BI15" i="1"/>
  <c r="BJ15" i="1"/>
  <c r="BK15" i="1"/>
  <c r="BO15" i="1"/>
  <c r="BP15" i="1"/>
  <c r="BQ15" i="1"/>
  <c r="BR15" i="1"/>
  <c r="BS15" i="1"/>
  <c r="BT15" i="1"/>
  <c r="BV15" i="1"/>
  <c r="CG15" i="1"/>
  <c r="CH15" i="1"/>
  <c r="CI15" i="1"/>
  <c r="CJ15" i="1"/>
  <c r="CK15" i="1"/>
  <c r="CO15" i="1"/>
  <c r="FQ15" i="1"/>
  <c r="FR15" i="1"/>
  <c r="FS15" i="1"/>
  <c r="FT15" i="1"/>
  <c r="FU15" i="1"/>
  <c r="GX15" i="1"/>
  <c r="IC15" i="1"/>
  <c r="ID15" i="1"/>
  <c r="IE15" i="1"/>
  <c r="IF15" i="1"/>
  <c r="IG15" i="1"/>
  <c r="E16" i="1"/>
  <c r="R16" i="1"/>
  <c r="AE16" i="1"/>
  <c r="AF16" i="1"/>
  <c r="AG16" i="1"/>
  <c r="AI16" i="1"/>
  <c r="AJ16" i="1"/>
  <c r="AO16" i="1"/>
  <c r="AP16" i="1"/>
  <c r="AQ16" i="1"/>
  <c r="AS16" i="1"/>
  <c r="AT16" i="1"/>
  <c r="AU16" i="1"/>
  <c r="AY16" i="1"/>
  <c r="AZ16" i="1"/>
  <c r="BA16" i="1"/>
  <c r="BG16" i="1"/>
  <c r="BH16" i="1"/>
  <c r="BI16" i="1"/>
  <c r="BJ16" i="1"/>
  <c r="BK16" i="1"/>
  <c r="BO16" i="1"/>
  <c r="BP16" i="1"/>
  <c r="BQ16" i="1"/>
  <c r="BR16" i="1"/>
  <c r="BS16" i="1"/>
  <c r="BT16" i="1"/>
  <c r="BV16" i="1"/>
  <c r="CG16" i="1"/>
  <c r="CH16" i="1"/>
  <c r="CI16" i="1"/>
  <c r="CJ16" i="1"/>
  <c r="CK16" i="1"/>
  <c r="CO16" i="1"/>
  <c r="FQ16" i="1"/>
  <c r="FR16" i="1"/>
  <c r="FS16" i="1"/>
  <c r="FT16" i="1"/>
  <c r="FU16" i="1"/>
  <c r="GX16" i="1"/>
  <c r="IC16" i="1"/>
  <c r="ID16" i="1"/>
  <c r="IE16" i="1"/>
  <c r="IF16" i="1"/>
  <c r="IG16" i="1"/>
  <c r="E17" i="1"/>
  <c r="R17" i="1"/>
  <c r="AE17" i="1"/>
  <c r="AF17" i="1"/>
  <c r="AG17" i="1"/>
  <c r="AI17" i="1"/>
  <c r="AJ17" i="1"/>
  <c r="AO17" i="1"/>
  <c r="AP17" i="1"/>
  <c r="AQ17" i="1"/>
  <c r="AS17" i="1"/>
  <c r="AT17" i="1"/>
  <c r="AU17" i="1"/>
  <c r="AY17" i="1"/>
  <c r="AZ17" i="1"/>
  <c r="BA17" i="1"/>
  <c r="BG17" i="1"/>
  <c r="BH17" i="1"/>
  <c r="BI17" i="1"/>
  <c r="BJ17" i="1"/>
  <c r="BK17" i="1"/>
  <c r="BO17" i="1"/>
  <c r="BP17" i="1"/>
  <c r="BQ17" i="1"/>
  <c r="BR17" i="1"/>
  <c r="BS17" i="1"/>
  <c r="BT17" i="1"/>
  <c r="BV17" i="1"/>
  <c r="CG17" i="1"/>
  <c r="CH17" i="1"/>
  <c r="CI17" i="1"/>
  <c r="CJ17" i="1"/>
  <c r="CK17" i="1"/>
  <c r="CO17" i="1"/>
  <c r="FQ17" i="1"/>
  <c r="FR17" i="1"/>
  <c r="FS17" i="1"/>
  <c r="FT17" i="1"/>
  <c r="FU17" i="1"/>
  <c r="GX17" i="1"/>
  <c r="IC17" i="1"/>
  <c r="ID17" i="1"/>
  <c r="IE17" i="1"/>
  <c r="IF17" i="1"/>
  <c r="IG17" i="1"/>
  <c r="E18" i="1"/>
  <c r="R18" i="1"/>
  <c r="AE18" i="1"/>
  <c r="AF18" i="1"/>
  <c r="AG18" i="1"/>
  <c r="AI18" i="1"/>
  <c r="AJ18" i="1"/>
  <c r="AO18" i="1"/>
  <c r="AP18" i="1"/>
  <c r="AQ18" i="1"/>
  <c r="AS18" i="1"/>
  <c r="AT18" i="1"/>
  <c r="AU18" i="1"/>
  <c r="AY18" i="1"/>
  <c r="AZ18" i="1"/>
  <c r="BA18" i="1"/>
  <c r="BG18" i="1"/>
  <c r="BH18" i="1"/>
  <c r="BI18" i="1"/>
  <c r="BJ18" i="1"/>
  <c r="BK18" i="1"/>
  <c r="BO18" i="1"/>
  <c r="BP18" i="1"/>
  <c r="BQ18" i="1"/>
  <c r="BR18" i="1"/>
  <c r="BS18" i="1"/>
  <c r="BT18" i="1"/>
  <c r="BV18" i="1"/>
  <c r="CG18" i="1"/>
  <c r="CH18" i="1"/>
  <c r="CI18" i="1"/>
  <c r="CJ18" i="1"/>
  <c r="CK18" i="1"/>
  <c r="CO18" i="1"/>
  <c r="FQ18" i="1"/>
  <c r="FR18" i="1"/>
  <c r="FS18" i="1"/>
  <c r="FT18" i="1"/>
  <c r="FU18" i="1"/>
  <c r="GX18" i="1"/>
  <c r="IC18" i="1"/>
  <c r="ID18" i="1"/>
  <c r="IE18" i="1"/>
  <c r="IF18" i="1"/>
  <c r="IG18" i="1"/>
  <c r="R19" i="1"/>
  <c r="AE19" i="1"/>
  <c r="AF19" i="1"/>
  <c r="AG19" i="1"/>
  <c r="AI19" i="1"/>
  <c r="AJ19" i="1"/>
  <c r="AO19" i="1"/>
  <c r="AP19" i="1"/>
  <c r="AQ19" i="1"/>
  <c r="AS19" i="1"/>
  <c r="AT19" i="1"/>
  <c r="AU19" i="1"/>
  <c r="AY19" i="1"/>
  <c r="AZ19" i="1"/>
  <c r="BA19" i="1"/>
  <c r="BG19" i="1"/>
  <c r="BH19" i="1"/>
  <c r="BI19" i="1"/>
  <c r="BJ19" i="1"/>
  <c r="BK19" i="1"/>
  <c r="BO19" i="1"/>
  <c r="BP19" i="1"/>
  <c r="BQ19" i="1"/>
  <c r="BR19" i="1"/>
  <c r="BS19" i="1"/>
  <c r="BT19" i="1"/>
  <c r="BV19" i="1"/>
  <c r="CG19" i="1"/>
  <c r="CH19" i="1"/>
  <c r="CI19" i="1"/>
  <c r="CJ19" i="1"/>
  <c r="CK19" i="1"/>
  <c r="CO19" i="1"/>
  <c r="FQ19" i="1"/>
  <c r="FR19" i="1"/>
  <c r="FS19" i="1"/>
  <c r="FT19" i="1"/>
  <c r="FU19" i="1"/>
  <c r="GX19" i="1"/>
  <c r="IC19" i="1"/>
  <c r="ID19" i="1"/>
  <c r="IE19" i="1"/>
  <c r="IF19" i="1"/>
  <c r="IG19" i="1"/>
  <c r="R20" i="1"/>
  <c r="AE20" i="1"/>
  <c r="AF20" i="1"/>
  <c r="AG20" i="1"/>
  <c r="AI20" i="1"/>
  <c r="AJ20" i="1"/>
  <c r="AO20" i="1"/>
  <c r="AP20" i="1"/>
  <c r="AQ20" i="1"/>
  <c r="AS20" i="1"/>
  <c r="AT20" i="1"/>
  <c r="AU20" i="1"/>
  <c r="AY20" i="1"/>
  <c r="AZ20" i="1"/>
  <c r="BA20" i="1"/>
  <c r="BG20" i="1"/>
  <c r="BH20" i="1"/>
  <c r="BI20" i="1"/>
  <c r="BJ20" i="1"/>
  <c r="BK20" i="1"/>
  <c r="BO20" i="1"/>
  <c r="BP20" i="1"/>
  <c r="BQ20" i="1"/>
  <c r="BR20" i="1"/>
  <c r="BS20" i="1"/>
  <c r="BT20" i="1"/>
  <c r="BV20" i="1"/>
  <c r="CG20" i="1"/>
  <c r="CH20" i="1"/>
  <c r="CI20" i="1"/>
  <c r="CJ20" i="1"/>
  <c r="CK20" i="1"/>
  <c r="CO20" i="1"/>
  <c r="FQ20" i="1"/>
  <c r="FR20" i="1"/>
  <c r="FS20" i="1"/>
  <c r="FT20" i="1"/>
  <c r="FU20" i="1"/>
  <c r="GX20" i="1"/>
  <c r="IC20" i="1"/>
  <c r="ID20" i="1"/>
  <c r="IE20" i="1"/>
  <c r="IF20" i="1"/>
  <c r="IG20" i="1"/>
  <c r="R21" i="1"/>
  <c r="AE21" i="1"/>
  <c r="AF21" i="1"/>
  <c r="AG21" i="1"/>
  <c r="AI21" i="1"/>
  <c r="AJ21" i="1"/>
  <c r="AO21" i="1"/>
  <c r="AP21" i="1"/>
  <c r="AQ21" i="1"/>
  <c r="AS21" i="1"/>
  <c r="AT21" i="1"/>
  <c r="AU21" i="1"/>
  <c r="AY21" i="1"/>
  <c r="AZ21" i="1"/>
  <c r="BA21" i="1"/>
  <c r="BG21" i="1"/>
  <c r="BH21" i="1"/>
  <c r="BI21" i="1"/>
  <c r="BJ21" i="1"/>
  <c r="BK21" i="1"/>
  <c r="BO21" i="1"/>
  <c r="BP21" i="1"/>
  <c r="BQ21" i="1"/>
  <c r="BR21" i="1"/>
  <c r="BS21" i="1"/>
  <c r="BT21" i="1"/>
  <c r="BV21" i="1"/>
  <c r="CG21" i="1"/>
  <c r="CH21" i="1"/>
  <c r="CI21" i="1"/>
  <c r="CJ21" i="1"/>
  <c r="CK21" i="1"/>
  <c r="CO21" i="1"/>
  <c r="FQ21" i="1"/>
  <c r="FR21" i="1"/>
  <c r="FS21" i="1"/>
  <c r="FT21" i="1"/>
  <c r="FU21" i="1"/>
  <c r="GX21" i="1"/>
  <c r="IC21" i="1"/>
  <c r="ID21" i="1"/>
  <c r="IE21" i="1"/>
  <c r="IF21" i="1"/>
  <c r="IG21" i="1"/>
  <c r="R22" i="1"/>
  <c r="AE22" i="1"/>
  <c r="AF22" i="1"/>
  <c r="AG22" i="1"/>
  <c r="AI22" i="1"/>
  <c r="AJ22" i="1"/>
  <c r="AO22" i="1"/>
  <c r="AP22" i="1"/>
  <c r="AQ22" i="1"/>
  <c r="AS22" i="1"/>
  <c r="AT22" i="1"/>
  <c r="AU22" i="1"/>
  <c r="AY22" i="1"/>
  <c r="AZ22" i="1"/>
  <c r="BA22" i="1"/>
  <c r="BG22" i="1"/>
  <c r="BH22" i="1"/>
  <c r="BI22" i="1"/>
  <c r="BJ22" i="1"/>
  <c r="BK22" i="1"/>
  <c r="BO22" i="1"/>
  <c r="BP22" i="1"/>
  <c r="BQ22" i="1"/>
  <c r="BR22" i="1"/>
  <c r="BS22" i="1"/>
  <c r="BT22" i="1"/>
  <c r="BV22" i="1"/>
  <c r="CG22" i="1"/>
  <c r="CH22" i="1"/>
  <c r="CI22" i="1"/>
  <c r="CJ22" i="1"/>
  <c r="CK22" i="1"/>
  <c r="CO22" i="1"/>
  <c r="FQ22" i="1"/>
  <c r="FR22" i="1"/>
  <c r="FS22" i="1"/>
  <c r="FT22" i="1"/>
  <c r="FU22" i="1"/>
  <c r="GX22" i="1"/>
  <c r="IC22" i="1"/>
  <c r="ID22" i="1"/>
  <c r="IE22" i="1"/>
  <c r="IF22" i="1"/>
  <c r="IG22" i="1"/>
  <c r="R23" i="1"/>
  <c r="AE23" i="1"/>
  <c r="AF23" i="1"/>
  <c r="AG23" i="1"/>
  <c r="AI23" i="1"/>
  <c r="AJ23" i="1"/>
  <c r="AO23" i="1"/>
  <c r="AP23" i="1"/>
  <c r="AQ23" i="1"/>
  <c r="AS23" i="1"/>
  <c r="AT23" i="1"/>
  <c r="AU23" i="1"/>
  <c r="AY23" i="1"/>
  <c r="AZ23" i="1"/>
  <c r="BA23" i="1"/>
  <c r="BG23" i="1"/>
  <c r="BH23" i="1"/>
  <c r="BI23" i="1"/>
  <c r="BJ23" i="1"/>
  <c r="BK23" i="1"/>
  <c r="BO23" i="1"/>
  <c r="BP23" i="1"/>
  <c r="BQ23" i="1"/>
  <c r="BR23" i="1"/>
  <c r="BS23" i="1"/>
  <c r="BT23" i="1"/>
  <c r="BV23" i="1"/>
  <c r="CG23" i="1"/>
  <c r="CH23" i="1"/>
  <c r="CI23" i="1"/>
  <c r="CJ23" i="1"/>
  <c r="CK23" i="1"/>
  <c r="CO23" i="1"/>
  <c r="FQ23" i="1"/>
  <c r="FR23" i="1"/>
  <c r="FS23" i="1"/>
  <c r="FT23" i="1"/>
  <c r="FU23" i="1"/>
  <c r="GX23" i="1"/>
  <c r="IC23" i="1"/>
  <c r="ID23" i="1"/>
  <c r="IE23" i="1"/>
  <c r="IF23" i="1"/>
  <c r="IG23" i="1"/>
  <c r="R24" i="1"/>
  <c r="AE24" i="1"/>
  <c r="AF24" i="1"/>
  <c r="AG24" i="1"/>
  <c r="AI24" i="1"/>
  <c r="AJ24" i="1"/>
  <c r="AO24" i="1"/>
  <c r="AP24" i="1"/>
  <c r="AQ24" i="1"/>
  <c r="AS24" i="1"/>
  <c r="AT24" i="1"/>
  <c r="AU24" i="1"/>
  <c r="AY24" i="1"/>
  <c r="AZ24" i="1"/>
  <c r="BA24" i="1"/>
  <c r="BG24" i="1"/>
  <c r="BH24" i="1"/>
  <c r="BI24" i="1"/>
  <c r="BJ24" i="1"/>
  <c r="BK24" i="1"/>
  <c r="BO24" i="1"/>
  <c r="BP24" i="1"/>
  <c r="BQ24" i="1"/>
  <c r="BR24" i="1"/>
  <c r="BS24" i="1"/>
  <c r="BT24" i="1"/>
  <c r="BV24" i="1"/>
  <c r="CG24" i="1"/>
  <c r="CH24" i="1"/>
  <c r="CI24" i="1"/>
  <c r="CJ24" i="1"/>
  <c r="CK24" i="1"/>
  <c r="CO24" i="1"/>
  <c r="FQ24" i="1"/>
  <c r="FR24" i="1"/>
  <c r="FS24" i="1"/>
  <c r="FT24" i="1"/>
  <c r="FU24" i="1"/>
  <c r="GX24" i="1"/>
  <c r="IC24" i="1"/>
  <c r="ID24" i="1"/>
  <c r="IE24" i="1"/>
  <c r="IF24" i="1"/>
  <c r="IG24" i="1"/>
  <c r="R25" i="1"/>
  <c r="AE25" i="1"/>
  <c r="AF25" i="1"/>
  <c r="AG25" i="1"/>
  <c r="AI25" i="1"/>
  <c r="AJ25" i="1"/>
  <c r="AO25" i="1"/>
  <c r="AP25" i="1"/>
  <c r="AQ25" i="1"/>
  <c r="AS25" i="1"/>
  <c r="AT25" i="1"/>
  <c r="AU25" i="1"/>
  <c r="AY25" i="1"/>
  <c r="AZ25" i="1"/>
  <c r="BA25" i="1"/>
  <c r="BG25" i="1"/>
  <c r="BH25" i="1"/>
  <c r="BI25" i="1"/>
  <c r="BJ25" i="1"/>
  <c r="BK25" i="1"/>
  <c r="BO25" i="1"/>
  <c r="BP25" i="1"/>
  <c r="BQ25" i="1"/>
  <c r="BR25" i="1"/>
  <c r="BS25" i="1"/>
  <c r="BT25" i="1"/>
  <c r="BV25" i="1"/>
  <c r="CG25" i="1"/>
  <c r="CH25" i="1"/>
  <c r="CI25" i="1"/>
  <c r="CJ25" i="1"/>
  <c r="CK25" i="1"/>
  <c r="CO25" i="1"/>
  <c r="FQ25" i="1"/>
  <c r="FR25" i="1"/>
  <c r="FS25" i="1"/>
  <c r="FT25" i="1"/>
  <c r="FU25" i="1"/>
  <c r="GX25" i="1"/>
  <c r="IC25" i="1"/>
  <c r="ID25" i="1"/>
  <c r="IE25" i="1"/>
  <c r="IF25" i="1"/>
  <c r="IG25" i="1"/>
  <c r="R26" i="1"/>
  <c r="AE26" i="1"/>
  <c r="AF26" i="1"/>
  <c r="AG26" i="1"/>
  <c r="AI26" i="1"/>
  <c r="AJ26" i="1"/>
  <c r="AO26" i="1"/>
  <c r="AP26" i="1"/>
  <c r="AQ26" i="1"/>
  <c r="AS26" i="1"/>
  <c r="AT26" i="1"/>
  <c r="AU26" i="1"/>
  <c r="AY26" i="1"/>
  <c r="AZ26" i="1"/>
  <c r="BA26" i="1"/>
  <c r="BG26" i="1"/>
  <c r="BH26" i="1"/>
  <c r="BI26" i="1"/>
  <c r="BJ26" i="1"/>
  <c r="BK26" i="1"/>
  <c r="BO26" i="1"/>
  <c r="BP26" i="1"/>
  <c r="BQ26" i="1"/>
  <c r="BR26" i="1"/>
  <c r="BS26" i="1"/>
  <c r="BT26" i="1"/>
  <c r="BV26" i="1"/>
  <c r="CG26" i="1"/>
  <c r="CH26" i="1"/>
  <c r="CI26" i="1"/>
  <c r="CJ26" i="1"/>
  <c r="CK26" i="1"/>
  <c r="CO26" i="1"/>
  <c r="FQ26" i="1"/>
  <c r="FR26" i="1"/>
  <c r="FS26" i="1"/>
  <c r="FT26" i="1"/>
  <c r="FU26" i="1"/>
  <c r="GX26" i="1"/>
  <c r="IC26" i="1"/>
  <c r="ID26" i="1"/>
  <c r="IE26" i="1"/>
  <c r="IF26" i="1"/>
  <c r="IG26" i="1"/>
  <c r="R27" i="1"/>
  <c r="AE27" i="1"/>
  <c r="AF27" i="1"/>
  <c r="AG27" i="1"/>
  <c r="AI27" i="1"/>
  <c r="AJ27" i="1"/>
  <c r="AO27" i="1"/>
  <c r="AP27" i="1"/>
  <c r="AQ27" i="1"/>
  <c r="AS27" i="1"/>
  <c r="AT27" i="1"/>
  <c r="AU27" i="1"/>
  <c r="AY27" i="1"/>
  <c r="AZ27" i="1"/>
  <c r="BA27" i="1"/>
  <c r="BG27" i="1"/>
  <c r="BH27" i="1"/>
  <c r="BI27" i="1"/>
  <c r="BJ27" i="1"/>
  <c r="BK27" i="1"/>
  <c r="BO27" i="1"/>
  <c r="BP27" i="1"/>
  <c r="BQ27" i="1"/>
  <c r="BR27" i="1"/>
  <c r="BS27" i="1"/>
  <c r="BT27" i="1"/>
  <c r="BV27" i="1"/>
  <c r="CG27" i="1"/>
  <c r="CH27" i="1"/>
  <c r="CI27" i="1"/>
  <c r="CJ27" i="1"/>
  <c r="CK27" i="1"/>
  <c r="CO27" i="1"/>
  <c r="FQ27" i="1"/>
  <c r="FR27" i="1"/>
  <c r="FS27" i="1"/>
  <c r="FT27" i="1"/>
  <c r="FU27" i="1"/>
  <c r="GX27" i="1"/>
  <c r="IC27" i="1"/>
  <c r="ID27" i="1"/>
  <c r="IE27" i="1"/>
  <c r="IF27" i="1"/>
  <c r="IG27" i="1"/>
  <c r="R28" i="1"/>
  <c r="AE28" i="1"/>
  <c r="AF28" i="1"/>
  <c r="AG28" i="1"/>
  <c r="AI28" i="1"/>
  <c r="AJ28" i="1"/>
  <c r="AO28" i="1"/>
  <c r="AP28" i="1"/>
  <c r="AQ28" i="1"/>
  <c r="AS28" i="1"/>
  <c r="AT28" i="1"/>
  <c r="AU28" i="1"/>
  <c r="AY28" i="1"/>
  <c r="AZ28" i="1"/>
  <c r="BA28" i="1"/>
  <c r="BG28" i="1"/>
  <c r="BH28" i="1"/>
  <c r="BI28" i="1"/>
  <c r="BJ28" i="1"/>
  <c r="BK28" i="1"/>
  <c r="BO28" i="1"/>
  <c r="BP28" i="1"/>
  <c r="BQ28" i="1"/>
  <c r="BR28" i="1"/>
  <c r="BS28" i="1"/>
  <c r="BT28" i="1"/>
  <c r="BV28" i="1"/>
  <c r="CG28" i="1"/>
  <c r="CH28" i="1"/>
  <c r="CI28" i="1"/>
  <c r="CJ28" i="1"/>
  <c r="CK28" i="1"/>
  <c r="CO28" i="1"/>
  <c r="FQ28" i="1"/>
  <c r="FR28" i="1"/>
  <c r="FS28" i="1"/>
  <c r="FT28" i="1"/>
  <c r="FU28" i="1"/>
  <c r="GX28" i="1"/>
  <c r="IC28" i="1"/>
  <c r="ID28" i="1"/>
  <c r="IE28" i="1"/>
  <c r="IF28" i="1"/>
  <c r="IG28" i="1"/>
  <c r="R29" i="1"/>
  <c r="AE29" i="1"/>
  <c r="AF29" i="1"/>
  <c r="AG29" i="1"/>
  <c r="AI29" i="1"/>
  <c r="AJ29" i="1"/>
  <c r="AO29" i="1"/>
  <c r="AP29" i="1"/>
  <c r="AQ29" i="1"/>
  <c r="AS29" i="1"/>
  <c r="AT29" i="1"/>
  <c r="AU29" i="1"/>
  <c r="AY29" i="1"/>
  <c r="AZ29" i="1"/>
  <c r="BA29" i="1"/>
  <c r="BG29" i="1"/>
  <c r="BH29" i="1"/>
  <c r="BI29" i="1"/>
  <c r="BJ29" i="1"/>
  <c r="BK29" i="1"/>
  <c r="BO29" i="1"/>
  <c r="BP29" i="1"/>
  <c r="BQ29" i="1"/>
  <c r="BR29" i="1"/>
  <c r="BS29" i="1"/>
  <c r="BT29" i="1"/>
  <c r="BV29" i="1"/>
  <c r="CG29" i="1"/>
  <c r="CH29" i="1"/>
  <c r="CI29" i="1"/>
  <c r="CJ29" i="1"/>
  <c r="CK29" i="1"/>
  <c r="CO29" i="1"/>
  <c r="FQ29" i="1"/>
  <c r="FR29" i="1"/>
  <c r="FS29" i="1"/>
  <c r="FT29" i="1"/>
  <c r="FU29" i="1"/>
  <c r="GX29" i="1"/>
  <c r="IC29" i="1"/>
  <c r="ID29" i="1"/>
  <c r="IE29" i="1"/>
  <c r="IF29" i="1"/>
  <c r="IG29" i="1"/>
  <c r="R30" i="1"/>
  <c r="AE30" i="1"/>
  <c r="AF30" i="1"/>
  <c r="AG30" i="1"/>
  <c r="AI30" i="1"/>
  <c r="AJ30" i="1"/>
  <c r="AO30" i="1"/>
  <c r="AP30" i="1"/>
  <c r="AQ30" i="1"/>
  <c r="AS30" i="1"/>
  <c r="AT30" i="1"/>
  <c r="AU30" i="1"/>
  <c r="AY30" i="1"/>
  <c r="AZ30" i="1"/>
  <c r="BA30" i="1"/>
  <c r="BG30" i="1"/>
  <c r="BH30" i="1"/>
  <c r="BI30" i="1"/>
  <c r="BJ30" i="1"/>
  <c r="BK30" i="1"/>
  <c r="BO30" i="1"/>
  <c r="BP30" i="1"/>
  <c r="BQ30" i="1"/>
  <c r="BR30" i="1"/>
  <c r="BS30" i="1"/>
  <c r="BT30" i="1"/>
  <c r="BV30" i="1"/>
  <c r="CG30" i="1"/>
  <c r="CH30" i="1"/>
  <c r="CI30" i="1"/>
  <c r="CJ30" i="1"/>
  <c r="CK30" i="1"/>
  <c r="CO30" i="1"/>
  <c r="FQ30" i="1"/>
  <c r="FR30" i="1"/>
  <c r="FS30" i="1"/>
  <c r="FT30" i="1"/>
  <c r="FU30" i="1"/>
  <c r="GX30" i="1"/>
  <c r="IC30" i="1"/>
  <c r="ID30" i="1"/>
  <c r="IE30" i="1"/>
  <c r="IF30" i="1"/>
  <c r="IG30" i="1"/>
  <c r="R31" i="1"/>
  <c r="AE31" i="1"/>
  <c r="AF31" i="1"/>
  <c r="AG31" i="1"/>
  <c r="AI31" i="1"/>
  <c r="AJ31" i="1"/>
  <c r="AO31" i="1"/>
  <c r="AP31" i="1"/>
  <c r="AQ31" i="1"/>
  <c r="AS31" i="1"/>
  <c r="AT31" i="1"/>
  <c r="AU31" i="1"/>
  <c r="AY31" i="1"/>
  <c r="AZ31" i="1"/>
  <c r="BA31" i="1"/>
  <c r="BG31" i="1"/>
  <c r="BH31" i="1"/>
  <c r="BI31" i="1"/>
  <c r="BJ31" i="1"/>
  <c r="BK31" i="1"/>
  <c r="BO31" i="1"/>
  <c r="BP31" i="1"/>
  <c r="BQ31" i="1"/>
  <c r="BR31" i="1"/>
  <c r="BS31" i="1"/>
  <c r="BT31" i="1"/>
  <c r="BV31" i="1"/>
  <c r="CG31" i="1"/>
  <c r="CH31" i="1"/>
  <c r="CI31" i="1"/>
  <c r="CJ31" i="1"/>
  <c r="CK31" i="1"/>
  <c r="CO31" i="1"/>
  <c r="FQ31" i="1"/>
  <c r="FR31" i="1"/>
  <c r="FS31" i="1"/>
  <c r="FT31" i="1"/>
  <c r="FU31" i="1"/>
  <c r="GX31" i="1"/>
  <c r="IC31" i="1"/>
  <c r="ID31" i="1"/>
  <c r="IE31" i="1"/>
  <c r="IF31" i="1"/>
  <c r="IG31" i="1"/>
  <c r="R32" i="1"/>
  <c r="AE32" i="1"/>
  <c r="AF32" i="1"/>
  <c r="AG32" i="1"/>
  <c r="AI32" i="1"/>
  <c r="AJ32" i="1"/>
  <c r="AO32" i="1"/>
  <c r="AP32" i="1"/>
  <c r="AQ32" i="1"/>
  <c r="AS32" i="1"/>
  <c r="AT32" i="1"/>
  <c r="AU32" i="1"/>
  <c r="AY32" i="1"/>
  <c r="AZ32" i="1"/>
  <c r="BA32" i="1"/>
  <c r="BG32" i="1"/>
  <c r="BH32" i="1"/>
  <c r="BI32" i="1"/>
  <c r="BJ32" i="1"/>
  <c r="BK32" i="1"/>
  <c r="BO32" i="1"/>
  <c r="BP32" i="1"/>
  <c r="BQ32" i="1"/>
  <c r="BR32" i="1"/>
  <c r="BS32" i="1"/>
  <c r="BT32" i="1"/>
  <c r="BV32" i="1"/>
  <c r="CG32" i="1"/>
  <c r="CH32" i="1"/>
  <c r="CI32" i="1"/>
  <c r="CJ32" i="1"/>
  <c r="CK32" i="1"/>
  <c r="CO32" i="1"/>
  <c r="FQ32" i="1"/>
  <c r="FR32" i="1"/>
  <c r="FS32" i="1"/>
  <c r="FT32" i="1"/>
  <c r="FU32" i="1"/>
  <c r="GX32" i="1"/>
  <c r="IC32" i="1"/>
  <c r="ID32" i="1"/>
  <c r="IE32" i="1"/>
  <c r="IF32" i="1"/>
  <c r="IG32" i="1"/>
  <c r="R33" i="1"/>
  <c r="AE33" i="1"/>
  <c r="AF33" i="1"/>
  <c r="AG33" i="1"/>
  <c r="AI33" i="1"/>
  <c r="AJ33" i="1"/>
  <c r="AO33" i="1"/>
  <c r="AP33" i="1"/>
  <c r="AQ33" i="1"/>
  <c r="AS33" i="1"/>
  <c r="AT33" i="1"/>
  <c r="AU33" i="1"/>
  <c r="AY33" i="1"/>
  <c r="AZ33" i="1"/>
  <c r="BA33" i="1"/>
  <c r="BG33" i="1"/>
  <c r="BH33" i="1"/>
  <c r="BI33" i="1"/>
  <c r="BJ33" i="1"/>
  <c r="BK33" i="1"/>
  <c r="BO33" i="1"/>
  <c r="BP33" i="1"/>
  <c r="BQ33" i="1"/>
  <c r="BR33" i="1"/>
  <c r="BS33" i="1"/>
  <c r="BT33" i="1"/>
  <c r="BV33" i="1"/>
  <c r="CG33" i="1"/>
  <c r="CH33" i="1"/>
  <c r="CI33" i="1"/>
  <c r="CJ33" i="1"/>
  <c r="CK33" i="1"/>
  <c r="CO33" i="1"/>
  <c r="FQ33" i="1"/>
  <c r="FR33" i="1"/>
  <c r="FS33" i="1"/>
  <c r="FT33" i="1"/>
  <c r="FU33" i="1"/>
  <c r="GX33" i="1"/>
  <c r="IC33" i="1"/>
  <c r="ID33" i="1"/>
  <c r="IE33" i="1"/>
  <c r="IF33" i="1"/>
  <c r="IG33" i="1"/>
  <c r="R34" i="1"/>
  <c r="AE34" i="1"/>
  <c r="AF34" i="1"/>
  <c r="AG34" i="1"/>
  <c r="AI34" i="1"/>
  <c r="AJ34" i="1"/>
  <c r="AO34" i="1"/>
  <c r="AP34" i="1"/>
  <c r="AQ34" i="1"/>
  <c r="AS34" i="1"/>
  <c r="AT34" i="1"/>
  <c r="AU34" i="1"/>
  <c r="AY34" i="1"/>
  <c r="AZ34" i="1"/>
  <c r="BA34" i="1"/>
  <c r="BG34" i="1"/>
  <c r="BH34" i="1"/>
  <c r="BI34" i="1"/>
  <c r="BJ34" i="1"/>
  <c r="BK34" i="1"/>
  <c r="BO34" i="1"/>
  <c r="BP34" i="1"/>
  <c r="BQ34" i="1"/>
  <c r="BR34" i="1"/>
  <c r="BS34" i="1"/>
  <c r="BT34" i="1"/>
  <c r="BV34" i="1"/>
  <c r="CG34" i="1"/>
  <c r="CH34" i="1"/>
  <c r="CI34" i="1"/>
  <c r="CJ34" i="1"/>
  <c r="CK34" i="1"/>
  <c r="CO34" i="1"/>
  <c r="FQ34" i="1"/>
  <c r="FR34" i="1"/>
  <c r="FS34" i="1"/>
  <c r="FT34" i="1"/>
  <c r="FU34" i="1"/>
  <c r="GX34" i="1"/>
  <c r="IC34" i="1"/>
  <c r="ID34" i="1"/>
  <c r="IE34" i="1"/>
  <c r="IF34" i="1"/>
  <c r="IG34" i="1"/>
  <c r="R35" i="1"/>
  <c r="AE35" i="1"/>
  <c r="AF35" i="1"/>
  <c r="AG35" i="1"/>
  <c r="AI35" i="1"/>
  <c r="AJ35" i="1"/>
  <c r="AO35" i="1"/>
  <c r="AP35" i="1"/>
  <c r="AQ35" i="1"/>
  <c r="AS35" i="1"/>
  <c r="AT35" i="1"/>
  <c r="AU35" i="1"/>
  <c r="AY35" i="1"/>
  <c r="AZ35" i="1"/>
  <c r="BA35" i="1"/>
  <c r="BG35" i="1"/>
  <c r="BH35" i="1"/>
  <c r="BI35" i="1"/>
  <c r="BJ35" i="1"/>
  <c r="BK35" i="1"/>
  <c r="BO35" i="1"/>
  <c r="BP35" i="1"/>
  <c r="BQ35" i="1"/>
  <c r="BR35" i="1"/>
  <c r="BS35" i="1"/>
  <c r="BT35" i="1"/>
  <c r="BV35" i="1"/>
  <c r="CG35" i="1"/>
  <c r="CH35" i="1"/>
  <c r="CI35" i="1"/>
  <c r="CJ35" i="1"/>
  <c r="CK35" i="1"/>
  <c r="CO35" i="1"/>
  <c r="FQ35" i="1"/>
  <c r="FR35" i="1"/>
  <c r="FS35" i="1"/>
  <c r="FT35" i="1"/>
  <c r="FU35" i="1"/>
  <c r="GX35" i="1"/>
  <c r="IC35" i="1"/>
  <c r="ID35" i="1"/>
  <c r="IE35" i="1"/>
  <c r="IF35" i="1"/>
  <c r="IG35" i="1"/>
  <c r="R36" i="1"/>
  <c r="AE36" i="1"/>
  <c r="AF36" i="1"/>
  <c r="AG36" i="1"/>
  <c r="AI36" i="1"/>
  <c r="AJ36" i="1"/>
  <c r="AO36" i="1"/>
  <c r="AP36" i="1"/>
  <c r="AQ36" i="1"/>
  <c r="AS36" i="1"/>
  <c r="AT36" i="1"/>
  <c r="AU36" i="1"/>
  <c r="AY36" i="1"/>
  <c r="AZ36" i="1"/>
  <c r="BA36" i="1"/>
  <c r="BG36" i="1"/>
  <c r="BH36" i="1"/>
  <c r="BI36" i="1"/>
  <c r="BJ36" i="1"/>
  <c r="BK36" i="1"/>
  <c r="BO36" i="1"/>
  <c r="BP36" i="1"/>
  <c r="BQ36" i="1"/>
  <c r="BR36" i="1"/>
  <c r="BS36" i="1"/>
  <c r="BT36" i="1"/>
  <c r="BV36" i="1"/>
  <c r="CG36" i="1"/>
  <c r="CH36" i="1"/>
  <c r="CI36" i="1"/>
  <c r="CJ36" i="1"/>
  <c r="CK36" i="1"/>
  <c r="CO36" i="1"/>
  <c r="FQ36" i="1"/>
  <c r="FR36" i="1"/>
  <c r="FS36" i="1"/>
  <c r="FT36" i="1"/>
  <c r="FU36" i="1"/>
  <c r="GX36" i="1"/>
  <c r="IC36" i="1"/>
  <c r="ID36" i="1"/>
  <c r="IE36" i="1"/>
  <c r="IF36" i="1"/>
  <c r="IG36" i="1"/>
  <c r="R37" i="1"/>
  <c r="AE37" i="1"/>
  <c r="AF37" i="1"/>
  <c r="AG37" i="1"/>
  <c r="AI37" i="1"/>
  <c r="AJ37" i="1"/>
  <c r="AO37" i="1"/>
  <c r="AP37" i="1"/>
  <c r="AQ37" i="1"/>
  <c r="AS37" i="1"/>
  <c r="AT37" i="1"/>
  <c r="AU37" i="1"/>
  <c r="AY37" i="1"/>
  <c r="AZ37" i="1"/>
  <c r="BA37" i="1"/>
  <c r="BG37" i="1"/>
  <c r="BH37" i="1"/>
  <c r="BI37" i="1"/>
  <c r="BJ37" i="1"/>
  <c r="BK37" i="1"/>
  <c r="BO37" i="1"/>
  <c r="BP37" i="1"/>
  <c r="BQ37" i="1"/>
  <c r="BR37" i="1"/>
  <c r="BS37" i="1"/>
  <c r="BT37" i="1"/>
  <c r="BV37" i="1"/>
  <c r="CG37" i="1"/>
  <c r="CH37" i="1"/>
  <c r="CI37" i="1"/>
  <c r="CJ37" i="1"/>
  <c r="CK37" i="1"/>
  <c r="CO37" i="1"/>
  <c r="FQ37" i="1"/>
  <c r="FR37" i="1"/>
  <c r="FS37" i="1"/>
  <c r="FT37" i="1"/>
  <c r="FU37" i="1"/>
  <c r="GX37" i="1"/>
  <c r="IC37" i="1"/>
  <c r="ID37" i="1"/>
  <c r="IE37" i="1"/>
  <c r="IF37" i="1"/>
  <c r="IG37" i="1"/>
  <c r="R38" i="1"/>
  <c r="AE38" i="1"/>
  <c r="AF38" i="1"/>
  <c r="AG38" i="1"/>
  <c r="AI38" i="1"/>
  <c r="AJ38" i="1"/>
  <c r="AO38" i="1"/>
  <c r="AP38" i="1"/>
  <c r="AQ38" i="1"/>
  <c r="AS38" i="1"/>
  <c r="AT38" i="1"/>
  <c r="AU38" i="1"/>
  <c r="AY38" i="1"/>
  <c r="AZ38" i="1"/>
  <c r="BA38" i="1"/>
  <c r="BG38" i="1"/>
  <c r="BH38" i="1"/>
  <c r="BI38" i="1"/>
  <c r="BJ38" i="1"/>
  <c r="BK38" i="1"/>
  <c r="BO38" i="1"/>
  <c r="BP38" i="1"/>
  <c r="BQ38" i="1"/>
  <c r="BR38" i="1"/>
  <c r="BS38" i="1"/>
  <c r="BT38" i="1"/>
  <c r="BV38" i="1"/>
  <c r="CG38" i="1"/>
  <c r="CH38" i="1"/>
  <c r="CI38" i="1"/>
  <c r="CJ38" i="1"/>
  <c r="CK38" i="1"/>
  <c r="CO38" i="1"/>
  <c r="FQ38" i="1"/>
  <c r="FR38" i="1"/>
  <c r="FS38" i="1"/>
  <c r="FT38" i="1"/>
  <c r="FU38" i="1"/>
  <c r="GX38" i="1"/>
  <c r="IC38" i="1"/>
  <c r="ID38" i="1"/>
  <c r="IE38" i="1"/>
  <c r="IF38" i="1"/>
  <c r="IG38" i="1"/>
  <c r="R39" i="1"/>
  <c r="AE39" i="1"/>
  <c r="AF39" i="1"/>
  <c r="AG39" i="1"/>
  <c r="AI39" i="1"/>
  <c r="AJ39" i="1"/>
  <c r="AO39" i="1"/>
  <c r="AP39" i="1"/>
  <c r="AQ39" i="1"/>
  <c r="AS39" i="1"/>
  <c r="AT39" i="1"/>
  <c r="AU39" i="1"/>
  <c r="AY39" i="1"/>
  <c r="AZ39" i="1"/>
  <c r="BA39" i="1"/>
  <c r="BG39" i="1"/>
  <c r="BH39" i="1"/>
  <c r="BI39" i="1"/>
  <c r="BJ39" i="1"/>
  <c r="BK39" i="1"/>
  <c r="BO39" i="1"/>
  <c r="BP39" i="1"/>
  <c r="BQ39" i="1"/>
  <c r="BR39" i="1"/>
  <c r="BS39" i="1"/>
  <c r="BT39" i="1"/>
  <c r="BV39" i="1"/>
  <c r="CG39" i="1"/>
  <c r="CH39" i="1"/>
  <c r="CI39" i="1"/>
  <c r="CJ39" i="1"/>
  <c r="CK39" i="1"/>
  <c r="CO39" i="1"/>
  <c r="FQ39" i="1"/>
  <c r="FR39" i="1"/>
  <c r="FS39" i="1"/>
  <c r="FT39" i="1"/>
  <c r="FU39" i="1"/>
  <c r="GX39" i="1"/>
  <c r="IC39" i="1"/>
  <c r="ID39" i="1"/>
  <c r="IE39" i="1"/>
  <c r="IF39" i="1"/>
  <c r="IG39" i="1"/>
  <c r="R40" i="1"/>
  <c r="AE40" i="1"/>
  <c r="AF40" i="1"/>
  <c r="AG40" i="1"/>
  <c r="AI40" i="1"/>
  <c r="AJ40" i="1"/>
  <c r="AO40" i="1"/>
  <c r="AP40" i="1"/>
  <c r="AQ40" i="1"/>
  <c r="AS40" i="1"/>
  <c r="AT40" i="1"/>
  <c r="AU40" i="1"/>
  <c r="AY40" i="1"/>
  <c r="AZ40" i="1"/>
  <c r="BA40" i="1"/>
  <c r="BG40" i="1"/>
  <c r="BH40" i="1"/>
  <c r="BI40" i="1"/>
  <c r="BJ40" i="1"/>
  <c r="BK40" i="1"/>
  <c r="BO40" i="1"/>
  <c r="BP40" i="1"/>
  <c r="BQ40" i="1"/>
  <c r="BR40" i="1"/>
  <c r="BS40" i="1"/>
  <c r="BT40" i="1"/>
  <c r="BV40" i="1"/>
  <c r="CG40" i="1"/>
  <c r="CH40" i="1"/>
  <c r="CI40" i="1"/>
  <c r="CJ40" i="1"/>
  <c r="CK40" i="1"/>
  <c r="CO40" i="1"/>
  <c r="FQ40" i="1"/>
  <c r="FR40" i="1"/>
  <c r="FS40" i="1"/>
  <c r="FT40" i="1"/>
  <c r="FU40" i="1"/>
  <c r="GX40" i="1"/>
  <c r="IC40" i="1"/>
  <c r="ID40" i="1"/>
  <c r="IE40" i="1"/>
  <c r="IF40" i="1"/>
  <c r="IG40" i="1"/>
  <c r="R41" i="1"/>
  <c r="AE41" i="1"/>
  <c r="AF41" i="1"/>
  <c r="AG41" i="1"/>
  <c r="AI41" i="1"/>
  <c r="AJ41" i="1"/>
  <c r="AO41" i="1"/>
  <c r="AP41" i="1"/>
  <c r="AQ41" i="1"/>
  <c r="AS41" i="1"/>
  <c r="AT41" i="1"/>
  <c r="AU41" i="1"/>
  <c r="AY41" i="1"/>
  <c r="AZ41" i="1"/>
  <c r="BA41" i="1"/>
  <c r="BG41" i="1"/>
  <c r="BH41" i="1"/>
  <c r="BI41" i="1"/>
  <c r="BJ41" i="1"/>
  <c r="BK41" i="1"/>
  <c r="BO41" i="1"/>
  <c r="BP41" i="1"/>
  <c r="BQ41" i="1"/>
  <c r="BR41" i="1"/>
  <c r="BS41" i="1"/>
  <c r="BT41" i="1"/>
  <c r="BV41" i="1"/>
  <c r="CG41" i="1"/>
  <c r="CH41" i="1"/>
  <c r="CI41" i="1"/>
  <c r="CJ41" i="1"/>
  <c r="CK41" i="1"/>
  <c r="CO41" i="1"/>
  <c r="FQ41" i="1"/>
  <c r="FR41" i="1"/>
  <c r="FS41" i="1"/>
  <c r="FT41" i="1"/>
  <c r="FU41" i="1"/>
  <c r="GX41" i="1"/>
  <c r="IC41" i="1"/>
  <c r="ID41" i="1"/>
  <c r="IE41" i="1"/>
  <c r="IF41" i="1"/>
  <c r="IG41" i="1"/>
  <c r="R42" i="1"/>
  <c r="AE42" i="1"/>
  <c r="AF42" i="1"/>
  <c r="AG42" i="1"/>
  <c r="AI42" i="1"/>
  <c r="AJ42" i="1"/>
  <c r="AO42" i="1"/>
  <c r="AP42" i="1"/>
  <c r="AQ42" i="1"/>
  <c r="AS42" i="1"/>
  <c r="AT42" i="1"/>
  <c r="AU42" i="1"/>
  <c r="AY42" i="1"/>
  <c r="AZ42" i="1"/>
  <c r="BA42" i="1"/>
  <c r="BG42" i="1"/>
  <c r="BH42" i="1"/>
  <c r="BI42" i="1"/>
  <c r="BJ42" i="1"/>
  <c r="BK42" i="1"/>
  <c r="BO42" i="1"/>
  <c r="BP42" i="1"/>
  <c r="BQ42" i="1"/>
  <c r="BR42" i="1"/>
  <c r="BS42" i="1"/>
  <c r="BT42" i="1"/>
  <c r="BV42" i="1"/>
  <c r="CG42" i="1"/>
  <c r="CH42" i="1"/>
  <c r="CI42" i="1"/>
  <c r="CJ42" i="1"/>
  <c r="CK42" i="1"/>
  <c r="CO42" i="1"/>
  <c r="FQ42" i="1"/>
  <c r="FR42" i="1"/>
  <c r="FS42" i="1"/>
  <c r="FT42" i="1"/>
  <c r="FU42" i="1"/>
  <c r="GX42" i="1"/>
  <c r="IC42" i="1"/>
  <c r="ID42" i="1"/>
  <c r="IE42" i="1"/>
  <c r="IF42" i="1"/>
  <c r="IG42" i="1"/>
  <c r="R43" i="1"/>
  <c r="AE43" i="1"/>
  <c r="AF43" i="1"/>
  <c r="AG43" i="1"/>
  <c r="AI43" i="1"/>
  <c r="AJ43" i="1"/>
  <c r="AO43" i="1"/>
  <c r="AP43" i="1"/>
  <c r="AQ43" i="1"/>
  <c r="AS43" i="1"/>
  <c r="AT43" i="1"/>
  <c r="AU43" i="1"/>
  <c r="AY43" i="1"/>
  <c r="AZ43" i="1"/>
  <c r="BA43" i="1"/>
  <c r="BG43" i="1"/>
  <c r="BH43" i="1"/>
  <c r="BI43" i="1"/>
  <c r="BJ43" i="1"/>
  <c r="BK43" i="1"/>
  <c r="BO43" i="1"/>
  <c r="BP43" i="1"/>
  <c r="BQ43" i="1"/>
  <c r="BR43" i="1"/>
  <c r="BS43" i="1"/>
  <c r="BT43" i="1"/>
  <c r="BV43" i="1"/>
  <c r="CG43" i="1"/>
  <c r="CH43" i="1"/>
  <c r="CI43" i="1"/>
  <c r="CJ43" i="1"/>
  <c r="CK43" i="1"/>
  <c r="CO43" i="1"/>
  <c r="FQ43" i="1"/>
  <c r="FR43" i="1"/>
  <c r="FS43" i="1"/>
  <c r="FT43" i="1"/>
  <c r="FU43" i="1"/>
  <c r="GX43" i="1"/>
  <c r="IC43" i="1"/>
  <c r="ID43" i="1"/>
  <c r="IE43" i="1"/>
  <c r="IF43" i="1"/>
  <c r="IG43" i="1"/>
  <c r="R44" i="1"/>
  <c r="AE44" i="1"/>
  <c r="AF44" i="1"/>
  <c r="AG44" i="1"/>
  <c r="AI44" i="1"/>
  <c r="AJ44" i="1"/>
  <c r="AO44" i="1"/>
  <c r="AP44" i="1"/>
  <c r="AQ44" i="1"/>
  <c r="AS44" i="1"/>
  <c r="AT44" i="1"/>
  <c r="AU44" i="1"/>
  <c r="AY44" i="1"/>
  <c r="AZ44" i="1"/>
  <c r="BA44" i="1"/>
  <c r="BG44" i="1"/>
  <c r="BH44" i="1"/>
  <c r="BI44" i="1"/>
  <c r="BJ44" i="1"/>
  <c r="BK44" i="1"/>
  <c r="BO44" i="1"/>
  <c r="BP44" i="1"/>
  <c r="BQ44" i="1"/>
  <c r="BR44" i="1"/>
  <c r="BS44" i="1"/>
  <c r="BT44" i="1"/>
  <c r="BV44" i="1"/>
  <c r="CG44" i="1"/>
  <c r="CH44" i="1"/>
  <c r="CI44" i="1"/>
  <c r="CJ44" i="1"/>
  <c r="CK44" i="1"/>
  <c r="CO44" i="1"/>
  <c r="FQ44" i="1"/>
  <c r="FR44" i="1"/>
  <c r="FS44" i="1"/>
  <c r="FT44" i="1"/>
  <c r="FU44" i="1"/>
  <c r="GX44" i="1"/>
  <c r="IC44" i="1"/>
  <c r="ID44" i="1"/>
  <c r="IE44" i="1"/>
  <c r="IF44" i="1"/>
  <c r="IG44" i="1"/>
  <c r="R45" i="1"/>
  <c r="AE45" i="1"/>
  <c r="AF45" i="1"/>
  <c r="AG45" i="1"/>
  <c r="AI45" i="1"/>
  <c r="AJ45" i="1"/>
  <c r="AO45" i="1"/>
  <c r="AP45" i="1"/>
  <c r="AQ45" i="1"/>
  <c r="AS45" i="1"/>
  <c r="AT45" i="1"/>
  <c r="AU45" i="1"/>
  <c r="AY45" i="1"/>
  <c r="AZ45" i="1"/>
  <c r="BA45" i="1"/>
  <c r="BG45" i="1"/>
  <c r="BH45" i="1"/>
  <c r="BI45" i="1"/>
  <c r="BJ45" i="1"/>
  <c r="BK45" i="1"/>
  <c r="BO45" i="1"/>
  <c r="BP45" i="1"/>
  <c r="BQ45" i="1"/>
  <c r="BR45" i="1"/>
  <c r="BS45" i="1"/>
  <c r="BT45" i="1"/>
  <c r="BV45" i="1"/>
  <c r="CG45" i="1"/>
  <c r="CH45" i="1"/>
  <c r="CI45" i="1"/>
  <c r="CJ45" i="1"/>
  <c r="CK45" i="1"/>
  <c r="CO45" i="1"/>
  <c r="FQ45" i="1"/>
  <c r="FR45" i="1"/>
  <c r="FS45" i="1"/>
  <c r="FT45" i="1"/>
  <c r="FU45" i="1"/>
  <c r="GX45" i="1"/>
  <c r="IC45" i="1"/>
  <c r="ID45" i="1"/>
  <c r="IE45" i="1"/>
  <c r="IF45" i="1"/>
  <c r="IG45" i="1"/>
  <c r="R46" i="1"/>
  <c r="AE46" i="1"/>
  <c r="AF46" i="1"/>
  <c r="AG46" i="1"/>
  <c r="AI46" i="1"/>
  <c r="AJ46" i="1"/>
  <c r="AO46" i="1"/>
  <c r="AP46" i="1"/>
  <c r="AQ46" i="1"/>
  <c r="AS46" i="1"/>
  <c r="AT46" i="1"/>
  <c r="AU46" i="1"/>
  <c r="AY46" i="1"/>
  <c r="AZ46" i="1"/>
  <c r="BA46" i="1"/>
  <c r="BG46" i="1"/>
  <c r="BH46" i="1"/>
  <c r="BI46" i="1"/>
  <c r="BJ46" i="1"/>
  <c r="BK46" i="1"/>
  <c r="BO46" i="1"/>
  <c r="BP46" i="1"/>
  <c r="BQ46" i="1"/>
  <c r="BR46" i="1"/>
  <c r="BS46" i="1"/>
  <c r="BT46" i="1"/>
  <c r="BV46" i="1"/>
  <c r="CG46" i="1"/>
  <c r="CH46" i="1"/>
  <c r="CI46" i="1"/>
  <c r="CJ46" i="1"/>
  <c r="CK46" i="1"/>
  <c r="CO46" i="1"/>
  <c r="FQ46" i="1"/>
  <c r="FR46" i="1"/>
  <c r="FS46" i="1"/>
  <c r="FT46" i="1"/>
  <c r="FU46" i="1"/>
  <c r="GX46" i="1"/>
  <c r="IC46" i="1"/>
  <c r="ID46" i="1"/>
  <c r="IE46" i="1"/>
  <c r="IF46" i="1"/>
  <c r="IG46" i="1"/>
  <c r="R47" i="1"/>
  <c r="AE47" i="1"/>
  <c r="AF47" i="1"/>
  <c r="AG47" i="1"/>
  <c r="AI47" i="1"/>
  <c r="AJ47" i="1"/>
  <c r="AO47" i="1"/>
  <c r="AP47" i="1"/>
  <c r="AQ47" i="1"/>
  <c r="AS47" i="1"/>
  <c r="AT47" i="1"/>
  <c r="AU47" i="1"/>
  <c r="AY47" i="1"/>
  <c r="AZ47" i="1"/>
  <c r="BA47" i="1"/>
  <c r="BG47" i="1"/>
  <c r="BH47" i="1"/>
  <c r="BI47" i="1"/>
  <c r="BJ47" i="1"/>
  <c r="BK47" i="1"/>
  <c r="BO47" i="1"/>
  <c r="BP47" i="1"/>
  <c r="BQ47" i="1"/>
  <c r="BR47" i="1"/>
  <c r="BS47" i="1"/>
  <c r="BT47" i="1"/>
  <c r="BV47" i="1"/>
  <c r="CG47" i="1"/>
  <c r="CH47" i="1"/>
  <c r="CI47" i="1"/>
  <c r="CJ47" i="1"/>
  <c r="CK47" i="1"/>
  <c r="CO47" i="1"/>
  <c r="FQ47" i="1"/>
  <c r="FR47" i="1"/>
  <c r="FS47" i="1"/>
  <c r="FT47" i="1"/>
  <c r="FU47" i="1"/>
  <c r="GX47" i="1"/>
  <c r="IC47" i="1"/>
  <c r="ID47" i="1"/>
  <c r="IE47" i="1"/>
  <c r="IF47" i="1"/>
  <c r="IG47" i="1"/>
  <c r="R48" i="1"/>
  <c r="AE48" i="1"/>
  <c r="AF48" i="1"/>
  <c r="AG48" i="1"/>
  <c r="AI48" i="1"/>
  <c r="AJ48" i="1"/>
  <c r="AO48" i="1"/>
  <c r="AP48" i="1"/>
  <c r="AQ48" i="1"/>
  <c r="AS48" i="1"/>
  <c r="AT48" i="1"/>
  <c r="AU48" i="1"/>
  <c r="AY48" i="1"/>
  <c r="AZ48" i="1"/>
  <c r="BA48" i="1"/>
  <c r="BG48" i="1"/>
  <c r="BH48" i="1"/>
  <c r="BI48" i="1"/>
  <c r="BJ48" i="1"/>
  <c r="BK48" i="1"/>
  <c r="BO48" i="1"/>
  <c r="BP48" i="1"/>
  <c r="BQ48" i="1"/>
  <c r="BR48" i="1"/>
  <c r="BS48" i="1"/>
  <c r="BT48" i="1"/>
  <c r="BV48" i="1"/>
  <c r="CG48" i="1"/>
  <c r="CH48" i="1"/>
  <c r="CI48" i="1"/>
  <c r="CJ48" i="1"/>
  <c r="CK48" i="1"/>
  <c r="CO48" i="1"/>
  <c r="FQ48" i="1"/>
  <c r="FR48" i="1"/>
  <c r="FS48" i="1"/>
  <c r="FT48" i="1"/>
  <c r="FU48" i="1"/>
  <c r="GX48" i="1"/>
  <c r="IC48" i="1"/>
  <c r="ID48" i="1"/>
  <c r="IE48" i="1"/>
  <c r="IF48" i="1"/>
  <c r="IG48" i="1"/>
  <c r="R49" i="1"/>
  <c r="AE49" i="1"/>
  <c r="AF49" i="1"/>
  <c r="AG49" i="1"/>
  <c r="AI49" i="1"/>
  <c r="AJ49" i="1"/>
  <c r="AO49" i="1"/>
  <c r="AP49" i="1"/>
  <c r="AQ49" i="1"/>
  <c r="AS49" i="1"/>
  <c r="AT49" i="1"/>
  <c r="AU49" i="1"/>
  <c r="AY49" i="1"/>
  <c r="AZ49" i="1"/>
  <c r="BA49" i="1"/>
  <c r="BG49" i="1"/>
  <c r="BH49" i="1"/>
  <c r="BI49" i="1"/>
  <c r="BJ49" i="1"/>
  <c r="BK49" i="1"/>
  <c r="BO49" i="1"/>
  <c r="BP49" i="1"/>
  <c r="BQ49" i="1"/>
  <c r="BR49" i="1"/>
  <c r="BS49" i="1"/>
  <c r="BT49" i="1"/>
  <c r="BV49" i="1"/>
  <c r="CG49" i="1"/>
  <c r="CH49" i="1"/>
  <c r="CI49" i="1"/>
  <c r="CJ49" i="1"/>
  <c r="CK49" i="1"/>
  <c r="CO49" i="1"/>
  <c r="FQ49" i="1"/>
  <c r="FR49" i="1"/>
  <c r="FS49" i="1"/>
  <c r="FT49" i="1"/>
  <c r="FU49" i="1"/>
  <c r="GX49" i="1"/>
  <c r="IC49" i="1"/>
  <c r="ID49" i="1"/>
  <c r="IE49" i="1"/>
  <c r="IF49" i="1"/>
  <c r="IG49" i="1"/>
  <c r="R50" i="1"/>
  <c r="AE50" i="1"/>
  <c r="AF50" i="1"/>
  <c r="AG50" i="1"/>
  <c r="AI50" i="1"/>
  <c r="AJ50" i="1"/>
  <c r="AO50" i="1"/>
  <c r="AP50" i="1"/>
  <c r="AQ50" i="1"/>
  <c r="AS50" i="1"/>
  <c r="AT50" i="1"/>
  <c r="AU50" i="1"/>
  <c r="AY50" i="1"/>
  <c r="AZ50" i="1"/>
  <c r="BA50" i="1"/>
  <c r="BG50" i="1"/>
  <c r="BH50" i="1"/>
  <c r="BI50" i="1"/>
  <c r="BJ50" i="1"/>
  <c r="BK50" i="1"/>
  <c r="BO50" i="1"/>
  <c r="BP50" i="1"/>
  <c r="BQ50" i="1"/>
  <c r="BR50" i="1"/>
  <c r="BS50" i="1"/>
  <c r="BT50" i="1"/>
  <c r="BV50" i="1"/>
  <c r="CG50" i="1"/>
  <c r="CH50" i="1"/>
  <c r="CI50" i="1"/>
  <c r="CJ50" i="1"/>
  <c r="CK50" i="1"/>
  <c r="CO50" i="1"/>
  <c r="FQ50" i="1"/>
  <c r="FR50" i="1"/>
  <c r="FS50" i="1"/>
  <c r="FT50" i="1"/>
  <c r="FU50" i="1"/>
  <c r="GX50" i="1"/>
  <c r="IC50" i="1"/>
  <c r="ID50" i="1"/>
  <c r="IE50" i="1"/>
  <c r="IF50" i="1"/>
  <c r="IG50" i="1"/>
  <c r="R51" i="1"/>
  <c r="AE51" i="1"/>
  <c r="AF51" i="1"/>
  <c r="AG51" i="1"/>
  <c r="AI51" i="1"/>
  <c r="AJ51" i="1"/>
  <c r="AO51" i="1"/>
  <c r="AP51" i="1"/>
  <c r="AQ51" i="1"/>
  <c r="AS51" i="1"/>
  <c r="AT51" i="1"/>
  <c r="AU51" i="1"/>
  <c r="AY51" i="1"/>
  <c r="AZ51" i="1"/>
  <c r="BA51" i="1"/>
  <c r="BG51" i="1"/>
  <c r="BH51" i="1"/>
  <c r="BI51" i="1"/>
  <c r="BJ51" i="1"/>
  <c r="BK51" i="1"/>
  <c r="BO51" i="1"/>
  <c r="BP51" i="1"/>
  <c r="BQ51" i="1"/>
  <c r="BR51" i="1"/>
  <c r="BS51" i="1"/>
  <c r="BT51" i="1"/>
  <c r="BV51" i="1"/>
  <c r="CG51" i="1"/>
  <c r="CH51" i="1"/>
  <c r="CI51" i="1"/>
  <c r="CJ51" i="1"/>
  <c r="CK51" i="1"/>
  <c r="CO51" i="1"/>
  <c r="FQ51" i="1"/>
  <c r="FR51" i="1"/>
  <c r="FS51" i="1"/>
  <c r="FT51" i="1"/>
  <c r="FU51" i="1"/>
  <c r="GX51" i="1"/>
  <c r="IC51" i="1"/>
  <c r="ID51" i="1"/>
  <c r="IE51" i="1"/>
  <c r="IF51" i="1"/>
  <c r="IG51" i="1"/>
  <c r="R52" i="1"/>
  <c r="AE52" i="1"/>
  <c r="AF52" i="1"/>
  <c r="AG52" i="1"/>
  <c r="AI52" i="1"/>
  <c r="AJ52" i="1"/>
  <c r="AO52" i="1"/>
  <c r="AP52" i="1"/>
  <c r="AQ52" i="1"/>
  <c r="AS52" i="1"/>
  <c r="AT52" i="1"/>
  <c r="AU52" i="1"/>
  <c r="AY52" i="1"/>
  <c r="AZ52" i="1"/>
  <c r="BA52" i="1"/>
  <c r="BG52" i="1"/>
  <c r="BH52" i="1"/>
  <c r="BI52" i="1"/>
  <c r="BJ52" i="1"/>
  <c r="BK52" i="1"/>
  <c r="BO52" i="1"/>
  <c r="BP52" i="1"/>
  <c r="BQ52" i="1"/>
  <c r="BR52" i="1"/>
  <c r="BS52" i="1"/>
  <c r="BT52" i="1"/>
  <c r="BV52" i="1"/>
  <c r="CG52" i="1"/>
  <c r="CH52" i="1"/>
  <c r="CI52" i="1"/>
  <c r="CJ52" i="1"/>
  <c r="CK52" i="1"/>
  <c r="CO52" i="1"/>
  <c r="FQ52" i="1"/>
  <c r="FR52" i="1"/>
  <c r="FS52" i="1"/>
  <c r="FT52" i="1"/>
  <c r="FU52" i="1"/>
  <c r="GX52" i="1"/>
  <c r="IC52" i="1"/>
  <c r="ID52" i="1"/>
  <c r="IE52" i="1"/>
  <c r="IF52" i="1"/>
  <c r="IG52" i="1"/>
  <c r="R53" i="1"/>
  <c r="AE53" i="1"/>
  <c r="AF53" i="1"/>
  <c r="AG53" i="1"/>
  <c r="AI53" i="1"/>
  <c r="AJ53" i="1"/>
  <c r="AO53" i="1"/>
  <c r="AP53" i="1"/>
  <c r="AQ53" i="1"/>
  <c r="AS53" i="1"/>
  <c r="AT53" i="1"/>
  <c r="AU53" i="1"/>
  <c r="AY53" i="1"/>
  <c r="AZ53" i="1"/>
  <c r="BA53" i="1"/>
  <c r="BG53" i="1"/>
  <c r="BH53" i="1"/>
  <c r="BI53" i="1"/>
  <c r="BJ53" i="1"/>
  <c r="BK53" i="1"/>
  <c r="BO53" i="1"/>
  <c r="BP53" i="1"/>
  <c r="BQ53" i="1"/>
  <c r="BR53" i="1"/>
  <c r="BS53" i="1"/>
  <c r="BT53" i="1"/>
  <c r="BV53" i="1"/>
  <c r="CG53" i="1"/>
  <c r="CH53" i="1"/>
  <c r="CI53" i="1"/>
  <c r="CJ53" i="1"/>
  <c r="CK53" i="1"/>
  <c r="CO53" i="1"/>
  <c r="FQ53" i="1"/>
  <c r="FR53" i="1"/>
  <c r="FS53" i="1"/>
  <c r="FT53" i="1"/>
  <c r="FU53" i="1"/>
  <c r="GX53" i="1"/>
  <c r="IC53" i="1"/>
  <c r="ID53" i="1"/>
  <c r="IE53" i="1"/>
  <c r="IF53" i="1"/>
  <c r="IG53" i="1"/>
  <c r="R54" i="1"/>
  <c r="AE54" i="1"/>
  <c r="AF54" i="1"/>
  <c r="AG54" i="1"/>
  <c r="AI54" i="1"/>
  <c r="AJ54" i="1"/>
  <c r="AO54" i="1"/>
  <c r="AP54" i="1"/>
  <c r="AQ54" i="1"/>
  <c r="AS54" i="1"/>
  <c r="AT54" i="1"/>
  <c r="AU54" i="1"/>
  <c r="AY54" i="1"/>
  <c r="AZ54" i="1"/>
  <c r="BA54" i="1"/>
  <c r="BG54" i="1"/>
  <c r="BH54" i="1"/>
  <c r="BI54" i="1"/>
  <c r="BJ54" i="1"/>
  <c r="BK54" i="1"/>
  <c r="BO54" i="1"/>
  <c r="BP54" i="1"/>
  <c r="BQ54" i="1"/>
  <c r="BR54" i="1"/>
  <c r="BS54" i="1"/>
  <c r="BT54" i="1"/>
  <c r="BV54" i="1"/>
  <c r="CG54" i="1"/>
  <c r="CH54" i="1"/>
  <c r="CI54" i="1"/>
  <c r="CJ54" i="1"/>
  <c r="CK54" i="1"/>
  <c r="CO54" i="1"/>
  <c r="FQ54" i="1"/>
  <c r="FR54" i="1"/>
  <c r="FS54" i="1"/>
  <c r="FT54" i="1"/>
  <c r="FU54" i="1"/>
  <c r="GX54" i="1"/>
  <c r="IC54" i="1"/>
  <c r="ID54" i="1"/>
  <c r="IE54" i="1"/>
  <c r="IF54" i="1"/>
  <c r="IG54" i="1"/>
  <c r="R55" i="1"/>
  <c r="AE55" i="1"/>
  <c r="AF55" i="1"/>
  <c r="AG55" i="1"/>
  <c r="AI55" i="1"/>
  <c r="AJ55" i="1"/>
  <c r="AO55" i="1"/>
  <c r="AP55" i="1"/>
  <c r="AQ55" i="1"/>
  <c r="AS55" i="1"/>
  <c r="AT55" i="1"/>
  <c r="AU55" i="1"/>
  <c r="AY55" i="1"/>
  <c r="AZ55" i="1"/>
  <c r="BA55" i="1"/>
  <c r="BG55" i="1"/>
  <c r="BH55" i="1"/>
  <c r="BI55" i="1"/>
  <c r="BJ55" i="1"/>
  <c r="BK55" i="1"/>
  <c r="BO55" i="1"/>
  <c r="BP55" i="1"/>
  <c r="BQ55" i="1"/>
  <c r="BR55" i="1"/>
  <c r="BS55" i="1"/>
  <c r="BT55" i="1"/>
  <c r="BV55" i="1"/>
  <c r="CG55" i="1"/>
  <c r="CH55" i="1"/>
  <c r="CI55" i="1"/>
  <c r="CJ55" i="1"/>
  <c r="CK55" i="1"/>
  <c r="CO55" i="1"/>
  <c r="FQ55" i="1"/>
  <c r="FR55" i="1"/>
  <c r="FS55" i="1"/>
  <c r="FT55" i="1"/>
  <c r="FU55" i="1"/>
  <c r="GX55" i="1"/>
  <c r="IC55" i="1"/>
  <c r="ID55" i="1"/>
  <c r="IE55" i="1"/>
  <c r="IF55" i="1"/>
  <c r="IG55" i="1"/>
  <c r="R56" i="1"/>
  <c r="AE56" i="1"/>
  <c r="AF56" i="1"/>
  <c r="AG56" i="1"/>
  <c r="AI56" i="1"/>
  <c r="AJ56" i="1"/>
  <c r="AO56" i="1"/>
  <c r="AP56" i="1"/>
  <c r="AQ56" i="1"/>
  <c r="AS56" i="1"/>
  <c r="AT56" i="1"/>
  <c r="AU56" i="1"/>
  <c r="AY56" i="1"/>
  <c r="AZ56" i="1"/>
  <c r="BA56" i="1"/>
  <c r="BG56" i="1"/>
  <c r="BH56" i="1"/>
  <c r="BI56" i="1"/>
  <c r="BJ56" i="1"/>
  <c r="BK56" i="1"/>
  <c r="BO56" i="1"/>
  <c r="BP56" i="1"/>
  <c r="BQ56" i="1"/>
  <c r="BR56" i="1"/>
  <c r="BS56" i="1"/>
  <c r="BT56" i="1"/>
  <c r="BV56" i="1"/>
  <c r="CG56" i="1"/>
  <c r="CH56" i="1"/>
  <c r="CI56" i="1"/>
  <c r="CJ56" i="1"/>
  <c r="CK56" i="1"/>
  <c r="CO56" i="1"/>
  <c r="FQ56" i="1"/>
  <c r="FR56" i="1"/>
  <c r="FS56" i="1"/>
  <c r="FT56" i="1"/>
  <c r="FU56" i="1"/>
  <c r="GX56" i="1"/>
  <c r="IC56" i="1"/>
  <c r="ID56" i="1"/>
  <c r="IE56" i="1"/>
  <c r="IF56" i="1"/>
  <c r="IG56" i="1"/>
  <c r="R57" i="1"/>
  <c r="AE57" i="1"/>
  <c r="AF57" i="1"/>
  <c r="AG57" i="1"/>
  <c r="AI57" i="1"/>
  <c r="AJ57" i="1"/>
  <c r="AO57" i="1"/>
  <c r="AP57" i="1"/>
  <c r="AQ57" i="1"/>
  <c r="AS57" i="1"/>
  <c r="AT57" i="1"/>
  <c r="AU57" i="1"/>
  <c r="AY57" i="1"/>
  <c r="AZ57" i="1"/>
  <c r="BA57" i="1"/>
  <c r="BG57" i="1"/>
  <c r="BH57" i="1"/>
  <c r="BI57" i="1"/>
  <c r="BJ57" i="1"/>
  <c r="BK57" i="1"/>
  <c r="BO57" i="1"/>
  <c r="BP57" i="1"/>
  <c r="BQ57" i="1"/>
  <c r="BR57" i="1"/>
  <c r="BS57" i="1"/>
  <c r="BT57" i="1"/>
  <c r="BV57" i="1"/>
  <c r="CG57" i="1"/>
  <c r="CH57" i="1"/>
  <c r="CI57" i="1"/>
  <c r="CJ57" i="1"/>
  <c r="CK57" i="1"/>
  <c r="CO57" i="1"/>
  <c r="FQ57" i="1"/>
  <c r="FR57" i="1"/>
  <c r="FS57" i="1"/>
  <c r="FT57" i="1"/>
  <c r="FU57" i="1"/>
  <c r="GX57" i="1"/>
  <c r="IC57" i="1"/>
  <c r="ID57" i="1"/>
  <c r="IE57" i="1"/>
  <c r="IF57" i="1"/>
  <c r="IG57" i="1"/>
  <c r="R58" i="1"/>
  <c r="AE58" i="1"/>
  <c r="AF58" i="1"/>
  <c r="AG58" i="1"/>
  <c r="AI58" i="1"/>
  <c r="AJ58" i="1"/>
  <c r="AO58" i="1"/>
  <c r="AP58" i="1"/>
  <c r="AQ58" i="1"/>
  <c r="AS58" i="1"/>
  <c r="AT58" i="1"/>
  <c r="AU58" i="1"/>
  <c r="AY58" i="1"/>
  <c r="AZ58" i="1"/>
  <c r="BA58" i="1"/>
  <c r="BG58" i="1"/>
  <c r="BH58" i="1"/>
  <c r="BI58" i="1"/>
  <c r="BJ58" i="1"/>
  <c r="BK58" i="1"/>
  <c r="BO58" i="1"/>
  <c r="BP58" i="1"/>
  <c r="BQ58" i="1"/>
  <c r="BR58" i="1"/>
  <c r="BS58" i="1"/>
  <c r="BT58" i="1"/>
  <c r="BV58" i="1"/>
  <c r="CG58" i="1"/>
  <c r="CH58" i="1"/>
  <c r="CI58" i="1"/>
  <c r="CJ58" i="1"/>
  <c r="CK58" i="1"/>
  <c r="CO58" i="1"/>
  <c r="FQ58" i="1"/>
  <c r="FR58" i="1"/>
  <c r="FS58" i="1"/>
  <c r="FT58" i="1"/>
  <c r="FU58" i="1"/>
  <c r="GX58" i="1"/>
  <c r="IC58" i="1"/>
  <c r="ID58" i="1"/>
  <c r="IE58" i="1"/>
  <c r="IF58" i="1"/>
  <c r="IG58" i="1"/>
  <c r="R59" i="1"/>
  <c r="AE59" i="1"/>
  <c r="AF59" i="1"/>
  <c r="AG59" i="1"/>
  <c r="AI59" i="1"/>
  <c r="AJ59" i="1"/>
  <c r="AO59" i="1"/>
  <c r="AP59" i="1"/>
  <c r="AQ59" i="1"/>
  <c r="AS59" i="1"/>
  <c r="AT59" i="1"/>
  <c r="AU59" i="1"/>
  <c r="AY59" i="1"/>
  <c r="AZ59" i="1"/>
  <c r="BA59" i="1"/>
  <c r="BG59" i="1"/>
  <c r="BH59" i="1"/>
  <c r="BI59" i="1"/>
  <c r="BJ59" i="1"/>
  <c r="BK59" i="1"/>
  <c r="BO59" i="1"/>
  <c r="BP59" i="1"/>
  <c r="BQ59" i="1"/>
  <c r="BR59" i="1"/>
  <c r="BS59" i="1"/>
  <c r="BT59" i="1"/>
  <c r="BV59" i="1"/>
  <c r="CG59" i="1"/>
  <c r="CH59" i="1"/>
  <c r="CI59" i="1"/>
  <c r="CJ59" i="1"/>
  <c r="CK59" i="1"/>
  <c r="CO59" i="1"/>
  <c r="FQ59" i="1"/>
  <c r="FR59" i="1"/>
  <c r="FS59" i="1"/>
  <c r="FT59" i="1"/>
  <c r="FU59" i="1"/>
  <c r="GX59" i="1"/>
  <c r="IC59" i="1"/>
  <c r="ID59" i="1"/>
  <c r="IE59" i="1"/>
  <c r="IF59" i="1"/>
  <c r="IG59" i="1"/>
  <c r="R60" i="1"/>
  <c r="AE60" i="1"/>
  <c r="AF60" i="1"/>
  <c r="AG60" i="1"/>
  <c r="AI60" i="1"/>
  <c r="AJ60" i="1"/>
  <c r="AO60" i="1"/>
  <c r="AP60" i="1"/>
  <c r="AQ60" i="1"/>
  <c r="AS60" i="1"/>
  <c r="AT60" i="1"/>
  <c r="AU60" i="1"/>
  <c r="AY60" i="1"/>
  <c r="AZ60" i="1"/>
  <c r="BA60" i="1"/>
  <c r="BG60" i="1"/>
  <c r="BH60" i="1"/>
  <c r="BI60" i="1"/>
  <c r="BJ60" i="1"/>
  <c r="BK60" i="1"/>
  <c r="BO60" i="1"/>
  <c r="BP60" i="1"/>
  <c r="BQ60" i="1"/>
  <c r="BR60" i="1"/>
  <c r="BS60" i="1"/>
  <c r="BT60" i="1"/>
  <c r="BV60" i="1"/>
  <c r="CG60" i="1"/>
  <c r="CH60" i="1"/>
  <c r="CI60" i="1"/>
  <c r="CJ60" i="1"/>
  <c r="CK60" i="1"/>
  <c r="CO60" i="1"/>
  <c r="FQ60" i="1"/>
  <c r="FR60" i="1"/>
  <c r="FS60" i="1"/>
  <c r="FT60" i="1"/>
  <c r="FU60" i="1"/>
  <c r="GX60" i="1"/>
  <c r="IC60" i="1"/>
  <c r="ID60" i="1"/>
  <c r="IE60" i="1"/>
  <c r="IF60" i="1"/>
  <c r="IG60" i="1"/>
  <c r="R61" i="1"/>
  <c r="AE61" i="1"/>
  <c r="AF61" i="1"/>
  <c r="AG61" i="1"/>
  <c r="AI61" i="1"/>
  <c r="AJ61" i="1"/>
  <c r="AO61" i="1"/>
  <c r="AP61" i="1"/>
  <c r="AQ61" i="1"/>
  <c r="AS61" i="1"/>
  <c r="AT61" i="1"/>
  <c r="AU61" i="1"/>
  <c r="AY61" i="1"/>
  <c r="AZ61" i="1"/>
  <c r="BA61" i="1"/>
  <c r="BG61" i="1"/>
  <c r="BH61" i="1"/>
  <c r="BI61" i="1"/>
  <c r="BJ61" i="1"/>
  <c r="BK61" i="1"/>
  <c r="BO61" i="1"/>
  <c r="BP61" i="1"/>
  <c r="BQ61" i="1"/>
  <c r="BR61" i="1"/>
  <c r="BS61" i="1"/>
  <c r="BT61" i="1"/>
  <c r="BV61" i="1"/>
  <c r="CG61" i="1"/>
  <c r="CH61" i="1"/>
  <c r="CI61" i="1"/>
  <c r="CJ61" i="1"/>
  <c r="CK61" i="1"/>
  <c r="CO61" i="1"/>
  <c r="FQ61" i="1"/>
  <c r="FR61" i="1"/>
  <c r="FS61" i="1"/>
  <c r="FT61" i="1"/>
  <c r="FU61" i="1"/>
  <c r="GX61" i="1"/>
  <c r="IC61" i="1"/>
  <c r="ID61" i="1"/>
  <c r="IE61" i="1"/>
  <c r="IF61" i="1"/>
  <c r="IG61" i="1"/>
  <c r="R62" i="1"/>
  <c r="AE62" i="1"/>
  <c r="AF62" i="1"/>
  <c r="AG62" i="1"/>
  <c r="AI62" i="1"/>
  <c r="AJ62" i="1"/>
  <c r="AO62" i="1"/>
  <c r="AP62" i="1"/>
  <c r="AQ62" i="1"/>
  <c r="AS62" i="1"/>
  <c r="AT62" i="1"/>
  <c r="AU62" i="1"/>
  <c r="AY62" i="1"/>
  <c r="AZ62" i="1"/>
  <c r="BA62" i="1"/>
  <c r="BG62" i="1"/>
  <c r="BH62" i="1"/>
  <c r="BI62" i="1"/>
  <c r="BJ62" i="1"/>
  <c r="BK62" i="1"/>
  <c r="BO62" i="1"/>
  <c r="BP62" i="1"/>
  <c r="BQ62" i="1"/>
  <c r="BR62" i="1"/>
  <c r="BS62" i="1"/>
  <c r="BT62" i="1"/>
  <c r="BV62" i="1"/>
  <c r="CG62" i="1"/>
  <c r="CH62" i="1"/>
  <c r="CI62" i="1"/>
  <c r="CJ62" i="1"/>
  <c r="CK62" i="1"/>
  <c r="CO62" i="1"/>
  <c r="FQ62" i="1"/>
  <c r="FR62" i="1"/>
  <c r="FS62" i="1"/>
  <c r="FT62" i="1"/>
  <c r="FU62" i="1"/>
  <c r="GX62" i="1"/>
  <c r="IC62" i="1"/>
  <c r="ID62" i="1"/>
  <c r="IE62" i="1"/>
  <c r="IF62" i="1"/>
  <c r="IG62" i="1"/>
  <c r="R63" i="1"/>
  <c r="AE63" i="1"/>
  <c r="AF63" i="1"/>
  <c r="AG63" i="1"/>
  <c r="AI63" i="1"/>
  <c r="AJ63" i="1"/>
  <c r="AO63" i="1"/>
  <c r="AP63" i="1"/>
  <c r="AQ63" i="1"/>
  <c r="AS63" i="1"/>
  <c r="AT63" i="1"/>
  <c r="AU63" i="1"/>
  <c r="AY63" i="1"/>
  <c r="AZ63" i="1"/>
  <c r="BA63" i="1"/>
  <c r="BG63" i="1"/>
  <c r="BH63" i="1"/>
  <c r="BI63" i="1"/>
  <c r="BJ63" i="1"/>
  <c r="BK63" i="1"/>
  <c r="BO63" i="1"/>
  <c r="BP63" i="1"/>
  <c r="BQ63" i="1"/>
  <c r="BR63" i="1"/>
  <c r="BS63" i="1"/>
  <c r="BT63" i="1"/>
  <c r="BV63" i="1"/>
  <c r="CG63" i="1"/>
  <c r="CH63" i="1"/>
  <c r="CI63" i="1"/>
  <c r="CJ63" i="1"/>
  <c r="CK63" i="1"/>
  <c r="CO63" i="1"/>
  <c r="FQ63" i="1"/>
  <c r="FR63" i="1"/>
  <c r="FS63" i="1"/>
  <c r="FT63" i="1"/>
  <c r="FU63" i="1"/>
  <c r="GX63" i="1"/>
  <c r="IC63" i="1"/>
  <c r="ID63" i="1"/>
  <c r="IE63" i="1"/>
  <c r="IF63" i="1"/>
  <c r="IG63" i="1"/>
  <c r="R64" i="1"/>
  <c r="AE64" i="1"/>
  <c r="AF64" i="1"/>
  <c r="AG64" i="1"/>
  <c r="AI64" i="1"/>
  <c r="AJ64" i="1"/>
  <c r="AO64" i="1"/>
  <c r="AP64" i="1"/>
  <c r="AQ64" i="1"/>
  <c r="AS64" i="1"/>
  <c r="AT64" i="1"/>
  <c r="AU64" i="1"/>
  <c r="AY64" i="1"/>
  <c r="AZ64" i="1"/>
  <c r="BA64" i="1"/>
  <c r="BG64" i="1"/>
  <c r="BH64" i="1"/>
  <c r="BI64" i="1"/>
  <c r="BJ64" i="1"/>
  <c r="BK64" i="1"/>
  <c r="BO64" i="1"/>
  <c r="BP64" i="1"/>
  <c r="BQ64" i="1"/>
  <c r="BR64" i="1"/>
  <c r="BS64" i="1"/>
  <c r="BT64" i="1"/>
  <c r="BV64" i="1"/>
  <c r="CG64" i="1"/>
  <c r="CH64" i="1"/>
  <c r="CI64" i="1"/>
  <c r="CJ64" i="1"/>
  <c r="CK64" i="1"/>
  <c r="CO64" i="1"/>
  <c r="FQ64" i="1"/>
  <c r="FR64" i="1"/>
  <c r="FS64" i="1"/>
  <c r="FT64" i="1"/>
  <c r="FU64" i="1"/>
  <c r="GX64" i="1"/>
  <c r="IC64" i="1"/>
  <c r="ID64" i="1"/>
  <c r="IE64" i="1"/>
  <c r="IF64" i="1"/>
  <c r="IG64" i="1"/>
  <c r="R65" i="1"/>
  <c r="AE65" i="1"/>
  <c r="AF65" i="1"/>
  <c r="AG65" i="1"/>
  <c r="AI65" i="1"/>
  <c r="AJ65" i="1"/>
  <c r="AO65" i="1"/>
  <c r="AP65" i="1"/>
  <c r="AQ65" i="1"/>
  <c r="AS65" i="1"/>
  <c r="AT65" i="1"/>
  <c r="AU65" i="1"/>
  <c r="AY65" i="1"/>
  <c r="AZ65" i="1"/>
  <c r="BA65" i="1"/>
  <c r="BG65" i="1"/>
  <c r="BH65" i="1"/>
  <c r="BI65" i="1"/>
  <c r="BJ65" i="1"/>
  <c r="BK65" i="1"/>
  <c r="BO65" i="1"/>
  <c r="BP65" i="1"/>
  <c r="BQ65" i="1"/>
  <c r="BR65" i="1"/>
  <c r="BS65" i="1"/>
  <c r="BT65" i="1"/>
  <c r="BV65" i="1"/>
  <c r="CG65" i="1"/>
  <c r="CH65" i="1"/>
  <c r="CI65" i="1"/>
  <c r="CJ65" i="1"/>
  <c r="CK65" i="1"/>
  <c r="CO65" i="1"/>
  <c r="FQ65" i="1"/>
  <c r="FR65" i="1"/>
  <c r="FS65" i="1"/>
  <c r="FT65" i="1"/>
  <c r="FU65" i="1"/>
  <c r="GX65" i="1"/>
  <c r="IC65" i="1"/>
  <c r="ID65" i="1"/>
  <c r="IE65" i="1"/>
  <c r="IF65" i="1"/>
  <c r="IG65" i="1"/>
  <c r="R66" i="1"/>
  <c r="AE66" i="1"/>
  <c r="AF66" i="1"/>
  <c r="AG66" i="1"/>
  <c r="AI66" i="1"/>
  <c r="AJ66" i="1"/>
  <c r="AO66" i="1"/>
  <c r="AP66" i="1"/>
  <c r="AQ66" i="1"/>
  <c r="AS66" i="1"/>
  <c r="AT66" i="1"/>
  <c r="AU66" i="1"/>
  <c r="AY66" i="1"/>
  <c r="AZ66" i="1"/>
  <c r="BA66" i="1"/>
  <c r="BG66" i="1"/>
  <c r="BH66" i="1"/>
  <c r="BI66" i="1"/>
  <c r="BJ66" i="1"/>
  <c r="BK66" i="1"/>
  <c r="BO66" i="1"/>
  <c r="BP66" i="1"/>
  <c r="BQ66" i="1"/>
  <c r="BR66" i="1"/>
  <c r="BS66" i="1"/>
  <c r="BT66" i="1"/>
  <c r="BV66" i="1"/>
  <c r="CG66" i="1"/>
  <c r="CH66" i="1"/>
  <c r="CI66" i="1"/>
  <c r="CJ66" i="1"/>
  <c r="CK66" i="1"/>
  <c r="CO66" i="1"/>
  <c r="FQ66" i="1"/>
  <c r="FR66" i="1"/>
  <c r="FS66" i="1"/>
  <c r="FT66" i="1"/>
  <c r="FU66" i="1"/>
  <c r="GX66" i="1"/>
  <c r="IC66" i="1"/>
  <c r="ID66" i="1"/>
  <c r="IE66" i="1"/>
  <c r="IF66" i="1"/>
  <c r="IG66" i="1"/>
  <c r="R67" i="1"/>
  <c r="AE67" i="1"/>
  <c r="AF67" i="1"/>
  <c r="AG67" i="1"/>
  <c r="AI67" i="1"/>
  <c r="AJ67" i="1"/>
  <c r="AO67" i="1"/>
  <c r="AP67" i="1"/>
  <c r="AQ67" i="1"/>
  <c r="AS67" i="1"/>
  <c r="AT67" i="1"/>
  <c r="AU67" i="1"/>
  <c r="AY67" i="1"/>
  <c r="AZ67" i="1"/>
  <c r="BA67" i="1"/>
  <c r="BG67" i="1"/>
  <c r="BH67" i="1"/>
  <c r="BI67" i="1"/>
  <c r="BJ67" i="1"/>
  <c r="BK67" i="1"/>
  <c r="BO67" i="1"/>
  <c r="BP67" i="1"/>
  <c r="BQ67" i="1"/>
  <c r="BR67" i="1"/>
  <c r="BS67" i="1"/>
  <c r="BT67" i="1"/>
  <c r="BV67" i="1"/>
  <c r="CG67" i="1"/>
  <c r="CH67" i="1"/>
  <c r="CI67" i="1"/>
  <c r="CJ67" i="1"/>
  <c r="CK67" i="1"/>
  <c r="CO67" i="1"/>
  <c r="FQ67" i="1"/>
  <c r="FR67" i="1"/>
  <c r="FS67" i="1"/>
  <c r="FT67" i="1"/>
  <c r="FU67" i="1"/>
  <c r="GX67" i="1"/>
  <c r="IC67" i="1"/>
  <c r="ID67" i="1"/>
  <c r="IE67" i="1"/>
  <c r="IF67" i="1"/>
  <c r="IG67" i="1"/>
  <c r="R68" i="1"/>
  <c r="AE68" i="1"/>
  <c r="AF68" i="1"/>
  <c r="AG68" i="1"/>
  <c r="AI68" i="1"/>
  <c r="AJ68" i="1"/>
  <c r="AO68" i="1"/>
  <c r="AP68" i="1"/>
  <c r="AQ68" i="1"/>
  <c r="AS68" i="1"/>
  <c r="AT68" i="1"/>
  <c r="AU68" i="1"/>
  <c r="AY68" i="1"/>
  <c r="AZ68" i="1"/>
  <c r="BA68" i="1"/>
  <c r="BG68" i="1"/>
  <c r="BH68" i="1"/>
  <c r="BI68" i="1"/>
  <c r="BJ68" i="1"/>
  <c r="BK68" i="1"/>
  <c r="BO68" i="1"/>
  <c r="BP68" i="1"/>
  <c r="BQ68" i="1"/>
  <c r="BR68" i="1"/>
  <c r="BS68" i="1"/>
  <c r="BT68" i="1"/>
  <c r="BV68" i="1"/>
  <c r="CG68" i="1"/>
  <c r="CH68" i="1"/>
  <c r="CI68" i="1"/>
  <c r="CJ68" i="1"/>
  <c r="CK68" i="1"/>
  <c r="CO68" i="1"/>
  <c r="FQ68" i="1"/>
  <c r="FR68" i="1"/>
  <c r="FS68" i="1"/>
  <c r="FT68" i="1"/>
  <c r="FU68" i="1"/>
  <c r="GX68" i="1"/>
  <c r="IC68" i="1"/>
  <c r="ID68" i="1"/>
  <c r="IE68" i="1"/>
  <c r="IF68" i="1"/>
  <c r="IG68" i="1"/>
  <c r="R69" i="1"/>
  <c r="AE69" i="1"/>
  <c r="AF69" i="1"/>
  <c r="AG69" i="1"/>
  <c r="AI69" i="1"/>
  <c r="AJ69" i="1"/>
  <c r="AO69" i="1"/>
  <c r="AP69" i="1"/>
  <c r="AQ69" i="1"/>
  <c r="AS69" i="1"/>
  <c r="AT69" i="1"/>
  <c r="AU69" i="1"/>
  <c r="AY69" i="1"/>
  <c r="AZ69" i="1"/>
  <c r="BA69" i="1"/>
  <c r="BG69" i="1"/>
  <c r="BH69" i="1"/>
  <c r="BI69" i="1"/>
  <c r="BJ69" i="1"/>
  <c r="BK69" i="1"/>
  <c r="BO69" i="1"/>
  <c r="BP69" i="1"/>
  <c r="BQ69" i="1"/>
  <c r="BR69" i="1"/>
  <c r="BS69" i="1"/>
  <c r="BT69" i="1"/>
  <c r="BV69" i="1"/>
  <c r="CG69" i="1"/>
  <c r="CH69" i="1"/>
  <c r="CI69" i="1"/>
  <c r="CJ69" i="1"/>
  <c r="CK69" i="1"/>
  <c r="CO69" i="1"/>
  <c r="FQ69" i="1"/>
  <c r="FR69" i="1"/>
  <c r="FS69" i="1"/>
  <c r="FT69" i="1"/>
  <c r="FU69" i="1"/>
  <c r="GX69" i="1"/>
  <c r="IC69" i="1"/>
  <c r="ID69" i="1"/>
  <c r="IE69" i="1"/>
  <c r="IF69" i="1"/>
  <c r="IG69" i="1"/>
  <c r="R70" i="1"/>
  <c r="AE70" i="1"/>
  <c r="AF70" i="1"/>
  <c r="AG70" i="1"/>
  <c r="AI70" i="1"/>
  <c r="AJ70" i="1"/>
  <c r="AO70" i="1"/>
  <c r="AP70" i="1"/>
  <c r="AQ70" i="1"/>
  <c r="AS70" i="1"/>
  <c r="AT70" i="1"/>
  <c r="AU70" i="1"/>
  <c r="AY70" i="1"/>
  <c r="AZ70" i="1"/>
  <c r="BA70" i="1"/>
  <c r="BG70" i="1"/>
  <c r="BH70" i="1"/>
  <c r="BI70" i="1"/>
  <c r="BJ70" i="1"/>
  <c r="BK70" i="1"/>
  <c r="BO70" i="1"/>
  <c r="BP70" i="1"/>
  <c r="BQ70" i="1"/>
  <c r="BR70" i="1"/>
  <c r="BS70" i="1"/>
  <c r="BT70" i="1"/>
  <c r="BV70" i="1"/>
  <c r="CG70" i="1"/>
  <c r="CH70" i="1"/>
  <c r="CI70" i="1"/>
  <c r="CJ70" i="1"/>
  <c r="CK70" i="1"/>
  <c r="CO70" i="1"/>
  <c r="FQ70" i="1"/>
  <c r="FR70" i="1"/>
  <c r="FS70" i="1"/>
  <c r="FT70" i="1"/>
  <c r="FU70" i="1"/>
  <c r="GX70" i="1"/>
  <c r="IC70" i="1"/>
  <c r="ID70" i="1"/>
  <c r="IE70" i="1"/>
  <c r="IF70" i="1"/>
  <c r="IG70" i="1"/>
  <c r="R71" i="1"/>
  <c r="AE71" i="1"/>
  <c r="AF71" i="1"/>
  <c r="AG71" i="1"/>
  <c r="AI71" i="1"/>
  <c r="AJ71" i="1"/>
  <c r="AO71" i="1"/>
  <c r="AP71" i="1"/>
  <c r="AQ71" i="1"/>
  <c r="AS71" i="1"/>
  <c r="AT71" i="1"/>
  <c r="AU71" i="1"/>
  <c r="AY71" i="1"/>
  <c r="AZ71" i="1"/>
  <c r="BA71" i="1"/>
  <c r="BG71" i="1"/>
  <c r="BH71" i="1"/>
  <c r="BI71" i="1"/>
  <c r="BJ71" i="1"/>
  <c r="BK71" i="1"/>
  <c r="BO71" i="1"/>
  <c r="BP71" i="1"/>
  <c r="BQ71" i="1"/>
  <c r="BR71" i="1"/>
  <c r="BS71" i="1"/>
  <c r="BT71" i="1"/>
  <c r="BV71" i="1"/>
  <c r="CG71" i="1"/>
  <c r="CH71" i="1"/>
  <c r="CI71" i="1"/>
  <c r="CJ71" i="1"/>
  <c r="CK71" i="1"/>
  <c r="CO71" i="1"/>
  <c r="FQ71" i="1"/>
  <c r="FR71" i="1"/>
  <c r="FS71" i="1"/>
  <c r="FT71" i="1"/>
  <c r="FU71" i="1"/>
  <c r="GX71" i="1"/>
  <c r="IC71" i="1"/>
  <c r="ID71" i="1"/>
  <c r="IE71" i="1"/>
  <c r="IF71" i="1"/>
  <c r="IG71" i="1"/>
  <c r="R72" i="1"/>
  <c r="AE72" i="1"/>
  <c r="AF72" i="1"/>
  <c r="AG72" i="1"/>
  <c r="AI72" i="1"/>
  <c r="AJ72" i="1"/>
  <c r="AO72" i="1"/>
  <c r="AP72" i="1"/>
  <c r="AQ72" i="1"/>
  <c r="AS72" i="1"/>
  <c r="AT72" i="1"/>
  <c r="AU72" i="1"/>
  <c r="AY72" i="1"/>
  <c r="AZ72" i="1"/>
  <c r="BA72" i="1"/>
  <c r="BG72" i="1"/>
  <c r="BH72" i="1"/>
  <c r="BI72" i="1"/>
  <c r="BJ72" i="1"/>
  <c r="BK72" i="1"/>
  <c r="BO72" i="1"/>
  <c r="BP72" i="1"/>
  <c r="BQ72" i="1"/>
  <c r="BR72" i="1"/>
  <c r="BS72" i="1"/>
  <c r="BT72" i="1"/>
  <c r="BV72" i="1"/>
  <c r="CG72" i="1"/>
  <c r="CH72" i="1"/>
  <c r="CI72" i="1"/>
  <c r="CJ72" i="1"/>
  <c r="CK72" i="1"/>
  <c r="CO72" i="1"/>
  <c r="FQ72" i="1"/>
  <c r="FR72" i="1"/>
  <c r="FS72" i="1"/>
  <c r="FT72" i="1"/>
  <c r="FU72" i="1"/>
  <c r="GX72" i="1"/>
  <c r="IC72" i="1"/>
  <c r="ID72" i="1"/>
  <c r="IE72" i="1"/>
  <c r="IF72" i="1"/>
  <c r="IG72" i="1"/>
  <c r="R73" i="1"/>
  <c r="AE73" i="1"/>
  <c r="AF73" i="1"/>
  <c r="AG73" i="1"/>
  <c r="AI73" i="1"/>
  <c r="AJ73" i="1"/>
  <c r="AO73" i="1"/>
  <c r="AP73" i="1"/>
  <c r="AQ73" i="1"/>
  <c r="AS73" i="1"/>
  <c r="AT73" i="1"/>
  <c r="AU73" i="1"/>
  <c r="AY73" i="1"/>
  <c r="AZ73" i="1"/>
  <c r="BA73" i="1"/>
  <c r="BG73" i="1"/>
  <c r="BH73" i="1"/>
  <c r="BI73" i="1"/>
  <c r="BJ73" i="1"/>
  <c r="BK73" i="1"/>
  <c r="BO73" i="1"/>
  <c r="BP73" i="1"/>
  <c r="BQ73" i="1"/>
  <c r="BR73" i="1"/>
  <c r="BS73" i="1"/>
  <c r="BT73" i="1"/>
  <c r="BV73" i="1"/>
  <c r="CG73" i="1"/>
  <c r="CH73" i="1"/>
  <c r="CI73" i="1"/>
  <c r="CJ73" i="1"/>
  <c r="CK73" i="1"/>
  <c r="CO73" i="1"/>
  <c r="FQ73" i="1"/>
  <c r="FR73" i="1"/>
  <c r="FS73" i="1"/>
  <c r="FT73" i="1"/>
  <c r="FU73" i="1"/>
  <c r="GX73" i="1"/>
  <c r="IC73" i="1"/>
  <c r="ID73" i="1"/>
  <c r="IE73" i="1"/>
  <c r="IF73" i="1"/>
  <c r="IG73" i="1"/>
  <c r="R74" i="1"/>
  <c r="AE74" i="1"/>
  <c r="AF74" i="1"/>
  <c r="AG74" i="1"/>
  <c r="AI74" i="1"/>
  <c r="AJ74" i="1"/>
  <c r="AO74" i="1"/>
  <c r="AP74" i="1"/>
  <c r="AQ74" i="1"/>
  <c r="AS74" i="1"/>
  <c r="AT74" i="1"/>
  <c r="AU74" i="1"/>
  <c r="AY74" i="1"/>
  <c r="AZ74" i="1"/>
  <c r="BA74" i="1"/>
  <c r="BG74" i="1"/>
  <c r="BH74" i="1"/>
  <c r="BI74" i="1"/>
  <c r="BJ74" i="1"/>
  <c r="BK74" i="1"/>
  <c r="BO74" i="1"/>
  <c r="BP74" i="1"/>
  <c r="BQ74" i="1"/>
  <c r="BR74" i="1"/>
  <c r="BS74" i="1"/>
  <c r="BT74" i="1"/>
  <c r="BV74" i="1"/>
  <c r="CG74" i="1"/>
  <c r="CH74" i="1"/>
  <c r="CI74" i="1"/>
  <c r="CJ74" i="1"/>
  <c r="CK74" i="1"/>
  <c r="CO74" i="1"/>
  <c r="FQ74" i="1"/>
  <c r="FR74" i="1"/>
  <c r="FS74" i="1"/>
  <c r="FT74" i="1"/>
  <c r="FU74" i="1"/>
  <c r="GX74" i="1"/>
  <c r="IC74" i="1"/>
  <c r="ID74" i="1"/>
  <c r="IE74" i="1"/>
  <c r="IF74" i="1"/>
  <c r="IG74" i="1"/>
  <c r="R75" i="1"/>
  <c r="AE75" i="1"/>
  <c r="AF75" i="1"/>
  <c r="AG75" i="1"/>
  <c r="AI75" i="1"/>
  <c r="AJ75" i="1"/>
  <c r="AO75" i="1"/>
  <c r="AP75" i="1"/>
  <c r="AQ75" i="1"/>
  <c r="AS75" i="1"/>
  <c r="AT75" i="1"/>
  <c r="AU75" i="1"/>
  <c r="AY75" i="1"/>
  <c r="AZ75" i="1"/>
  <c r="BA75" i="1"/>
  <c r="BG75" i="1"/>
  <c r="BH75" i="1"/>
  <c r="BI75" i="1"/>
  <c r="BJ75" i="1"/>
  <c r="BK75" i="1"/>
  <c r="BO75" i="1"/>
  <c r="BP75" i="1"/>
  <c r="BQ75" i="1"/>
  <c r="BR75" i="1"/>
  <c r="BS75" i="1"/>
  <c r="BT75" i="1"/>
  <c r="BV75" i="1"/>
  <c r="CG75" i="1"/>
  <c r="CH75" i="1"/>
  <c r="CI75" i="1"/>
  <c r="CJ75" i="1"/>
  <c r="CK75" i="1"/>
  <c r="CO75" i="1"/>
  <c r="FQ75" i="1"/>
  <c r="FR75" i="1"/>
  <c r="FS75" i="1"/>
  <c r="FT75" i="1"/>
  <c r="FU75" i="1"/>
  <c r="GX75" i="1"/>
  <c r="IC75" i="1"/>
  <c r="ID75" i="1"/>
  <c r="IE75" i="1"/>
  <c r="IF75" i="1"/>
  <c r="IG75" i="1"/>
  <c r="R76" i="1"/>
  <c r="AE76" i="1"/>
  <c r="AF76" i="1"/>
  <c r="AG76" i="1"/>
  <c r="AI76" i="1"/>
  <c r="AJ76" i="1"/>
  <c r="AO76" i="1"/>
  <c r="AP76" i="1"/>
  <c r="AQ76" i="1"/>
  <c r="AS76" i="1"/>
  <c r="AT76" i="1"/>
  <c r="AU76" i="1"/>
  <c r="AY76" i="1"/>
  <c r="AZ76" i="1"/>
  <c r="BA76" i="1"/>
  <c r="BG76" i="1"/>
  <c r="BH76" i="1"/>
  <c r="BI76" i="1"/>
  <c r="BJ76" i="1"/>
  <c r="BK76" i="1"/>
  <c r="BO76" i="1"/>
  <c r="BP76" i="1"/>
  <c r="BQ76" i="1"/>
  <c r="BR76" i="1"/>
  <c r="BS76" i="1"/>
  <c r="BT76" i="1"/>
  <c r="BV76" i="1"/>
  <c r="CG76" i="1"/>
  <c r="CH76" i="1"/>
  <c r="CI76" i="1"/>
  <c r="CJ76" i="1"/>
  <c r="CK76" i="1"/>
  <c r="CO76" i="1"/>
  <c r="FQ76" i="1"/>
  <c r="FR76" i="1"/>
  <c r="FS76" i="1"/>
  <c r="FT76" i="1"/>
  <c r="FU76" i="1"/>
  <c r="GX76" i="1"/>
  <c r="IC76" i="1"/>
  <c r="ID76" i="1"/>
  <c r="IE76" i="1"/>
  <c r="IF76" i="1"/>
  <c r="IG76" i="1"/>
  <c r="R77" i="1"/>
  <c r="AE77" i="1"/>
  <c r="AF77" i="1"/>
  <c r="AG77" i="1"/>
  <c r="AI77" i="1"/>
  <c r="AJ77" i="1"/>
  <c r="AO77" i="1"/>
  <c r="AP77" i="1"/>
  <c r="AQ77" i="1"/>
  <c r="AS77" i="1"/>
  <c r="AT77" i="1"/>
  <c r="AU77" i="1"/>
  <c r="AY77" i="1"/>
  <c r="AZ77" i="1"/>
  <c r="BA77" i="1"/>
  <c r="BG77" i="1"/>
  <c r="BH77" i="1"/>
  <c r="BI77" i="1"/>
  <c r="BJ77" i="1"/>
  <c r="BK77" i="1"/>
  <c r="BO77" i="1"/>
  <c r="BP77" i="1"/>
  <c r="BQ77" i="1"/>
  <c r="BR77" i="1"/>
  <c r="BS77" i="1"/>
  <c r="BT77" i="1"/>
  <c r="BV77" i="1"/>
  <c r="CG77" i="1"/>
  <c r="CH77" i="1"/>
  <c r="CI77" i="1"/>
  <c r="CJ77" i="1"/>
  <c r="CK77" i="1"/>
  <c r="CO77" i="1"/>
  <c r="FQ77" i="1"/>
  <c r="FR77" i="1"/>
  <c r="FS77" i="1"/>
  <c r="FT77" i="1"/>
  <c r="FU77" i="1"/>
  <c r="GX77" i="1"/>
  <c r="IC77" i="1"/>
  <c r="ID77" i="1"/>
  <c r="IE77" i="1"/>
  <c r="IF77" i="1"/>
  <c r="IG77" i="1"/>
  <c r="R78" i="1"/>
  <c r="AE78" i="1"/>
  <c r="AF78" i="1"/>
  <c r="AG78" i="1"/>
  <c r="AI78" i="1"/>
  <c r="AJ78" i="1"/>
  <c r="AO78" i="1"/>
  <c r="AP78" i="1"/>
  <c r="AQ78" i="1"/>
  <c r="AS78" i="1"/>
  <c r="AT78" i="1"/>
  <c r="AU78" i="1"/>
  <c r="AY78" i="1"/>
  <c r="AZ78" i="1"/>
  <c r="BA78" i="1"/>
  <c r="BG78" i="1"/>
  <c r="BH78" i="1"/>
  <c r="BI78" i="1"/>
  <c r="BJ78" i="1"/>
  <c r="BK78" i="1"/>
  <c r="BO78" i="1"/>
  <c r="BP78" i="1"/>
  <c r="BQ78" i="1"/>
  <c r="BR78" i="1"/>
  <c r="BS78" i="1"/>
  <c r="BT78" i="1"/>
  <c r="BV78" i="1"/>
  <c r="CG78" i="1"/>
  <c r="CH78" i="1"/>
  <c r="CI78" i="1"/>
  <c r="CJ78" i="1"/>
  <c r="CK78" i="1"/>
  <c r="CO78" i="1"/>
  <c r="FQ78" i="1"/>
  <c r="FR78" i="1"/>
  <c r="FS78" i="1"/>
  <c r="FT78" i="1"/>
  <c r="FU78" i="1"/>
  <c r="GX78" i="1"/>
  <c r="IC78" i="1"/>
  <c r="ID78" i="1"/>
  <c r="IE78" i="1"/>
  <c r="IF78" i="1"/>
  <c r="IG78" i="1"/>
  <c r="R79" i="1"/>
  <c r="AE79" i="1"/>
  <c r="AF79" i="1"/>
  <c r="AG79" i="1"/>
  <c r="AI79" i="1"/>
  <c r="AJ79" i="1"/>
  <c r="AO79" i="1"/>
  <c r="AP79" i="1"/>
  <c r="AQ79" i="1"/>
  <c r="AS79" i="1"/>
  <c r="AT79" i="1"/>
  <c r="AU79" i="1"/>
  <c r="AY79" i="1"/>
  <c r="AZ79" i="1"/>
  <c r="BA79" i="1"/>
  <c r="BG79" i="1"/>
  <c r="BH79" i="1"/>
  <c r="BI79" i="1"/>
  <c r="BJ79" i="1"/>
  <c r="BK79" i="1"/>
  <c r="BO79" i="1"/>
  <c r="BP79" i="1"/>
  <c r="BQ79" i="1"/>
  <c r="BR79" i="1"/>
  <c r="BS79" i="1"/>
  <c r="BT79" i="1"/>
  <c r="BV79" i="1"/>
  <c r="CG79" i="1"/>
  <c r="CH79" i="1"/>
  <c r="CI79" i="1"/>
  <c r="CJ79" i="1"/>
  <c r="CK79" i="1"/>
  <c r="CO79" i="1"/>
  <c r="FQ79" i="1"/>
  <c r="FR79" i="1"/>
  <c r="FS79" i="1"/>
  <c r="FT79" i="1"/>
  <c r="FU79" i="1"/>
  <c r="GX79" i="1"/>
  <c r="IC79" i="1"/>
  <c r="ID79" i="1"/>
  <c r="IE79" i="1"/>
  <c r="IF79" i="1"/>
  <c r="IG79" i="1"/>
  <c r="R80" i="1"/>
  <c r="AE80" i="1"/>
  <c r="AF80" i="1"/>
  <c r="AG80" i="1"/>
  <c r="AI80" i="1"/>
  <c r="AJ80" i="1"/>
  <c r="AO80" i="1"/>
  <c r="AP80" i="1"/>
  <c r="AQ80" i="1"/>
  <c r="AS80" i="1"/>
  <c r="AT80" i="1"/>
  <c r="AU80" i="1"/>
  <c r="AY80" i="1"/>
  <c r="AZ80" i="1"/>
  <c r="BA80" i="1"/>
  <c r="BG80" i="1"/>
  <c r="BH80" i="1"/>
  <c r="BI80" i="1"/>
  <c r="BJ80" i="1"/>
  <c r="BK80" i="1"/>
  <c r="BO80" i="1"/>
  <c r="BP80" i="1"/>
  <c r="BQ80" i="1"/>
  <c r="BR80" i="1"/>
  <c r="BS80" i="1"/>
  <c r="BT80" i="1"/>
  <c r="BV80" i="1"/>
  <c r="CG80" i="1"/>
  <c r="CH80" i="1"/>
  <c r="CI80" i="1"/>
  <c r="CJ80" i="1"/>
  <c r="CK80" i="1"/>
  <c r="CO80" i="1"/>
  <c r="FQ80" i="1"/>
  <c r="FR80" i="1"/>
  <c r="FS80" i="1"/>
  <c r="FT80" i="1"/>
  <c r="FU80" i="1"/>
  <c r="GX80" i="1"/>
  <c r="IC80" i="1"/>
  <c r="ID80" i="1"/>
  <c r="IE80" i="1"/>
  <c r="IF80" i="1"/>
  <c r="IG80" i="1"/>
  <c r="R81" i="1"/>
  <c r="AE81" i="1"/>
  <c r="AF81" i="1"/>
  <c r="AG81" i="1"/>
  <c r="AI81" i="1"/>
  <c r="AJ81" i="1"/>
  <c r="AO81" i="1"/>
  <c r="AP81" i="1"/>
  <c r="AQ81" i="1"/>
  <c r="AS81" i="1"/>
  <c r="AT81" i="1"/>
  <c r="AU81" i="1"/>
  <c r="AY81" i="1"/>
  <c r="AZ81" i="1"/>
  <c r="BA81" i="1"/>
  <c r="BG81" i="1"/>
  <c r="BH81" i="1"/>
  <c r="BI81" i="1"/>
  <c r="BJ81" i="1"/>
  <c r="BK81" i="1"/>
  <c r="BO81" i="1"/>
  <c r="BP81" i="1"/>
  <c r="BQ81" i="1"/>
  <c r="BR81" i="1"/>
  <c r="BS81" i="1"/>
  <c r="BT81" i="1"/>
  <c r="BV81" i="1"/>
  <c r="CG81" i="1"/>
  <c r="CH81" i="1"/>
  <c r="CI81" i="1"/>
  <c r="CJ81" i="1"/>
  <c r="CK81" i="1"/>
  <c r="CO81" i="1"/>
  <c r="FQ81" i="1"/>
  <c r="FR81" i="1"/>
  <c r="FS81" i="1"/>
  <c r="FT81" i="1"/>
  <c r="FU81" i="1"/>
  <c r="GX81" i="1"/>
  <c r="IC81" i="1"/>
  <c r="ID81" i="1"/>
  <c r="IE81" i="1"/>
  <c r="IF81" i="1"/>
  <c r="IG81" i="1"/>
  <c r="R82" i="1"/>
  <c r="AE82" i="1"/>
  <c r="AF82" i="1"/>
  <c r="AG82" i="1"/>
  <c r="AI82" i="1"/>
  <c r="AJ82" i="1"/>
  <c r="AO82" i="1"/>
  <c r="AP82" i="1"/>
  <c r="AQ82" i="1"/>
  <c r="AS82" i="1"/>
  <c r="AT82" i="1"/>
  <c r="AU82" i="1"/>
  <c r="AY82" i="1"/>
  <c r="AZ82" i="1"/>
  <c r="BA82" i="1"/>
  <c r="BG82" i="1"/>
  <c r="BH82" i="1"/>
  <c r="BI82" i="1"/>
  <c r="BJ82" i="1"/>
  <c r="BK82" i="1"/>
  <c r="BO82" i="1"/>
  <c r="BP82" i="1"/>
  <c r="BQ82" i="1"/>
  <c r="BR82" i="1"/>
  <c r="BS82" i="1"/>
  <c r="BT82" i="1"/>
  <c r="BV82" i="1"/>
  <c r="CG82" i="1"/>
  <c r="CH82" i="1"/>
  <c r="CI82" i="1"/>
  <c r="CJ82" i="1"/>
  <c r="CK82" i="1"/>
  <c r="CO82" i="1"/>
  <c r="FQ82" i="1"/>
  <c r="FR82" i="1"/>
  <c r="FS82" i="1"/>
  <c r="FT82" i="1"/>
  <c r="FU82" i="1"/>
  <c r="GX82" i="1"/>
  <c r="IC82" i="1"/>
  <c r="ID82" i="1"/>
  <c r="IE82" i="1"/>
  <c r="IF82" i="1"/>
  <c r="IG82" i="1"/>
  <c r="R83" i="1"/>
  <c r="AE83" i="1"/>
  <c r="AF83" i="1"/>
  <c r="AG83" i="1"/>
  <c r="AI83" i="1"/>
  <c r="AJ83" i="1"/>
  <c r="AO83" i="1"/>
  <c r="AP83" i="1"/>
  <c r="AQ83" i="1"/>
  <c r="AS83" i="1"/>
  <c r="AT83" i="1"/>
  <c r="AU83" i="1"/>
  <c r="AY83" i="1"/>
  <c r="AZ83" i="1"/>
  <c r="BA83" i="1"/>
  <c r="BG83" i="1"/>
  <c r="BH83" i="1"/>
  <c r="BI83" i="1"/>
  <c r="BJ83" i="1"/>
  <c r="BK83" i="1"/>
  <c r="BO83" i="1"/>
  <c r="BP83" i="1"/>
  <c r="BQ83" i="1"/>
  <c r="BR83" i="1"/>
  <c r="BS83" i="1"/>
  <c r="BT83" i="1"/>
  <c r="BV83" i="1"/>
  <c r="CG83" i="1"/>
  <c r="CH83" i="1"/>
  <c r="CI83" i="1"/>
  <c r="CJ83" i="1"/>
  <c r="CK83" i="1"/>
  <c r="CO83" i="1"/>
  <c r="FQ83" i="1"/>
  <c r="FR83" i="1"/>
  <c r="FS83" i="1"/>
  <c r="FT83" i="1"/>
  <c r="FU83" i="1"/>
  <c r="GX83" i="1"/>
  <c r="IC83" i="1"/>
  <c r="ID83" i="1"/>
  <c r="IE83" i="1"/>
  <c r="IF83" i="1"/>
  <c r="IG83" i="1"/>
  <c r="R84" i="1"/>
  <c r="AE84" i="1"/>
  <c r="AF84" i="1"/>
  <c r="AG84" i="1"/>
  <c r="AI84" i="1"/>
  <c r="AJ84" i="1"/>
  <c r="AO84" i="1"/>
  <c r="AP84" i="1"/>
  <c r="AQ84" i="1"/>
  <c r="AS84" i="1"/>
  <c r="AT84" i="1"/>
  <c r="AU84" i="1"/>
  <c r="AY84" i="1"/>
  <c r="AZ84" i="1"/>
  <c r="BA84" i="1"/>
  <c r="BG84" i="1"/>
  <c r="BH84" i="1"/>
  <c r="BI84" i="1"/>
  <c r="BJ84" i="1"/>
  <c r="BK84" i="1"/>
  <c r="BO84" i="1"/>
  <c r="BP84" i="1"/>
  <c r="BQ84" i="1"/>
  <c r="BR84" i="1"/>
  <c r="BS84" i="1"/>
  <c r="BT84" i="1"/>
  <c r="BV84" i="1"/>
  <c r="CG84" i="1"/>
  <c r="CH84" i="1"/>
  <c r="CI84" i="1"/>
  <c r="CJ84" i="1"/>
  <c r="CK84" i="1"/>
  <c r="CO84" i="1"/>
  <c r="FQ84" i="1"/>
  <c r="FR84" i="1"/>
  <c r="FS84" i="1"/>
  <c r="FT84" i="1"/>
  <c r="FU84" i="1"/>
  <c r="GX84" i="1"/>
  <c r="IC84" i="1"/>
  <c r="ID84" i="1"/>
  <c r="IE84" i="1"/>
  <c r="IF84" i="1"/>
  <c r="IG84" i="1"/>
  <c r="R85" i="1"/>
  <c r="AE85" i="1"/>
  <c r="AF85" i="1"/>
  <c r="AG85" i="1"/>
  <c r="AI85" i="1"/>
  <c r="AJ85" i="1"/>
  <c r="AO85" i="1"/>
  <c r="AP85" i="1"/>
  <c r="AQ85" i="1"/>
  <c r="AS85" i="1"/>
  <c r="AT85" i="1"/>
  <c r="AU85" i="1"/>
  <c r="AY85" i="1"/>
  <c r="AZ85" i="1"/>
  <c r="BA85" i="1"/>
  <c r="BG85" i="1"/>
  <c r="BH85" i="1"/>
  <c r="BI85" i="1"/>
  <c r="BJ85" i="1"/>
  <c r="BK85" i="1"/>
  <c r="BO85" i="1"/>
  <c r="BP85" i="1"/>
  <c r="BQ85" i="1"/>
  <c r="BR85" i="1"/>
  <c r="BS85" i="1"/>
  <c r="BT85" i="1"/>
  <c r="BV85" i="1"/>
  <c r="CG85" i="1"/>
  <c r="CH85" i="1"/>
  <c r="CI85" i="1"/>
  <c r="CJ85" i="1"/>
  <c r="CK85" i="1"/>
  <c r="CO85" i="1"/>
  <c r="FQ85" i="1"/>
  <c r="FR85" i="1"/>
  <c r="FS85" i="1"/>
  <c r="FT85" i="1"/>
  <c r="FU85" i="1"/>
  <c r="GX85" i="1"/>
  <c r="IC85" i="1"/>
  <c r="ID85" i="1"/>
  <c r="IE85" i="1"/>
  <c r="IF85" i="1"/>
  <c r="IG85" i="1"/>
  <c r="R86" i="1"/>
  <c r="AE86" i="1"/>
  <c r="AF86" i="1"/>
  <c r="AG86" i="1"/>
  <c r="AI86" i="1"/>
  <c r="AJ86" i="1"/>
  <c r="AO86" i="1"/>
  <c r="AP86" i="1"/>
  <c r="AQ86" i="1"/>
  <c r="AS86" i="1"/>
  <c r="AT86" i="1"/>
  <c r="AU86" i="1"/>
  <c r="AY86" i="1"/>
  <c r="AZ86" i="1"/>
  <c r="BA86" i="1"/>
  <c r="BG86" i="1"/>
  <c r="BH86" i="1"/>
  <c r="BI86" i="1"/>
  <c r="BJ86" i="1"/>
  <c r="BK86" i="1"/>
  <c r="BO86" i="1"/>
  <c r="BP86" i="1"/>
  <c r="BQ86" i="1"/>
  <c r="BR86" i="1"/>
  <c r="BS86" i="1"/>
  <c r="BT86" i="1"/>
  <c r="BV86" i="1"/>
  <c r="CG86" i="1"/>
  <c r="CH86" i="1"/>
  <c r="CI86" i="1"/>
  <c r="CJ86" i="1"/>
  <c r="CK86" i="1"/>
  <c r="CO86" i="1"/>
  <c r="FQ86" i="1"/>
  <c r="FR86" i="1"/>
  <c r="FS86" i="1"/>
  <c r="FT86" i="1"/>
  <c r="FU86" i="1"/>
  <c r="GX86" i="1"/>
  <c r="IC86" i="1"/>
  <c r="ID86" i="1"/>
  <c r="IE86" i="1"/>
  <c r="IF86" i="1"/>
  <c r="IG86" i="1"/>
  <c r="R87" i="1"/>
  <c r="AE87" i="1"/>
  <c r="AF87" i="1"/>
  <c r="AG87" i="1"/>
  <c r="AI87" i="1"/>
  <c r="AJ87" i="1"/>
  <c r="AO87" i="1"/>
  <c r="AP87" i="1"/>
  <c r="AQ87" i="1"/>
  <c r="AS87" i="1"/>
  <c r="AT87" i="1"/>
  <c r="AU87" i="1"/>
  <c r="AY87" i="1"/>
  <c r="AZ87" i="1"/>
  <c r="BA87" i="1"/>
  <c r="BG87" i="1"/>
  <c r="BH87" i="1"/>
  <c r="BI87" i="1"/>
  <c r="BJ87" i="1"/>
  <c r="BK87" i="1"/>
  <c r="BO87" i="1"/>
  <c r="BP87" i="1"/>
  <c r="BQ87" i="1"/>
  <c r="BR87" i="1"/>
  <c r="BS87" i="1"/>
  <c r="BT87" i="1"/>
  <c r="BV87" i="1"/>
  <c r="CG87" i="1"/>
  <c r="CH87" i="1"/>
  <c r="CI87" i="1"/>
  <c r="CJ87" i="1"/>
  <c r="CK87" i="1"/>
  <c r="CO87" i="1"/>
  <c r="FQ87" i="1"/>
  <c r="FR87" i="1"/>
  <c r="FS87" i="1"/>
  <c r="FT87" i="1"/>
  <c r="FU87" i="1"/>
  <c r="GX87" i="1"/>
  <c r="IC87" i="1"/>
  <c r="ID87" i="1"/>
  <c r="IE87" i="1"/>
  <c r="IF87" i="1"/>
  <c r="IG87" i="1"/>
  <c r="R88" i="1"/>
  <c r="AE88" i="1"/>
  <c r="AF88" i="1"/>
  <c r="AG88" i="1"/>
  <c r="AI88" i="1"/>
  <c r="AJ88" i="1"/>
  <c r="AO88" i="1"/>
  <c r="AP88" i="1"/>
  <c r="AQ88" i="1"/>
  <c r="AS88" i="1"/>
  <c r="AT88" i="1"/>
  <c r="AU88" i="1"/>
  <c r="AY88" i="1"/>
  <c r="AZ88" i="1"/>
  <c r="BA88" i="1"/>
  <c r="BG88" i="1"/>
  <c r="BH88" i="1"/>
  <c r="BI88" i="1"/>
  <c r="BJ88" i="1"/>
  <c r="BK88" i="1"/>
  <c r="BO88" i="1"/>
  <c r="BP88" i="1"/>
  <c r="BQ88" i="1"/>
  <c r="BR88" i="1"/>
  <c r="BS88" i="1"/>
  <c r="BT88" i="1"/>
  <c r="BV88" i="1"/>
  <c r="CG88" i="1"/>
  <c r="CH88" i="1"/>
  <c r="CI88" i="1"/>
  <c r="CJ88" i="1"/>
  <c r="CK88" i="1"/>
  <c r="CO88" i="1"/>
  <c r="FQ88" i="1"/>
  <c r="FR88" i="1"/>
  <c r="FS88" i="1"/>
  <c r="FT88" i="1"/>
  <c r="FU88" i="1"/>
  <c r="GX88" i="1"/>
  <c r="IC88" i="1"/>
  <c r="ID88" i="1"/>
  <c r="IE88" i="1"/>
  <c r="IF88" i="1"/>
  <c r="IG88" i="1"/>
  <c r="R89" i="1"/>
  <c r="AE89" i="1"/>
  <c r="AF89" i="1"/>
  <c r="AG89" i="1"/>
  <c r="AI89" i="1"/>
  <c r="AJ89" i="1"/>
  <c r="AO89" i="1"/>
  <c r="AP89" i="1"/>
  <c r="AQ89" i="1"/>
  <c r="AS89" i="1"/>
  <c r="AT89" i="1"/>
  <c r="AU89" i="1"/>
  <c r="AY89" i="1"/>
  <c r="AZ89" i="1"/>
  <c r="BA89" i="1"/>
  <c r="BG89" i="1"/>
  <c r="BH89" i="1"/>
  <c r="BI89" i="1"/>
  <c r="BJ89" i="1"/>
  <c r="BK89" i="1"/>
  <c r="BO89" i="1"/>
  <c r="BP89" i="1"/>
  <c r="BQ89" i="1"/>
  <c r="BR89" i="1"/>
  <c r="BS89" i="1"/>
  <c r="BT89" i="1"/>
  <c r="BV89" i="1"/>
  <c r="CG89" i="1"/>
  <c r="CH89" i="1"/>
  <c r="CI89" i="1"/>
  <c r="CJ89" i="1"/>
  <c r="CK89" i="1"/>
  <c r="CO89" i="1"/>
  <c r="FQ89" i="1"/>
  <c r="FR89" i="1"/>
  <c r="FS89" i="1"/>
  <c r="FT89" i="1"/>
  <c r="FU89" i="1"/>
  <c r="GX89" i="1"/>
  <c r="IC89" i="1"/>
  <c r="ID89" i="1"/>
  <c r="IE89" i="1"/>
  <c r="IF89" i="1"/>
  <c r="IG89" i="1"/>
  <c r="R90" i="1"/>
  <c r="AE90" i="1"/>
  <c r="AF90" i="1"/>
  <c r="AG90" i="1"/>
  <c r="AI90" i="1"/>
  <c r="AJ90" i="1"/>
  <c r="AO90" i="1"/>
  <c r="AP90" i="1"/>
  <c r="AQ90" i="1"/>
  <c r="AS90" i="1"/>
  <c r="AT90" i="1"/>
  <c r="AU90" i="1"/>
  <c r="AY90" i="1"/>
  <c r="AZ90" i="1"/>
  <c r="BA90" i="1"/>
  <c r="BG90" i="1"/>
  <c r="BH90" i="1"/>
  <c r="BI90" i="1"/>
  <c r="BJ90" i="1"/>
  <c r="BK90" i="1"/>
  <c r="BO90" i="1"/>
  <c r="BP90" i="1"/>
  <c r="BQ90" i="1"/>
  <c r="BR90" i="1"/>
  <c r="BS90" i="1"/>
  <c r="BT90" i="1"/>
  <c r="BV90" i="1"/>
  <c r="CG90" i="1"/>
  <c r="CH90" i="1"/>
  <c r="CI90" i="1"/>
  <c r="CJ90" i="1"/>
  <c r="CK90" i="1"/>
  <c r="CO90" i="1"/>
  <c r="FQ90" i="1"/>
  <c r="FR90" i="1"/>
  <c r="FS90" i="1"/>
  <c r="FT90" i="1"/>
  <c r="FU90" i="1"/>
  <c r="GX90" i="1"/>
  <c r="IC90" i="1"/>
  <c r="ID90" i="1"/>
  <c r="IE90" i="1"/>
  <c r="IF90" i="1"/>
  <c r="IG90" i="1"/>
  <c r="R91" i="1"/>
  <c r="AE91" i="1"/>
  <c r="AF91" i="1"/>
  <c r="AG91" i="1"/>
  <c r="AI91" i="1"/>
  <c r="AJ91" i="1"/>
  <c r="AO91" i="1"/>
  <c r="AP91" i="1"/>
  <c r="AQ91" i="1"/>
  <c r="AS91" i="1"/>
  <c r="AT91" i="1"/>
  <c r="AU91" i="1"/>
  <c r="AY91" i="1"/>
  <c r="AZ91" i="1"/>
  <c r="BA91" i="1"/>
  <c r="BG91" i="1"/>
  <c r="BH91" i="1"/>
  <c r="BI91" i="1"/>
  <c r="BJ91" i="1"/>
  <c r="BK91" i="1"/>
  <c r="BO91" i="1"/>
  <c r="BP91" i="1"/>
  <c r="BQ91" i="1"/>
  <c r="BR91" i="1"/>
  <c r="BS91" i="1"/>
  <c r="BT91" i="1"/>
  <c r="BV91" i="1"/>
  <c r="CG91" i="1"/>
  <c r="CH91" i="1"/>
  <c r="CI91" i="1"/>
  <c r="CJ91" i="1"/>
  <c r="CK91" i="1"/>
  <c r="CO91" i="1"/>
  <c r="FQ91" i="1"/>
  <c r="FR91" i="1"/>
  <c r="FS91" i="1"/>
  <c r="FT91" i="1"/>
  <c r="FU91" i="1"/>
  <c r="GX91" i="1"/>
  <c r="IC91" i="1"/>
  <c r="ID91" i="1"/>
  <c r="IE91" i="1"/>
  <c r="IF91" i="1"/>
  <c r="IG91" i="1"/>
  <c r="R92" i="1"/>
  <c r="AE92" i="1"/>
  <c r="AF92" i="1"/>
  <c r="AG92" i="1"/>
  <c r="AI92" i="1"/>
  <c r="AJ92" i="1"/>
  <c r="AO92" i="1"/>
  <c r="AP92" i="1"/>
  <c r="AQ92" i="1"/>
  <c r="AS92" i="1"/>
  <c r="AT92" i="1"/>
  <c r="AU92" i="1"/>
  <c r="AY92" i="1"/>
  <c r="AZ92" i="1"/>
  <c r="BA92" i="1"/>
  <c r="BG92" i="1"/>
  <c r="BH92" i="1"/>
  <c r="BI92" i="1"/>
  <c r="BJ92" i="1"/>
  <c r="BK92" i="1"/>
  <c r="BO92" i="1"/>
  <c r="BP92" i="1"/>
  <c r="BQ92" i="1"/>
  <c r="BR92" i="1"/>
  <c r="BS92" i="1"/>
  <c r="BT92" i="1"/>
  <c r="BV92" i="1"/>
  <c r="CG92" i="1"/>
  <c r="CH92" i="1"/>
  <c r="CI92" i="1"/>
  <c r="CJ92" i="1"/>
  <c r="CK92" i="1"/>
  <c r="CO92" i="1"/>
  <c r="FQ92" i="1"/>
  <c r="FR92" i="1"/>
  <c r="FS92" i="1"/>
  <c r="FT92" i="1"/>
  <c r="FU92" i="1"/>
  <c r="GX92" i="1"/>
  <c r="IC92" i="1"/>
  <c r="ID92" i="1"/>
  <c r="IE92" i="1"/>
  <c r="IF92" i="1"/>
  <c r="IG92" i="1"/>
  <c r="R93" i="1"/>
  <c r="AE93" i="1"/>
  <c r="AF93" i="1"/>
  <c r="AG93" i="1"/>
  <c r="AI93" i="1"/>
  <c r="AJ93" i="1"/>
  <c r="AO93" i="1"/>
  <c r="AP93" i="1"/>
  <c r="AQ93" i="1"/>
  <c r="AS93" i="1"/>
  <c r="AT93" i="1"/>
  <c r="AU93" i="1"/>
  <c r="AY93" i="1"/>
  <c r="AZ93" i="1"/>
  <c r="BA93" i="1"/>
  <c r="BG93" i="1"/>
  <c r="BH93" i="1"/>
  <c r="BI93" i="1"/>
  <c r="BJ93" i="1"/>
  <c r="BK93" i="1"/>
  <c r="BO93" i="1"/>
  <c r="BP93" i="1"/>
  <c r="BQ93" i="1"/>
  <c r="BR93" i="1"/>
  <c r="BS93" i="1"/>
  <c r="BT93" i="1"/>
  <c r="BV93" i="1"/>
  <c r="CG93" i="1"/>
  <c r="CH93" i="1"/>
  <c r="CI93" i="1"/>
  <c r="CJ93" i="1"/>
  <c r="CK93" i="1"/>
  <c r="CO93" i="1"/>
  <c r="FQ93" i="1"/>
  <c r="FR93" i="1"/>
  <c r="FS93" i="1"/>
  <c r="FT93" i="1"/>
  <c r="FU93" i="1"/>
  <c r="GX93" i="1"/>
  <c r="IC93" i="1"/>
  <c r="ID93" i="1"/>
  <c r="IE93" i="1"/>
  <c r="IF93" i="1"/>
  <c r="IG93" i="1"/>
  <c r="R94" i="1"/>
  <c r="AE94" i="1"/>
  <c r="AF94" i="1"/>
  <c r="AG94" i="1"/>
  <c r="AI94" i="1"/>
  <c r="AJ94" i="1"/>
  <c r="AO94" i="1"/>
  <c r="AP94" i="1"/>
  <c r="AQ94" i="1"/>
  <c r="AS94" i="1"/>
  <c r="AT94" i="1"/>
  <c r="AU94" i="1"/>
  <c r="AY94" i="1"/>
  <c r="AZ94" i="1"/>
  <c r="BA94" i="1"/>
  <c r="BG94" i="1"/>
  <c r="BH94" i="1"/>
  <c r="BI94" i="1"/>
  <c r="BJ94" i="1"/>
  <c r="BK94" i="1"/>
  <c r="BO94" i="1"/>
  <c r="BP94" i="1"/>
  <c r="BQ94" i="1"/>
  <c r="BR94" i="1"/>
  <c r="BS94" i="1"/>
  <c r="BT94" i="1"/>
  <c r="BV94" i="1"/>
  <c r="CG94" i="1"/>
  <c r="CH94" i="1"/>
  <c r="CI94" i="1"/>
  <c r="CJ94" i="1"/>
  <c r="CK94" i="1"/>
  <c r="CO94" i="1"/>
  <c r="FQ94" i="1"/>
  <c r="FR94" i="1"/>
  <c r="FS94" i="1"/>
  <c r="FT94" i="1"/>
  <c r="FU94" i="1"/>
  <c r="GX94" i="1"/>
  <c r="IC94" i="1"/>
  <c r="ID94" i="1"/>
  <c r="IE94" i="1"/>
  <c r="IF94" i="1"/>
  <c r="IG94" i="1"/>
  <c r="R95" i="1"/>
  <c r="AE95" i="1"/>
  <c r="AF95" i="1"/>
  <c r="AG95" i="1"/>
  <c r="AI95" i="1"/>
  <c r="AJ95" i="1"/>
  <c r="AO95" i="1"/>
  <c r="AP95" i="1"/>
  <c r="AQ95" i="1"/>
  <c r="AS95" i="1"/>
  <c r="AT95" i="1"/>
  <c r="AU95" i="1"/>
  <c r="AY95" i="1"/>
  <c r="AZ95" i="1"/>
  <c r="BA95" i="1"/>
  <c r="BG95" i="1"/>
  <c r="BH95" i="1"/>
  <c r="BI95" i="1"/>
  <c r="BJ95" i="1"/>
  <c r="BK95" i="1"/>
  <c r="BO95" i="1"/>
  <c r="BP95" i="1"/>
  <c r="BQ95" i="1"/>
  <c r="BR95" i="1"/>
  <c r="BS95" i="1"/>
  <c r="BT95" i="1"/>
  <c r="BV95" i="1"/>
  <c r="CG95" i="1"/>
  <c r="CH95" i="1"/>
  <c r="CI95" i="1"/>
  <c r="CJ95" i="1"/>
  <c r="CK95" i="1"/>
  <c r="CO95" i="1"/>
  <c r="FQ95" i="1"/>
  <c r="FR95" i="1"/>
  <c r="FS95" i="1"/>
  <c r="FT95" i="1"/>
  <c r="FU95" i="1"/>
  <c r="GX95" i="1"/>
  <c r="IC95" i="1"/>
  <c r="ID95" i="1"/>
  <c r="IE95" i="1"/>
  <c r="IF95" i="1"/>
  <c r="IG95" i="1"/>
  <c r="R96" i="1"/>
  <c r="AE96" i="1"/>
  <c r="AF96" i="1"/>
  <c r="AG96" i="1"/>
  <c r="AI96" i="1"/>
  <c r="AJ96" i="1"/>
  <c r="AO96" i="1"/>
  <c r="AP96" i="1"/>
  <c r="AQ96" i="1"/>
  <c r="AS96" i="1"/>
  <c r="AT96" i="1"/>
  <c r="AU96" i="1"/>
  <c r="AY96" i="1"/>
  <c r="AZ96" i="1"/>
  <c r="BA96" i="1"/>
  <c r="BG96" i="1"/>
  <c r="BH96" i="1"/>
  <c r="BI96" i="1"/>
  <c r="BJ96" i="1"/>
  <c r="BK96" i="1"/>
  <c r="BO96" i="1"/>
  <c r="BP96" i="1"/>
  <c r="BQ96" i="1"/>
  <c r="BR96" i="1"/>
  <c r="BS96" i="1"/>
  <c r="BT96" i="1"/>
  <c r="BV96" i="1"/>
  <c r="CG96" i="1"/>
  <c r="CH96" i="1"/>
  <c r="CI96" i="1"/>
  <c r="CJ96" i="1"/>
  <c r="CK96" i="1"/>
  <c r="CO96" i="1"/>
  <c r="FQ96" i="1"/>
  <c r="FR96" i="1"/>
  <c r="FS96" i="1"/>
  <c r="FT96" i="1"/>
  <c r="FU96" i="1"/>
  <c r="GX96" i="1"/>
  <c r="IC96" i="1"/>
  <c r="ID96" i="1"/>
  <c r="IE96" i="1"/>
  <c r="IF96" i="1"/>
  <c r="IG96" i="1"/>
  <c r="R97" i="1"/>
  <c r="AE97" i="1"/>
  <c r="AF97" i="1"/>
  <c r="AG97" i="1"/>
  <c r="AI97" i="1"/>
  <c r="AJ97" i="1"/>
  <c r="AO97" i="1"/>
  <c r="AP97" i="1"/>
  <c r="AQ97" i="1"/>
  <c r="AS97" i="1"/>
  <c r="AT97" i="1"/>
  <c r="AU97" i="1"/>
  <c r="AY97" i="1"/>
  <c r="AZ97" i="1"/>
  <c r="BA97" i="1"/>
  <c r="BG97" i="1"/>
  <c r="BH97" i="1"/>
  <c r="BI97" i="1"/>
  <c r="BJ97" i="1"/>
  <c r="BK97" i="1"/>
  <c r="BO97" i="1"/>
  <c r="BP97" i="1"/>
  <c r="BQ97" i="1"/>
  <c r="BR97" i="1"/>
  <c r="BS97" i="1"/>
  <c r="BT97" i="1"/>
  <c r="BV97" i="1"/>
  <c r="CG97" i="1"/>
  <c r="CH97" i="1"/>
  <c r="CI97" i="1"/>
  <c r="CJ97" i="1"/>
  <c r="CK97" i="1"/>
  <c r="CO97" i="1"/>
  <c r="FQ97" i="1"/>
  <c r="FR97" i="1"/>
  <c r="FS97" i="1"/>
  <c r="FT97" i="1"/>
  <c r="FU97" i="1"/>
  <c r="GX97" i="1"/>
  <c r="IC97" i="1"/>
  <c r="ID97" i="1"/>
  <c r="IE97" i="1"/>
  <c r="IF97" i="1"/>
  <c r="IG97" i="1"/>
  <c r="R98" i="1"/>
  <c r="AE98" i="1"/>
  <c r="AF98" i="1"/>
  <c r="AG98" i="1"/>
  <c r="AI98" i="1"/>
  <c r="AJ98" i="1"/>
  <c r="AO98" i="1"/>
  <c r="AP98" i="1"/>
  <c r="AQ98" i="1"/>
  <c r="AS98" i="1"/>
  <c r="AT98" i="1"/>
  <c r="AU98" i="1"/>
  <c r="AY98" i="1"/>
  <c r="AZ98" i="1"/>
  <c r="BA98" i="1"/>
  <c r="BG98" i="1"/>
  <c r="BH98" i="1"/>
  <c r="BI98" i="1"/>
  <c r="BJ98" i="1"/>
  <c r="BK98" i="1"/>
  <c r="BO98" i="1"/>
  <c r="BP98" i="1"/>
  <c r="BQ98" i="1"/>
  <c r="BR98" i="1"/>
  <c r="BS98" i="1"/>
  <c r="BT98" i="1"/>
  <c r="BV98" i="1"/>
  <c r="CG98" i="1"/>
  <c r="CH98" i="1"/>
  <c r="CI98" i="1"/>
  <c r="CJ98" i="1"/>
  <c r="CK98" i="1"/>
  <c r="CO98" i="1"/>
  <c r="FQ98" i="1"/>
  <c r="FR98" i="1"/>
  <c r="FS98" i="1"/>
  <c r="FT98" i="1"/>
  <c r="FU98" i="1"/>
  <c r="GX98" i="1"/>
  <c r="IC98" i="1"/>
  <c r="ID98" i="1"/>
  <c r="IE98" i="1"/>
  <c r="IF98" i="1"/>
  <c r="IG98" i="1"/>
  <c r="R99" i="1"/>
  <c r="AE99" i="1"/>
  <c r="AF99" i="1"/>
  <c r="AG99" i="1"/>
  <c r="AI99" i="1"/>
  <c r="AJ99" i="1"/>
  <c r="AO99" i="1"/>
  <c r="AP99" i="1"/>
  <c r="AQ99" i="1"/>
  <c r="AS99" i="1"/>
  <c r="AT99" i="1"/>
  <c r="AU99" i="1"/>
  <c r="AY99" i="1"/>
  <c r="AZ99" i="1"/>
  <c r="BA99" i="1"/>
  <c r="BG99" i="1"/>
  <c r="BH99" i="1"/>
  <c r="BI99" i="1"/>
  <c r="BJ99" i="1"/>
  <c r="BK99" i="1"/>
  <c r="BO99" i="1"/>
  <c r="BP99" i="1"/>
  <c r="BQ99" i="1"/>
  <c r="BR99" i="1"/>
  <c r="BS99" i="1"/>
  <c r="BT99" i="1"/>
  <c r="BV99" i="1"/>
  <c r="CG99" i="1"/>
  <c r="CH99" i="1"/>
  <c r="CI99" i="1"/>
  <c r="CJ99" i="1"/>
  <c r="CK99" i="1"/>
  <c r="CO99" i="1"/>
  <c r="FQ99" i="1"/>
  <c r="FR99" i="1"/>
  <c r="FS99" i="1"/>
  <c r="FT99" i="1"/>
  <c r="FU99" i="1"/>
  <c r="GX99" i="1"/>
  <c r="IC99" i="1"/>
  <c r="ID99" i="1"/>
  <c r="IE99" i="1"/>
  <c r="IF99" i="1"/>
  <c r="IG99" i="1"/>
  <c r="R100" i="1"/>
  <c r="AE100" i="1"/>
  <c r="AF100" i="1"/>
  <c r="AG100" i="1"/>
  <c r="AI100" i="1"/>
  <c r="AJ100" i="1"/>
  <c r="AO100" i="1"/>
  <c r="AP100" i="1"/>
  <c r="AQ100" i="1"/>
  <c r="AS100" i="1"/>
  <c r="AT100" i="1"/>
  <c r="AU100" i="1"/>
  <c r="AY100" i="1"/>
  <c r="AZ100" i="1"/>
  <c r="BA100" i="1"/>
  <c r="BG100" i="1"/>
  <c r="BH100" i="1"/>
  <c r="BI100" i="1"/>
  <c r="BJ100" i="1"/>
  <c r="BK100" i="1"/>
  <c r="BO100" i="1"/>
  <c r="BP100" i="1"/>
  <c r="BQ100" i="1"/>
  <c r="BR100" i="1"/>
  <c r="BS100" i="1"/>
  <c r="BT100" i="1"/>
  <c r="BV100" i="1"/>
  <c r="CG100" i="1"/>
  <c r="CH100" i="1"/>
  <c r="CI100" i="1"/>
  <c r="CJ100" i="1"/>
  <c r="CK100" i="1"/>
  <c r="CO100" i="1"/>
  <c r="FQ100" i="1"/>
  <c r="FR100" i="1"/>
  <c r="FS100" i="1"/>
  <c r="FT100" i="1"/>
  <c r="FU100" i="1"/>
  <c r="GX100" i="1"/>
  <c r="IC100" i="1"/>
  <c r="ID100" i="1"/>
  <c r="IE100" i="1"/>
  <c r="IF100" i="1"/>
  <c r="IG100" i="1"/>
  <c r="R101" i="1"/>
  <c r="AE101" i="1"/>
  <c r="AF101" i="1"/>
  <c r="AG101" i="1"/>
  <c r="AI101" i="1"/>
  <c r="AJ101" i="1"/>
  <c r="AO101" i="1"/>
  <c r="AP101" i="1"/>
  <c r="AQ101" i="1"/>
  <c r="AS101" i="1"/>
  <c r="AT101" i="1"/>
  <c r="AU101" i="1"/>
  <c r="AY101" i="1"/>
  <c r="AZ101" i="1"/>
  <c r="BA101" i="1"/>
  <c r="BG101" i="1"/>
  <c r="BH101" i="1"/>
  <c r="BI101" i="1"/>
  <c r="BJ101" i="1"/>
  <c r="BK101" i="1"/>
  <c r="BO101" i="1"/>
  <c r="BP101" i="1"/>
  <c r="BQ101" i="1"/>
  <c r="BR101" i="1"/>
  <c r="BS101" i="1"/>
  <c r="BT101" i="1"/>
  <c r="BV101" i="1"/>
  <c r="CG101" i="1"/>
  <c r="CH101" i="1"/>
  <c r="CI101" i="1"/>
  <c r="CJ101" i="1"/>
  <c r="CK101" i="1"/>
  <c r="CO101" i="1"/>
  <c r="FQ101" i="1"/>
  <c r="FR101" i="1"/>
  <c r="FS101" i="1"/>
  <c r="FT101" i="1"/>
  <c r="FU101" i="1"/>
  <c r="GX101" i="1"/>
  <c r="IC101" i="1"/>
  <c r="ID101" i="1"/>
  <c r="IE101" i="1"/>
  <c r="IF101" i="1"/>
  <c r="IG101" i="1"/>
  <c r="R102" i="1"/>
  <c r="AE102" i="1"/>
  <c r="AF102" i="1"/>
  <c r="AG102" i="1"/>
  <c r="AI102" i="1"/>
  <c r="AJ102" i="1"/>
  <c r="AO102" i="1"/>
  <c r="AP102" i="1"/>
  <c r="AQ102" i="1"/>
  <c r="AS102" i="1"/>
  <c r="AT102" i="1"/>
  <c r="AU102" i="1"/>
  <c r="AY102" i="1"/>
  <c r="AZ102" i="1"/>
  <c r="BA102" i="1"/>
  <c r="BG102" i="1"/>
  <c r="BH102" i="1"/>
  <c r="BI102" i="1"/>
  <c r="BJ102" i="1"/>
  <c r="BK102" i="1"/>
  <c r="BO102" i="1"/>
  <c r="BP102" i="1"/>
  <c r="BQ102" i="1"/>
  <c r="BR102" i="1"/>
  <c r="BS102" i="1"/>
  <c r="BT102" i="1"/>
  <c r="BV102" i="1"/>
  <c r="CG102" i="1"/>
  <c r="CH102" i="1"/>
  <c r="CI102" i="1"/>
  <c r="CJ102" i="1"/>
  <c r="CK102" i="1"/>
  <c r="CO102" i="1"/>
  <c r="FQ102" i="1"/>
  <c r="FR102" i="1"/>
  <c r="FS102" i="1"/>
  <c r="FT102" i="1"/>
  <c r="FU102" i="1"/>
  <c r="GX102" i="1"/>
  <c r="IC102" i="1"/>
  <c r="ID102" i="1"/>
  <c r="IE102" i="1"/>
  <c r="IF102" i="1"/>
  <c r="IG102" i="1"/>
  <c r="R103" i="1"/>
  <c r="AE103" i="1"/>
  <c r="AF103" i="1"/>
  <c r="AG103" i="1"/>
  <c r="AI103" i="1"/>
  <c r="AJ103" i="1"/>
  <c r="AO103" i="1"/>
  <c r="AP103" i="1"/>
  <c r="AQ103" i="1"/>
  <c r="AS103" i="1"/>
  <c r="AT103" i="1"/>
  <c r="AU103" i="1"/>
  <c r="AY103" i="1"/>
  <c r="AZ103" i="1"/>
  <c r="BA103" i="1"/>
  <c r="BG103" i="1"/>
  <c r="BH103" i="1"/>
  <c r="BI103" i="1"/>
  <c r="BJ103" i="1"/>
  <c r="BK103" i="1"/>
  <c r="BO103" i="1"/>
  <c r="BP103" i="1"/>
  <c r="BQ103" i="1"/>
  <c r="BR103" i="1"/>
  <c r="BS103" i="1"/>
  <c r="BT103" i="1"/>
  <c r="BV103" i="1"/>
  <c r="CG103" i="1"/>
  <c r="CH103" i="1"/>
  <c r="CI103" i="1"/>
  <c r="CJ103" i="1"/>
  <c r="CK103" i="1"/>
  <c r="CO103" i="1"/>
  <c r="FQ103" i="1"/>
  <c r="FR103" i="1"/>
  <c r="FS103" i="1"/>
  <c r="FT103" i="1"/>
  <c r="FU103" i="1"/>
  <c r="GX103" i="1"/>
  <c r="IC103" i="1"/>
  <c r="ID103" i="1"/>
  <c r="IE103" i="1"/>
  <c r="IF103" i="1"/>
  <c r="IG103" i="1"/>
  <c r="R104" i="1"/>
  <c r="AE104" i="1"/>
  <c r="AF104" i="1"/>
  <c r="AG104" i="1"/>
  <c r="AI104" i="1"/>
  <c r="AJ104" i="1"/>
  <c r="AO104" i="1"/>
  <c r="AP104" i="1"/>
  <c r="AQ104" i="1"/>
  <c r="AS104" i="1"/>
  <c r="AT104" i="1"/>
  <c r="AU104" i="1"/>
  <c r="AY104" i="1"/>
  <c r="AZ104" i="1"/>
  <c r="BA104" i="1"/>
  <c r="BG104" i="1"/>
  <c r="BH104" i="1"/>
  <c r="BI104" i="1"/>
  <c r="BJ104" i="1"/>
  <c r="BK104" i="1"/>
  <c r="BO104" i="1"/>
  <c r="BP104" i="1"/>
  <c r="BQ104" i="1"/>
  <c r="BR104" i="1"/>
  <c r="BS104" i="1"/>
  <c r="BT104" i="1"/>
  <c r="BV104" i="1"/>
  <c r="CG104" i="1"/>
  <c r="CH104" i="1"/>
  <c r="CI104" i="1"/>
  <c r="CJ104" i="1"/>
  <c r="CK104" i="1"/>
  <c r="CO104" i="1"/>
  <c r="FQ104" i="1"/>
  <c r="FR104" i="1"/>
  <c r="FS104" i="1"/>
  <c r="FT104" i="1"/>
  <c r="FU104" i="1"/>
  <c r="GX104" i="1"/>
  <c r="IC104" i="1"/>
  <c r="ID104" i="1"/>
  <c r="IE104" i="1"/>
  <c r="IF104" i="1"/>
  <c r="IG104" i="1"/>
  <c r="R105" i="1"/>
  <c r="AE105" i="1"/>
  <c r="AF105" i="1"/>
  <c r="AG105" i="1"/>
  <c r="AI105" i="1"/>
  <c r="AJ105" i="1"/>
  <c r="AO105" i="1"/>
  <c r="AP105" i="1"/>
  <c r="AQ105" i="1"/>
  <c r="AS105" i="1"/>
  <c r="AT105" i="1"/>
  <c r="AU105" i="1"/>
  <c r="AY105" i="1"/>
  <c r="AZ105" i="1"/>
  <c r="BA105" i="1"/>
  <c r="BG105" i="1"/>
  <c r="BH105" i="1"/>
  <c r="BI105" i="1"/>
  <c r="BJ105" i="1"/>
  <c r="BK105" i="1"/>
  <c r="BO105" i="1"/>
  <c r="BP105" i="1"/>
  <c r="BQ105" i="1"/>
  <c r="BR105" i="1"/>
  <c r="BS105" i="1"/>
  <c r="BT105" i="1"/>
  <c r="BV105" i="1"/>
  <c r="CG105" i="1"/>
  <c r="CH105" i="1"/>
  <c r="CI105" i="1"/>
  <c r="CJ105" i="1"/>
  <c r="CK105" i="1"/>
  <c r="CO105" i="1"/>
  <c r="FQ105" i="1"/>
  <c r="FR105" i="1"/>
  <c r="FS105" i="1"/>
  <c r="FT105" i="1"/>
  <c r="FU105" i="1"/>
  <c r="GX105" i="1"/>
  <c r="IC105" i="1"/>
  <c r="ID105" i="1"/>
  <c r="IE105" i="1"/>
  <c r="IF105" i="1"/>
  <c r="IG105" i="1"/>
  <c r="R106" i="1"/>
  <c r="AE106" i="1"/>
  <c r="AF106" i="1"/>
  <c r="AG106" i="1"/>
  <c r="AI106" i="1"/>
  <c r="AJ106" i="1"/>
  <c r="AO106" i="1"/>
  <c r="AP106" i="1"/>
  <c r="AQ106" i="1"/>
  <c r="AS106" i="1"/>
  <c r="AT106" i="1"/>
  <c r="AU106" i="1"/>
  <c r="AY106" i="1"/>
  <c r="AZ106" i="1"/>
  <c r="BA106" i="1"/>
  <c r="BG106" i="1"/>
  <c r="BH106" i="1"/>
  <c r="BI106" i="1"/>
  <c r="BJ106" i="1"/>
  <c r="BK106" i="1"/>
  <c r="BO106" i="1"/>
  <c r="BP106" i="1"/>
  <c r="BQ106" i="1"/>
  <c r="BR106" i="1"/>
  <c r="BS106" i="1"/>
  <c r="BT106" i="1"/>
  <c r="BV106" i="1"/>
  <c r="CG106" i="1"/>
  <c r="CH106" i="1"/>
  <c r="CI106" i="1"/>
  <c r="CJ106" i="1"/>
  <c r="CK106" i="1"/>
  <c r="CO106" i="1"/>
  <c r="FQ106" i="1"/>
  <c r="FR106" i="1"/>
  <c r="FS106" i="1"/>
  <c r="FT106" i="1"/>
  <c r="FU106" i="1"/>
  <c r="GX106" i="1"/>
  <c r="IC106" i="1"/>
  <c r="ID106" i="1"/>
  <c r="IE106" i="1"/>
  <c r="IF106" i="1"/>
  <c r="IG106" i="1"/>
  <c r="R107" i="1"/>
  <c r="AE107" i="1"/>
  <c r="AF107" i="1"/>
  <c r="AG107" i="1"/>
  <c r="AI107" i="1"/>
  <c r="AJ107" i="1"/>
  <c r="AO107" i="1"/>
  <c r="AP107" i="1"/>
  <c r="AQ107" i="1"/>
  <c r="AS107" i="1"/>
  <c r="AT107" i="1"/>
  <c r="AU107" i="1"/>
  <c r="AY107" i="1"/>
  <c r="AZ107" i="1"/>
  <c r="BA107" i="1"/>
  <c r="BG107" i="1"/>
  <c r="BH107" i="1"/>
  <c r="BI107" i="1"/>
  <c r="BJ107" i="1"/>
  <c r="BK107" i="1"/>
  <c r="BO107" i="1"/>
  <c r="BP107" i="1"/>
  <c r="BQ107" i="1"/>
  <c r="BR107" i="1"/>
  <c r="BS107" i="1"/>
  <c r="BT107" i="1"/>
  <c r="BV107" i="1"/>
  <c r="CG107" i="1"/>
  <c r="CH107" i="1"/>
  <c r="CI107" i="1"/>
  <c r="CJ107" i="1"/>
  <c r="CK107" i="1"/>
  <c r="CO107" i="1"/>
  <c r="FQ107" i="1"/>
  <c r="FR107" i="1"/>
  <c r="FS107" i="1"/>
  <c r="FT107" i="1"/>
  <c r="FU107" i="1"/>
  <c r="GX107" i="1"/>
  <c r="IC107" i="1"/>
  <c r="ID107" i="1"/>
  <c r="IE107" i="1"/>
  <c r="IF107" i="1"/>
  <c r="IG107" i="1"/>
  <c r="R108" i="1"/>
  <c r="AE108" i="1"/>
  <c r="AF108" i="1"/>
  <c r="AG108" i="1"/>
  <c r="AI108" i="1"/>
  <c r="AJ108" i="1"/>
  <c r="AO108" i="1"/>
  <c r="AP108" i="1"/>
  <c r="AQ108" i="1"/>
  <c r="AS108" i="1"/>
  <c r="AT108" i="1"/>
  <c r="AU108" i="1"/>
  <c r="AY108" i="1"/>
  <c r="AZ108" i="1"/>
  <c r="BA108" i="1"/>
  <c r="BG108" i="1"/>
  <c r="BH108" i="1"/>
  <c r="BI108" i="1"/>
  <c r="BJ108" i="1"/>
  <c r="BK108" i="1"/>
  <c r="BO108" i="1"/>
  <c r="BP108" i="1"/>
  <c r="BQ108" i="1"/>
  <c r="BR108" i="1"/>
  <c r="BS108" i="1"/>
  <c r="BT108" i="1"/>
  <c r="BV108" i="1"/>
  <c r="CG108" i="1"/>
  <c r="CH108" i="1"/>
  <c r="CI108" i="1"/>
  <c r="CJ108" i="1"/>
  <c r="CK108" i="1"/>
  <c r="CO108" i="1"/>
  <c r="FQ108" i="1"/>
  <c r="FR108" i="1"/>
  <c r="FS108" i="1"/>
  <c r="FT108" i="1"/>
  <c r="FU108" i="1"/>
  <c r="GX108" i="1"/>
  <c r="IC108" i="1"/>
  <c r="ID108" i="1"/>
  <c r="IE108" i="1"/>
  <c r="IF108" i="1"/>
  <c r="IG108" i="1"/>
  <c r="R109" i="1"/>
  <c r="AE109" i="1"/>
  <c r="AF109" i="1"/>
  <c r="AG109" i="1"/>
  <c r="AI109" i="1"/>
  <c r="AJ109" i="1"/>
  <c r="AO109" i="1"/>
  <c r="AP109" i="1"/>
  <c r="AQ109" i="1"/>
  <c r="AS109" i="1"/>
  <c r="AT109" i="1"/>
  <c r="AU109" i="1"/>
  <c r="AY109" i="1"/>
  <c r="AZ109" i="1"/>
  <c r="BA109" i="1"/>
  <c r="BG109" i="1"/>
  <c r="BH109" i="1"/>
  <c r="BI109" i="1"/>
  <c r="BJ109" i="1"/>
  <c r="BK109" i="1"/>
  <c r="BO109" i="1"/>
  <c r="BP109" i="1"/>
  <c r="BQ109" i="1"/>
  <c r="BR109" i="1"/>
  <c r="BS109" i="1"/>
  <c r="BT109" i="1"/>
  <c r="BV109" i="1"/>
  <c r="CG109" i="1"/>
  <c r="CH109" i="1"/>
  <c r="CI109" i="1"/>
  <c r="CJ109" i="1"/>
  <c r="CK109" i="1"/>
  <c r="CO109" i="1"/>
  <c r="FQ109" i="1"/>
  <c r="FR109" i="1"/>
  <c r="FS109" i="1"/>
  <c r="FT109" i="1"/>
  <c r="FU109" i="1"/>
  <c r="GX109" i="1"/>
  <c r="IC109" i="1"/>
  <c r="ID109" i="1"/>
  <c r="IE109" i="1"/>
  <c r="IF109" i="1"/>
  <c r="IG109" i="1"/>
  <c r="R110" i="1"/>
  <c r="AE110" i="1"/>
  <c r="AF110" i="1"/>
  <c r="AG110" i="1"/>
  <c r="AI110" i="1"/>
  <c r="AJ110" i="1"/>
  <c r="AO110" i="1"/>
  <c r="AP110" i="1"/>
  <c r="AQ110" i="1"/>
  <c r="AS110" i="1"/>
  <c r="AT110" i="1"/>
  <c r="AU110" i="1"/>
  <c r="AY110" i="1"/>
  <c r="AZ110" i="1"/>
  <c r="BA110" i="1"/>
  <c r="BG110" i="1"/>
  <c r="BH110" i="1"/>
  <c r="BI110" i="1"/>
  <c r="BJ110" i="1"/>
  <c r="BK110" i="1"/>
  <c r="BO110" i="1"/>
  <c r="BP110" i="1"/>
  <c r="BQ110" i="1"/>
  <c r="BR110" i="1"/>
  <c r="BS110" i="1"/>
  <c r="BT110" i="1"/>
  <c r="BV110" i="1"/>
  <c r="CG110" i="1"/>
  <c r="CH110" i="1"/>
  <c r="CI110" i="1"/>
  <c r="CJ110" i="1"/>
  <c r="CK110" i="1"/>
  <c r="CO110" i="1"/>
  <c r="FQ110" i="1"/>
  <c r="FR110" i="1"/>
  <c r="FS110" i="1"/>
  <c r="FT110" i="1"/>
  <c r="FU110" i="1"/>
  <c r="GX110" i="1"/>
  <c r="IC110" i="1"/>
  <c r="ID110" i="1"/>
  <c r="IE110" i="1"/>
  <c r="IF110" i="1"/>
  <c r="IG110" i="1"/>
  <c r="R111" i="1"/>
  <c r="AE111" i="1"/>
  <c r="AF111" i="1"/>
  <c r="AG111" i="1"/>
  <c r="AI111" i="1"/>
  <c r="AJ111" i="1"/>
  <c r="AO111" i="1"/>
  <c r="AP111" i="1"/>
  <c r="AQ111" i="1"/>
  <c r="AS111" i="1"/>
  <c r="AT111" i="1"/>
  <c r="AU111" i="1"/>
  <c r="AY111" i="1"/>
  <c r="AZ111" i="1"/>
  <c r="BA111" i="1"/>
  <c r="BG111" i="1"/>
  <c r="BH111" i="1"/>
  <c r="BI111" i="1"/>
  <c r="BJ111" i="1"/>
  <c r="BK111" i="1"/>
  <c r="BO111" i="1"/>
  <c r="BP111" i="1"/>
  <c r="BQ111" i="1"/>
  <c r="BR111" i="1"/>
  <c r="BS111" i="1"/>
  <c r="BT111" i="1"/>
  <c r="BV111" i="1"/>
  <c r="CG111" i="1"/>
  <c r="CH111" i="1"/>
  <c r="CI111" i="1"/>
  <c r="CJ111" i="1"/>
  <c r="CK111" i="1"/>
  <c r="CO111" i="1"/>
  <c r="FQ111" i="1"/>
  <c r="FR111" i="1"/>
  <c r="FS111" i="1"/>
  <c r="FT111" i="1"/>
  <c r="FU111" i="1"/>
  <c r="GX111" i="1"/>
  <c r="IC111" i="1"/>
  <c r="ID111" i="1"/>
  <c r="IE111" i="1"/>
  <c r="IF111" i="1"/>
  <c r="IG111" i="1"/>
  <c r="R112" i="1"/>
  <c r="AE112" i="1"/>
  <c r="AF112" i="1"/>
  <c r="AG112" i="1"/>
  <c r="AI112" i="1"/>
  <c r="AJ112" i="1"/>
  <c r="AO112" i="1"/>
  <c r="AP112" i="1"/>
  <c r="AQ112" i="1"/>
  <c r="AS112" i="1"/>
  <c r="AT112" i="1"/>
  <c r="AU112" i="1"/>
  <c r="AY112" i="1"/>
  <c r="AZ112" i="1"/>
  <c r="BA112" i="1"/>
  <c r="BG112" i="1"/>
  <c r="BH112" i="1"/>
  <c r="BI112" i="1"/>
  <c r="BJ112" i="1"/>
  <c r="BK112" i="1"/>
  <c r="BO112" i="1"/>
  <c r="BP112" i="1"/>
  <c r="BQ112" i="1"/>
  <c r="BR112" i="1"/>
  <c r="BS112" i="1"/>
  <c r="BT112" i="1"/>
  <c r="BV112" i="1"/>
  <c r="CG112" i="1"/>
  <c r="CH112" i="1"/>
  <c r="CI112" i="1"/>
  <c r="CJ112" i="1"/>
  <c r="CK112" i="1"/>
  <c r="CO112" i="1"/>
  <c r="FQ112" i="1"/>
  <c r="FR112" i="1"/>
  <c r="FS112" i="1"/>
  <c r="FT112" i="1"/>
  <c r="FU112" i="1"/>
  <c r="GX112" i="1"/>
  <c r="IC112" i="1"/>
  <c r="ID112" i="1"/>
  <c r="IE112" i="1"/>
  <c r="IF112" i="1"/>
  <c r="IG112" i="1"/>
  <c r="R113" i="1"/>
  <c r="AE113" i="1"/>
  <c r="AF113" i="1"/>
  <c r="AG113" i="1"/>
  <c r="AI113" i="1"/>
  <c r="AJ113" i="1"/>
  <c r="AO113" i="1"/>
  <c r="AP113" i="1"/>
  <c r="AQ113" i="1"/>
  <c r="AS113" i="1"/>
  <c r="AT113" i="1"/>
  <c r="AU113" i="1"/>
  <c r="AY113" i="1"/>
  <c r="AZ113" i="1"/>
  <c r="BA113" i="1"/>
  <c r="BG113" i="1"/>
  <c r="BH113" i="1"/>
  <c r="BI113" i="1"/>
  <c r="BJ113" i="1"/>
  <c r="BK113" i="1"/>
  <c r="BO113" i="1"/>
  <c r="BP113" i="1"/>
  <c r="BQ113" i="1"/>
  <c r="BR113" i="1"/>
  <c r="BS113" i="1"/>
  <c r="BT113" i="1"/>
  <c r="BV113" i="1"/>
  <c r="CG113" i="1"/>
  <c r="CH113" i="1"/>
  <c r="CI113" i="1"/>
  <c r="CJ113" i="1"/>
  <c r="CK113" i="1"/>
  <c r="CO113" i="1"/>
  <c r="FQ113" i="1"/>
  <c r="FR113" i="1"/>
  <c r="FS113" i="1"/>
  <c r="FT113" i="1"/>
  <c r="FU113" i="1"/>
  <c r="GX113" i="1"/>
  <c r="IC113" i="1"/>
  <c r="ID113" i="1"/>
  <c r="IE113" i="1"/>
  <c r="IF113" i="1"/>
  <c r="IG113" i="1"/>
  <c r="R114" i="1"/>
  <c r="AE114" i="1"/>
  <c r="AF114" i="1"/>
  <c r="AG114" i="1"/>
  <c r="AI114" i="1"/>
  <c r="AJ114" i="1"/>
  <c r="AO114" i="1"/>
  <c r="AP114" i="1"/>
  <c r="AQ114" i="1"/>
  <c r="AS114" i="1"/>
  <c r="AT114" i="1"/>
  <c r="AU114" i="1"/>
  <c r="AY114" i="1"/>
  <c r="AZ114" i="1"/>
  <c r="BA114" i="1"/>
  <c r="BG114" i="1"/>
  <c r="BH114" i="1"/>
  <c r="BI114" i="1"/>
  <c r="BJ114" i="1"/>
  <c r="BK114" i="1"/>
  <c r="BO114" i="1"/>
  <c r="BP114" i="1"/>
  <c r="BQ114" i="1"/>
  <c r="BR114" i="1"/>
  <c r="BS114" i="1"/>
  <c r="BT114" i="1"/>
  <c r="BV114" i="1"/>
  <c r="CG114" i="1"/>
  <c r="CH114" i="1"/>
  <c r="CI114" i="1"/>
  <c r="CJ114" i="1"/>
  <c r="CK114" i="1"/>
  <c r="CO114" i="1"/>
  <c r="FQ114" i="1"/>
  <c r="FR114" i="1"/>
  <c r="FS114" i="1"/>
  <c r="FT114" i="1"/>
  <c r="FU114" i="1"/>
  <c r="GX114" i="1"/>
  <c r="IC114" i="1"/>
  <c r="ID114" i="1"/>
  <c r="IE114" i="1"/>
  <c r="IF114" i="1"/>
  <c r="IG114" i="1"/>
  <c r="R115" i="1"/>
  <c r="AE115" i="1"/>
  <c r="AF115" i="1"/>
  <c r="AG115" i="1"/>
  <c r="AI115" i="1"/>
  <c r="AJ115" i="1"/>
  <c r="AO115" i="1"/>
  <c r="AP115" i="1"/>
  <c r="AQ115" i="1"/>
  <c r="AS115" i="1"/>
  <c r="AT115" i="1"/>
  <c r="AU115" i="1"/>
  <c r="AY115" i="1"/>
  <c r="AZ115" i="1"/>
  <c r="BA115" i="1"/>
  <c r="BG115" i="1"/>
  <c r="BH115" i="1"/>
  <c r="BI115" i="1"/>
  <c r="BJ115" i="1"/>
  <c r="BK115" i="1"/>
  <c r="BO115" i="1"/>
  <c r="BP115" i="1"/>
  <c r="BQ115" i="1"/>
  <c r="BR115" i="1"/>
  <c r="BS115" i="1"/>
  <c r="BT115" i="1"/>
  <c r="BV115" i="1"/>
  <c r="CG115" i="1"/>
  <c r="CH115" i="1"/>
  <c r="CI115" i="1"/>
  <c r="CJ115" i="1"/>
  <c r="CK115" i="1"/>
  <c r="CO115" i="1"/>
  <c r="FQ115" i="1"/>
  <c r="FR115" i="1"/>
  <c r="FS115" i="1"/>
  <c r="FT115" i="1"/>
  <c r="FU115" i="1"/>
  <c r="GX115" i="1"/>
  <c r="IC115" i="1"/>
  <c r="ID115" i="1"/>
  <c r="IE115" i="1"/>
  <c r="IF115" i="1"/>
  <c r="IG115" i="1"/>
  <c r="R116" i="1"/>
  <c r="AE116" i="1"/>
  <c r="AF116" i="1"/>
  <c r="AG116" i="1"/>
  <c r="AI116" i="1"/>
  <c r="AJ116" i="1"/>
  <c r="AO116" i="1"/>
  <c r="AP116" i="1"/>
  <c r="AQ116" i="1"/>
  <c r="AS116" i="1"/>
  <c r="AT116" i="1"/>
  <c r="AU116" i="1"/>
  <c r="AY116" i="1"/>
  <c r="AZ116" i="1"/>
  <c r="BA116" i="1"/>
  <c r="BG116" i="1"/>
  <c r="BH116" i="1"/>
  <c r="BI116" i="1"/>
  <c r="BJ116" i="1"/>
  <c r="BK116" i="1"/>
  <c r="BO116" i="1"/>
  <c r="BP116" i="1"/>
  <c r="BQ116" i="1"/>
  <c r="BR116" i="1"/>
  <c r="BS116" i="1"/>
  <c r="BT116" i="1"/>
  <c r="BV116" i="1"/>
  <c r="CG116" i="1"/>
  <c r="CH116" i="1"/>
  <c r="CI116" i="1"/>
  <c r="CJ116" i="1"/>
  <c r="CK116" i="1"/>
  <c r="CO116" i="1"/>
  <c r="FQ116" i="1"/>
  <c r="FR116" i="1"/>
  <c r="FS116" i="1"/>
  <c r="FT116" i="1"/>
  <c r="FU116" i="1"/>
  <c r="GX116" i="1"/>
  <c r="IC116" i="1"/>
  <c r="ID116" i="1"/>
  <c r="IE116" i="1"/>
  <c r="IF116" i="1"/>
  <c r="IG116" i="1"/>
  <c r="R117" i="1"/>
  <c r="AE117" i="1"/>
  <c r="AF117" i="1"/>
  <c r="AG117" i="1"/>
  <c r="AI117" i="1"/>
  <c r="AJ117" i="1"/>
  <c r="AO117" i="1"/>
  <c r="AP117" i="1"/>
  <c r="AQ117" i="1"/>
  <c r="AS117" i="1"/>
  <c r="AT117" i="1"/>
  <c r="AU117" i="1"/>
  <c r="AY117" i="1"/>
  <c r="AZ117" i="1"/>
  <c r="BA117" i="1"/>
  <c r="BG117" i="1"/>
  <c r="BH117" i="1"/>
  <c r="BI117" i="1"/>
  <c r="BJ117" i="1"/>
  <c r="BK117" i="1"/>
  <c r="BO117" i="1"/>
  <c r="BP117" i="1"/>
  <c r="BQ117" i="1"/>
  <c r="BR117" i="1"/>
  <c r="BS117" i="1"/>
  <c r="BT117" i="1"/>
  <c r="BV117" i="1"/>
  <c r="CG117" i="1"/>
  <c r="CH117" i="1"/>
  <c r="CI117" i="1"/>
  <c r="CJ117" i="1"/>
  <c r="CK117" i="1"/>
  <c r="CO117" i="1"/>
  <c r="FQ117" i="1"/>
  <c r="FR117" i="1"/>
  <c r="FS117" i="1"/>
  <c r="FT117" i="1"/>
  <c r="FU117" i="1"/>
  <c r="GX117" i="1"/>
  <c r="IC117" i="1"/>
  <c r="ID117" i="1"/>
  <c r="IE117" i="1"/>
  <c r="IF117" i="1"/>
  <c r="IG117" i="1"/>
  <c r="R118" i="1"/>
  <c r="AE118" i="1"/>
  <c r="AF118" i="1"/>
  <c r="AG118" i="1"/>
  <c r="AI118" i="1"/>
  <c r="AJ118" i="1"/>
  <c r="AO118" i="1"/>
  <c r="AP118" i="1"/>
  <c r="AQ118" i="1"/>
  <c r="AS118" i="1"/>
  <c r="AT118" i="1"/>
  <c r="AU118" i="1"/>
  <c r="AY118" i="1"/>
  <c r="AZ118" i="1"/>
  <c r="BA118" i="1"/>
  <c r="BG118" i="1"/>
  <c r="BH118" i="1"/>
  <c r="BI118" i="1"/>
  <c r="BJ118" i="1"/>
  <c r="BK118" i="1"/>
  <c r="BO118" i="1"/>
  <c r="BP118" i="1"/>
  <c r="BQ118" i="1"/>
  <c r="BR118" i="1"/>
  <c r="BS118" i="1"/>
  <c r="BT118" i="1"/>
  <c r="BV118" i="1"/>
  <c r="CG118" i="1"/>
  <c r="CH118" i="1"/>
  <c r="CI118" i="1"/>
  <c r="CJ118" i="1"/>
  <c r="CK118" i="1"/>
  <c r="CO118" i="1"/>
  <c r="FQ118" i="1"/>
  <c r="FR118" i="1"/>
  <c r="FS118" i="1"/>
  <c r="FT118" i="1"/>
  <c r="FU118" i="1"/>
  <c r="GX118" i="1"/>
  <c r="IC118" i="1"/>
  <c r="ID118" i="1"/>
  <c r="IE118" i="1"/>
  <c r="IF118" i="1"/>
  <c r="IG118" i="1"/>
  <c r="R119" i="1"/>
  <c r="AE119" i="1"/>
  <c r="AF119" i="1"/>
  <c r="AG119" i="1"/>
  <c r="AI119" i="1"/>
  <c r="AJ119" i="1"/>
  <c r="AO119" i="1"/>
  <c r="AP119" i="1"/>
  <c r="AQ119" i="1"/>
  <c r="AS119" i="1"/>
  <c r="AT119" i="1"/>
  <c r="AU119" i="1"/>
  <c r="AY119" i="1"/>
  <c r="AZ119" i="1"/>
  <c r="BA119" i="1"/>
  <c r="BG119" i="1"/>
  <c r="BH119" i="1"/>
  <c r="BI119" i="1"/>
  <c r="BJ119" i="1"/>
  <c r="BK119" i="1"/>
  <c r="BO119" i="1"/>
  <c r="BP119" i="1"/>
  <c r="BQ119" i="1"/>
  <c r="BR119" i="1"/>
  <c r="BS119" i="1"/>
  <c r="BT119" i="1"/>
  <c r="BV119" i="1"/>
  <c r="CG119" i="1"/>
  <c r="CH119" i="1"/>
  <c r="CI119" i="1"/>
  <c r="CJ119" i="1"/>
  <c r="CK119" i="1"/>
  <c r="CO119" i="1"/>
  <c r="FQ119" i="1"/>
  <c r="FR119" i="1"/>
  <c r="FS119" i="1"/>
  <c r="FT119" i="1"/>
  <c r="FU119" i="1"/>
  <c r="GX119" i="1"/>
  <c r="IC119" i="1"/>
  <c r="ID119" i="1"/>
  <c r="IE119" i="1"/>
  <c r="IF119" i="1"/>
  <c r="IG119" i="1"/>
  <c r="R120" i="1"/>
  <c r="AE120" i="1"/>
  <c r="AF120" i="1"/>
  <c r="AG120" i="1"/>
  <c r="AI120" i="1"/>
  <c r="AJ120" i="1"/>
  <c r="AO120" i="1"/>
  <c r="AP120" i="1"/>
  <c r="AQ120" i="1"/>
  <c r="AS120" i="1"/>
  <c r="AT120" i="1"/>
  <c r="AU120" i="1"/>
  <c r="AY120" i="1"/>
  <c r="AZ120" i="1"/>
  <c r="BA120" i="1"/>
  <c r="BG120" i="1"/>
  <c r="BH120" i="1"/>
  <c r="BI120" i="1"/>
  <c r="BJ120" i="1"/>
  <c r="BK120" i="1"/>
  <c r="BO120" i="1"/>
  <c r="BP120" i="1"/>
  <c r="BQ120" i="1"/>
  <c r="BR120" i="1"/>
  <c r="BS120" i="1"/>
  <c r="BT120" i="1"/>
  <c r="BV120" i="1"/>
  <c r="CG120" i="1"/>
  <c r="CH120" i="1"/>
  <c r="CI120" i="1"/>
  <c r="CJ120" i="1"/>
  <c r="CK120" i="1"/>
  <c r="CO120" i="1"/>
  <c r="FQ120" i="1"/>
  <c r="FR120" i="1"/>
  <c r="FS120" i="1"/>
  <c r="FT120" i="1"/>
  <c r="FU120" i="1"/>
  <c r="GX120" i="1"/>
  <c r="IC120" i="1"/>
  <c r="ID120" i="1"/>
  <c r="IE120" i="1"/>
  <c r="IF120" i="1"/>
  <c r="IG120" i="1"/>
  <c r="R121" i="1"/>
  <c r="AE121" i="1"/>
  <c r="AF121" i="1"/>
  <c r="AG121" i="1"/>
  <c r="AI121" i="1"/>
  <c r="AJ121" i="1"/>
  <c r="AO121" i="1"/>
  <c r="AP121" i="1"/>
  <c r="AQ121" i="1"/>
  <c r="AS121" i="1"/>
  <c r="AT121" i="1"/>
  <c r="AU121" i="1"/>
  <c r="AY121" i="1"/>
  <c r="AZ121" i="1"/>
  <c r="BA121" i="1"/>
  <c r="BG121" i="1"/>
  <c r="BH121" i="1"/>
  <c r="BI121" i="1"/>
  <c r="BJ121" i="1"/>
  <c r="BK121" i="1"/>
  <c r="BO121" i="1"/>
  <c r="BP121" i="1"/>
  <c r="BQ121" i="1"/>
  <c r="BR121" i="1"/>
  <c r="BS121" i="1"/>
  <c r="BT121" i="1"/>
  <c r="BV121" i="1"/>
  <c r="CG121" i="1"/>
  <c r="CH121" i="1"/>
  <c r="CI121" i="1"/>
  <c r="CJ121" i="1"/>
  <c r="CK121" i="1"/>
  <c r="CO121" i="1"/>
  <c r="FQ121" i="1"/>
  <c r="FR121" i="1"/>
  <c r="FS121" i="1"/>
  <c r="FT121" i="1"/>
  <c r="FU121" i="1"/>
  <c r="GX121" i="1"/>
  <c r="IC121" i="1"/>
  <c r="ID121" i="1"/>
  <c r="IE121" i="1"/>
  <c r="IF121" i="1"/>
  <c r="IG121" i="1"/>
  <c r="R122" i="1"/>
  <c r="AE122" i="1"/>
  <c r="AF122" i="1"/>
  <c r="AG122" i="1"/>
  <c r="AI122" i="1"/>
  <c r="AJ122" i="1"/>
  <c r="AO122" i="1"/>
  <c r="AP122" i="1"/>
  <c r="AQ122" i="1"/>
  <c r="AS122" i="1"/>
  <c r="AT122" i="1"/>
  <c r="AU122" i="1"/>
  <c r="AY122" i="1"/>
  <c r="AZ122" i="1"/>
  <c r="BA122" i="1"/>
  <c r="BG122" i="1"/>
  <c r="BH122" i="1"/>
  <c r="BI122" i="1"/>
  <c r="BJ122" i="1"/>
  <c r="BK122" i="1"/>
  <c r="BO122" i="1"/>
  <c r="BP122" i="1"/>
  <c r="BQ122" i="1"/>
  <c r="BR122" i="1"/>
  <c r="BS122" i="1"/>
  <c r="BT122" i="1"/>
  <c r="BV122" i="1"/>
  <c r="CG122" i="1"/>
  <c r="CH122" i="1"/>
  <c r="CI122" i="1"/>
  <c r="CJ122" i="1"/>
  <c r="CK122" i="1"/>
  <c r="CO122" i="1"/>
  <c r="FQ122" i="1"/>
  <c r="FR122" i="1"/>
  <c r="FS122" i="1"/>
  <c r="FT122" i="1"/>
  <c r="FU122" i="1"/>
  <c r="GX122" i="1"/>
  <c r="IC122" i="1"/>
  <c r="ID122" i="1"/>
  <c r="IE122" i="1"/>
  <c r="IF122" i="1"/>
  <c r="IG122" i="1"/>
  <c r="R123" i="1"/>
  <c r="AE123" i="1"/>
  <c r="AF123" i="1"/>
  <c r="AG123" i="1"/>
  <c r="AI123" i="1"/>
  <c r="AJ123" i="1"/>
  <c r="AO123" i="1"/>
  <c r="AP123" i="1"/>
  <c r="AQ123" i="1"/>
  <c r="AS123" i="1"/>
  <c r="AT123" i="1"/>
  <c r="AU123" i="1"/>
  <c r="AY123" i="1"/>
  <c r="AZ123" i="1"/>
  <c r="BA123" i="1"/>
  <c r="BG123" i="1"/>
  <c r="BH123" i="1"/>
  <c r="BI123" i="1"/>
  <c r="BJ123" i="1"/>
  <c r="BK123" i="1"/>
  <c r="BO123" i="1"/>
  <c r="BP123" i="1"/>
  <c r="BQ123" i="1"/>
  <c r="BR123" i="1"/>
  <c r="BS123" i="1"/>
  <c r="BT123" i="1"/>
  <c r="BV123" i="1"/>
  <c r="CG123" i="1"/>
  <c r="CH123" i="1"/>
  <c r="CI123" i="1"/>
  <c r="CJ123" i="1"/>
  <c r="CK123" i="1"/>
  <c r="CO123" i="1"/>
  <c r="FQ123" i="1"/>
  <c r="FR123" i="1"/>
  <c r="FS123" i="1"/>
  <c r="FT123" i="1"/>
  <c r="FU123" i="1"/>
  <c r="GX123" i="1"/>
  <c r="IC123" i="1"/>
  <c r="ID123" i="1"/>
  <c r="IE123" i="1"/>
  <c r="IF123" i="1"/>
  <c r="IG123" i="1"/>
  <c r="R124" i="1"/>
  <c r="AE124" i="1"/>
  <c r="AF124" i="1"/>
  <c r="AG124" i="1"/>
  <c r="AI124" i="1"/>
  <c r="AJ124" i="1"/>
  <c r="AO124" i="1"/>
  <c r="AP124" i="1"/>
  <c r="AQ124" i="1"/>
  <c r="AS124" i="1"/>
  <c r="AT124" i="1"/>
  <c r="AU124" i="1"/>
  <c r="AY124" i="1"/>
  <c r="AZ124" i="1"/>
  <c r="BA124" i="1"/>
  <c r="BG124" i="1"/>
  <c r="BH124" i="1"/>
  <c r="BI124" i="1"/>
  <c r="BJ124" i="1"/>
  <c r="BK124" i="1"/>
  <c r="BO124" i="1"/>
  <c r="BP124" i="1"/>
  <c r="BQ124" i="1"/>
  <c r="BR124" i="1"/>
  <c r="BS124" i="1"/>
  <c r="BT124" i="1"/>
  <c r="BV124" i="1"/>
  <c r="CG124" i="1"/>
  <c r="CH124" i="1"/>
  <c r="CI124" i="1"/>
  <c r="CJ124" i="1"/>
  <c r="CK124" i="1"/>
  <c r="CO124" i="1"/>
  <c r="FQ124" i="1"/>
  <c r="FR124" i="1"/>
  <c r="FS124" i="1"/>
  <c r="FT124" i="1"/>
  <c r="FU124" i="1"/>
  <c r="GX124" i="1"/>
  <c r="IC124" i="1"/>
  <c r="ID124" i="1"/>
  <c r="IE124" i="1"/>
  <c r="IF124" i="1"/>
  <c r="IG124" i="1"/>
  <c r="R125" i="1"/>
  <c r="AE125" i="1"/>
  <c r="AF125" i="1"/>
  <c r="AG125" i="1"/>
  <c r="AI125" i="1"/>
  <c r="AJ125" i="1"/>
  <c r="AO125" i="1"/>
  <c r="AP125" i="1"/>
  <c r="AQ125" i="1"/>
  <c r="AS125" i="1"/>
  <c r="AT125" i="1"/>
  <c r="AU125" i="1"/>
  <c r="AY125" i="1"/>
  <c r="AZ125" i="1"/>
  <c r="BA125" i="1"/>
  <c r="BG125" i="1"/>
  <c r="BH125" i="1"/>
  <c r="BI125" i="1"/>
  <c r="BJ125" i="1"/>
  <c r="BK125" i="1"/>
  <c r="BO125" i="1"/>
  <c r="BP125" i="1"/>
  <c r="BQ125" i="1"/>
  <c r="BR125" i="1"/>
  <c r="BS125" i="1"/>
  <c r="BT125" i="1"/>
  <c r="BV125" i="1"/>
  <c r="CG125" i="1"/>
  <c r="CH125" i="1"/>
  <c r="CI125" i="1"/>
  <c r="CJ125" i="1"/>
  <c r="CK125" i="1"/>
  <c r="CO125" i="1"/>
  <c r="FQ125" i="1"/>
  <c r="FR125" i="1"/>
  <c r="FS125" i="1"/>
  <c r="FT125" i="1"/>
  <c r="FU125" i="1"/>
  <c r="GX125" i="1"/>
  <c r="IC125" i="1"/>
  <c r="ID125" i="1"/>
  <c r="IE125" i="1"/>
  <c r="IF125" i="1"/>
  <c r="IG125" i="1"/>
  <c r="R126" i="1"/>
  <c r="AE126" i="1"/>
  <c r="AF126" i="1"/>
  <c r="AG126" i="1"/>
  <c r="AI126" i="1"/>
  <c r="AJ126" i="1"/>
  <c r="AO126" i="1"/>
  <c r="AP126" i="1"/>
  <c r="AQ126" i="1"/>
  <c r="AS126" i="1"/>
  <c r="AT126" i="1"/>
  <c r="AU126" i="1"/>
  <c r="AY126" i="1"/>
  <c r="AZ126" i="1"/>
  <c r="BA126" i="1"/>
  <c r="BG126" i="1"/>
  <c r="BH126" i="1"/>
  <c r="BI126" i="1"/>
  <c r="BJ126" i="1"/>
  <c r="BK126" i="1"/>
  <c r="BO126" i="1"/>
  <c r="BP126" i="1"/>
  <c r="BQ126" i="1"/>
  <c r="BR126" i="1"/>
  <c r="BS126" i="1"/>
  <c r="BT126" i="1"/>
  <c r="BV126" i="1"/>
  <c r="CG126" i="1"/>
  <c r="CH126" i="1"/>
  <c r="CI126" i="1"/>
  <c r="CJ126" i="1"/>
  <c r="CK126" i="1"/>
  <c r="CO126" i="1"/>
  <c r="FQ126" i="1"/>
  <c r="FR126" i="1"/>
  <c r="FS126" i="1"/>
  <c r="FT126" i="1"/>
  <c r="FU126" i="1"/>
  <c r="GX126" i="1"/>
  <c r="IC126" i="1"/>
  <c r="ID126" i="1"/>
  <c r="IE126" i="1"/>
  <c r="IF126" i="1"/>
  <c r="IG126" i="1"/>
  <c r="R127" i="1"/>
  <c r="AE127" i="1"/>
  <c r="AF127" i="1"/>
  <c r="AG127" i="1"/>
  <c r="AI127" i="1"/>
  <c r="AJ127" i="1"/>
  <c r="AO127" i="1"/>
  <c r="AP127" i="1"/>
  <c r="AQ127" i="1"/>
  <c r="AS127" i="1"/>
  <c r="AT127" i="1"/>
  <c r="AU127" i="1"/>
  <c r="AY127" i="1"/>
  <c r="AZ127" i="1"/>
  <c r="BA127" i="1"/>
  <c r="BG127" i="1"/>
  <c r="BH127" i="1"/>
  <c r="BI127" i="1"/>
  <c r="BJ127" i="1"/>
  <c r="BK127" i="1"/>
  <c r="BO127" i="1"/>
  <c r="BP127" i="1"/>
  <c r="BQ127" i="1"/>
  <c r="BR127" i="1"/>
  <c r="BS127" i="1"/>
  <c r="BT127" i="1"/>
  <c r="BV127" i="1"/>
  <c r="CG127" i="1"/>
  <c r="CH127" i="1"/>
  <c r="CI127" i="1"/>
  <c r="CJ127" i="1"/>
  <c r="CK127" i="1"/>
  <c r="CO127" i="1"/>
  <c r="FQ127" i="1"/>
  <c r="FR127" i="1"/>
  <c r="FS127" i="1"/>
  <c r="FT127" i="1"/>
  <c r="FU127" i="1"/>
  <c r="GX127" i="1"/>
  <c r="IC127" i="1"/>
  <c r="ID127" i="1"/>
  <c r="IE127" i="1"/>
  <c r="IF127" i="1"/>
  <c r="IG127" i="1"/>
  <c r="R128" i="1"/>
  <c r="AE128" i="1"/>
  <c r="AF128" i="1"/>
  <c r="AG128" i="1"/>
  <c r="AI128" i="1"/>
  <c r="AJ128" i="1"/>
  <c r="AO128" i="1"/>
  <c r="AP128" i="1"/>
  <c r="AQ128" i="1"/>
  <c r="AS128" i="1"/>
  <c r="AT128" i="1"/>
  <c r="AU128" i="1"/>
  <c r="AY128" i="1"/>
  <c r="AZ128" i="1"/>
  <c r="BA128" i="1"/>
  <c r="BG128" i="1"/>
  <c r="BH128" i="1"/>
  <c r="BI128" i="1"/>
  <c r="BJ128" i="1"/>
  <c r="BK128" i="1"/>
  <c r="BO128" i="1"/>
  <c r="BP128" i="1"/>
  <c r="BQ128" i="1"/>
  <c r="BR128" i="1"/>
  <c r="BS128" i="1"/>
  <c r="BT128" i="1"/>
  <c r="BV128" i="1"/>
  <c r="CG128" i="1"/>
  <c r="CH128" i="1"/>
  <c r="CI128" i="1"/>
  <c r="CJ128" i="1"/>
  <c r="CK128" i="1"/>
  <c r="CO128" i="1"/>
  <c r="FQ128" i="1"/>
  <c r="FR128" i="1"/>
  <c r="FS128" i="1"/>
  <c r="FT128" i="1"/>
  <c r="FU128" i="1"/>
  <c r="GX128" i="1"/>
  <c r="IC128" i="1"/>
  <c r="ID128" i="1"/>
  <c r="IE128" i="1"/>
  <c r="IF128" i="1"/>
  <c r="IG128" i="1"/>
  <c r="R129" i="1"/>
  <c r="AE129" i="1"/>
  <c r="AF129" i="1"/>
  <c r="AG129" i="1"/>
  <c r="AI129" i="1"/>
  <c r="AJ129" i="1"/>
  <c r="AO129" i="1"/>
  <c r="AP129" i="1"/>
  <c r="AQ129" i="1"/>
  <c r="AS129" i="1"/>
  <c r="AT129" i="1"/>
  <c r="AU129" i="1"/>
  <c r="AY129" i="1"/>
  <c r="AZ129" i="1"/>
  <c r="BA129" i="1"/>
  <c r="BG129" i="1"/>
  <c r="BH129" i="1"/>
  <c r="BI129" i="1"/>
  <c r="BJ129" i="1"/>
  <c r="BK129" i="1"/>
  <c r="BO129" i="1"/>
  <c r="BP129" i="1"/>
  <c r="BQ129" i="1"/>
  <c r="BR129" i="1"/>
  <c r="BS129" i="1"/>
  <c r="BT129" i="1"/>
  <c r="BV129" i="1"/>
  <c r="CG129" i="1"/>
  <c r="CH129" i="1"/>
  <c r="CI129" i="1"/>
  <c r="CJ129" i="1"/>
  <c r="CK129" i="1"/>
  <c r="CO129" i="1"/>
  <c r="FQ129" i="1"/>
  <c r="FR129" i="1"/>
  <c r="FS129" i="1"/>
  <c r="FT129" i="1"/>
  <c r="FU129" i="1"/>
  <c r="GX129" i="1"/>
  <c r="IC129" i="1"/>
  <c r="ID129" i="1"/>
  <c r="IE129" i="1"/>
  <c r="IF129" i="1"/>
  <c r="IG129" i="1"/>
  <c r="R130" i="1"/>
  <c r="AE130" i="1"/>
  <c r="AF130" i="1"/>
  <c r="AG130" i="1"/>
  <c r="AI130" i="1"/>
  <c r="AJ130" i="1"/>
  <c r="AO130" i="1"/>
  <c r="AP130" i="1"/>
  <c r="AQ130" i="1"/>
  <c r="AS130" i="1"/>
  <c r="AT130" i="1"/>
  <c r="AU130" i="1"/>
  <c r="AY130" i="1"/>
  <c r="AZ130" i="1"/>
  <c r="BA130" i="1"/>
  <c r="BG130" i="1"/>
  <c r="BH130" i="1"/>
  <c r="BI130" i="1"/>
  <c r="BJ130" i="1"/>
  <c r="BK130" i="1"/>
  <c r="BO130" i="1"/>
  <c r="BP130" i="1"/>
  <c r="BQ130" i="1"/>
  <c r="BR130" i="1"/>
  <c r="BS130" i="1"/>
  <c r="BT130" i="1"/>
  <c r="BV130" i="1"/>
  <c r="CG130" i="1"/>
  <c r="CH130" i="1"/>
  <c r="CI130" i="1"/>
  <c r="CJ130" i="1"/>
  <c r="CK130" i="1"/>
  <c r="CO130" i="1"/>
  <c r="FQ130" i="1"/>
  <c r="FR130" i="1"/>
  <c r="FS130" i="1"/>
  <c r="FT130" i="1"/>
  <c r="FU130" i="1"/>
  <c r="GX130" i="1"/>
  <c r="IC130" i="1"/>
  <c r="ID130" i="1"/>
  <c r="IE130" i="1"/>
  <c r="IF130" i="1"/>
  <c r="IG130" i="1"/>
  <c r="R131" i="1"/>
  <c r="AE131" i="1"/>
  <c r="AF131" i="1"/>
  <c r="AG131" i="1"/>
  <c r="AI131" i="1"/>
  <c r="AJ131" i="1"/>
  <c r="AO131" i="1"/>
  <c r="AP131" i="1"/>
  <c r="AQ131" i="1"/>
  <c r="AS131" i="1"/>
  <c r="AT131" i="1"/>
  <c r="AU131" i="1"/>
  <c r="AY131" i="1"/>
  <c r="AZ131" i="1"/>
  <c r="BA131" i="1"/>
  <c r="BG131" i="1"/>
  <c r="BH131" i="1"/>
  <c r="BI131" i="1"/>
  <c r="BJ131" i="1"/>
  <c r="BK131" i="1"/>
  <c r="BO131" i="1"/>
  <c r="BP131" i="1"/>
  <c r="BQ131" i="1"/>
  <c r="BR131" i="1"/>
  <c r="BS131" i="1"/>
  <c r="BT131" i="1"/>
  <c r="BV131" i="1"/>
  <c r="CG131" i="1"/>
  <c r="CH131" i="1"/>
  <c r="CI131" i="1"/>
  <c r="CJ131" i="1"/>
  <c r="CK131" i="1"/>
  <c r="CO131" i="1"/>
  <c r="FQ131" i="1"/>
  <c r="FR131" i="1"/>
  <c r="FS131" i="1"/>
  <c r="FT131" i="1"/>
  <c r="FU131" i="1"/>
  <c r="GX131" i="1"/>
  <c r="IC131" i="1"/>
  <c r="ID131" i="1"/>
  <c r="IE131" i="1"/>
  <c r="IF131" i="1"/>
  <c r="IG131" i="1"/>
  <c r="R132" i="1"/>
  <c r="AE132" i="1"/>
  <c r="AF132" i="1"/>
  <c r="AG132" i="1"/>
  <c r="AI132" i="1"/>
  <c r="AJ132" i="1"/>
  <c r="AO132" i="1"/>
  <c r="AP132" i="1"/>
  <c r="AQ132" i="1"/>
  <c r="AS132" i="1"/>
  <c r="AT132" i="1"/>
  <c r="AU132" i="1"/>
  <c r="AY132" i="1"/>
  <c r="AZ132" i="1"/>
  <c r="BA132" i="1"/>
  <c r="BG132" i="1"/>
  <c r="BH132" i="1"/>
  <c r="BI132" i="1"/>
  <c r="BJ132" i="1"/>
  <c r="BK132" i="1"/>
  <c r="BO132" i="1"/>
  <c r="BP132" i="1"/>
  <c r="BQ132" i="1"/>
  <c r="BR132" i="1"/>
  <c r="BS132" i="1"/>
  <c r="BT132" i="1"/>
  <c r="BV132" i="1"/>
  <c r="CG132" i="1"/>
  <c r="CH132" i="1"/>
  <c r="CI132" i="1"/>
  <c r="CJ132" i="1"/>
  <c r="CK132" i="1"/>
  <c r="CO132" i="1"/>
  <c r="FQ132" i="1"/>
  <c r="FR132" i="1"/>
  <c r="FS132" i="1"/>
  <c r="FT132" i="1"/>
  <c r="FU132" i="1"/>
  <c r="GX132" i="1"/>
  <c r="IC132" i="1"/>
  <c r="ID132" i="1"/>
  <c r="IE132" i="1"/>
  <c r="IF132" i="1"/>
  <c r="IG132" i="1"/>
  <c r="R133" i="1"/>
  <c r="AE133" i="1"/>
  <c r="AF133" i="1"/>
  <c r="AG133" i="1"/>
  <c r="AI133" i="1"/>
  <c r="AJ133" i="1"/>
  <c r="AO133" i="1"/>
  <c r="AP133" i="1"/>
  <c r="AQ133" i="1"/>
  <c r="AS133" i="1"/>
  <c r="AT133" i="1"/>
  <c r="AU133" i="1"/>
  <c r="AY133" i="1"/>
  <c r="AZ133" i="1"/>
  <c r="BA133" i="1"/>
  <c r="BG133" i="1"/>
  <c r="BH133" i="1"/>
  <c r="BI133" i="1"/>
  <c r="BJ133" i="1"/>
  <c r="BK133" i="1"/>
  <c r="BO133" i="1"/>
  <c r="BP133" i="1"/>
  <c r="BQ133" i="1"/>
  <c r="BR133" i="1"/>
  <c r="BS133" i="1"/>
  <c r="BT133" i="1"/>
  <c r="BV133" i="1"/>
  <c r="CG133" i="1"/>
  <c r="CH133" i="1"/>
  <c r="CI133" i="1"/>
  <c r="CJ133" i="1"/>
  <c r="CK133" i="1"/>
  <c r="CO133" i="1"/>
  <c r="FQ133" i="1"/>
  <c r="FR133" i="1"/>
  <c r="FS133" i="1"/>
  <c r="FT133" i="1"/>
  <c r="FU133" i="1"/>
  <c r="GX133" i="1"/>
  <c r="IC133" i="1"/>
  <c r="ID133" i="1"/>
  <c r="IE133" i="1"/>
  <c r="IF133" i="1"/>
  <c r="IG133" i="1"/>
  <c r="R134" i="1"/>
  <c r="AE134" i="1"/>
  <c r="AF134" i="1"/>
  <c r="AG134" i="1"/>
  <c r="AI134" i="1"/>
  <c r="AJ134" i="1"/>
  <c r="AO134" i="1"/>
  <c r="AP134" i="1"/>
  <c r="AQ134" i="1"/>
  <c r="AS134" i="1"/>
  <c r="AT134" i="1"/>
  <c r="AU134" i="1"/>
  <c r="AY134" i="1"/>
  <c r="AZ134" i="1"/>
  <c r="BA134" i="1"/>
  <c r="BG134" i="1"/>
  <c r="BH134" i="1"/>
  <c r="BI134" i="1"/>
  <c r="BJ134" i="1"/>
  <c r="BK134" i="1"/>
  <c r="BO134" i="1"/>
  <c r="BP134" i="1"/>
  <c r="BQ134" i="1"/>
  <c r="BR134" i="1"/>
  <c r="BS134" i="1"/>
  <c r="BT134" i="1"/>
  <c r="BV134" i="1"/>
  <c r="CG134" i="1"/>
  <c r="CH134" i="1"/>
  <c r="CI134" i="1"/>
  <c r="CJ134" i="1"/>
  <c r="CK134" i="1"/>
  <c r="CO134" i="1"/>
  <c r="FQ134" i="1"/>
  <c r="FR134" i="1"/>
  <c r="FS134" i="1"/>
  <c r="FT134" i="1"/>
  <c r="FU134" i="1"/>
  <c r="GX134" i="1"/>
  <c r="IC134" i="1"/>
  <c r="ID134" i="1"/>
  <c r="IE134" i="1"/>
  <c r="IF134" i="1"/>
  <c r="IG134" i="1"/>
  <c r="R135" i="1"/>
  <c r="AE135" i="1"/>
  <c r="AF135" i="1"/>
  <c r="AG135" i="1"/>
  <c r="AI135" i="1"/>
  <c r="AJ135" i="1"/>
  <c r="AO135" i="1"/>
  <c r="AP135" i="1"/>
  <c r="AQ135" i="1"/>
  <c r="AS135" i="1"/>
  <c r="AT135" i="1"/>
  <c r="AU135" i="1"/>
  <c r="AY135" i="1"/>
  <c r="AZ135" i="1"/>
  <c r="BA135" i="1"/>
  <c r="BG135" i="1"/>
  <c r="BH135" i="1"/>
  <c r="BI135" i="1"/>
  <c r="BJ135" i="1"/>
  <c r="BK135" i="1"/>
  <c r="BO135" i="1"/>
  <c r="BP135" i="1"/>
  <c r="BQ135" i="1"/>
  <c r="BR135" i="1"/>
  <c r="BS135" i="1"/>
  <c r="BT135" i="1"/>
  <c r="BV135" i="1"/>
  <c r="CG135" i="1"/>
  <c r="CH135" i="1"/>
  <c r="CI135" i="1"/>
  <c r="CJ135" i="1"/>
  <c r="CK135" i="1"/>
  <c r="CO135" i="1"/>
  <c r="FQ135" i="1"/>
  <c r="FR135" i="1"/>
  <c r="FS135" i="1"/>
  <c r="FT135" i="1"/>
  <c r="FU135" i="1"/>
  <c r="GX135" i="1"/>
  <c r="IC135" i="1"/>
  <c r="ID135" i="1"/>
  <c r="IE135" i="1"/>
  <c r="IF135" i="1"/>
  <c r="IG135" i="1"/>
  <c r="R136" i="1"/>
  <c r="AE136" i="1"/>
  <c r="AF136" i="1"/>
  <c r="AG136" i="1"/>
  <c r="AI136" i="1"/>
  <c r="AJ136" i="1"/>
  <c r="AO136" i="1"/>
  <c r="AP136" i="1"/>
  <c r="AQ136" i="1"/>
  <c r="AS136" i="1"/>
  <c r="AT136" i="1"/>
  <c r="AU136" i="1"/>
  <c r="AY136" i="1"/>
  <c r="AZ136" i="1"/>
  <c r="BA136" i="1"/>
  <c r="BG136" i="1"/>
  <c r="BH136" i="1"/>
  <c r="BI136" i="1"/>
  <c r="BJ136" i="1"/>
  <c r="BK136" i="1"/>
  <c r="BO136" i="1"/>
  <c r="BP136" i="1"/>
  <c r="BQ136" i="1"/>
  <c r="BR136" i="1"/>
  <c r="BS136" i="1"/>
  <c r="BT136" i="1"/>
  <c r="BV136" i="1"/>
  <c r="CG136" i="1"/>
  <c r="CH136" i="1"/>
  <c r="CI136" i="1"/>
  <c r="CJ136" i="1"/>
  <c r="CK136" i="1"/>
  <c r="CO136" i="1"/>
  <c r="FQ136" i="1"/>
  <c r="FR136" i="1"/>
  <c r="FS136" i="1"/>
  <c r="FT136" i="1"/>
  <c r="FU136" i="1"/>
  <c r="GX136" i="1"/>
  <c r="IC136" i="1"/>
  <c r="ID136" i="1"/>
  <c r="IE136" i="1"/>
  <c r="IF136" i="1"/>
  <c r="IG136" i="1"/>
  <c r="R137" i="1"/>
  <c r="AE137" i="1"/>
  <c r="AF137" i="1"/>
  <c r="AG137" i="1"/>
  <c r="AI137" i="1"/>
  <c r="AJ137" i="1"/>
  <c r="AO137" i="1"/>
  <c r="AP137" i="1"/>
  <c r="AQ137" i="1"/>
  <c r="AS137" i="1"/>
  <c r="AT137" i="1"/>
  <c r="AU137" i="1"/>
  <c r="AY137" i="1"/>
  <c r="AZ137" i="1"/>
  <c r="BA137" i="1"/>
  <c r="BG137" i="1"/>
  <c r="BH137" i="1"/>
  <c r="BI137" i="1"/>
  <c r="BJ137" i="1"/>
  <c r="BK137" i="1"/>
  <c r="BO137" i="1"/>
  <c r="BP137" i="1"/>
  <c r="BQ137" i="1"/>
  <c r="BR137" i="1"/>
  <c r="BS137" i="1"/>
  <c r="BT137" i="1"/>
  <c r="BV137" i="1"/>
  <c r="CG137" i="1"/>
  <c r="CH137" i="1"/>
  <c r="CI137" i="1"/>
  <c r="CJ137" i="1"/>
  <c r="CK137" i="1"/>
  <c r="CO137" i="1"/>
  <c r="FQ137" i="1"/>
  <c r="FR137" i="1"/>
  <c r="FS137" i="1"/>
  <c r="FT137" i="1"/>
  <c r="FU137" i="1"/>
  <c r="GX137" i="1"/>
  <c r="IC137" i="1"/>
  <c r="ID137" i="1"/>
  <c r="IE137" i="1"/>
  <c r="IF137" i="1"/>
  <c r="IG137" i="1"/>
  <c r="R138" i="1"/>
  <c r="AE138" i="1"/>
  <c r="AF138" i="1"/>
  <c r="AG138" i="1"/>
  <c r="AI138" i="1"/>
  <c r="AJ138" i="1"/>
  <c r="AO138" i="1"/>
  <c r="AP138" i="1"/>
  <c r="AQ138" i="1"/>
  <c r="AS138" i="1"/>
  <c r="AT138" i="1"/>
  <c r="AU138" i="1"/>
  <c r="AY138" i="1"/>
  <c r="AZ138" i="1"/>
  <c r="BA138" i="1"/>
  <c r="BG138" i="1"/>
  <c r="BH138" i="1"/>
  <c r="BI138" i="1"/>
  <c r="BJ138" i="1"/>
  <c r="BK138" i="1"/>
  <c r="BO138" i="1"/>
  <c r="BP138" i="1"/>
  <c r="BQ138" i="1"/>
  <c r="BR138" i="1"/>
  <c r="BS138" i="1"/>
  <c r="BT138" i="1"/>
  <c r="BV138" i="1"/>
  <c r="CG138" i="1"/>
  <c r="CH138" i="1"/>
  <c r="CI138" i="1"/>
  <c r="CJ138" i="1"/>
  <c r="CK138" i="1"/>
  <c r="CO138" i="1"/>
  <c r="FQ138" i="1"/>
  <c r="FR138" i="1"/>
  <c r="FS138" i="1"/>
  <c r="FT138" i="1"/>
  <c r="FU138" i="1"/>
  <c r="GX138" i="1"/>
  <c r="IC138" i="1"/>
  <c r="ID138" i="1"/>
  <c r="IE138" i="1"/>
  <c r="IF138" i="1"/>
  <c r="IG138" i="1"/>
  <c r="R139" i="1"/>
  <c r="AE139" i="1"/>
  <c r="AF139" i="1"/>
  <c r="AG139" i="1"/>
  <c r="AI139" i="1"/>
  <c r="AJ139" i="1"/>
  <c r="AO139" i="1"/>
  <c r="AP139" i="1"/>
  <c r="AQ139" i="1"/>
  <c r="AS139" i="1"/>
  <c r="AT139" i="1"/>
  <c r="AU139" i="1"/>
  <c r="AY139" i="1"/>
  <c r="AZ139" i="1"/>
  <c r="BA139" i="1"/>
  <c r="BG139" i="1"/>
  <c r="BH139" i="1"/>
  <c r="BI139" i="1"/>
  <c r="BJ139" i="1"/>
  <c r="BK139" i="1"/>
  <c r="BO139" i="1"/>
  <c r="BP139" i="1"/>
  <c r="BQ139" i="1"/>
  <c r="BR139" i="1"/>
  <c r="BS139" i="1"/>
  <c r="BT139" i="1"/>
  <c r="BV139" i="1"/>
  <c r="CG139" i="1"/>
  <c r="CH139" i="1"/>
  <c r="CI139" i="1"/>
  <c r="CJ139" i="1"/>
  <c r="CK139" i="1"/>
  <c r="CO139" i="1"/>
  <c r="FQ139" i="1"/>
  <c r="FR139" i="1"/>
  <c r="FS139" i="1"/>
  <c r="FT139" i="1"/>
  <c r="FU139" i="1"/>
  <c r="GX139" i="1"/>
  <c r="IC139" i="1"/>
  <c r="ID139" i="1"/>
  <c r="IE139" i="1"/>
  <c r="IF139" i="1"/>
  <c r="IG139" i="1"/>
  <c r="R140" i="1"/>
  <c r="AE140" i="1"/>
  <c r="AF140" i="1"/>
  <c r="AG140" i="1"/>
  <c r="AI140" i="1"/>
  <c r="AJ140" i="1"/>
  <c r="AO140" i="1"/>
  <c r="AP140" i="1"/>
  <c r="AQ140" i="1"/>
  <c r="AS140" i="1"/>
  <c r="AT140" i="1"/>
  <c r="AU140" i="1"/>
  <c r="AY140" i="1"/>
  <c r="AZ140" i="1"/>
  <c r="BA140" i="1"/>
  <c r="BG140" i="1"/>
  <c r="BH140" i="1"/>
  <c r="BI140" i="1"/>
  <c r="BJ140" i="1"/>
  <c r="BK140" i="1"/>
  <c r="BO140" i="1"/>
  <c r="BP140" i="1"/>
  <c r="BQ140" i="1"/>
  <c r="BR140" i="1"/>
  <c r="BS140" i="1"/>
  <c r="BT140" i="1"/>
  <c r="BV140" i="1"/>
  <c r="CG140" i="1"/>
  <c r="CH140" i="1"/>
  <c r="CI140" i="1"/>
  <c r="CJ140" i="1"/>
  <c r="CK140" i="1"/>
  <c r="CO140" i="1"/>
  <c r="FQ140" i="1"/>
  <c r="FR140" i="1"/>
  <c r="FS140" i="1"/>
  <c r="FT140" i="1"/>
  <c r="FU140" i="1"/>
  <c r="GX140" i="1"/>
  <c r="IC140" i="1"/>
  <c r="ID140" i="1"/>
  <c r="IE140" i="1"/>
  <c r="IF140" i="1"/>
  <c r="IG140" i="1"/>
  <c r="R141" i="1"/>
  <c r="AE141" i="1"/>
  <c r="AF141" i="1"/>
  <c r="AG141" i="1"/>
  <c r="AI141" i="1"/>
  <c r="AJ141" i="1"/>
  <c r="AO141" i="1"/>
  <c r="AP141" i="1"/>
  <c r="AQ141" i="1"/>
  <c r="AS141" i="1"/>
  <c r="AT141" i="1"/>
  <c r="AU141" i="1"/>
  <c r="AY141" i="1"/>
  <c r="AZ141" i="1"/>
  <c r="BA141" i="1"/>
  <c r="BG141" i="1"/>
  <c r="BH141" i="1"/>
  <c r="BI141" i="1"/>
  <c r="BJ141" i="1"/>
  <c r="BK141" i="1"/>
  <c r="BO141" i="1"/>
  <c r="BP141" i="1"/>
  <c r="BQ141" i="1"/>
  <c r="BR141" i="1"/>
  <c r="BS141" i="1"/>
  <c r="BT141" i="1"/>
  <c r="BV141" i="1"/>
  <c r="CG141" i="1"/>
  <c r="CH141" i="1"/>
  <c r="CI141" i="1"/>
  <c r="CJ141" i="1"/>
  <c r="CK141" i="1"/>
  <c r="CO141" i="1"/>
  <c r="FQ141" i="1"/>
  <c r="FR141" i="1"/>
  <c r="FS141" i="1"/>
  <c r="FT141" i="1"/>
  <c r="FU141" i="1"/>
  <c r="GX141" i="1"/>
  <c r="IC141" i="1"/>
  <c r="ID141" i="1"/>
  <c r="IE141" i="1"/>
  <c r="IF141" i="1"/>
  <c r="IG141" i="1"/>
  <c r="R142" i="1"/>
  <c r="AE142" i="1"/>
  <c r="AF142" i="1"/>
  <c r="AG142" i="1"/>
  <c r="AI142" i="1"/>
  <c r="AJ142" i="1"/>
  <c r="AO142" i="1"/>
  <c r="AP142" i="1"/>
  <c r="AQ142" i="1"/>
  <c r="AS142" i="1"/>
  <c r="AT142" i="1"/>
  <c r="AU142" i="1"/>
  <c r="AY142" i="1"/>
  <c r="AZ142" i="1"/>
  <c r="BA142" i="1"/>
  <c r="BG142" i="1"/>
  <c r="BH142" i="1"/>
  <c r="BI142" i="1"/>
  <c r="BJ142" i="1"/>
  <c r="BK142" i="1"/>
  <c r="BO142" i="1"/>
  <c r="BP142" i="1"/>
  <c r="BQ142" i="1"/>
  <c r="BR142" i="1"/>
  <c r="BS142" i="1"/>
  <c r="BT142" i="1"/>
  <c r="BV142" i="1"/>
  <c r="CG142" i="1"/>
  <c r="CH142" i="1"/>
  <c r="CI142" i="1"/>
  <c r="CJ142" i="1"/>
  <c r="CK142" i="1"/>
  <c r="CO142" i="1"/>
  <c r="FQ142" i="1"/>
  <c r="FR142" i="1"/>
  <c r="FS142" i="1"/>
  <c r="FT142" i="1"/>
  <c r="FU142" i="1"/>
  <c r="GX142" i="1"/>
  <c r="IC142" i="1"/>
  <c r="ID142" i="1"/>
  <c r="IE142" i="1"/>
  <c r="IF142" i="1"/>
  <c r="IG142" i="1"/>
  <c r="R143" i="1"/>
  <c r="AE143" i="1"/>
  <c r="AF143" i="1"/>
  <c r="AG143" i="1"/>
  <c r="AI143" i="1"/>
  <c r="AJ143" i="1"/>
  <c r="AO143" i="1"/>
  <c r="AP143" i="1"/>
  <c r="AQ143" i="1"/>
  <c r="AS143" i="1"/>
  <c r="AT143" i="1"/>
  <c r="AU143" i="1"/>
  <c r="AY143" i="1"/>
  <c r="AZ143" i="1"/>
  <c r="BA143" i="1"/>
  <c r="BG143" i="1"/>
  <c r="BH143" i="1"/>
  <c r="BI143" i="1"/>
  <c r="BJ143" i="1"/>
  <c r="BK143" i="1"/>
  <c r="BO143" i="1"/>
  <c r="BP143" i="1"/>
  <c r="BQ143" i="1"/>
  <c r="BR143" i="1"/>
  <c r="BS143" i="1"/>
  <c r="BT143" i="1"/>
  <c r="BV143" i="1"/>
  <c r="CG143" i="1"/>
  <c r="CH143" i="1"/>
  <c r="CI143" i="1"/>
  <c r="CJ143" i="1"/>
  <c r="CK143" i="1"/>
  <c r="CO143" i="1"/>
  <c r="FQ143" i="1"/>
  <c r="FR143" i="1"/>
  <c r="FS143" i="1"/>
  <c r="FT143" i="1"/>
  <c r="FU143" i="1"/>
  <c r="GX143" i="1"/>
  <c r="IC143" i="1"/>
  <c r="ID143" i="1"/>
  <c r="IE143" i="1"/>
  <c r="IF143" i="1"/>
  <c r="IG143" i="1"/>
  <c r="R144" i="1"/>
  <c r="AE144" i="1"/>
  <c r="AF144" i="1"/>
  <c r="AG144" i="1"/>
  <c r="AI144" i="1"/>
  <c r="AJ144" i="1"/>
  <c r="AO144" i="1"/>
  <c r="AP144" i="1"/>
  <c r="AQ144" i="1"/>
  <c r="AS144" i="1"/>
  <c r="AT144" i="1"/>
  <c r="AU144" i="1"/>
  <c r="AY144" i="1"/>
  <c r="AZ144" i="1"/>
  <c r="BA144" i="1"/>
  <c r="BG144" i="1"/>
  <c r="BH144" i="1"/>
  <c r="BI144" i="1"/>
  <c r="BJ144" i="1"/>
  <c r="BK144" i="1"/>
  <c r="BO144" i="1"/>
  <c r="BP144" i="1"/>
  <c r="BQ144" i="1"/>
  <c r="BR144" i="1"/>
  <c r="BS144" i="1"/>
  <c r="BT144" i="1"/>
  <c r="BV144" i="1"/>
  <c r="CG144" i="1"/>
  <c r="CH144" i="1"/>
  <c r="CI144" i="1"/>
  <c r="CJ144" i="1"/>
  <c r="CK144" i="1"/>
  <c r="CO144" i="1"/>
  <c r="FQ144" i="1"/>
  <c r="FR144" i="1"/>
  <c r="FS144" i="1"/>
  <c r="FT144" i="1"/>
  <c r="FU144" i="1"/>
  <c r="GX144" i="1"/>
  <c r="IC144" i="1"/>
  <c r="ID144" i="1"/>
  <c r="IE144" i="1"/>
  <c r="IF144" i="1"/>
  <c r="IG144" i="1"/>
  <c r="R145" i="1"/>
  <c r="AE145" i="1"/>
  <c r="AF145" i="1"/>
  <c r="AG145" i="1"/>
  <c r="AI145" i="1"/>
  <c r="AJ145" i="1"/>
  <c r="AO145" i="1"/>
  <c r="AP145" i="1"/>
  <c r="AQ145" i="1"/>
  <c r="AS145" i="1"/>
  <c r="AT145" i="1"/>
  <c r="AU145" i="1"/>
  <c r="AY145" i="1"/>
  <c r="AZ145" i="1"/>
  <c r="BA145" i="1"/>
  <c r="BG145" i="1"/>
  <c r="BH145" i="1"/>
  <c r="BI145" i="1"/>
  <c r="BJ145" i="1"/>
  <c r="BK145" i="1"/>
  <c r="BO145" i="1"/>
  <c r="BP145" i="1"/>
  <c r="BQ145" i="1"/>
  <c r="BR145" i="1"/>
  <c r="BS145" i="1"/>
  <c r="BT145" i="1"/>
  <c r="BV145" i="1"/>
  <c r="CG145" i="1"/>
  <c r="CH145" i="1"/>
  <c r="CI145" i="1"/>
  <c r="CJ145" i="1"/>
  <c r="CK145" i="1"/>
  <c r="CO145" i="1"/>
  <c r="FQ145" i="1"/>
  <c r="FR145" i="1"/>
  <c r="FS145" i="1"/>
  <c r="FT145" i="1"/>
  <c r="FU145" i="1"/>
  <c r="GX145" i="1"/>
  <c r="IC145" i="1"/>
  <c r="ID145" i="1"/>
  <c r="IE145" i="1"/>
  <c r="IF145" i="1"/>
  <c r="IG145" i="1"/>
  <c r="R146" i="1"/>
  <c r="AE146" i="1"/>
  <c r="AF146" i="1"/>
  <c r="AG146" i="1"/>
  <c r="AI146" i="1"/>
  <c r="AJ146" i="1"/>
  <c r="AO146" i="1"/>
  <c r="AP146" i="1"/>
  <c r="AQ146" i="1"/>
  <c r="AS146" i="1"/>
  <c r="AT146" i="1"/>
  <c r="AU146" i="1"/>
  <c r="AY146" i="1"/>
  <c r="AZ146" i="1"/>
  <c r="BA146" i="1"/>
  <c r="BG146" i="1"/>
  <c r="BH146" i="1"/>
  <c r="BI146" i="1"/>
  <c r="BJ146" i="1"/>
  <c r="BK146" i="1"/>
  <c r="BO146" i="1"/>
  <c r="BP146" i="1"/>
  <c r="BQ146" i="1"/>
  <c r="BR146" i="1"/>
  <c r="BS146" i="1"/>
  <c r="BT146" i="1"/>
  <c r="BV146" i="1"/>
  <c r="CG146" i="1"/>
  <c r="CH146" i="1"/>
  <c r="CI146" i="1"/>
  <c r="CJ146" i="1"/>
  <c r="CK146" i="1"/>
  <c r="CO146" i="1"/>
  <c r="FQ146" i="1"/>
  <c r="FR146" i="1"/>
  <c r="FS146" i="1"/>
  <c r="FT146" i="1"/>
  <c r="FU146" i="1"/>
  <c r="GX146" i="1"/>
  <c r="IC146" i="1"/>
  <c r="ID146" i="1"/>
  <c r="IE146" i="1"/>
  <c r="IF146" i="1"/>
  <c r="IG146" i="1"/>
  <c r="R147" i="1"/>
  <c r="AE147" i="1"/>
  <c r="AF147" i="1"/>
  <c r="AG147" i="1"/>
  <c r="AI147" i="1"/>
  <c r="AJ147" i="1"/>
  <c r="AO147" i="1"/>
  <c r="AP147" i="1"/>
  <c r="AQ147" i="1"/>
  <c r="AS147" i="1"/>
  <c r="AT147" i="1"/>
  <c r="AU147" i="1"/>
  <c r="AY147" i="1"/>
  <c r="AZ147" i="1"/>
  <c r="BA147" i="1"/>
  <c r="BG147" i="1"/>
  <c r="BH147" i="1"/>
  <c r="BI147" i="1"/>
  <c r="BJ147" i="1"/>
  <c r="BK147" i="1"/>
  <c r="BO147" i="1"/>
  <c r="BP147" i="1"/>
  <c r="BQ147" i="1"/>
  <c r="BR147" i="1"/>
  <c r="BS147" i="1"/>
  <c r="BT147" i="1"/>
  <c r="BV147" i="1"/>
  <c r="CG147" i="1"/>
  <c r="CH147" i="1"/>
  <c r="CI147" i="1"/>
  <c r="CJ147" i="1"/>
  <c r="CK147" i="1"/>
  <c r="CO147" i="1"/>
  <c r="FQ147" i="1"/>
  <c r="FR147" i="1"/>
  <c r="FS147" i="1"/>
  <c r="FT147" i="1"/>
  <c r="FU147" i="1"/>
  <c r="GX147" i="1"/>
  <c r="IC147" i="1"/>
  <c r="ID147" i="1"/>
  <c r="IE147" i="1"/>
  <c r="IF147" i="1"/>
  <c r="IG147" i="1"/>
  <c r="R148" i="1"/>
  <c r="AE148" i="1"/>
  <c r="AF148" i="1"/>
  <c r="AG148" i="1"/>
  <c r="AI148" i="1"/>
  <c r="AJ148" i="1"/>
  <c r="AO148" i="1"/>
  <c r="AP148" i="1"/>
  <c r="AQ148" i="1"/>
  <c r="AS148" i="1"/>
  <c r="AT148" i="1"/>
  <c r="AU148" i="1"/>
  <c r="AY148" i="1"/>
  <c r="AZ148" i="1"/>
  <c r="BA148" i="1"/>
  <c r="BG148" i="1"/>
  <c r="BH148" i="1"/>
  <c r="BI148" i="1"/>
  <c r="BJ148" i="1"/>
  <c r="BK148" i="1"/>
  <c r="BO148" i="1"/>
  <c r="BP148" i="1"/>
  <c r="BQ148" i="1"/>
  <c r="BR148" i="1"/>
  <c r="BS148" i="1"/>
  <c r="BT148" i="1"/>
  <c r="BV148" i="1"/>
  <c r="CG148" i="1"/>
  <c r="CH148" i="1"/>
  <c r="CI148" i="1"/>
  <c r="CJ148" i="1"/>
  <c r="CK148" i="1"/>
  <c r="CO148" i="1"/>
  <c r="FQ148" i="1"/>
  <c r="FR148" i="1"/>
  <c r="FS148" i="1"/>
  <c r="FT148" i="1"/>
  <c r="FU148" i="1"/>
  <c r="GX148" i="1"/>
  <c r="IC148" i="1"/>
  <c r="ID148" i="1"/>
  <c r="IE148" i="1"/>
  <c r="IF148" i="1"/>
  <c r="IG148" i="1"/>
  <c r="R149" i="1"/>
  <c r="AE149" i="1"/>
  <c r="AF149" i="1"/>
  <c r="AG149" i="1"/>
  <c r="AI149" i="1"/>
  <c r="AJ149" i="1"/>
  <c r="AO149" i="1"/>
  <c r="AP149" i="1"/>
  <c r="AQ149" i="1"/>
  <c r="AS149" i="1"/>
  <c r="AT149" i="1"/>
  <c r="AU149" i="1"/>
  <c r="AY149" i="1"/>
  <c r="AZ149" i="1"/>
  <c r="BA149" i="1"/>
  <c r="BG149" i="1"/>
  <c r="BH149" i="1"/>
  <c r="BI149" i="1"/>
  <c r="BJ149" i="1"/>
  <c r="BK149" i="1"/>
  <c r="BO149" i="1"/>
  <c r="BP149" i="1"/>
  <c r="BQ149" i="1"/>
  <c r="BR149" i="1"/>
  <c r="BS149" i="1"/>
  <c r="BT149" i="1"/>
  <c r="BV149" i="1"/>
  <c r="CG149" i="1"/>
  <c r="CH149" i="1"/>
  <c r="CI149" i="1"/>
  <c r="CJ149" i="1"/>
  <c r="CK149" i="1"/>
  <c r="CO149" i="1"/>
  <c r="FQ149" i="1"/>
  <c r="FR149" i="1"/>
  <c r="FS149" i="1"/>
  <c r="FT149" i="1"/>
  <c r="FU149" i="1"/>
  <c r="GX149" i="1"/>
  <c r="IC149" i="1"/>
  <c r="ID149" i="1"/>
  <c r="IE149" i="1"/>
  <c r="IF149" i="1"/>
  <c r="IG149" i="1"/>
  <c r="R150" i="1"/>
  <c r="AE150" i="1"/>
  <c r="AF150" i="1"/>
  <c r="AG150" i="1"/>
  <c r="AI150" i="1"/>
  <c r="AJ150" i="1"/>
  <c r="AO150" i="1"/>
  <c r="AP150" i="1"/>
  <c r="AQ150" i="1"/>
  <c r="AS150" i="1"/>
  <c r="AT150" i="1"/>
  <c r="AU150" i="1"/>
  <c r="AY150" i="1"/>
  <c r="AZ150" i="1"/>
  <c r="BA150" i="1"/>
  <c r="BG150" i="1"/>
  <c r="BH150" i="1"/>
  <c r="BI150" i="1"/>
  <c r="BJ150" i="1"/>
  <c r="BK150" i="1"/>
  <c r="BO150" i="1"/>
  <c r="BP150" i="1"/>
  <c r="BQ150" i="1"/>
  <c r="BR150" i="1"/>
  <c r="BS150" i="1"/>
  <c r="BT150" i="1"/>
  <c r="BV150" i="1"/>
  <c r="CG150" i="1"/>
  <c r="CH150" i="1"/>
  <c r="CI150" i="1"/>
  <c r="CJ150" i="1"/>
  <c r="CK150" i="1"/>
  <c r="CO150" i="1"/>
  <c r="FQ150" i="1"/>
  <c r="FR150" i="1"/>
  <c r="FS150" i="1"/>
  <c r="FT150" i="1"/>
  <c r="FU150" i="1"/>
  <c r="GX150" i="1"/>
  <c r="IC150" i="1"/>
  <c r="ID150" i="1"/>
  <c r="IE150" i="1"/>
  <c r="IF150" i="1"/>
  <c r="IG150" i="1"/>
  <c r="R151" i="1"/>
  <c r="AE151" i="1"/>
  <c r="AF151" i="1"/>
  <c r="AG151" i="1"/>
  <c r="AI151" i="1"/>
  <c r="AJ151" i="1"/>
  <c r="AO151" i="1"/>
  <c r="AP151" i="1"/>
  <c r="AQ151" i="1"/>
  <c r="AS151" i="1"/>
  <c r="AT151" i="1"/>
  <c r="AU151" i="1"/>
  <c r="AY151" i="1"/>
  <c r="AZ151" i="1"/>
  <c r="BA151" i="1"/>
  <c r="BG151" i="1"/>
  <c r="BH151" i="1"/>
  <c r="BI151" i="1"/>
  <c r="BJ151" i="1"/>
  <c r="BK151" i="1"/>
  <c r="BO151" i="1"/>
  <c r="BP151" i="1"/>
  <c r="BQ151" i="1"/>
  <c r="BR151" i="1"/>
  <c r="BS151" i="1"/>
  <c r="BT151" i="1"/>
  <c r="BV151" i="1"/>
  <c r="CG151" i="1"/>
  <c r="CH151" i="1"/>
  <c r="CI151" i="1"/>
  <c r="CJ151" i="1"/>
  <c r="CK151" i="1"/>
  <c r="CO151" i="1"/>
  <c r="FQ151" i="1"/>
  <c r="FR151" i="1"/>
  <c r="FS151" i="1"/>
  <c r="FT151" i="1"/>
  <c r="FU151" i="1"/>
  <c r="GX151" i="1"/>
  <c r="IC151" i="1"/>
  <c r="ID151" i="1"/>
  <c r="IE151" i="1"/>
  <c r="IF151" i="1"/>
  <c r="IG151" i="1"/>
  <c r="R152" i="1"/>
  <c r="AE152" i="1"/>
  <c r="AF152" i="1"/>
  <c r="AG152" i="1"/>
  <c r="AI152" i="1"/>
  <c r="AJ152" i="1"/>
  <c r="AO152" i="1"/>
  <c r="AP152" i="1"/>
  <c r="AQ152" i="1"/>
  <c r="AS152" i="1"/>
  <c r="AT152" i="1"/>
  <c r="AU152" i="1"/>
  <c r="AY152" i="1"/>
  <c r="AZ152" i="1"/>
  <c r="BA152" i="1"/>
  <c r="BG152" i="1"/>
  <c r="BH152" i="1"/>
  <c r="BI152" i="1"/>
  <c r="BJ152" i="1"/>
  <c r="BK152" i="1"/>
  <c r="BO152" i="1"/>
  <c r="BP152" i="1"/>
  <c r="BQ152" i="1"/>
  <c r="BR152" i="1"/>
  <c r="BS152" i="1"/>
  <c r="BT152" i="1"/>
  <c r="BV152" i="1"/>
  <c r="CG152" i="1"/>
  <c r="CH152" i="1"/>
  <c r="CI152" i="1"/>
  <c r="CJ152" i="1"/>
  <c r="CK152" i="1"/>
  <c r="CO152" i="1"/>
  <c r="FQ152" i="1"/>
  <c r="FR152" i="1"/>
  <c r="FS152" i="1"/>
  <c r="FT152" i="1"/>
  <c r="FU152" i="1"/>
  <c r="GX152" i="1"/>
  <c r="IC152" i="1"/>
  <c r="ID152" i="1"/>
  <c r="IE152" i="1"/>
  <c r="IF152" i="1"/>
  <c r="IG152" i="1"/>
  <c r="R153" i="1"/>
  <c r="AE153" i="1"/>
  <c r="AF153" i="1"/>
  <c r="AG153" i="1"/>
  <c r="AI153" i="1"/>
  <c r="AJ153" i="1"/>
  <c r="AO153" i="1"/>
  <c r="AP153" i="1"/>
  <c r="AQ153" i="1"/>
  <c r="AS153" i="1"/>
  <c r="AT153" i="1"/>
  <c r="AU153" i="1"/>
  <c r="AY153" i="1"/>
  <c r="AZ153" i="1"/>
  <c r="BA153" i="1"/>
  <c r="BG153" i="1"/>
  <c r="BH153" i="1"/>
  <c r="BI153" i="1"/>
  <c r="BJ153" i="1"/>
  <c r="BK153" i="1"/>
  <c r="BO153" i="1"/>
  <c r="BP153" i="1"/>
  <c r="BQ153" i="1"/>
  <c r="BR153" i="1"/>
  <c r="BS153" i="1"/>
  <c r="BT153" i="1"/>
  <c r="BV153" i="1"/>
  <c r="CG153" i="1"/>
  <c r="CH153" i="1"/>
  <c r="CI153" i="1"/>
  <c r="CJ153" i="1"/>
  <c r="CK153" i="1"/>
  <c r="CO153" i="1"/>
  <c r="FQ153" i="1"/>
  <c r="FR153" i="1"/>
  <c r="FS153" i="1"/>
  <c r="FT153" i="1"/>
  <c r="FU153" i="1"/>
  <c r="GX153" i="1"/>
  <c r="IC153" i="1"/>
  <c r="ID153" i="1"/>
  <c r="IE153" i="1"/>
  <c r="IF153" i="1"/>
  <c r="IG153" i="1"/>
  <c r="R154" i="1"/>
  <c r="AE154" i="1"/>
  <c r="AF154" i="1"/>
  <c r="AG154" i="1"/>
  <c r="AI154" i="1"/>
  <c r="AJ154" i="1"/>
  <c r="AO154" i="1"/>
  <c r="AP154" i="1"/>
  <c r="AQ154" i="1"/>
  <c r="AS154" i="1"/>
  <c r="AT154" i="1"/>
  <c r="AU154" i="1"/>
  <c r="AY154" i="1"/>
  <c r="AZ154" i="1"/>
  <c r="BA154" i="1"/>
  <c r="BG154" i="1"/>
  <c r="BH154" i="1"/>
  <c r="BI154" i="1"/>
  <c r="BJ154" i="1"/>
  <c r="BK154" i="1"/>
  <c r="BO154" i="1"/>
  <c r="BP154" i="1"/>
  <c r="BQ154" i="1"/>
  <c r="BR154" i="1"/>
  <c r="BS154" i="1"/>
  <c r="BT154" i="1"/>
  <c r="BV154" i="1"/>
  <c r="CG154" i="1"/>
  <c r="CH154" i="1"/>
  <c r="CI154" i="1"/>
  <c r="CJ154" i="1"/>
  <c r="CK154" i="1"/>
  <c r="CO154" i="1"/>
  <c r="FQ154" i="1"/>
  <c r="FR154" i="1"/>
  <c r="FS154" i="1"/>
  <c r="FT154" i="1"/>
  <c r="FU154" i="1"/>
  <c r="GX154" i="1"/>
  <c r="IC154" i="1"/>
  <c r="ID154" i="1"/>
  <c r="IE154" i="1"/>
  <c r="IF154" i="1"/>
  <c r="IG154" i="1"/>
  <c r="R155" i="1"/>
  <c r="AE155" i="1"/>
  <c r="AF155" i="1"/>
  <c r="AG155" i="1"/>
  <c r="AI155" i="1"/>
  <c r="AJ155" i="1"/>
  <c r="AO155" i="1"/>
  <c r="AP155" i="1"/>
  <c r="AQ155" i="1"/>
  <c r="AS155" i="1"/>
  <c r="AT155" i="1"/>
  <c r="AU155" i="1"/>
  <c r="AY155" i="1"/>
  <c r="AZ155" i="1"/>
  <c r="BA155" i="1"/>
  <c r="BG155" i="1"/>
  <c r="BH155" i="1"/>
  <c r="BI155" i="1"/>
  <c r="BJ155" i="1"/>
  <c r="BK155" i="1"/>
  <c r="BO155" i="1"/>
  <c r="BP155" i="1"/>
  <c r="BQ155" i="1"/>
  <c r="BR155" i="1"/>
  <c r="BS155" i="1"/>
  <c r="BT155" i="1"/>
  <c r="BV155" i="1"/>
  <c r="CG155" i="1"/>
  <c r="CH155" i="1"/>
  <c r="CI155" i="1"/>
  <c r="CJ155" i="1"/>
  <c r="CK155" i="1"/>
  <c r="CO155" i="1"/>
  <c r="FQ155" i="1"/>
  <c r="FR155" i="1"/>
  <c r="FS155" i="1"/>
  <c r="FT155" i="1"/>
  <c r="FU155" i="1"/>
  <c r="GX155" i="1"/>
  <c r="IC155" i="1"/>
  <c r="ID155" i="1"/>
  <c r="IE155" i="1"/>
  <c r="IF155" i="1"/>
  <c r="IG155" i="1"/>
  <c r="R156" i="1"/>
  <c r="AE156" i="1"/>
  <c r="AF156" i="1"/>
  <c r="AG156" i="1"/>
  <c r="AI156" i="1"/>
  <c r="AJ156" i="1"/>
  <c r="AO156" i="1"/>
  <c r="AP156" i="1"/>
  <c r="AQ156" i="1"/>
  <c r="AS156" i="1"/>
  <c r="AT156" i="1"/>
  <c r="AU156" i="1"/>
  <c r="AY156" i="1"/>
  <c r="AZ156" i="1"/>
  <c r="BA156" i="1"/>
  <c r="BG156" i="1"/>
  <c r="BH156" i="1"/>
  <c r="BI156" i="1"/>
  <c r="BJ156" i="1"/>
  <c r="BK156" i="1"/>
  <c r="BO156" i="1"/>
  <c r="BP156" i="1"/>
  <c r="BQ156" i="1"/>
  <c r="BR156" i="1"/>
  <c r="BS156" i="1"/>
  <c r="BT156" i="1"/>
  <c r="BV156" i="1"/>
  <c r="CG156" i="1"/>
  <c r="CH156" i="1"/>
  <c r="CI156" i="1"/>
  <c r="CJ156" i="1"/>
  <c r="CK156" i="1"/>
  <c r="CO156" i="1"/>
  <c r="FQ156" i="1"/>
  <c r="FR156" i="1"/>
  <c r="FS156" i="1"/>
  <c r="FT156" i="1"/>
  <c r="FU156" i="1"/>
  <c r="GX156" i="1"/>
  <c r="IC156" i="1"/>
  <c r="ID156" i="1"/>
  <c r="IE156" i="1"/>
  <c r="IF156" i="1"/>
  <c r="IG156" i="1"/>
  <c r="R157" i="1"/>
  <c r="AE157" i="1"/>
  <c r="AF157" i="1"/>
  <c r="AG157" i="1"/>
  <c r="AI157" i="1"/>
  <c r="AJ157" i="1"/>
  <c r="AO157" i="1"/>
  <c r="AP157" i="1"/>
  <c r="AQ157" i="1"/>
  <c r="AS157" i="1"/>
  <c r="AT157" i="1"/>
  <c r="AU157" i="1"/>
  <c r="AY157" i="1"/>
  <c r="AZ157" i="1"/>
  <c r="BA157" i="1"/>
  <c r="BG157" i="1"/>
  <c r="BH157" i="1"/>
  <c r="BI157" i="1"/>
  <c r="BJ157" i="1"/>
  <c r="BK157" i="1"/>
  <c r="BO157" i="1"/>
  <c r="BP157" i="1"/>
  <c r="BQ157" i="1"/>
  <c r="BR157" i="1"/>
  <c r="BS157" i="1"/>
  <c r="BT157" i="1"/>
  <c r="BV157" i="1"/>
  <c r="CG157" i="1"/>
  <c r="CH157" i="1"/>
  <c r="CI157" i="1"/>
  <c r="CJ157" i="1"/>
  <c r="CK157" i="1"/>
  <c r="CO157" i="1"/>
  <c r="FQ157" i="1"/>
  <c r="FR157" i="1"/>
  <c r="FS157" i="1"/>
  <c r="FT157" i="1"/>
  <c r="FU157" i="1"/>
  <c r="GX157" i="1"/>
  <c r="IC157" i="1"/>
  <c r="ID157" i="1"/>
  <c r="IE157" i="1"/>
  <c r="IF157" i="1"/>
  <c r="IG157" i="1"/>
  <c r="R158" i="1"/>
  <c r="AE158" i="1"/>
  <c r="AF158" i="1"/>
  <c r="AG158" i="1"/>
  <c r="AI158" i="1"/>
  <c r="AJ158" i="1"/>
  <c r="AO158" i="1"/>
  <c r="AP158" i="1"/>
  <c r="AQ158" i="1"/>
  <c r="AS158" i="1"/>
  <c r="AT158" i="1"/>
  <c r="AU158" i="1"/>
  <c r="AY158" i="1"/>
  <c r="AZ158" i="1"/>
  <c r="BA158" i="1"/>
  <c r="BG158" i="1"/>
  <c r="BH158" i="1"/>
  <c r="BI158" i="1"/>
  <c r="BJ158" i="1"/>
  <c r="BK158" i="1"/>
  <c r="BO158" i="1"/>
  <c r="BP158" i="1"/>
  <c r="BQ158" i="1"/>
  <c r="BR158" i="1"/>
  <c r="BS158" i="1"/>
  <c r="BT158" i="1"/>
  <c r="BV158" i="1"/>
  <c r="CG158" i="1"/>
  <c r="CH158" i="1"/>
  <c r="CI158" i="1"/>
  <c r="CJ158" i="1"/>
  <c r="CK158" i="1"/>
  <c r="CO158" i="1"/>
  <c r="FQ158" i="1"/>
  <c r="FR158" i="1"/>
  <c r="FS158" i="1"/>
  <c r="FT158" i="1"/>
  <c r="FU158" i="1"/>
  <c r="GX158" i="1"/>
  <c r="IC158" i="1"/>
  <c r="ID158" i="1"/>
  <c r="IE158" i="1"/>
  <c r="IF158" i="1"/>
  <c r="IG158" i="1"/>
  <c r="R159" i="1"/>
  <c r="AE159" i="1"/>
  <c r="AF159" i="1"/>
  <c r="AG159" i="1"/>
  <c r="AI159" i="1"/>
  <c r="AJ159" i="1"/>
  <c r="AO159" i="1"/>
  <c r="AP159" i="1"/>
  <c r="AQ159" i="1"/>
  <c r="AS159" i="1"/>
  <c r="AT159" i="1"/>
  <c r="AU159" i="1"/>
  <c r="AY159" i="1"/>
  <c r="AZ159" i="1"/>
  <c r="BA159" i="1"/>
  <c r="BG159" i="1"/>
  <c r="BH159" i="1"/>
  <c r="BI159" i="1"/>
  <c r="BJ159" i="1"/>
  <c r="BK159" i="1"/>
  <c r="BO159" i="1"/>
  <c r="BP159" i="1"/>
  <c r="BQ159" i="1"/>
  <c r="BR159" i="1"/>
  <c r="BS159" i="1"/>
  <c r="BT159" i="1"/>
  <c r="BV159" i="1"/>
  <c r="CG159" i="1"/>
  <c r="CH159" i="1"/>
  <c r="CI159" i="1"/>
  <c r="CJ159" i="1"/>
  <c r="CK159" i="1"/>
  <c r="CO159" i="1"/>
  <c r="FQ159" i="1"/>
  <c r="FR159" i="1"/>
  <c r="FS159" i="1"/>
  <c r="FT159" i="1"/>
  <c r="FU159" i="1"/>
  <c r="GX159" i="1"/>
  <c r="IC159" i="1"/>
  <c r="ID159" i="1"/>
  <c r="IE159" i="1"/>
  <c r="IF159" i="1"/>
  <c r="IG159" i="1"/>
  <c r="R160" i="1"/>
  <c r="AE160" i="1"/>
  <c r="AF160" i="1"/>
  <c r="AG160" i="1"/>
  <c r="AI160" i="1"/>
  <c r="AJ160" i="1"/>
  <c r="AO160" i="1"/>
  <c r="AP160" i="1"/>
  <c r="AQ160" i="1"/>
  <c r="AS160" i="1"/>
  <c r="AT160" i="1"/>
  <c r="AU160" i="1"/>
  <c r="AY160" i="1"/>
  <c r="AZ160" i="1"/>
  <c r="BA160" i="1"/>
  <c r="BG160" i="1"/>
  <c r="BH160" i="1"/>
  <c r="BI160" i="1"/>
  <c r="BJ160" i="1"/>
  <c r="BK160" i="1"/>
  <c r="BO160" i="1"/>
  <c r="BP160" i="1"/>
  <c r="BQ160" i="1"/>
  <c r="BR160" i="1"/>
  <c r="BS160" i="1"/>
  <c r="BT160" i="1"/>
  <c r="BV160" i="1"/>
  <c r="CG160" i="1"/>
  <c r="CH160" i="1"/>
  <c r="CI160" i="1"/>
  <c r="CJ160" i="1"/>
  <c r="CK160" i="1"/>
  <c r="CO160" i="1"/>
  <c r="FQ160" i="1"/>
  <c r="FR160" i="1"/>
  <c r="FS160" i="1"/>
  <c r="FT160" i="1"/>
  <c r="FU160" i="1"/>
  <c r="GX160" i="1"/>
  <c r="IC160" i="1"/>
  <c r="ID160" i="1"/>
  <c r="IE160" i="1"/>
  <c r="IF160" i="1"/>
  <c r="IG160" i="1"/>
  <c r="R161" i="1"/>
  <c r="AE161" i="1"/>
  <c r="AF161" i="1"/>
  <c r="AG161" i="1"/>
  <c r="AI161" i="1"/>
  <c r="AJ161" i="1"/>
  <c r="AO161" i="1"/>
  <c r="AP161" i="1"/>
  <c r="AQ161" i="1"/>
  <c r="AS161" i="1"/>
  <c r="AT161" i="1"/>
  <c r="AU161" i="1"/>
  <c r="AY161" i="1"/>
  <c r="AZ161" i="1"/>
  <c r="BA161" i="1"/>
  <c r="BG161" i="1"/>
  <c r="BH161" i="1"/>
  <c r="BI161" i="1"/>
  <c r="BJ161" i="1"/>
  <c r="BK161" i="1"/>
  <c r="BO161" i="1"/>
  <c r="BP161" i="1"/>
  <c r="BQ161" i="1"/>
  <c r="BR161" i="1"/>
  <c r="BS161" i="1"/>
  <c r="BT161" i="1"/>
  <c r="BV161" i="1"/>
  <c r="CG161" i="1"/>
  <c r="CH161" i="1"/>
  <c r="CI161" i="1"/>
  <c r="CJ161" i="1"/>
  <c r="CK161" i="1"/>
  <c r="CO161" i="1"/>
  <c r="FQ161" i="1"/>
  <c r="FR161" i="1"/>
  <c r="FS161" i="1"/>
  <c r="FT161" i="1"/>
  <c r="FU161" i="1"/>
  <c r="GX161" i="1"/>
  <c r="IC161" i="1"/>
  <c r="ID161" i="1"/>
  <c r="IE161" i="1"/>
  <c r="IF161" i="1"/>
  <c r="IG161" i="1"/>
  <c r="R162" i="1"/>
  <c r="AE162" i="1"/>
  <c r="AF162" i="1"/>
  <c r="AG162" i="1"/>
  <c r="AI162" i="1"/>
  <c r="AJ162" i="1"/>
  <c r="AO162" i="1"/>
  <c r="AP162" i="1"/>
  <c r="AQ162" i="1"/>
  <c r="AS162" i="1"/>
  <c r="AT162" i="1"/>
  <c r="AU162" i="1"/>
  <c r="AY162" i="1"/>
  <c r="AZ162" i="1"/>
  <c r="BA162" i="1"/>
  <c r="BG162" i="1"/>
  <c r="BH162" i="1"/>
  <c r="BI162" i="1"/>
  <c r="BJ162" i="1"/>
  <c r="BK162" i="1"/>
  <c r="BO162" i="1"/>
  <c r="BP162" i="1"/>
  <c r="BQ162" i="1"/>
  <c r="BR162" i="1"/>
  <c r="BS162" i="1"/>
  <c r="BT162" i="1"/>
  <c r="BV162" i="1"/>
  <c r="CG162" i="1"/>
  <c r="CH162" i="1"/>
  <c r="CI162" i="1"/>
  <c r="CJ162" i="1"/>
  <c r="CK162" i="1"/>
  <c r="CO162" i="1"/>
  <c r="FQ162" i="1"/>
  <c r="FR162" i="1"/>
  <c r="FS162" i="1"/>
  <c r="FT162" i="1"/>
  <c r="FU162" i="1"/>
  <c r="GX162" i="1"/>
  <c r="IC162" i="1"/>
  <c r="ID162" i="1"/>
  <c r="IE162" i="1"/>
  <c r="IF162" i="1"/>
  <c r="IG162" i="1"/>
  <c r="R163" i="1"/>
  <c r="AE163" i="1"/>
  <c r="AF163" i="1"/>
  <c r="AG163" i="1"/>
  <c r="AI163" i="1"/>
  <c r="AJ163" i="1"/>
  <c r="AO163" i="1"/>
  <c r="AP163" i="1"/>
  <c r="AQ163" i="1"/>
  <c r="AS163" i="1"/>
  <c r="AT163" i="1"/>
  <c r="AU163" i="1"/>
  <c r="AY163" i="1"/>
  <c r="AZ163" i="1"/>
  <c r="BA163" i="1"/>
  <c r="BG163" i="1"/>
  <c r="BH163" i="1"/>
  <c r="BI163" i="1"/>
  <c r="BJ163" i="1"/>
  <c r="BK163" i="1"/>
  <c r="BO163" i="1"/>
  <c r="BP163" i="1"/>
  <c r="BQ163" i="1"/>
  <c r="BR163" i="1"/>
  <c r="BS163" i="1"/>
  <c r="BT163" i="1"/>
  <c r="BV163" i="1"/>
  <c r="CG163" i="1"/>
  <c r="CH163" i="1"/>
  <c r="CI163" i="1"/>
  <c r="CJ163" i="1"/>
  <c r="CK163" i="1"/>
  <c r="CO163" i="1"/>
  <c r="FQ163" i="1"/>
  <c r="FR163" i="1"/>
  <c r="FS163" i="1"/>
  <c r="FT163" i="1"/>
  <c r="FU163" i="1"/>
  <c r="GX163" i="1"/>
  <c r="IC163" i="1"/>
  <c r="ID163" i="1"/>
  <c r="IE163" i="1"/>
  <c r="IF163" i="1"/>
  <c r="IG163" i="1"/>
  <c r="R164" i="1"/>
  <c r="AE164" i="1"/>
  <c r="AF164" i="1"/>
  <c r="AG164" i="1"/>
  <c r="AI164" i="1"/>
  <c r="AJ164" i="1"/>
  <c r="AO164" i="1"/>
  <c r="AP164" i="1"/>
  <c r="AQ164" i="1"/>
  <c r="AS164" i="1"/>
  <c r="AT164" i="1"/>
  <c r="AU164" i="1"/>
  <c r="AY164" i="1"/>
  <c r="AZ164" i="1"/>
  <c r="BA164" i="1"/>
  <c r="BG164" i="1"/>
  <c r="BH164" i="1"/>
  <c r="BI164" i="1"/>
  <c r="BJ164" i="1"/>
  <c r="BK164" i="1"/>
  <c r="BO164" i="1"/>
  <c r="BP164" i="1"/>
  <c r="BQ164" i="1"/>
  <c r="BR164" i="1"/>
  <c r="BS164" i="1"/>
  <c r="BT164" i="1"/>
  <c r="BV164" i="1"/>
  <c r="CG164" i="1"/>
  <c r="CH164" i="1"/>
  <c r="CI164" i="1"/>
  <c r="CJ164" i="1"/>
  <c r="CK164" i="1"/>
  <c r="CO164" i="1"/>
  <c r="FQ164" i="1"/>
  <c r="FR164" i="1"/>
  <c r="FS164" i="1"/>
  <c r="FT164" i="1"/>
  <c r="FU164" i="1"/>
  <c r="GX164" i="1"/>
  <c r="IC164" i="1"/>
  <c r="ID164" i="1"/>
  <c r="IE164" i="1"/>
  <c r="IF164" i="1"/>
  <c r="IG164" i="1"/>
  <c r="R165" i="1"/>
  <c r="AE165" i="1"/>
  <c r="AF165" i="1"/>
  <c r="AG165" i="1"/>
  <c r="AI165" i="1"/>
  <c r="AJ165" i="1"/>
  <c r="AO165" i="1"/>
  <c r="AP165" i="1"/>
  <c r="AQ165" i="1"/>
  <c r="AS165" i="1"/>
  <c r="AT165" i="1"/>
  <c r="AU165" i="1"/>
  <c r="AY165" i="1"/>
  <c r="AZ165" i="1"/>
  <c r="BA165" i="1"/>
  <c r="BG165" i="1"/>
  <c r="BH165" i="1"/>
  <c r="BI165" i="1"/>
  <c r="BJ165" i="1"/>
  <c r="BK165" i="1"/>
  <c r="BO165" i="1"/>
  <c r="BP165" i="1"/>
  <c r="BQ165" i="1"/>
  <c r="BR165" i="1"/>
  <c r="BS165" i="1"/>
  <c r="BT165" i="1"/>
  <c r="BV165" i="1"/>
  <c r="CG165" i="1"/>
  <c r="CH165" i="1"/>
  <c r="CI165" i="1"/>
  <c r="CJ165" i="1"/>
  <c r="CK165" i="1"/>
  <c r="CO165" i="1"/>
  <c r="FQ165" i="1"/>
  <c r="FR165" i="1"/>
  <c r="FS165" i="1"/>
  <c r="FT165" i="1"/>
  <c r="FU165" i="1"/>
  <c r="GX165" i="1"/>
  <c r="IC165" i="1"/>
  <c r="ID165" i="1"/>
  <c r="IE165" i="1"/>
  <c r="IF165" i="1"/>
  <c r="IG165" i="1"/>
  <c r="R166" i="1"/>
  <c r="AE166" i="1"/>
  <c r="AF166" i="1"/>
  <c r="AG166" i="1"/>
  <c r="AI166" i="1"/>
  <c r="AJ166" i="1"/>
  <c r="AO166" i="1"/>
  <c r="AP166" i="1"/>
  <c r="AQ166" i="1"/>
  <c r="AS166" i="1"/>
  <c r="AT166" i="1"/>
  <c r="AU166" i="1"/>
  <c r="AY166" i="1"/>
  <c r="AZ166" i="1"/>
  <c r="BA166" i="1"/>
  <c r="BG166" i="1"/>
  <c r="BH166" i="1"/>
  <c r="BI166" i="1"/>
  <c r="BJ166" i="1"/>
  <c r="BK166" i="1"/>
  <c r="BO166" i="1"/>
  <c r="BP166" i="1"/>
  <c r="BQ166" i="1"/>
  <c r="BR166" i="1"/>
  <c r="BS166" i="1"/>
  <c r="BT166" i="1"/>
  <c r="BV166" i="1"/>
  <c r="CG166" i="1"/>
  <c r="CH166" i="1"/>
  <c r="CI166" i="1"/>
  <c r="CJ166" i="1"/>
  <c r="CK166" i="1"/>
  <c r="CO166" i="1"/>
  <c r="FQ166" i="1"/>
  <c r="FR166" i="1"/>
  <c r="FS166" i="1"/>
  <c r="FT166" i="1"/>
  <c r="FU166" i="1"/>
  <c r="GX166" i="1"/>
  <c r="IC166" i="1"/>
  <c r="ID166" i="1"/>
  <c r="IE166" i="1"/>
  <c r="IF166" i="1"/>
  <c r="IG166" i="1"/>
  <c r="R167" i="1"/>
  <c r="AE167" i="1"/>
  <c r="AF167" i="1"/>
  <c r="AG167" i="1"/>
  <c r="AI167" i="1"/>
  <c r="AJ167" i="1"/>
  <c r="AO167" i="1"/>
  <c r="AP167" i="1"/>
  <c r="AQ167" i="1"/>
  <c r="AS167" i="1"/>
  <c r="AT167" i="1"/>
  <c r="AU167" i="1"/>
  <c r="AY167" i="1"/>
  <c r="AZ167" i="1"/>
  <c r="BA167" i="1"/>
  <c r="BG167" i="1"/>
  <c r="BH167" i="1"/>
  <c r="BI167" i="1"/>
  <c r="BJ167" i="1"/>
  <c r="BK167" i="1"/>
  <c r="BO167" i="1"/>
  <c r="BP167" i="1"/>
  <c r="BQ167" i="1"/>
  <c r="BR167" i="1"/>
  <c r="BS167" i="1"/>
  <c r="BT167" i="1"/>
  <c r="BV167" i="1"/>
  <c r="CG167" i="1"/>
  <c r="CH167" i="1"/>
  <c r="CI167" i="1"/>
  <c r="CJ167" i="1"/>
  <c r="CK167" i="1"/>
  <c r="CO167" i="1"/>
  <c r="FQ167" i="1"/>
  <c r="FR167" i="1"/>
  <c r="FS167" i="1"/>
  <c r="FT167" i="1"/>
  <c r="FU167" i="1"/>
  <c r="GX167" i="1"/>
  <c r="IC167" i="1"/>
  <c r="ID167" i="1"/>
  <c r="IE167" i="1"/>
  <c r="IF167" i="1"/>
  <c r="IG167" i="1"/>
  <c r="R168" i="1"/>
  <c r="AE168" i="1"/>
  <c r="AF168" i="1"/>
  <c r="AG168" i="1"/>
  <c r="AI168" i="1"/>
  <c r="AJ168" i="1"/>
  <c r="AO168" i="1"/>
  <c r="AP168" i="1"/>
  <c r="AQ168" i="1"/>
  <c r="AS168" i="1"/>
  <c r="AT168" i="1"/>
  <c r="AU168" i="1"/>
  <c r="AY168" i="1"/>
  <c r="AZ168" i="1"/>
  <c r="BA168" i="1"/>
  <c r="BG168" i="1"/>
  <c r="BH168" i="1"/>
  <c r="BI168" i="1"/>
  <c r="BJ168" i="1"/>
  <c r="BK168" i="1"/>
  <c r="BO168" i="1"/>
  <c r="BP168" i="1"/>
  <c r="BQ168" i="1"/>
  <c r="BR168" i="1"/>
  <c r="BS168" i="1"/>
  <c r="BT168" i="1"/>
  <c r="BV168" i="1"/>
  <c r="CG168" i="1"/>
  <c r="CH168" i="1"/>
  <c r="CI168" i="1"/>
  <c r="CJ168" i="1"/>
  <c r="CK168" i="1"/>
  <c r="CO168" i="1"/>
  <c r="FQ168" i="1"/>
  <c r="FR168" i="1"/>
  <c r="FS168" i="1"/>
  <c r="FT168" i="1"/>
  <c r="FU168" i="1"/>
  <c r="GX168" i="1"/>
  <c r="IC168" i="1"/>
  <c r="ID168" i="1"/>
  <c r="IE168" i="1"/>
  <c r="IF168" i="1"/>
  <c r="IG168" i="1"/>
  <c r="R169" i="1"/>
  <c r="AE169" i="1"/>
  <c r="AF169" i="1"/>
  <c r="AG169" i="1"/>
  <c r="AI169" i="1"/>
  <c r="AJ169" i="1"/>
  <c r="AO169" i="1"/>
  <c r="AP169" i="1"/>
  <c r="AQ169" i="1"/>
  <c r="AS169" i="1"/>
  <c r="AT169" i="1"/>
  <c r="AU169" i="1"/>
  <c r="AY169" i="1"/>
  <c r="AZ169" i="1"/>
  <c r="BA169" i="1"/>
  <c r="BG169" i="1"/>
  <c r="BH169" i="1"/>
  <c r="BI169" i="1"/>
  <c r="BJ169" i="1"/>
  <c r="BK169" i="1"/>
  <c r="BO169" i="1"/>
  <c r="BP169" i="1"/>
  <c r="BQ169" i="1"/>
  <c r="BR169" i="1"/>
  <c r="BS169" i="1"/>
  <c r="BT169" i="1"/>
  <c r="BV169" i="1"/>
  <c r="CG169" i="1"/>
  <c r="CH169" i="1"/>
  <c r="CI169" i="1"/>
  <c r="CJ169" i="1"/>
  <c r="CK169" i="1"/>
  <c r="CO169" i="1"/>
  <c r="FQ169" i="1"/>
  <c r="FR169" i="1"/>
  <c r="FS169" i="1"/>
  <c r="FT169" i="1"/>
  <c r="FU169" i="1"/>
  <c r="GX169" i="1"/>
  <c r="IC169" i="1"/>
  <c r="ID169" i="1"/>
  <c r="IE169" i="1"/>
  <c r="IF169" i="1"/>
  <c r="IG169" i="1"/>
  <c r="R170" i="1"/>
  <c r="AE170" i="1"/>
  <c r="AF170" i="1"/>
  <c r="AG170" i="1"/>
  <c r="AI170" i="1"/>
  <c r="AJ170" i="1"/>
  <c r="AO170" i="1"/>
  <c r="AP170" i="1"/>
  <c r="AQ170" i="1"/>
  <c r="AS170" i="1"/>
  <c r="AT170" i="1"/>
  <c r="AU170" i="1"/>
  <c r="AY170" i="1"/>
  <c r="AZ170" i="1"/>
  <c r="BA170" i="1"/>
  <c r="BG170" i="1"/>
  <c r="BH170" i="1"/>
  <c r="BI170" i="1"/>
  <c r="BJ170" i="1"/>
  <c r="BK170" i="1"/>
  <c r="BO170" i="1"/>
  <c r="BP170" i="1"/>
  <c r="BQ170" i="1"/>
  <c r="BR170" i="1"/>
  <c r="BS170" i="1"/>
  <c r="BT170" i="1"/>
  <c r="BV170" i="1"/>
  <c r="CG170" i="1"/>
  <c r="CH170" i="1"/>
  <c r="CI170" i="1"/>
  <c r="CJ170" i="1"/>
  <c r="CK170" i="1"/>
  <c r="CO170" i="1"/>
  <c r="FQ170" i="1"/>
  <c r="FR170" i="1"/>
  <c r="FS170" i="1"/>
  <c r="FT170" i="1"/>
  <c r="FU170" i="1"/>
  <c r="GX170" i="1"/>
  <c r="IC170" i="1"/>
  <c r="ID170" i="1"/>
  <c r="IE170" i="1"/>
  <c r="IF170" i="1"/>
  <c r="IG170" i="1"/>
  <c r="R171" i="1"/>
  <c r="AE171" i="1"/>
  <c r="AF171" i="1"/>
  <c r="AG171" i="1"/>
  <c r="AI171" i="1"/>
  <c r="AJ171" i="1"/>
  <c r="AO171" i="1"/>
  <c r="AP171" i="1"/>
  <c r="AQ171" i="1"/>
  <c r="AS171" i="1"/>
  <c r="AT171" i="1"/>
  <c r="AU171" i="1"/>
  <c r="AY171" i="1"/>
  <c r="AZ171" i="1"/>
  <c r="BA171" i="1"/>
  <c r="BG171" i="1"/>
  <c r="BH171" i="1"/>
  <c r="BI171" i="1"/>
  <c r="BJ171" i="1"/>
  <c r="BK171" i="1"/>
  <c r="BO171" i="1"/>
  <c r="BP171" i="1"/>
  <c r="BQ171" i="1"/>
  <c r="BR171" i="1"/>
  <c r="BS171" i="1"/>
  <c r="BT171" i="1"/>
  <c r="BV171" i="1"/>
  <c r="CG171" i="1"/>
  <c r="CH171" i="1"/>
  <c r="CI171" i="1"/>
  <c r="CJ171" i="1"/>
  <c r="CK171" i="1"/>
  <c r="CO171" i="1"/>
  <c r="FQ171" i="1"/>
  <c r="FR171" i="1"/>
  <c r="FS171" i="1"/>
  <c r="FT171" i="1"/>
  <c r="FU171" i="1"/>
  <c r="GX171" i="1"/>
  <c r="IC171" i="1"/>
  <c r="ID171" i="1"/>
  <c r="IE171" i="1"/>
  <c r="IF171" i="1"/>
  <c r="IG171" i="1"/>
  <c r="R172" i="1"/>
  <c r="AE172" i="1"/>
  <c r="AF172" i="1"/>
  <c r="AG172" i="1"/>
  <c r="AI172" i="1"/>
  <c r="AJ172" i="1"/>
  <c r="AO172" i="1"/>
  <c r="AP172" i="1"/>
  <c r="AQ172" i="1"/>
  <c r="AS172" i="1"/>
  <c r="AT172" i="1"/>
  <c r="AU172" i="1"/>
  <c r="AY172" i="1"/>
  <c r="AZ172" i="1"/>
  <c r="BA172" i="1"/>
  <c r="BG172" i="1"/>
  <c r="BH172" i="1"/>
  <c r="BI172" i="1"/>
  <c r="BJ172" i="1"/>
  <c r="BK172" i="1"/>
  <c r="BO172" i="1"/>
  <c r="BP172" i="1"/>
  <c r="BQ172" i="1"/>
  <c r="BR172" i="1"/>
  <c r="BS172" i="1"/>
  <c r="BT172" i="1"/>
  <c r="BV172" i="1"/>
  <c r="CG172" i="1"/>
  <c r="CH172" i="1"/>
  <c r="CI172" i="1"/>
  <c r="CJ172" i="1"/>
  <c r="CK172" i="1"/>
  <c r="CO172" i="1"/>
  <c r="FQ172" i="1"/>
  <c r="FR172" i="1"/>
  <c r="FS172" i="1"/>
  <c r="FT172" i="1"/>
  <c r="FU172" i="1"/>
  <c r="GX172" i="1"/>
  <c r="IC172" i="1"/>
  <c r="ID172" i="1"/>
  <c r="IE172" i="1"/>
  <c r="IF172" i="1"/>
  <c r="IG172" i="1"/>
  <c r="R173" i="1"/>
  <c r="AE173" i="1"/>
  <c r="AF173" i="1"/>
  <c r="AG173" i="1"/>
  <c r="AI173" i="1"/>
  <c r="AJ173" i="1"/>
  <c r="AO173" i="1"/>
  <c r="AP173" i="1"/>
  <c r="AQ173" i="1"/>
  <c r="AS173" i="1"/>
  <c r="AT173" i="1"/>
  <c r="AU173" i="1"/>
  <c r="AY173" i="1"/>
  <c r="AZ173" i="1"/>
  <c r="BA173" i="1"/>
  <c r="BG173" i="1"/>
  <c r="BH173" i="1"/>
  <c r="BI173" i="1"/>
  <c r="BJ173" i="1"/>
  <c r="BK173" i="1"/>
  <c r="BO173" i="1"/>
  <c r="BP173" i="1"/>
  <c r="BQ173" i="1"/>
  <c r="BR173" i="1"/>
  <c r="BS173" i="1"/>
  <c r="BT173" i="1"/>
  <c r="BV173" i="1"/>
  <c r="CG173" i="1"/>
  <c r="CH173" i="1"/>
  <c r="CI173" i="1"/>
  <c r="CJ173" i="1"/>
  <c r="CK173" i="1"/>
  <c r="CO173" i="1"/>
  <c r="FQ173" i="1"/>
  <c r="FR173" i="1"/>
  <c r="FS173" i="1"/>
  <c r="FT173" i="1"/>
  <c r="FU173" i="1"/>
  <c r="GX173" i="1"/>
  <c r="IC173" i="1"/>
  <c r="ID173" i="1"/>
  <c r="IE173" i="1"/>
  <c r="IF173" i="1"/>
  <c r="IG173" i="1"/>
  <c r="R174" i="1"/>
  <c r="AE174" i="1"/>
  <c r="AF174" i="1"/>
  <c r="AG174" i="1"/>
  <c r="AI174" i="1"/>
  <c r="AJ174" i="1"/>
  <c r="AO174" i="1"/>
  <c r="AP174" i="1"/>
  <c r="AQ174" i="1"/>
  <c r="AS174" i="1"/>
  <c r="AT174" i="1"/>
  <c r="AU174" i="1"/>
  <c r="AY174" i="1"/>
  <c r="AZ174" i="1"/>
  <c r="BA174" i="1"/>
  <c r="BG174" i="1"/>
  <c r="BH174" i="1"/>
  <c r="BI174" i="1"/>
  <c r="BJ174" i="1"/>
  <c r="BK174" i="1"/>
  <c r="BO174" i="1"/>
  <c r="BP174" i="1"/>
  <c r="BQ174" i="1"/>
  <c r="BR174" i="1"/>
  <c r="BS174" i="1"/>
  <c r="BT174" i="1"/>
  <c r="BV174" i="1"/>
  <c r="CG174" i="1"/>
  <c r="CH174" i="1"/>
  <c r="CI174" i="1"/>
  <c r="CJ174" i="1"/>
  <c r="CK174" i="1"/>
  <c r="CO174" i="1"/>
  <c r="FQ174" i="1"/>
  <c r="FR174" i="1"/>
  <c r="FS174" i="1"/>
  <c r="FT174" i="1"/>
  <c r="FU174" i="1"/>
  <c r="GX174" i="1"/>
  <c r="IC174" i="1"/>
  <c r="ID174" i="1"/>
  <c r="IE174" i="1"/>
  <c r="IF174" i="1"/>
  <c r="IG174" i="1"/>
  <c r="R175" i="1"/>
  <c r="AE175" i="1"/>
  <c r="AF175" i="1"/>
  <c r="AG175" i="1"/>
  <c r="AI175" i="1"/>
  <c r="AJ175" i="1"/>
  <c r="AO175" i="1"/>
  <c r="AP175" i="1"/>
  <c r="AQ175" i="1"/>
  <c r="AS175" i="1"/>
  <c r="AT175" i="1"/>
  <c r="AU175" i="1"/>
  <c r="AY175" i="1"/>
  <c r="AZ175" i="1"/>
  <c r="BA175" i="1"/>
  <c r="BG175" i="1"/>
  <c r="BH175" i="1"/>
  <c r="BI175" i="1"/>
  <c r="BJ175" i="1"/>
  <c r="BK175" i="1"/>
  <c r="BO175" i="1"/>
  <c r="BP175" i="1"/>
  <c r="BQ175" i="1"/>
  <c r="BR175" i="1"/>
  <c r="BS175" i="1"/>
  <c r="BT175" i="1"/>
  <c r="BV175" i="1"/>
  <c r="CG175" i="1"/>
  <c r="CH175" i="1"/>
  <c r="CI175" i="1"/>
  <c r="CJ175" i="1"/>
  <c r="CK175" i="1"/>
  <c r="CO175" i="1"/>
  <c r="FQ175" i="1"/>
  <c r="FR175" i="1"/>
  <c r="FS175" i="1"/>
  <c r="FT175" i="1"/>
  <c r="FU175" i="1"/>
  <c r="GX175" i="1"/>
  <c r="IC175" i="1"/>
  <c r="ID175" i="1"/>
  <c r="IE175" i="1"/>
  <c r="IF175" i="1"/>
  <c r="IG175" i="1"/>
  <c r="R176" i="1"/>
  <c r="AE176" i="1"/>
  <c r="AF176" i="1"/>
  <c r="AG176" i="1"/>
  <c r="AI176" i="1"/>
  <c r="AJ176" i="1"/>
  <c r="AO176" i="1"/>
  <c r="AP176" i="1"/>
  <c r="AQ176" i="1"/>
  <c r="AS176" i="1"/>
  <c r="AT176" i="1"/>
  <c r="AU176" i="1"/>
  <c r="AY176" i="1"/>
  <c r="AZ176" i="1"/>
  <c r="BA176" i="1"/>
  <c r="BG176" i="1"/>
  <c r="BH176" i="1"/>
  <c r="BI176" i="1"/>
  <c r="BJ176" i="1"/>
  <c r="BK176" i="1"/>
  <c r="BO176" i="1"/>
  <c r="BP176" i="1"/>
  <c r="BQ176" i="1"/>
  <c r="BR176" i="1"/>
  <c r="BS176" i="1"/>
  <c r="BT176" i="1"/>
  <c r="BV176" i="1"/>
  <c r="CG176" i="1"/>
  <c r="CH176" i="1"/>
  <c r="CI176" i="1"/>
  <c r="CJ176" i="1"/>
  <c r="CK176" i="1"/>
  <c r="CO176" i="1"/>
  <c r="FQ176" i="1"/>
  <c r="FR176" i="1"/>
  <c r="FS176" i="1"/>
  <c r="FT176" i="1"/>
  <c r="FU176" i="1"/>
  <c r="GX176" i="1"/>
  <c r="IC176" i="1"/>
  <c r="ID176" i="1"/>
  <c r="IE176" i="1"/>
  <c r="IF176" i="1"/>
  <c r="IG176" i="1"/>
  <c r="R177" i="1"/>
  <c r="AE177" i="1"/>
  <c r="AF177" i="1"/>
  <c r="AG177" i="1"/>
  <c r="AI177" i="1"/>
  <c r="AJ177" i="1"/>
  <c r="AO177" i="1"/>
  <c r="AP177" i="1"/>
  <c r="AQ177" i="1"/>
  <c r="AS177" i="1"/>
  <c r="AT177" i="1"/>
  <c r="AU177" i="1"/>
  <c r="AY177" i="1"/>
  <c r="AZ177" i="1"/>
  <c r="BA177" i="1"/>
  <c r="BG177" i="1"/>
  <c r="BH177" i="1"/>
  <c r="BI177" i="1"/>
  <c r="BJ177" i="1"/>
  <c r="BK177" i="1"/>
  <c r="BO177" i="1"/>
  <c r="BP177" i="1"/>
  <c r="BQ177" i="1"/>
  <c r="BR177" i="1"/>
  <c r="BS177" i="1"/>
  <c r="BT177" i="1"/>
  <c r="BV177" i="1"/>
  <c r="CG177" i="1"/>
  <c r="CH177" i="1"/>
  <c r="CI177" i="1"/>
  <c r="CJ177" i="1"/>
  <c r="CK177" i="1"/>
  <c r="CO177" i="1"/>
  <c r="FQ177" i="1"/>
  <c r="FR177" i="1"/>
  <c r="FS177" i="1"/>
  <c r="FT177" i="1"/>
  <c r="FU177" i="1"/>
  <c r="GX177" i="1"/>
  <c r="IC177" i="1"/>
  <c r="ID177" i="1"/>
  <c r="IE177" i="1"/>
  <c r="IF177" i="1"/>
  <c r="IG177" i="1"/>
  <c r="R178" i="1"/>
  <c r="AE178" i="1"/>
  <c r="AF178" i="1"/>
  <c r="AG178" i="1"/>
  <c r="AI178" i="1"/>
  <c r="AJ178" i="1"/>
  <c r="AO178" i="1"/>
  <c r="AP178" i="1"/>
  <c r="AQ178" i="1"/>
  <c r="AS178" i="1"/>
  <c r="AT178" i="1"/>
  <c r="AU178" i="1"/>
  <c r="AY178" i="1"/>
  <c r="AZ178" i="1"/>
  <c r="BA178" i="1"/>
  <c r="BG178" i="1"/>
  <c r="BH178" i="1"/>
  <c r="BI178" i="1"/>
  <c r="BJ178" i="1"/>
  <c r="BK178" i="1"/>
  <c r="BO178" i="1"/>
  <c r="BP178" i="1"/>
  <c r="BQ178" i="1"/>
  <c r="BR178" i="1"/>
  <c r="BS178" i="1"/>
  <c r="BT178" i="1"/>
  <c r="BV178" i="1"/>
  <c r="CG178" i="1"/>
  <c r="CH178" i="1"/>
  <c r="CI178" i="1"/>
  <c r="CJ178" i="1"/>
  <c r="CK178" i="1"/>
  <c r="CO178" i="1"/>
  <c r="FQ178" i="1"/>
  <c r="FR178" i="1"/>
  <c r="FS178" i="1"/>
  <c r="FT178" i="1"/>
  <c r="FU178" i="1"/>
  <c r="GX178" i="1"/>
  <c r="IC178" i="1"/>
  <c r="ID178" i="1"/>
  <c r="IE178" i="1"/>
  <c r="IF178" i="1"/>
  <c r="IG178" i="1"/>
  <c r="R179" i="1"/>
  <c r="AE179" i="1"/>
  <c r="AF179" i="1"/>
  <c r="AG179" i="1"/>
  <c r="AI179" i="1"/>
  <c r="AJ179" i="1"/>
  <c r="AO179" i="1"/>
  <c r="AP179" i="1"/>
  <c r="AQ179" i="1"/>
  <c r="AS179" i="1"/>
  <c r="AT179" i="1"/>
  <c r="AU179" i="1"/>
  <c r="AY179" i="1"/>
  <c r="AZ179" i="1"/>
  <c r="BA179" i="1"/>
  <c r="BG179" i="1"/>
  <c r="BH179" i="1"/>
  <c r="BI179" i="1"/>
  <c r="BJ179" i="1"/>
  <c r="BK179" i="1"/>
  <c r="BO179" i="1"/>
  <c r="BP179" i="1"/>
  <c r="BQ179" i="1"/>
  <c r="BR179" i="1"/>
  <c r="BS179" i="1"/>
  <c r="BT179" i="1"/>
  <c r="BV179" i="1"/>
  <c r="CG179" i="1"/>
  <c r="CH179" i="1"/>
  <c r="CI179" i="1"/>
  <c r="CJ179" i="1"/>
  <c r="CK179" i="1"/>
  <c r="CO179" i="1"/>
  <c r="FQ179" i="1"/>
  <c r="FR179" i="1"/>
  <c r="FS179" i="1"/>
  <c r="FT179" i="1"/>
  <c r="FU179" i="1"/>
  <c r="GX179" i="1"/>
  <c r="IC179" i="1"/>
  <c r="ID179" i="1"/>
  <c r="IE179" i="1"/>
  <c r="IF179" i="1"/>
  <c r="IG179" i="1"/>
  <c r="R180" i="1"/>
  <c r="AE180" i="1"/>
  <c r="AF180" i="1"/>
  <c r="AG180" i="1"/>
  <c r="AI180" i="1"/>
  <c r="AJ180" i="1"/>
  <c r="AO180" i="1"/>
  <c r="AP180" i="1"/>
  <c r="AQ180" i="1"/>
  <c r="AS180" i="1"/>
  <c r="AT180" i="1"/>
  <c r="AU180" i="1"/>
  <c r="AY180" i="1"/>
  <c r="AZ180" i="1"/>
  <c r="BA180" i="1"/>
  <c r="BG180" i="1"/>
  <c r="BH180" i="1"/>
  <c r="BI180" i="1"/>
  <c r="BJ180" i="1"/>
  <c r="BK180" i="1"/>
  <c r="BO180" i="1"/>
  <c r="BP180" i="1"/>
  <c r="BQ180" i="1"/>
  <c r="BR180" i="1"/>
  <c r="BS180" i="1"/>
  <c r="BT180" i="1"/>
  <c r="BV180" i="1"/>
  <c r="CG180" i="1"/>
  <c r="CH180" i="1"/>
  <c r="CI180" i="1"/>
  <c r="CJ180" i="1"/>
  <c r="CK180" i="1"/>
  <c r="CO180" i="1"/>
  <c r="FQ180" i="1"/>
  <c r="FR180" i="1"/>
  <c r="FS180" i="1"/>
  <c r="FT180" i="1"/>
  <c r="FU180" i="1"/>
  <c r="GX180" i="1"/>
  <c r="IC180" i="1"/>
  <c r="ID180" i="1"/>
  <c r="IE180" i="1"/>
  <c r="IF180" i="1"/>
  <c r="IG180" i="1"/>
  <c r="R181" i="1"/>
  <c r="AE181" i="1"/>
  <c r="AF181" i="1"/>
  <c r="AG181" i="1"/>
  <c r="AI181" i="1"/>
  <c r="AJ181" i="1"/>
  <c r="AO181" i="1"/>
  <c r="AP181" i="1"/>
  <c r="AQ181" i="1"/>
  <c r="AS181" i="1"/>
  <c r="AT181" i="1"/>
  <c r="AU181" i="1"/>
  <c r="AY181" i="1"/>
  <c r="AZ181" i="1"/>
  <c r="BA181" i="1"/>
  <c r="BG181" i="1"/>
  <c r="BH181" i="1"/>
  <c r="BI181" i="1"/>
  <c r="BJ181" i="1"/>
  <c r="BK181" i="1"/>
  <c r="BO181" i="1"/>
  <c r="BP181" i="1"/>
  <c r="BQ181" i="1"/>
  <c r="BR181" i="1"/>
  <c r="BS181" i="1"/>
  <c r="BT181" i="1"/>
  <c r="BV181" i="1"/>
  <c r="CG181" i="1"/>
  <c r="CH181" i="1"/>
  <c r="CI181" i="1"/>
  <c r="CJ181" i="1"/>
  <c r="CK181" i="1"/>
  <c r="CO181" i="1"/>
  <c r="FQ181" i="1"/>
  <c r="FR181" i="1"/>
  <c r="FS181" i="1"/>
  <c r="FT181" i="1"/>
  <c r="FU181" i="1"/>
  <c r="GX181" i="1"/>
  <c r="IC181" i="1"/>
  <c r="ID181" i="1"/>
  <c r="IE181" i="1"/>
  <c r="IF181" i="1"/>
  <c r="IG181" i="1"/>
  <c r="R182" i="1"/>
  <c r="AE182" i="1"/>
  <c r="AF182" i="1"/>
  <c r="AG182" i="1"/>
  <c r="AI182" i="1"/>
  <c r="AJ182" i="1"/>
  <c r="AO182" i="1"/>
  <c r="AP182" i="1"/>
  <c r="AQ182" i="1"/>
  <c r="AS182" i="1"/>
  <c r="AT182" i="1"/>
  <c r="AU182" i="1"/>
  <c r="AY182" i="1"/>
  <c r="AZ182" i="1"/>
  <c r="BA182" i="1"/>
  <c r="BG182" i="1"/>
  <c r="BH182" i="1"/>
  <c r="BI182" i="1"/>
  <c r="BJ182" i="1"/>
  <c r="BK182" i="1"/>
  <c r="BO182" i="1"/>
  <c r="BP182" i="1"/>
  <c r="BQ182" i="1"/>
  <c r="BR182" i="1"/>
  <c r="BS182" i="1"/>
  <c r="BT182" i="1"/>
  <c r="BV182" i="1"/>
  <c r="CG182" i="1"/>
  <c r="CH182" i="1"/>
  <c r="CI182" i="1"/>
  <c r="CJ182" i="1"/>
  <c r="CK182" i="1"/>
  <c r="CO182" i="1"/>
  <c r="FQ182" i="1"/>
  <c r="FR182" i="1"/>
  <c r="FS182" i="1"/>
  <c r="FT182" i="1"/>
  <c r="FU182" i="1"/>
  <c r="GX182" i="1"/>
  <c r="IC182" i="1"/>
  <c r="ID182" i="1"/>
  <c r="IE182" i="1"/>
  <c r="IF182" i="1"/>
  <c r="IG182" i="1"/>
  <c r="R183" i="1"/>
  <c r="AE183" i="1"/>
  <c r="AF183" i="1"/>
  <c r="AG183" i="1"/>
  <c r="AI183" i="1"/>
  <c r="AJ183" i="1"/>
  <c r="AO183" i="1"/>
  <c r="AP183" i="1"/>
  <c r="AQ183" i="1"/>
  <c r="AS183" i="1"/>
  <c r="AT183" i="1"/>
  <c r="AU183" i="1"/>
  <c r="AY183" i="1"/>
  <c r="AZ183" i="1"/>
  <c r="BA183" i="1"/>
  <c r="BG183" i="1"/>
  <c r="BH183" i="1"/>
  <c r="BI183" i="1"/>
  <c r="BJ183" i="1"/>
  <c r="BK183" i="1"/>
  <c r="BO183" i="1"/>
  <c r="BP183" i="1"/>
  <c r="BQ183" i="1"/>
  <c r="BR183" i="1"/>
  <c r="BS183" i="1"/>
  <c r="BT183" i="1"/>
  <c r="BV183" i="1"/>
  <c r="CG183" i="1"/>
  <c r="CH183" i="1"/>
  <c r="CI183" i="1"/>
  <c r="CJ183" i="1"/>
  <c r="CK183" i="1"/>
  <c r="CO183" i="1"/>
  <c r="FQ183" i="1"/>
  <c r="FR183" i="1"/>
  <c r="FS183" i="1"/>
  <c r="FT183" i="1"/>
  <c r="FU183" i="1"/>
  <c r="GX183" i="1"/>
  <c r="IC183" i="1"/>
  <c r="ID183" i="1"/>
  <c r="IE183" i="1"/>
  <c r="IF183" i="1"/>
  <c r="IG183" i="1"/>
  <c r="R184" i="1"/>
  <c r="AE184" i="1"/>
  <c r="AF184" i="1"/>
  <c r="AG184" i="1"/>
  <c r="AI184" i="1"/>
  <c r="AJ184" i="1"/>
  <c r="AO184" i="1"/>
  <c r="AP184" i="1"/>
  <c r="AQ184" i="1"/>
  <c r="AS184" i="1"/>
  <c r="AT184" i="1"/>
  <c r="AU184" i="1"/>
  <c r="AY184" i="1"/>
  <c r="AZ184" i="1"/>
  <c r="BA184" i="1"/>
  <c r="BG184" i="1"/>
  <c r="BH184" i="1"/>
  <c r="BI184" i="1"/>
  <c r="BJ184" i="1"/>
  <c r="BK184" i="1"/>
  <c r="BO184" i="1"/>
  <c r="BP184" i="1"/>
  <c r="BQ184" i="1"/>
  <c r="BR184" i="1"/>
  <c r="BS184" i="1"/>
  <c r="BT184" i="1"/>
  <c r="BV184" i="1"/>
  <c r="CG184" i="1"/>
  <c r="CH184" i="1"/>
  <c r="CI184" i="1"/>
  <c r="CJ184" i="1"/>
  <c r="CK184" i="1"/>
  <c r="CO184" i="1"/>
  <c r="FQ184" i="1"/>
  <c r="FR184" i="1"/>
  <c r="FS184" i="1"/>
  <c r="FT184" i="1"/>
  <c r="FU184" i="1"/>
  <c r="GX184" i="1"/>
  <c r="IC184" i="1"/>
  <c r="ID184" i="1"/>
  <c r="IE184" i="1"/>
  <c r="IF184" i="1"/>
  <c r="IG184" i="1"/>
  <c r="R185" i="1"/>
  <c r="AE185" i="1"/>
  <c r="AF185" i="1"/>
  <c r="AG185" i="1"/>
  <c r="AI185" i="1"/>
  <c r="AJ185" i="1"/>
  <c r="AO185" i="1"/>
  <c r="AP185" i="1"/>
  <c r="AQ185" i="1"/>
  <c r="AS185" i="1"/>
  <c r="AT185" i="1"/>
  <c r="AU185" i="1"/>
  <c r="AY185" i="1"/>
  <c r="AZ185" i="1"/>
  <c r="BA185" i="1"/>
  <c r="BG185" i="1"/>
  <c r="BH185" i="1"/>
  <c r="BI185" i="1"/>
  <c r="BJ185" i="1"/>
  <c r="BK185" i="1"/>
  <c r="BO185" i="1"/>
  <c r="BP185" i="1"/>
  <c r="BQ185" i="1"/>
  <c r="BR185" i="1"/>
  <c r="BS185" i="1"/>
  <c r="BT185" i="1"/>
  <c r="BV185" i="1"/>
  <c r="CG185" i="1"/>
  <c r="CH185" i="1"/>
  <c r="CI185" i="1"/>
  <c r="CJ185" i="1"/>
  <c r="CK185" i="1"/>
  <c r="CO185" i="1"/>
  <c r="FQ185" i="1"/>
  <c r="FR185" i="1"/>
  <c r="FS185" i="1"/>
  <c r="FT185" i="1"/>
  <c r="FU185" i="1"/>
  <c r="GX185" i="1"/>
  <c r="IC185" i="1"/>
  <c r="ID185" i="1"/>
  <c r="IE185" i="1"/>
  <c r="IF185" i="1"/>
  <c r="IG185" i="1"/>
  <c r="R186" i="1"/>
  <c r="AE186" i="1"/>
  <c r="AF186" i="1"/>
  <c r="AG186" i="1"/>
  <c r="AI186" i="1"/>
  <c r="AJ186" i="1"/>
  <c r="AO186" i="1"/>
  <c r="AP186" i="1"/>
  <c r="AQ186" i="1"/>
  <c r="AS186" i="1"/>
  <c r="AT186" i="1"/>
  <c r="AU186" i="1"/>
  <c r="AY186" i="1"/>
  <c r="AZ186" i="1"/>
  <c r="BA186" i="1"/>
  <c r="BG186" i="1"/>
  <c r="BH186" i="1"/>
  <c r="BI186" i="1"/>
  <c r="BJ186" i="1"/>
  <c r="BK186" i="1"/>
  <c r="BO186" i="1"/>
  <c r="BP186" i="1"/>
  <c r="BQ186" i="1"/>
  <c r="BR186" i="1"/>
  <c r="BS186" i="1"/>
  <c r="BT186" i="1"/>
  <c r="BV186" i="1"/>
  <c r="CG186" i="1"/>
  <c r="CH186" i="1"/>
  <c r="CI186" i="1"/>
  <c r="CJ186" i="1"/>
  <c r="CK186" i="1"/>
  <c r="CO186" i="1"/>
  <c r="FQ186" i="1"/>
  <c r="FR186" i="1"/>
  <c r="FS186" i="1"/>
  <c r="FT186" i="1"/>
  <c r="FU186" i="1"/>
  <c r="GX186" i="1"/>
  <c r="IC186" i="1"/>
  <c r="ID186" i="1"/>
  <c r="IE186" i="1"/>
  <c r="IF186" i="1"/>
  <c r="IG186" i="1"/>
  <c r="R187" i="1"/>
  <c r="AE187" i="1"/>
  <c r="AF187" i="1"/>
  <c r="AG187" i="1"/>
  <c r="AI187" i="1"/>
  <c r="AJ187" i="1"/>
  <c r="AO187" i="1"/>
  <c r="AP187" i="1"/>
  <c r="AQ187" i="1"/>
  <c r="AS187" i="1"/>
  <c r="AT187" i="1"/>
  <c r="AU187" i="1"/>
  <c r="AY187" i="1"/>
  <c r="AZ187" i="1"/>
  <c r="BA187" i="1"/>
  <c r="BG187" i="1"/>
  <c r="BH187" i="1"/>
  <c r="BI187" i="1"/>
  <c r="BJ187" i="1"/>
  <c r="BK187" i="1"/>
  <c r="BO187" i="1"/>
  <c r="BP187" i="1"/>
  <c r="BQ187" i="1"/>
  <c r="BR187" i="1"/>
  <c r="BS187" i="1"/>
  <c r="BT187" i="1"/>
  <c r="BV187" i="1"/>
  <c r="CG187" i="1"/>
  <c r="CH187" i="1"/>
  <c r="CI187" i="1"/>
  <c r="CJ187" i="1"/>
  <c r="CK187" i="1"/>
  <c r="CO187" i="1"/>
  <c r="FQ187" i="1"/>
  <c r="FR187" i="1"/>
  <c r="FS187" i="1"/>
  <c r="FT187" i="1"/>
  <c r="FU187" i="1"/>
  <c r="GX187" i="1"/>
  <c r="IC187" i="1"/>
  <c r="ID187" i="1"/>
  <c r="IE187" i="1"/>
  <c r="IF187" i="1"/>
  <c r="IG187" i="1"/>
  <c r="R188" i="1"/>
  <c r="AE188" i="1"/>
  <c r="AF188" i="1"/>
  <c r="AG188" i="1"/>
  <c r="AI188" i="1"/>
  <c r="AJ188" i="1"/>
  <c r="AO188" i="1"/>
  <c r="AP188" i="1"/>
  <c r="AQ188" i="1"/>
  <c r="AS188" i="1"/>
  <c r="AT188" i="1"/>
  <c r="AU188" i="1"/>
  <c r="AY188" i="1"/>
  <c r="AZ188" i="1"/>
  <c r="BA188" i="1"/>
  <c r="BG188" i="1"/>
  <c r="BH188" i="1"/>
  <c r="BI188" i="1"/>
  <c r="BJ188" i="1"/>
  <c r="BK188" i="1"/>
  <c r="BO188" i="1"/>
  <c r="BP188" i="1"/>
  <c r="BQ188" i="1"/>
  <c r="BR188" i="1"/>
  <c r="BS188" i="1"/>
  <c r="BT188" i="1"/>
  <c r="BV188" i="1"/>
  <c r="CG188" i="1"/>
  <c r="CH188" i="1"/>
  <c r="CI188" i="1"/>
  <c r="CJ188" i="1"/>
  <c r="CK188" i="1"/>
  <c r="CO188" i="1"/>
  <c r="FQ188" i="1"/>
  <c r="FR188" i="1"/>
  <c r="FS188" i="1"/>
  <c r="FT188" i="1"/>
  <c r="FU188" i="1"/>
  <c r="GX188" i="1"/>
  <c r="IC188" i="1"/>
  <c r="ID188" i="1"/>
  <c r="IE188" i="1"/>
  <c r="IF188" i="1"/>
  <c r="IG188" i="1"/>
  <c r="R189" i="1"/>
  <c r="AE189" i="1"/>
  <c r="AF189" i="1"/>
  <c r="AG189" i="1"/>
  <c r="AI189" i="1"/>
  <c r="AJ189" i="1"/>
  <c r="AO189" i="1"/>
  <c r="AP189" i="1"/>
  <c r="AQ189" i="1"/>
  <c r="AS189" i="1"/>
  <c r="AT189" i="1"/>
  <c r="AU189" i="1"/>
  <c r="AY189" i="1"/>
  <c r="AZ189" i="1"/>
  <c r="BA189" i="1"/>
  <c r="BG189" i="1"/>
  <c r="BH189" i="1"/>
  <c r="BI189" i="1"/>
  <c r="BJ189" i="1"/>
  <c r="BK189" i="1"/>
  <c r="BO189" i="1"/>
  <c r="BP189" i="1"/>
  <c r="BQ189" i="1"/>
  <c r="BR189" i="1"/>
  <c r="BS189" i="1"/>
  <c r="BT189" i="1"/>
  <c r="BV189" i="1"/>
  <c r="CG189" i="1"/>
  <c r="CH189" i="1"/>
  <c r="CI189" i="1"/>
  <c r="CJ189" i="1"/>
  <c r="CK189" i="1"/>
  <c r="CO189" i="1"/>
  <c r="FQ189" i="1"/>
  <c r="FR189" i="1"/>
  <c r="FS189" i="1"/>
  <c r="FT189" i="1"/>
  <c r="FU189" i="1"/>
  <c r="GX189" i="1"/>
  <c r="IC189" i="1"/>
  <c r="ID189" i="1"/>
  <c r="IE189" i="1"/>
  <c r="IF189" i="1"/>
  <c r="IG189" i="1"/>
  <c r="R190" i="1"/>
  <c r="AE190" i="1"/>
  <c r="AF190" i="1"/>
  <c r="AG190" i="1"/>
  <c r="AI190" i="1"/>
  <c r="AJ190" i="1"/>
  <c r="AO190" i="1"/>
  <c r="AP190" i="1"/>
  <c r="AQ190" i="1"/>
  <c r="AS190" i="1"/>
  <c r="AT190" i="1"/>
  <c r="AU190" i="1"/>
  <c r="AY190" i="1"/>
  <c r="AZ190" i="1"/>
  <c r="BA190" i="1"/>
  <c r="BG190" i="1"/>
  <c r="BH190" i="1"/>
  <c r="BI190" i="1"/>
  <c r="BJ190" i="1"/>
  <c r="BK190" i="1"/>
  <c r="BO190" i="1"/>
  <c r="BP190" i="1"/>
  <c r="BQ190" i="1"/>
  <c r="BR190" i="1"/>
  <c r="BS190" i="1"/>
  <c r="BT190" i="1"/>
  <c r="BV190" i="1"/>
  <c r="CG190" i="1"/>
  <c r="CH190" i="1"/>
  <c r="CI190" i="1"/>
  <c r="CJ190" i="1"/>
  <c r="CK190" i="1"/>
  <c r="CO190" i="1"/>
  <c r="FQ190" i="1"/>
  <c r="FR190" i="1"/>
  <c r="FS190" i="1"/>
  <c r="FT190" i="1"/>
  <c r="FU190" i="1"/>
  <c r="GX190" i="1"/>
  <c r="IC190" i="1"/>
  <c r="ID190" i="1"/>
  <c r="IE190" i="1"/>
  <c r="IF190" i="1"/>
  <c r="IG190" i="1"/>
  <c r="R191" i="1"/>
  <c r="AE191" i="1"/>
  <c r="AF191" i="1"/>
  <c r="AG191" i="1"/>
  <c r="AI191" i="1"/>
  <c r="AJ191" i="1"/>
  <c r="AO191" i="1"/>
  <c r="AP191" i="1"/>
  <c r="AQ191" i="1"/>
  <c r="AS191" i="1"/>
  <c r="AT191" i="1"/>
  <c r="AU191" i="1"/>
  <c r="AY191" i="1"/>
  <c r="AZ191" i="1"/>
  <c r="BA191" i="1"/>
  <c r="BG191" i="1"/>
  <c r="BH191" i="1"/>
  <c r="BI191" i="1"/>
  <c r="BJ191" i="1"/>
  <c r="BK191" i="1"/>
  <c r="BO191" i="1"/>
  <c r="BP191" i="1"/>
  <c r="BQ191" i="1"/>
  <c r="BR191" i="1"/>
  <c r="BS191" i="1"/>
  <c r="BT191" i="1"/>
  <c r="BV191" i="1"/>
  <c r="CG191" i="1"/>
  <c r="CH191" i="1"/>
  <c r="CI191" i="1"/>
  <c r="CJ191" i="1"/>
  <c r="CK191" i="1"/>
  <c r="CO191" i="1"/>
  <c r="FQ191" i="1"/>
  <c r="FR191" i="1"/>
  <c r="FS191" i="1"/>
  <c r="FT191" i="1"/>
  <c r="FU191" i="1"/>
  <c r="GX191" i="1"/>
  <c r="IC191" i="1"/>
  <c r="ID191" i="1"/>
  <c r="IE191" i="1"/>
  <c r="IF191" i="1"/>
  <c r="IG191" i="1"/>
  <c r="R192" i="1"/>
  <c r="AE192" i="1"/>
  <c r="AF192" i="1"/>
  <c r="AG192" i="1"/>
  <c r="AI192" i="1"/>
  <c r="AJ192" i="1"/>
  <c r="AO192" i="1"/>
  <c r="AP192" i="1"/>
  <c r="AQ192" i="1"/>
  <c r="AS192" i="1"/>
  <c r="AT192" i="1"/>
  <c r="AU192" i="1"/>
  <c r="AY192" i="1"/>
  <c r="AZ192" i="1"/>
  <c r="BA192" i="1"/>
  <c r="BG192" i="1"/>
  <c r="BH192" i="1"/>
  <c r="BI192" i="1"/>
  <c r="BJ192" i="1"/>
  <c r="BK192" i="1"/>
  <c r="BO192" i="1"/>
  <c r="BP192" i="1"/>
  <c r="BQ192" i="1"/>
  <c r="BR192" i="1"/>
  <c r="BS192" i="1"/>
  <c r="BT192" i="1"/>
  <c r="BV192" i="1"/>
  <c r="CG192" i="1"/>
  <c r="CH192" i="1"/>
  <c r="CI192" i="1"/>
  <c r="CJ192" i="1"/>
  <c r="CK192" i="1"/>
  <c r="CO192" i="1"/>
  <c r="FQ192" i="1"/>
  <c r="FR192" i="1"/>
  <c r="FS192" i="1"/>
  <c r="FT192" i="1"/>
  <c r="FU192" i="1"/>
  <c r="GX192" i="1"/>
  <c r="IC192" i="1"/>
  <c r="ID192" i="1"/>
  <c r="IE192" i="1"/>
  <c r="IF192" i="1"/>
  <c r="IG192" i="1"/>
  <c r="R193" i="1"/>
  <c r="AE193" i="1"/>
  <c r="AF193" i="1"/>
  <c r="AG193" i="1"/>
  <c r="AI193" i="1"/>
  <c r="AJ193" i="1"/>
  <c r="AO193" i="1"/>
  <c r="AP193" i="1"/>
  <c r="AQ193" i="1"/>
  <c r="AS193" i="1"/>
  <c r="AT193" i="1"/>
  <c r="AU193" i="1"/>
  <c r="AY193" i="1"/>
  <c r="AZ193" i="1"/>
  <c r="BA193" i="1"/>
  <c r="BG193" i="1"/>
  <c r="BH193" i="1"/>
  <c r="BI193" i="1"/>
  <c r="BJ193" i="1"/>
  <c r="BK193" i="1"/>
  <c r="BO193" i="1"/>
  <c r="BP193" i="1"/>
  <c r="BQ193" i="1"/>
  <c r="BR193" i="1"/>
  <c r="BS193" i="1"/>
  <c r="BT193" i="1"/>
  <c r="BV193" i="1"/>
  <c r="CG193" i="1"/>
  <c r="CH193" i="1"/>
  <c r="CI193" i="1"/>
  <c r="CJ193" i="1"/>
  <c r="CK193" i="1"/>
  <c r="CO193" i="1"/>
  <c r="FQ193" i="1"/>
  <c r="FR193" i="1"/>
  <c r="FS193" i="1"/>
  <c r="FT193" i="1"/>
  <c r="FU193" i="1"/>
  <c r="GX193" i="1"/>
  <c r="IC193" i="1"/>
  <c r="ID193" i="1"/>
  <c r="IE193" i="1"/>
  <c r="IF193" i="1"/>
  <c r="IG193" i="1"/>
  <c r="R194" i="1"/>
  <c r="AE194" i="1"/>
  <c r="AF194" i="1"/>
  <c r="AG194" i="1"/>
  <c r="AI194" i="1"/>
  <c r="AJ194" i="1"/>
  <c r="AO194" i="1"/>
  <c r="AP194" i="1"/>
  <c r="AQ194" i="1"/>
  <c r="AS194" i="1"/>
  <c r="AT194" i="1"/>
  <c r="AU194" i="1"/>
  <c r="AY194" i="1"/>
  <c r="AZ194" i="1"/>
  <c r="BA194" i="1"/>
  <c r="BG194" i="1"/>
  <c r="BH194" i="1"/>
  <c r="BI194" i="1"/>
  <c r="BJ194" i="1"/>
  <c r="BK194" i="1"/>
  <c r="BO194" i="1"/>
  <c r="BP194" i="1"/>
  <c r="BQ194" i="1"/>
  <c r="BR194" i="1"/>
  <c r="BS194" i="1"/>
  <c r="BT194" i="1"/>
  <c r="BV194" i="1"/>
  <c r="CG194" i="1"/>
  <c r="CH194" i="1"/>
  <c r="CI194" i="1"/>
  <c r="CJ194" i="1"/>
  <c r="CK194" i="1"/>
  <c r="CO194" i="1"/>
  <c r="FQ194" i="1"/>
  <c r="FR194" i="1"/>
  <c r="FS194" i="1"/>
  <c r="FT194" i="1"/>
  <c r="FU194" i="1"/>
  <c r="GX194" i="1"/>
  <c r="IC194" i="1"/>
  <c r="ID194" i="1"/>
  <c r="IE194" i="1"/>
  <c r="IF194" i="1"/>
  <c r="IG194" i="1"/>
  <c r="R195" i="1"/>
  <c r="AE195" i="1"/>
  <c r="AF195" i="1"/>
  <c r="AG195" i="1"/>
  <c r="AI195" i="1"/>
  <c r="AJ195" i="1"/>
  <c r="AO195" i="1"/>
  <c r="AP195" i="1"/>
  <c r="AQ195" i="1"/>
  <c r="AS195" i="1"/>
  <c r="AT195" i="1"/>
  <c r="AU195" i="1"/>
  <c r="AY195" i="1"/>
  <c r="AZ195" i="1"/>
  <c r="BA195" i="1"/>
  <c r="BG195" i="1"/>
  <c r="BH195" i="1"/>
  <c r="BI195" i="1"/>
  <c r="BJ195" i="1"/>
  <c r="BK195" i="1"/>
  <c r="BO195" i="1"/>
  <c r="BP195" i="1"/>
  <c r="BQ195" i="1"/>
  <c r="BR195" i="1"/>
  <c r="BS195" i="1"/>
  <c r="BT195" i="1"/>
  <c r="BV195" i="1"/>
  <c r="CG195" i="1"/>
  <c r="CH195" i="1"/>
  <c r="CI195" i="1"/>
  <c r="CJ195" i="1"/>
  <c r="CK195" i="1"/>
  <c r="CO195" i="1"/>
  <c r="FQ195" i="1"/>
  <c r="FR195" i="1"/>
  <c r="FS195" i="1"/>
  <c r="FT195" i="1"/>
  <c r="FU195" i="1"/>
  <c r="GX195" i="1"/>
  <c r="IC195" i="1"/>
  <c r="ID195" i="1"/>
  <c r="IE195" i="1"/>
  <c r="IF195" i="1"/>
  <c r="IG195" i="1"/>
  <c r="R196" i="1"/>
  <c r="AE196" i="1"/>
  <c r="AF196" i="1"/>
  <c r="AG196" i="1"/>
  <c r="AI196" i="1"/>
  <c r="AJ196" i="1"/>
  <c r="AO196" i="1"/>
  <c r="AP196" i="1"/>
  <c r="AQ196" i="1"/>
  <c r="AS196" i="1"/>
  <c r="AT196" i="1"/>
  <c r="AU196" i="1"/>
  <c r="AY196" i="1"/>
  <c r="AZ196" i="1"/>
  <c r="BA196" i="1"/>
  <c r="BG196" i="1"/>
  <c r="BH196" i="1"/>
  <c r="BI196" i="1"/>
  <c r="BJ196" i="1"/>
  <c r="BK196" i="1"/>
  <c r="BO196" i="1"/>
  <c r="BP196" i="1"/>
  <c r="BQ196" i="1"/>
  <c r="BR196" i="1"/>
  <c r="BS196" i="1"/>
  <c r="BT196" i="1"/>
  <c r="BV196" i="1"/>
  <c r="CG196" i="1"/>
  <c r="CH196" i="1"/>
  <c r="CI196" i="1"/>
  <c r="CJ196" i="1"/>
  <c r="CK196" i="1"/>
  <c r="CO196" i="1"/>
  <c r="FQ196" i="1"/>
  <c r="FR196" i="1"/>
  <c r="FS196" i="1"/>
  <c r="FT196" i="1"/>
  <c r="FU196" i="1"/>
  <c r="GX196" i="1"/>
  <c r="IC196" i="1"/>
  <c r="ID196" i="1"/>
  <c r="IE196" i="1"/>
  <c r="IF196" i="1"/>
  <c r="IG196" i="1"/>
  <c r="R197" i="1"/>
  <c r="AE197" i="1"/>
  <c r="AF197" i="1"/>
  <c r="AG197" i="1"/>
  <c r="AI197" i="1"/>
  <c r="AJ197" i="1"/>
  <c r="AO197" i="1"/>
  <c r="AP197" i="1"/>
  <c r="AQ197" i="1"/>
  <c r="AS197" i="1"/>
  <c r="AT197" i="1"/>
  <c r="AU197" i="1"/>
  <c r="AY197" i="1"/>
  <c r="AZ197" i="1"/>
  <c r="BA197" i="1"/>
  <c r="BG197" i="1"/>
  <c r="BH197" i="1"/>
  <c r="BI197" i="1"/>
  <c r="BJ197" i="1"/>
  <c r="BK197" i="1"/>
  <c r="BO197" i="1"/>
  <c r="BP197" i="1"/>
  <c r="BQ197" i="1"/>
  <c r="BR197" i="1"/>
  <c r="BS197" i="1"/>
  <c r="BT197" i="1"/>
  <c r="BV197" i="1"/>
  <c r="CG197" i="1"/>
  <c r="CH197" i="1"/>
  <c r="CI197" i="1"/>
  <c r="CJ197" i="1"/>
  <c r="CK197" i="1"/>
  <c r="CO197" i="1"/>
  <c r="FQ197" i="1"/>
  <c r="FR197" i="1"/>
  <c r="FS197" i="1"/>
  <c r="FT197" i="1"/>
  <c r="FU197" i="1"/>
  <c r="GX197" i="1"/>
  <c r="IC197" i="1"/>
  <c r="ID197" i="1"/>
  <c r="IE197" i="1"/>
  <c r="IF197" i="1"/>
  <c r="IG197" i="1"/>
  <c r="R198" i="1"/>
  <c r="AE198" i="1"/>
  <c r="AF198" i="1"/>
  <c r="AG198" i="1"/>
  <c r="AI198" i="1"/>
  <c r="AJ198" i="1"/>
  <c r="AO198" i="1"/>
  <c r="AP198" i="1"/>
  <c r="AQ198" i="1"/>
  <c r="AS198" i="1"/>
  <c r="AT198" i="1"/>
  <c r="AU198" i="1"/>
  <c r="AY198" i="1"/>
  <c r="AZ198" i="1"/>
  <c r="BA198" i="1"/>
  <c r="BG198" i="1"/>
  <c r="BH198" i="1"/>
  <c r="BI198" i="1"/>
  <c r="BJ198" i="1"/>
  <c r="BK198" i="1"/>
  <c r="BO198" i="1"/>
  <c r="BP198" i="1"/>
  <c r="BQ198" i="1"/>
  <c r="BR198" i="1"/>
  <c r="BS198" i="1"/>
  <c r="BT198" i="1"/>
  <c r="BV198" i="1"/>
  <c r="CG198" i="1"/>
  <c r="CH198" i="1"/>
  <c r="CI198" i="1"/>
  <c r="CJ198" i="1"/>
  <c r="CK198" i="1"/>
  <c r="CO198" i="1"/>
  <c r="FQ198" i="1"/>
  <c r="FR198" i="1"/>
  <c r="FS198" i="1"/>
  <c r="FT198" i="1"/>
  <c r="FU198" i="1"/>
  <c r="GX198" i="1"/>
  <c r="IC198" i="1"/>
  <c r="ID198" i="1"/>
  <c r="IE198" i="1"/>
  <c r="IF198" i="1"/>
  <c r="IG198" i="1"/>
  <c r="R199" i="1"/>
  <c r="AE199" i="1"/>
  <c r="AF199" i="1"/>
  <c r="AG199" i="1"/>
  <c r="AI199" i="1"/>
  <c r="AJ199" i="1"/>
  <c r="AO199" i="1"/>
  <c r="AP199" i="1"/>
  <c r="AQ199" i="1"/>
  <c r="AS199" i="1"/>
  <c r="AT199" i="1"/>
  <c r="AU199" i="1"/>
  <c r="AY199" i="1"/>
  <c r="AZ199" i="1"/>
  <c r="BA199" i="1"/>
  <c r="BG199" i="1"/>
  <c r="BH199" i="1"/>
  <c r="BI199" i="1"/>
  <c r="BJ199" i="1"/>
  <c r="BK199" i="1"/>
  <c r="BO199" i="1"/>
  <c r="BP199" i="1"/>
  <c r="BQ199" i="1"/>
  <c r="BR199" i="1"/>
  <c r="BS199" i="1"/>
  <c r="BT199" i="1"/>
  <c r="BV199" i="1"/>
  <c r="CG199" i="1"/>
  <c r="CH199" i="1"/>
  <c r="CI199" i="1"/>
  <c r="CJ199" i="1"/>
  <c r="CK199" i="1"/>
  <c r="CO199" i="1"/>
  <c r="FQ199" i="1"/>
  <c r="FR199" i="1"/>
  <c r="FS199" i="1"/>
  <c r="FT199" i="1"/>
  <c r="FU199" i="1"/>
  <c r="GX199" i="1"/>
  <c r="IC199" i="1"/>
  <c r="ID199" i="1"/>
  <c r="IE199" i="1"/>
  <c r="IF199" i="1"/>
  <c r="IG199" i="1"/>
  <c r="R200" i="1"/>
  <c r="AE200" i="1"/>
  <c r="AF200" i="1"/>
  <c r="AG200" i="1"/>
  <c r="AI200" i="1"/>
  <c r="AJ200" i="1"/>
  <c r="AO200" i="1"/>
  <c r="AP200" i="1"/>
  <c r="AQ200" i="1"/>
  <c r="AS200" i="1"/>
  <c r="AT200" i="1"/>
  <c r="AU200" i="1"/>
  <c r="AY200" i="1"/>
  <c r="AZ200" i="1"/>
  <c r="BA200" i="1"/>
  <c r="BG200" i="1"/>
  <c r="BH200" i="1"/>
  <c r="BI200" i="1"/>
  <c r="BJ200" i="1"/>
  <c r="BK200" i="1"/>
  <c r="BO200" i="1"/>
  <c r="BP200" i="1"/>
  <c r="BQ200" i="1"/>
  <c r="BR200" i="1"/>
  <c r="BS200" i="1"/>
  <c r="BT200" i="1"/>
  <c r="BV200" i="1"/>
  <c r="CG200" i="1"/>
  <c r="CH200" i="1"/>
  <c r="CI200" i="1"/>
  <c r="CJ200" i="1"/>
  <c r="CK200" i="1"/>
  <c r="CO200" i="1"/>
  <c r="FQ200" i="1"/>
  <c r="FR200" i="1"/>
  <c r="FS200" i="1"/>
  <c r="FT200" i="1"/>
  <c r="FU200" i="1"/>
  <c r="GX200" i="1"/>
  <c r="IC200" i="1"/>
  <c r="ID200" i="1"/>
  <c r="IE200" i="1"/>
  <c r="IF200" i="1"/>
  <c r="IG200" i="1"/>
  <c r="R201" i="1"/>
  <c r="AE201" i="1"/>
  <c r="AF201" i="1"/>
  <c r="AG201" i="1"/>
  <c r="AI201" i="1"/>
  <c r="AJ201" i="1"/>
  <c r="AO201" i="1"/>
  <c r="AP201" i="1"/>
  <c r="AQ201" i="1"/>
  <c r="AS201" i="1"/>
  <c r="AT201" i="1"/>
  <c r="AU201" i="1"/>
  <c r="AY201" i="1"/>
  <c r="AZ201" i="1"/>
  <c r="BA201" i="1"/>
  <c r="BG201" i="1"/>
  <c r="BH201" i="1"/>
  <c r="BI201" i="1"/>
  <c r="BJ201" i="1"/>
  <c r="BK201" i="1"/>
  <c r="BO201" i="1"/>
  <c r="BP201" i="1"/>
  <c r="BQ201" i="1"/>
  <c r="BR201" i="1"/>
  <c r="BS201" i="1"/>
  <c r="BT201" i="1"/>
  <c r="BV201" i="1"/>
  <c r="CG201" i="1"/>
  <c r="CH201" i="1"/>
  <c r="CI201" i="1"/>
  <c r="CJ201" i="1"/>
  <c r="CK201" i="1"/>
  <c r="CO201" i="1"/>
  <c r="FQ201" i="1"/>
  <c r="FR201" i="1"/>
  <c r="FS201" i="1"/>
  <c r="FT201" i="1"/>
  <c r="FU201" i="1"/>
  <c r="GX201" i="1"/>
  <c r="IC201" i="1"/>
  <c r="ID201" i="1"/>
  <c r="IE201" i="1"/>
  <c r="IF201" i="1"/>
  <c r="IG201" i="1"/>
  <c r="R202" i="1"/>
  <c r="AE202" i="1"/>
  <c r="AF202" i="1"/>
  <c r="AG202" i="1"/>
  <c r="AI202" i="1"/>
  <c r="AJ202" i="1"/>
  <c r="AO202" i="1"/>
  <c r="AP202" i="1"/>
  <c r="AQ202" i="1"/>
  <c r="AS202" i="1"/>
  <c r="AT202" i="1"/>
  <c r="AU202" i="1"/>
  <c r="AY202" i="1"/>
  <c r="AZ202" i="1"/>
  <c r="BA202" i="1"/>
  <c r="BG202" i="1"/>
  <c r="BH202" i="1"/>
  <c r="BI202" i="1"/>
  <c r="BJ202" i="1"/>
  <c r="BK202" i="1"/>
  <c r="BO202" i="1"/>
  <c r="BP202" i="1"/>
  <c r="BQ202" i="1"/>
  <c r="BR202" i="1"/>
  <c r="BS202" i="1"/>
  <c r="BT202" i="1"/>
  <c r="BV202" i="1"/>
  <c r="CG202" i="1"/>
  <c r="CH202" i="1"/>
  <c r="CI202" i="1"/>
  <c r="CJ202" i="1"/>
  <c r="CK202" i="1"/>
  <c r="CO202" i="1"/>
  <c r="FQ202" i="1"/>
  <c r="FR202" i="1"/>
  <c r="FS202" i="1"/>
  <c r="FT202" i="1"/>
  <c r="FU202" i="1"/>
  <c r="GX202" i="1"/>
  <c r="IC202" i="1"/>
  <c r="ID202" i="1"/>
  <c r="IE202" i="1"/>
  <c r="IF202" i="1"/>
  <c r="IG202" i="1"/>
  <c r="R203" i="1"/>
  <c r="AE203" i="1"/>
  <c r="AF203" i="1"/>
  <c r="AG203" i="1"/>
  <c r="AI203" i="1"/>
  <c r="AJ203" i="1"/>
  <c r="AO203" i="1"/>
  <c r="AP203" i="1"/>
  <c r="AQ203" i="1"/>
  <c r="AS203" i="1"/>
  <c r="AT203" i="1"/>
  <c r="AU203" i="1"/>
  <c r="AY203" i="1"/>
  <c r="AZ203" i="1"/>
  <c r="BA203" i="1"/>
  <c r="BG203" i="1"/>
  <c r="BH203" i="1"/>
  <c r="BI203" i="1"/>
  <c r="BJ203" i="1"/>
  <c r="BK203" i="1"/>
  <c r="BO203" i="1"/>
  <c r="BP203" i="1"/>
  <c r="BQ203" i="1"/>
  <c r="BR203" i="1"/>
  <c r="BS203" i="1"/>
  <c r="BT203" i="1"/>
  <c r="BV203" i="1"/>
  <c r="CG203" i="1"/>
  <c r="CH203" i="1"/>
  <c r="CI203" i="1"/>
  <c r="CJ203" i="1"/>
  <c r="CK203" i="1"/>
  <c r="CO203" i="1"/>
  <c r="FQ203" i="1"/>
  <c r="FR203" i="1"/>
  <c r="FS203" i="1"/>
  <c r="FT203" i="1"/>
  <c r="FU203" i="1"/>
  <c r="GX203" i="1"/>
  <c r="IC203" i="1"/>
  <c r="ID203" i="1"/>
  <c r="IE203" i="1"/>
  <c r="IF203" i="1"/>
  <c r="IG203" i="1"/>
  <c r="R204" i="1"/>
  <c r="AE204" i="1"/>
  <c r="AF204" i="1"/>
  <c r="AG204" i="1"/>
  <c r="AI204" i="1"/>
  <c r="AJ204" i="1"/>
  <c r="AO204" i="1"/>
  <c r="AP204" i="1"/>
  <c r="AQ204" i="1"/>
  <c r="AS204" i="1"/>
  <c r="AT204" i="1"/>
  <c r="AU204" i="1"/>
  <c r="AY204" i="1"/>
  <c r="AZ204" i="1"/>
  <c r="BA204" i="1"/>
  <c r="BG204" i="1"/>
  <c r="BH204" i="1"/>
  <c r="BI204" i="1"/>
  <c r="BJ204" i="1"/>
  <c r="BK204" i="1"/>
  <c r="BO204" i="1"/>
  <c r="BP204" i="1"/>
  <c r="BQ204" i="1"/>
  <c r="BR204" i="1"/>
  <c r="BS204" i="1"/>
  <c r="BT204" i="1"/>
  <c r="BV204" i="1"/>
  <c r="CG204" i="1"/>
  <c r="CH204" i="1"/>
  <c r="CI204" i="1"/>
  <c r="CJ204" i="1"/>
  <c r="CK204" i="1"/>
  <c r="CO204" i="1"/>
  <c r="FQ204" i="1"/>
  <c r="FR204" i="1"/>
  <c r="FS204" i="1"/>
  <c r="FT204" i="1"/>
  <c r="FU204" i="1"/>
  <c r="GX204" i="1"/>
  <c r="IC204" i="1"/>
  <c r="ID204" i="1"/>
  <c r="IE204" i="1"/>
  <c r="IF204" i="1"/>
  <c r="IG204" i="1"/>
  <c r="R205" i="1"/>
  <c r="AE205" i="1"/>
  <c r="AF205" i="1"/>
  <c r="AG205" i="1"/>
  <c r="AI205" i="1"/>
  <c r="AJ205" i="1"/>
  <c r="AO205" i="1"/>
  <c r="AP205" i="1"/>
  <c r="AQ205" i="1"/>
  <c r="AS205" i="1"/>
  <c r="AT205" i="1"/>
  <c r="AU205" i="1"/>
  <c r="AY205" i="1"/>
  <c r="AZ205" i="1"/>
  <c r="BA205" i="1"/>
  <c r="BG205" i="1"/>
  <c r="BH205" i="1"/>
  <c r="BI205" i="1"/>
  <c r="BJ205" i="1"/>
  <c r="BK205" i="1"/>
  <c r="BO205" i="1"/>
  <c r="BP205" i="1"/>
  <c r="BQ205" i="1"/>
  <c r="BR205" i="1"/>
  <c r="BS205" i="1"/>
  <c r="BT205" i="1"/>
  <c r="BV205" i="1"/>
  <c r="CG205" i="1"/>
  <c r="CH205" i="1"/>
  <c r="CI205" i="1"/>
  <c r="CJ205" i="1"/>
  <c r="CK205" i="1"/>
  <c r="CO205" i="1"/>
  <c r="FQ205" i="1"/>
  <c r="FR205" i="1"/>
  <c r="FS205" i="1"/>
  <c r="FT205" i="1"/>
  <c r="FU205" i="1"/>
  <c r="GX205" i="1"/>
  <c r="IC205" i="1"/>
  <c r="ID205" i="1"/>
  <c r="IE205" i="1"/>
  <c r="IF205" i="1"/>
  <c r="IG205" i="1"/>
  <c r="R206" i="1"/>
  <c r="AE206" i="1"/>
  <c r="AF206" i="1"/>
  <c r="AG206" i="1"/>
  <c r="AI206" i="1"/>
  <c r="AJ206" i="1"/>
  <c r="AO206" i="1"/>
  <c r="AP206" i="1"/>
  <c r="AQ206" i="1"/>
  <c r="AS206" i="1"/>
  <c r="AT206" i="1"/>
  <c r="AU206" i="1"/>
  <c r="AY206" i="1"/>
  <c r="AZ206" i="1"/>
  <c r="BA206" i="1"/>
  <c r="BG206" i="1"/>
  <c r="BH206" i="1"/>
  <c r="BI206" i="1"/>
  <c r="BJ206" i="1"/>
  <c r="BK206" i="1"/>
  <c r="BO206" i="1"/>
  <c r="BP206" i="1"/>
  <c r="BQ206" i="1"/>
  <c r="BR206" i="1"/>
  <c r="BS206" i="1"/>
  <c r="BT206" i="1"/>
  <c r="BV206" i="1"/>
  <c r="CG206" i="1"/>
  <c r="CH206" i="1"/>
  <c r="CI206" i="1"/>
  <c r="CJ206" i="1"/>
  <c r="CK206" i="1"/>
  <c r="CO206" i="1"/>
  <c r="FQ206" i="1"/>
  <c r="FR206" i="1"/>
  <c r="FS206" i="1"/>
  <c r="FT206" i="1"/>
  <c r="FU206" i="1"/>
  <c r="GX206" i="1"/>
  <c r="IC206" i="1"/>
  <c r="ID206" i="1"/>
  <c r="IE206" i="1"/>
  <c r="IF206" i="1"/>
  <c r="IG206" i="1"/>
  <c r="R207" i="1"/>
  <c r="AE207" i="1"/>
  <c r="AF207" i="1"/>
  <c r="AG207" i="1"/>
  <c r="AI207" i="1"/>
  <c r="AJ207" i="1"/>
  <c r="AO207" i="1"/>
  <c r="AP207" i="1"/>
  <c r="AQ207" i="1"/>
  <c r="AS207" i="1"/>
  <c r="AT207" i="1"/>
  <c r="AU207" i="1"/>
  <c r="AY207" i="1"/>
  <c r="AZ207" i="1"/>
  <c r="BA207" i="1"/>
  <c r="BG207" i="1"/>
  <c r="BH207" i="1"/>
  <c r="BI207" i="1"/>
  <c r="BJ207" i="1"/>
  <c r="BK207" i="1"/>
  <c r="BO207" i="1"/>
  <c r="BP207" i="1"/>
  <c r="BQ207" i="1"/>
  <c r="BR207" i="1"/>
  <c r="BS207" i="1"/>
  <c r="BT207" i="1"/>
  <c r="BV207" i="1"/>
  <c r="CG207" i="1"/>
  <c r="CH207" i="1"/>
  <c r="CI207" i="1"/>
  <c r="CJ207" i="1"/>
  <c r="CK207" i="1"/>
  <c r="CO207" i="1"/>
  <c r="FQ207" i="1"/>
  <c r="FR207" i="1"/>
  <c r="FS207" i="1"/>
  <c r="FT207" i="1"/>
  <c r="FU207" i="1"/>
  <c r="GX207" i="1"/>
  <c r="IC207" i="1"/>
  <c r="ID207" i="1"/>
  <c r="IE207" i="1"/>
  <c r="IF207" i="1"/>
  <c r="IG207" i="1"/>
  <c r="R208" i="1"/>
  <c r="AE208" i="1"/>
  <c r="AF208" i="1"/>
  <c r="AG208" i="1"/>
  <c r="AI208" i="1"/>
  <c r="AJ208" i="1"/>
  <c r="AO208" i="1"/>
  <c r="AP208" i="1"/>
  <c r="AQ208" i="1"/>
  <c r="AS208" i="1"/>
  <c r="AT208" i="1"/>
  <c r="AU208" i="1"/>
  <c r="AY208" i="1"/>
  <c r="AZ208" i="1"/>
  <c r="BA208" i="1"/>
  <c r="BG208" i="1"/>
  <c r="BH208" i="1"/>
  <c r="BI208" i="1"/>
  <c r="BJ208" i="1"/>
  <c r="BK208" i="1"/>
  <c r="BO208" i="1"/>
  <c r="BP208" i="1"/>
  <c r="BQ208" i="1"/>
  <c r="BR208" i="1"/>
  <c r="BS208" i="1"/>
  <c r="BT208" i="1"/>
  <c r="BV208" i="1"/>
  <c r="CG208" i="1"/>
  <c r="CH208" i="1"/>
  <c r="CI208" i="1"/>
  <c r="CJ208" i="1"/>
  <c r="CK208" i="1"/>
  <c r="CO208" i="1"/>
  <c r="FQ208" i="1"/>
  <c r="FR208" i="1"/>
  <c r="FS208" i="1"/>
  <c r="FT208" i="1"/>
  <c r="FU208" i="1"/>
  <c r="GX208" i="1"/>
  <c r="IC208" i="1"/>
  <c r="ID208" i="1"/>
  <c r="IE208" i="1"/>
  <c r="IF208" i="1"/>
  <c r="IG208" i="1"/>
  <c r="R209" i="1"/>
  <c r="AE209" i="1"/>
  <c r="AF209" i="1"/>
  <c r="AG209" i="1"/>
  <c r="AI209" i="1"/>
  <c r="AJ209" i="1"/>
  <c r="AO209" i="1"/>
  <c r="AP209" i="1"/>
  <c r="AQ209" i="1"/>
  <c r="AS209" i="1"/>
  <c r="AT209" i="1"/>
  <c r="AU209" i="1"/>
  <c r="AY209" i="1"/>
  <c r="AZ209" i="1"/>
  <c r="BA209" i="1"/>
  <c r="BG209" i="1"/>
  <c r="BH209" i="1"/>
  <c r="BI209" i="1"/>
  <c r="BJ209" i="1"/>
  <c r="BK209" i="1"/>
  <c r="BO209" i="1"/>
  <c r="BP209" i="1"/>
  <c r="BQ209" i="1"/>
  <c r="BR209" i="1"/>
  <c r="BS209" i="1"/>
  <c r="BT209" i="1"/>
  <c r="BV209" i="1"/>
  <c r="CG209" i="1"/>
  <c r="CH209" i="1"/>
  <c r="CI209" i="1"/>
  <c r="CJ209" i="1"/>
  <c r="CK209" i="1"/>
  <c r="CO209" i="1"/>
  <c r="FQ209" i="1"/>
  <c r="FR209" i="1"/>
  <c r="FS209" i="1"/>
  <c r="FT209" i="1"/>
  <c r="FU209" i="1"/>
  <c r="GX209" i="1"/>
  <c r="IC209" i="1"/>
  <c r="ID209" i="1"/>
  <c r="IE209" i="1"/>
  <c r="IF209" i="1"/>
  <c r="IG209" i="1"/>
  <c r="R210" i="1"/>
  <c r="AE210" i="1"/>
  <c r="AF210" i="1"/>
  <c r="AG210" i="1"/>
  <c r="AI210" i="1"/>
  <c r="AJ210" i="1"/>
  <c r="AO210" i="1"/>
  <c r="AP210" i="1"/>
  <c r="AQ210" i="1"/>
  <c r="AS210" i="1"/>
  <c r="AT210" i="1"/>
  <c r="AU210" i="1"/>
  <c r="AY210" i="1"/>
  <c r="AZ210" i="1"/>
  <c r="BA210" i="1"/>
  <c r="BG210" i="1"/>
  <c r="BH210" i="1"/>
  <c r="BI210" i="1"/>
  <c r="BJ210" i="1"/>
  <c r="BK210" i="1"/>
  <c r="BO210" i="1"/>
  <c r="BP210" i="1"/>
  <c r="BQ210" i="1"/>
  <c r="BR210" i="1"/>
  <c r="BS210" i="1"/>
  <c r="BT210" i="1"/>
  <c r="BV210" i="1"/>
  <c r="CG210" i="1"/>
  <c r="CH210" i="1"/>
  <c r="CI210" i="1"/>
  <c r="CJ210" i="1"/>
  <c r="CK210" i="1"/>
  <c r="CO210" i="1"/>
  <c r="FQ210" i="1"/>
  <c r="FR210" i="1"/>
  <c r="FS210" i="1"/>
  <c r="FT210" i="1"/>
  <c r="FU210" i="1"/>
  <c r="GX210" i="1"/>
  <c r="IC210" i="1"/>
  <c r="ID210" i="1"/>
  <c r="IE210" i="1"/>
  <c r="IF210" i="1"/>
  <c r="IG210" i="1"/>
  <c r="R211" i="1"/>
  <c r="AE211" i="1"/>
  <c r="AF211" i="1"/>
  <c r="AG211" i="1"/>
  <c r="AI211" i="1"/>
  <c r="AJ211" i="1"/>
  <c r="AO211" i="1"/>
  <c r="AP211" i="1"/>
  <c r="AQ211" i="1"/>
  <c r="AS211" i="1"/>
  <c r="AT211" i="1"/>
  <c r="AU211" i="1"/>
  <c r="AY211" i="1"/>
  <c r="AZ211" i="1"/>
  <c r="BA211" i="1"/>
  <c r="BG211" i="1"/>
  <c r="BH211" i="1"/>
  <c r="BI211" i="1"/>
  <c r="BJ211" i="1"/>
  <c r="BK211" i="1"/>
  <c r="BO211" i="1"/>
  <c r="BP211" i="1"/>
  <c r="BQ211" i="1"/>
  <c r="BR211" i="1"/>
  <c r="BS211" i="1"/>
  <c r="BT211" i="1"/>
  <c r="BV211" i="1"/>
  <c r="CG211" i="1"/>
  <c r="CH211" i="1"/>
  <c r="CI211" i="1"/>
  <c r="CJ211" i="1"/>
  <c r="CK211" i="1"/>
  <c r="CO211" i="1"/>
  <c r="FQ211" i="1"/>
  <c r="FR211" i="1"/>
  <c r="FS211" i="1"/>
  <c r="FT211" i="1"/>
  <c r="FU211" i="1"/>
  <c r="GX211" i="1"/>
  <c r="IC211" i="1"/>
  <c r="ID211" i="1"/>
  <c r="IE211" i="1"/>
  <c r="IF211" i="1"/>
  <c r="IG211" i="1"/>
  <c r="R212" i="1"/>
  <c r="AE212" i="1"/>
  <c r="AF212" i="1"/>
  <c r="AG212" i="1"/>
  <c r="AI212" i="1"/>
  <c r="AJ212" i="1"/>
  <c r="AO212" i="1"/>
  <c r="AP212" i="1"/>
  <c r="AQ212" i="1"/>
  <c r="AS212" i="1"/>
  <c r="AT212" i="1"/>
  <c r="AU212" i="1"/>
  <c r="AY212" i="1"/>
  <c r="AZ212" i="1"/>
  <c r="BA212" i="1"/>
  <c r="BG212" i="1"/>
  <c r="BH212" i="1"/>
  <c r="BI212" i="1"/>
  <c r="BJ212" i="1"/>
  <c r="BK212" i="1"/>
  <c r="BO212" i="1"/>
  <c r="BP212" i="1"/>
  <c r="BQ212" i="1"/>
  <c r="BR212" i="1"/>
  <c r="BS212" i="1"/>
  <c r="BT212" i="1"/>
  <c r="BV212" i="1"/>
  <c r="CG212" i="1"/>
  <c r="CH212" i="1"/>
  <c r="CI212" i="1"/>
  <c r="CJ212" i="1"/>
  <c r="CK212" i="1"/>
  <c r="CO212" i="1"/>
  <c r="FQ212" i="1"/>
  <c r="FR212" i="1"/>
  <c r="FS212" i="1"/>
  <c r="FT212" i="1"/>
  <c r="FU212" i="1"/>
  <c r="GX212" i="1"/>
  <c r="IC212" i="1"/>
  <c r="ID212" i="1"/>
  <c r="IE212" i="1"/>
  <c r="IF212" i="1"/>
  <c r="IG212" i="1"/>
  <c r="R213" i="1"/>
  <c r="AE213" i="1"/>
  <c r="AF213" i="1"/>
  <c r="AG213" i="1"/>
  <c r="AI213" i="1"/>
  <c r="AJ213" i="1"/>
  <c r="AO213" i="1"/>
  <c r="AP213" i="1"/>
  <c r="AQ213" i="1"/>
  <c r="AS213" i="1"/>
  <c r="AT213" i="1"/>
  <c r="AU213" i="1"/>
  <c r="AY213" i="1"/>
  <c r="AZ213" i="1"/>
  <c r="BA213" i="1"/>
  <c r="BG213" i="1"/>
  <c r="BH213" i="1"/>
  <c r="BI213" i="1"/>
  <c r="BJ213" i="1"/>
  <c r="BK213" i="1"/>
  <c r="BO213" i="1"/>
  <c r="BP213" i="1"/>
  <c r="BQ213" i="1"/>
  <c r="BR213" i="1"/>
  <c r="BS213" i="1"/>
  <c r="BT213" i="1"/>
  <c r="BV213" i="1"/>
  <c r="CG213" i="1"/>
  <c r="CH213" i="1"/>
  <c r="CI213" i="1"/>
  <c r="CJ213" i="1"/>
  <c r="CK213" i="1"/>
  <c r="CO213" i="1"/>
  <c r="FQ213" i="1"/>
  <c r="FR213" i="1"/>
  <c r="FS213" i="1"/>
  <c r="FT213" i="1"/>
  <c r="FU213" i="1"/>
  <c r="GX213" i="1"/>
  <c r="IC213" i="1"/>
  <c r="ID213" i="1"/>
  <c r="IE213" i="1"/>
  <c r="IF213" i="1"/>
  <c r="IG213" i="1"/>
  <c r="R214" i="1"/>
  <c r="AE214" i="1"/>
  <c r="AF214" i="1"/>
  <c r="AG214" i="1"/>
  <c r="AI214" i="1"/>
  <c r="AJ214" i="1"/>
  <c r="AO214" i="1"/>
  <c r="AP214" i="1"/>
  <c r="AQ214" i="1"/>
  <c r="AS214" i="1"/>
  <c r="AT214" i="1"/>
  <c r="AU214" i="1"/>
  <c r="AY214" i="1"/>
  <c r="AZ214" i="1"/>
  <c r="BA214" i="1"/>
  <c r="BG214" i="1"/>
  <c r="BH214" i="1"/>
  <c r="BI214" i="1"/>
  <c r="BJ214" i="1"/>
  <c r="BK214" i="1"/>
  <c r="BO214" i="1"/>
  <c r="BP214" i="1"/>
  <c r="BQ214" i="1"/>
  <c r="BR214" i="1"/>
  <c r="BS214" i="1"/>
  <c r="BT214" i="1"/>
  <c r="BV214" i="1"/>
  <c r="CG214" i="1"/>
  <c r="CH214" i="1"/>
  <c r="CI214" i="1"/>
  <c r="CJ214" i="1"/>
  <c r="CK214" i="1"/>
  <c r="CO214" i="1"/>
  <c r="FQ214" i="1"/>
  <c r="FR214" i="1"/>
  <c r="FS214" i="1"/>
  <c r="FT214" i="1"/>
  <c r="FU214" i="1"/>
  <c r="GX214" i="1"/>
  <c r="IC214" i="1"/>
  <c r="ID214" i="1"/>
  <c r="IE214" i="1"/>
  <c r="IF214" i="1"/>
  <c r="IG214" i="1"/>
  <c r="R215" i="1"/>
  <c r="AE215" i="1"/>
  <c r="AF215" i="1"/>
  <c r="AG215" i="1"/>
  <c r="AI215" i="1"/>
  <c r="AJ215" i="1"/>
  <c r="AO215" i="1"/>
  <c r="AP215" i="1"/>
  <c r="AQ215" i="1"/>
  <c r="AS215" i="1"/>
  <c r="AT215" i="1"/>
  <c r="AU215" i="1"/>
  <c r="AY215" i="1"/>
  <c r="AZ215" i="1"/>
  <c r="BA215" i="1"/>
  <c r="BG215" i="1"/>
  <c r="BH215" i="1"/>
  <c r="BI215" i="1"/>
  <c r="BJ215" i="1"/>
  <c r="BK215" i="1"/>
  <c r="BO215" i="1"/>
  <c r="BP215" i="1"/>
  <c r="BQ215" i="1"/>
  <c r="BR215" i="1"/>
  <c r="BS215" i="1"/>
  <c r="BT215" i="1"/>
  <c r="BV215" i="1"/>
  <c r="CG215" i="1"/>
  <c r="CH215" i="1"/>
  <c r="CI215" i="1"/>
  <c r="CJ215" i="1"/>
  <c r="CK215" i="1"/>
  <c r="CO215" i="1"/>
  <c r="FQ215" i="1"/>
  <c r="FR215" i="1"/>
  <c r="FS215" i="1"/>
  <c r="FT215" i="1"/>
  <c r="FU215" i="1"/>
  <c r="GX215" i="1"/>
  <c r="IC215" i="1"/>
  <c r="ID215" i="1"/>
  <c r="IE215" i="1"/>
  <c r="IF215" i="1"/>
  <c r="IG215" i="1"/>
  <c r="R216" i="1"/>
  <c r="AE216" i="1"/>
  <c r="AF216" i="1"/>
  <c r="AG216" i="1"/>
  <c r="AI216" i="1"/>
  <c r="AJ216" i="1"/>
  <c r="AO216" i="1"/>
  <c r="AP216" i="1"/>
  <c r="AQ216" i="1"/>
  <c r="AS216" i="1"/>
  <c r="AT216" i="1"/>
  <c r="AU216" i="1"/>
  <c r="AY216" i="1"/>
  <c r="AZ216" i="1"/>
  <c r="BA216" i="1"/>
  <c r="BG216" i="1"/>
  <c r="BH216" i="1"/>
  <c r="BI216" i="1"/>
  <c r="BJ216" i="1"/>
  <c r="BK216" i="1"/>
  <c r="BO216" i="1"/>
  <c r="BP216" i="1"/>
  <c r="BQ216" i="1"/>
  <c r="BR216" i="1"/>
  <c r="BS216" i="1"/>
  <c r="BT216" i="1"/>
  <c r="BV216" i="1"/>
  <c r="CG216" i="1"/>
  <c r="CH216" i="1"/>
  <c r="CI216" i="1"/>
  <c r="CJ216" i="1"/>
  <c r="CK216" i="1"/>
  <c r="CO216" i="1"/>
  <c r="FQ216" i="1"/>
  <c r="FR216" i="1"/>
  <c r="FS216" i="1"/>
  <c r="FT216" i="1"/>
  <c r="FU216" i="1"/>
  <c r="GX216" i="1"/>
  <c r="IC216" i="1"/>
  <c r="ID216" i="1"/>
  <c r="IE216" i="1"/>
  <c r="IF216" i="1"/>
  <c r="IG216" i="1"/>
  <c r="R217" i="1"/>
  <c r="AE217" i="1"/>
  <c r="AF217" i="1"/>
  <c r="AG217" i="1"/>
  <c r="AI217" i="1"/>
  <c r="AJ217" i="1"/>
  <c r="AO217" i="1"/>
  <c r="AP217" i="1"/>
  <c r="AQ217" i="1"/>
  <c r="AS217" i="1"/>
  <c r="AT217" i="1"/>
  <c r="AU217" i="1"/>
  <c r="AY217" i="1"/>
  <c r="AZ217" i="1"/>
  <c r="BA217" i="1"/>
  <c r="BG217" i="1"/>
  <c r="BH217" i="1"/>
  <c r="BI217" i="1"/>
  <c r="BJ217" i="1"/>
  <c r="BK217" i="1"/>
  <c r="BO217" i="1"/>
  <c r="BP217" i="1"/>
  <c r="BQ217" i="1"/>
  <c r="BR217" i="1"/>
  <c r="BS217" i="1"/>
  <c r="BT217" i="1"/>
  <c r="BV217" i="1"/>
  <c r="CG217" i="1"/>
  <c r="CH217" i="1"/>
  <c r="CI217" i="1"/>
  <c r="CJ217" i="1"/>
  <c r="CK217" i="1"/>
  <c r="CO217" i="1"/>
  <c r="FQ217" i="1"/>
  <c r="FR217" i="1"/>
  <c r="FS217" i="1"/>
  <c r="FT217" i="1"/>
  <c r="FU217" i="1"/>
  <c r="GX217" i="1"/>
  <c r="IC217" i="1"/>
  <c r="ID217" i="1"/>
  <c r="IE217" i="1"/>
  <c r="IF217" i="1"/>
  <c r="IG217" i="1"/>
  <c r="R218" i="1"/>
  <c r="AE218" i="1"/>
  <c r="AF218" i="1"/>
  <c r="AG218" i="1"/>
  <c r="AI218" i="1"/>
  <c r="AJ218" i="1"/>
  <c r="AO218" i="1"/>
  <c r="AP218" i="1"/>
  <c r="AQ218" i="1"/>
  <c r="AS218" i="1"/>
  <c r="AT218" i="1"/>
  <c r="AU218" i="1"/>
  <c r="AY218" i="1"/>
  <c r="AZ218" i="1"/>
  <c r="BA218" i="1"/>
  <c r="BG218" i="1"/>
  <c r="BH218" i="1"/>
  <c r="BI218" i="1"/>
  <c r="BJ218" i="1"/>
  <c r="BK218" i="1"/>
  <c r="BO218" i="1"/>
  <c r="BP218" i="1"/>
  <c r="BQ218" i="1"/>
  <c r="BR218" i="1"/>
  <c r="BS218" i="1"/>
  <c r="BT218" i="1"/>
  <c r="BV218" i="1"/>
  <c r="CG218" i="1"/>
  <c r="CH218" i="1"/>
  <c r="CI218" i="1"/>
  <c r="CJ218" i="1"/>
  <c r="CK218" i="1"/>
  <c r="CO218" i="1"/>
  <c r="FQ218" i="1"/>
  <c r="FR218" i="1"/>
  <c r="FS218" i="1"/>
  <c r="FT218" i="1"/>
  <c r="FU218" i="1"/>
  <c r="GX218" i="1"/>
  <c r="IC218" i="1"/>
  <c r="ID218" i="1"/>
  <c r="IE218" i="1"/>
  <c r="IF218" i="1"/>
  <c r="IG218" i="1"/>
  <c r="R219" i="1"/>
  <c r="AE219" i="1"/>
  <c r="AF219" i="1"/>
  <c r="AG219" i="1"/>
  <c r="AI219" i="1"/>
  <c r="AJ219" i="1"/>
  <c r="AO219" i="1"/>
  <c r="AP219" i="1"/>
  <c r="AQ219" i="1"/>
  <c r="AS219" i="1"/>
  <c r="AT219" i="1"/>
  <c r="AU219" i="1"/>
  <c r="AY219" i="1"/>
  <c r="AZ219" i="1"/>
  <c r="BA219" i="1"/>
  <c r="BG219" i="1"/>
  <c r="BH219" i="1"/>
  <c r="BI219" i="1"/>
  <c r="BJ219" i="1"/>
  <c r="BK219" i="1"/>
  <c r="BO219" i="1"/>
  <c r="BP219" i="1"/>
  <c r="BQ219" i="1"/>
  <c r="BR219" i="1"/>
  <c r="BS219" i="1"/>
  <c r="BT219" i="1"/>
  <c r="BV219" i="1"/>
  <c r="CG219" i="1"/>
  <c r="CH219" i="1"/>
  <c r="CI219" i="1"/>
  <c r="CJ219" i="1"/>
  <c r="CK219" i="1"/>
  <c r="CO219" i="1"/>
  <c r="FQ219" i="1"/>
  <c r="FR219" i="1"/>
  <c r="FS219" i="1"/>
  <c r="FT219" i="1"/>
  <c r="FU219" i="1"/>
  <c r="GX219" i="1"/>
  <c r="IC219" i="1"/>
  <c r="ID219" i="1"/>
  <c r="IE219" i="1"/>
  <c r="IF219" i="1"/>
  <c r="IG219" i="1"/>
  <c r="R220" i="1"/>
  <c r="AE220" i="1"/>
  <c r="AF220" i="1"/>
  <c r="AG220" i="1"/>
  <c r="AI220" i="1"/>
  <c r="AJ220" i="1"/>
  <c r="AO220" i="1"/>
  <c r="AP220" i="1"/>
  <c r="AQ220" i="1"/>
  <c r="AS220" i="1"/>
  <c r="AT220" i="1"/>
  <c r="AU220" i="1"/>
  <c r="AY220" i="1"/>
  <c r="AZ220" i="1"/>
  <c r="BA220" i="1"/>
  <c r="BG220" i="1"/>
  <c r="BH220" i="1"/>
  <c r="BI220" i="1"/>
  <c r="BJ220" i="1"/>
  <c r="BK220" i="1"/>
  <c r="BO220" i="1"/>
  <c r="BP220" i="1"/>
  <c r="BQ220" i="1"/>
  <c r="BR220" i="1"/>
  <c r="BS220" i="1"/>
  <c r="BT220" i="1"/>
  <c r="BV220" i="1"/>
  <c r="CG220" i="1"/>
  <c r="CH220" i="1"/>
  <c r="CI220" i="1"/>
  <c r="CJ220" i="1"/>
  <c r="CK220" i="1"/>
  <c r="CO220" i="1"/>
  <c r="FQ220" i="1"/>
  <c r="FR220" i="1"/>
  <c r="FS220" i="1"/>
  <c r="FT220" i="1"/>
  <c r="FU220" i="1"/>
  <c r="GX220" i="1"/>
  <c r="IC220" i="1"/>
  <c r="ID220" i="1"/>
  <c r="IE220" i="1"/>
  <c r="IF220" i="1"/>
  <c r="IG220" i="1"/>
  <c r="R221" i="1"/>
  <c r="AE221" i="1"/>
  <c r="AF221" i="1"/>
  <c r="AG221" i="1"/>
  <c r="AI221" i="1"/>
  <c r="AJ221" i="1"/>
  <c r="AO221" i="1"/>
  <c r="AP221" i="1"/>
  <c r="AQ221" i="1"/>
  <c r="AS221" i="1"/>
  <c r="AT221" i="1"/>
  <c r="AU221" i="1"/>
  <c r="AY221" i="1"/>
  <c r="AZ221" i="1"/>
  <c r="BA221" i="1"/>
  <c r="BG221" i="1"/>
  <c r="BH221" i="1"/>
  <c r="BI221" i="1"/>
  <c r="BJ221" i="1"/>
  <c r="BK221" i="1"/>
  <c r="BO221" i="1"/>
  <c r="BP221" i="1"/>
  <c r="BQ221" i="1"/>
  <c r="BR221" i="1"/>
  <c r="BS221" i="1"/>
  <c r="BT221" i="1"/>
  <c r="BV221" i="1"/>
  <c r="CG221" i="1"/>
  <c r="CH221" i="1"/>
  <c r="CI221" i="1"/>
  <c r="CJ221" i="1"/>
  <c r="CK221" i="1"/>
  <c r="CO221" i="1"/>
  <c r="FQ221" i="1"/>
  <c r="FR221" i="1"/>
  <c r="FS221" i="1"/>
  <c r="FT221" i="1"/>
  <c r="FU221" i="1"/>
  <c r="GX221" i="1"/>
  <c r="IC221" i="1"/>
  <c r="ID221" i="1"/>
  <c r="IE221" i="1"/>
  <c r="IF221" i="1"/>
  <c r="IG221" i="1"/>
  <c r="R222" i="1"/>
  <c r="AE222" i="1"/>
  <c r="AF222" i="1"/>
  <c r="AG222" i="1"/>
  <c r="AI222" i="1"/>
  <c r="AJ222" i="1"/>
  <c r="AO222" i="1"/>
  <c r="AP222" i="1"/>
  <c r="AQ222" i="1"/>
  <c r="AS222" i="1"/>
  <c r="AT222" i="1"/>
  <c r="AU222" i="1"/>
  <c r="AY222" i="1"/>
  <c r="AZ222" i="1"/>
  <c r="BA222" i="1"/>
  <c r="BG222" i="1"/>
  <c r="BH222" i="1"/>
  <c r="BI222" i="1"/>
  <c r="BJ222" i="1"/>
  <c r="BK222" i="1"/>
  <c r="BO222" i="1"/>
  <c r="BP222" i="1"/>
  <c r="BQ222" i="1"/>
  <c r="BR222" i="1"/>
  <c r="BS222" i="1"/>
  <c r="BT222" i="1"/>
  <c r="BV222" i="1"/>
  <c r="CG222" i="1"/>
  <c r="CH222" i="1"/>
  <c r="CI222" i="1"/>
  <c r="CJ222" i="1"/>
  <c r="CK222" i="1"/>
  <c r="CO222" i="1"/>
  <c r="FQ222" i="1"/>
  <c r="FR222" i="1"/>
  <c r="FS222" i="1"/>
  <c r="FT222" i="1"/>
  <c r="FU222" i="1"/>
  <c r="GX222" i="1"/>
  <c r="IC222" i="1"/>
  <c r="ID222" i="1"/>
  <c r="IE222" i="1"/>
  <c r="IF222" i="1"/>
  <c r="IG222" i="1"/>
  <c r="R223" i="1"/>
  <c r="AE223" i="1"/>
  <c r="AF223" i="1"/>
  <c r="AG223" i="1"/>
  <c r="AI223" i="1"/>
  <c r="AJ223" i="1"/>
  <c r="AO223" i="1"/>
  <c r="AP223" i="1"/>
  <c r="AQ223" i="1"/>
  <c r="AS223" i="1"/>
  <c r="AT223" i="1"/>
  <c r="AU223" i="1"/>
  <c r="AY223" i="1"/>
  <c r="AZ223" i="1"/>
  <c r="BA223" i="1"/>
  <c r="BG223" i="1"/>
  <c r="BH223" i="1"/>
  <c r="BI223" i="1"/>
  <c r="BJ223" i="1"/>
  <c r="BK223" i="1"/>
  <c r="BO223" i="1"/>
  <c r="BP223" i="1"/>
  <c r="BQ223" i="1"/>
  <c r="BR223" i="1"/>
  <c r="BS223" i="1"/>
  <c r="BT223" i="1"/>
  <c r="BV223" i="1"/>
  <c r="CG223" i="1"/>
  <c r="CH223" i="1"/>
  <c r="CI223" i="1"/>
  <c r="CJ223" i="1"/>
  <c r="CK223" i="1"/>
  <c r="CO223" i="1"/>
  <c r="FQ223" i="1"/>
  <c r="FR223" i="1"/>
  <c r="FS223" i="1"/>
  <c r="FT223" i="1"/>
  <c r="FU223" i="1"/>
  <c r="GX223" i="1"/>
  <c r="IC223" i="1"/>
  <c r="ID223" i="1"/>
  <c r="IE223" i="1"/>
  <c r="IF223" i="1"/>
  <c r="IG223" i="1"/>
  <c r="R224" i="1"/>
  <c r="AE224" i="1"/>
  <c r="AF224" i="1"/>
  <c r="AG224" i="1"/>
  <c r="AI224" i="1"/>
  <c r="AJ224" i="1"/>
  <c r="AO224" i="1"/>
  <c r="AP224" i="1"/>
  <c r="AQ224" i="1"/>
  <c r="AS224" i="1"/>
  <c r="AT224" i="1"/>
  <c r="AU224" i="1"/>
  <c r="AY224" i="1"/>
  <c r="AZ224" i="1"/>
  <c r="BA224" i="1"/>
  <c r="BG224" i="1"/>
  <c r="BH224" i="1"/>
  <c r="BI224" i="1"/>
  <c r="BJ224" i="1"/>
  <c r="BK224" i="1"/>
  <c r="BO224" i="1"/>
  <c r="BP224" i="1"/>
  <c r="BQ224" i="1"/>
  <c r="BR224" i="1"/>
  <c r="BS224" i="1"/>
  <c r="BT224" i="1"/>
  <c r="BV224" i="1"/>
  <c r="CG224" i="1"/>
  <c r="CH224" i="1"/>
  <c r="CI224" i="1"/>
  <c r="CJ224" i="1"/>
  <c r="CK224" i="1"/>
  <c r="CO224" i="1"/>
  <c r="FQ224" i="1"/>
  <c r="FR224" i="1"/>
  <c r="FS224" i="1"/>
  <c r="FT224" i="1"/>
  <c r="FU224" i="1"/>
  <c r="GX224" i="1"/>
  <c r="IC224" i="1"/>
  <c r="ID224" i="1"/>
  <c r="IE224" i="1"/>
  <c r="IF224" i="1"/>
  <c r="IG224" i="1"/>
  <c r="R225" i="1"/>
  <c r="AE225" i="1"/>
  <c r="AF225" i="1"/>
  <c r="AG225" i="1"/>
  <c r="AI225" i="1"/>
  <c r="AJ225" i="1"/>
  <c r="AO225" i="1"/>
  <c r="AP225" i="1"/>
  <c r="AQ225" i="1"/>
  <c r="AS225" i="1"/>
  <c r="AT225" i="1"/>
  <c r="AU225" i="1"/>
  <c r="AY225" i="1"/>
  <c r="AZ225" i="1"/>
  <c r="BA225" i="1"/>
  <c r="BG225" i="1"/>
  <c r="BH225" i="1"/>
  <c r="BI225" i="1"/>
  <c r="BJ225" i="1"/>
  <c r="BK225" i="1"/>
  <c r="BO225" i="1"/>
  <c r="BP225" i="1"/>
  <c r="BQ225" i="1"/>
  <c r="BR225" i="1"/>
  <c r="BS225" i="1"/>
  <c r="BT225" i="1"/>
  <c r="BV225" i="1"/>
  <c r="CG225" i="1"/>
  <c r="CH225" i="1"/>
  <c r="CI225" i="1"/>
  <c r="CJ225" i="1"/>
  <c r="CK225" i="1"/>
  <c r="CO225" i="1"/>
  <c r="FQ225" i="1"/>
  <c r="FR225" i="1"/>
  <c r="FS225" i="1"/>
  <c r="FT225" i="1"/>
  <c r="FU225" i="1"/>
  <c r="GX225" i="1"/>
  <c r="IC225" i="1"/>
  <c r="ID225" i="1"/>
  <c r="IE225" i="1"/>
  <c r="IF225" i="1"/>
  <c r="IG225" i="1"/>
  <c r="R226" i="1"/>
  <c r="AE226" i="1"/>
  <c r="AF226" i="1"/>
  <c r="AG226" i="1"/>
  <c r="AI226" i="1"/>
  <c r="AJ226" i="1"/>
  <c r="AO226" i="1"/>
  <c r="AP226" i="1"/>
  <c r="AQ226" i="1"/>
  <c r="AS226" i="1"/>
  <c r="AT226" i="1"/>
  <c r="AU226" i="1"/>
  <c r="AY226" i="1"/>
  <c r="AZ226" i="1"/>
  <c r="BA226" i="1"/>
  <c r="BG226" i="1"/>
  <c r="BH226" i="1"/>
  <c r="BI226" i="1"/>
  <c r="BJ226" i="1"/>
  <c r="BK226" i="1"/>
  <c r="BO226" i="1"/>
  <c r="BP226" i="1"/>
  <c r="BQ226" i="1"/>
  <c r="BR226" i="1"/>
  <c r="BS226" i="1"/>
  <c r="BT226" i="1"/>
  <c r="BV226" i="1"/>
  <c r="CG226" i="1"/>
  <c r="CH226" i="1"/>
  <c r="CI226" i="1"/>
  <c r="CJ226" i="1"/>
  <c r="CK226" i="1"/>
  <c r="CO226" i="1"/>
  <c r="FQ226" i="1"/>
  <c r="FR226" i="1"/>
  <c r="FS226" i="1"/>
  <c r="FT226" i="1"/>
  <c r="FU226" i="1"/>
  <c r="GX226" i="1"/>
  <c r="IC226" i="1"/>
  <c r="ID226" i="1"/>
  <c r="IE226" i="1"/>
  <c r="IF226" i="1"/>
  <c r="IG226" i="1"/>
  <c r="R227" i="1"/>
  <c r="AE227" i="1"/>
  <c r="AF227" i="1"/>
  <c r="AG227" i="1"/>
  <c r="AI227" i="1"/>
  <c r="AJ227" i="1"/>
  <c r="AO227" i="1"/>
  <c r="AP227" i="1"/>
  <c r="AQ227" i="1"/>
  <c r="AS227" i="1"/>
  <c r="AT227" i="1"/>
  <c r="AU227" i="1"/>
  <c r="AY227" i="1"/>
  <c r="AZ227" i="1"/>
  <c r="BA227" i="1"/>
  <c r="BG227" i="1"/>
  <c r="BH227" i="1"/>
  <c r="BI227" i="1"/>
  <c r="BJ227" i="1"/>
  <c r="BK227" i="1"/>
  <c r="BO227" i="1"/>
  <c r="BP227" i="1"/>
  <c r="BQ227" i="1"/>
  <c r="BR227" i="1"/>
  <c r="BS227" i="1"/>
  <c r="BT227" i="1"/>
  <c r="BV227" i="1"/>
  <c r="CG227" i="1"/>
  <c r="CH227" i="1"/>
  <c r="CI227" i="1"/>
  <c r="CJ227" i="1"/>
  <c r="CK227" i="1"/>
  <c r="CO227" i="1"/>
  <c r="FQ227" i="1"/>
  <c r="FR227" i="1"/>
  <c r="FS227" i="1"/>
  <c r="FT227" i="1"/>
  <c r="FU227" i="1"/>
  <c r="GX227" i="1"/>
  <c r="IC227" i="1"/>
  <c r="ID227" i="1"/>
  <c r="IE227" i="1"/>
  <c r="IF227" i="1"/>
  <c r="IG227" i="1"/>
  <c r="R228" i="1"/>
  <c r="AE228" i="1"/>
  <c r="AF228" i="1"/>
  <c r="AG228" i="1"/>
  <c r="AI228" i="1"/>
  <c r="AJ228" i="1"/>
  <c r="AO228" i="1"/>
  <c r="AP228" i="1"/>
  <c r="AQ228" i="1"/>
  <c r="AS228" i="1"/>
  <c r="AT228" i="1"/>
  <c r="AU228" i="1"/>
  <c r="AY228" i="1"/>
  <c r="AZ228" i="1"/>
  <c r="BA228" i="1"/>
  <c r="BG228" i="1"/>
  <c r="BH228" i="1"/>
  <c r="BI228" i="1"/>
  <c r="BJ228" i="1"/>
  <c r="BK228" i="1"/>
  <c r="BO228" i="1"/>
  <c r="BP228" i="1"/>
  <c r="BQ228" i="1"/>
  <c r="BR228" i="1"/>
  <c r="BS228" i="1"/>
  <c r="BT228" i="1"/>
  <c r="BV228" i="1"/>
  <c r="CG228" i="1"/>
  <c r="CH228" i="1"/>
  <c r="CI228" i="1"/>
  <c r="CJ228" i="1"/>
  <c r="CK228" i="1"/>
  <c r="CO228" i="1"/>
  <c r="FQ228" i="1"/>
  <c r="FR228" i="1"/>
  <c r="FS228" i="1"/>
  <c r="FT228" i="1"/>
  <c r="FU228" i="1"/>
  <c r="GX228" i="1"/>
  <c r="IC228" i="1"/>
  <c r="ID228" i="1"/>
  <c r="IE228" i="1"/>
  <c r="IF228" i="1"/>
  <c r="IG228" i="1"/>
  <c r="R229" i="1"/>
  <c r="AE229" i="1"/>
  <c r="AF229" i="1"/>
  <c r="AG229" i="1"/>
  <c r="AI229" i="1"/>
  <c r="AJ229" i="1"/>
  <c r="AO229" i="1"/>
  <c r="AP229" i="1"/>
  <c r="AQ229" i="1"/>
  <c r="AS229" i="1"/>
  <c r="AT229" i="1"/>
  <c r="AU229" i="1"/>
  <c r="AY229" i="1"/>
  <c r="AZ229" i="1"/>
  <c r="BA229" i="1"/>
  <c r="BG229" i="1"/>
  <c r="BH229" i="1"/>
  <c r="BI229" i="1"/>
  <c r="BJ229" i="1"/>
  <c r="BK229" i="1"/>
  <c r="BO229" i="1"/>
  <c r="BP229" i="1"/>
  <c r="BQ229" i="1"/>
  <c r="BR229" i="1"/>
  <c r="BS229" i="1"/>
  <c r="BT229" i="1"/>
  <c r="BV229" i="1"/>
  <c r="CG229" i="1"/>
  <c r="CH229" i="1"/>
  <c r="CI229" i="1"/>
  <c r="CJ229" i="1"/>
  <c r="CK229" i="1"/>
  <c r="CO229" i="1"/>
  <c r="FQ229" i="1"/>
  <c r="FR229" i="1"/>
  <c r="FS229" i="1"/>
  <c r="FT229" i="1"/>
  <c r="FU229" i="1"/>
  <c r="GX229" i="1"/>
  <c r="IC229" i="1"/>
  <c r="ID229" i="1"/>
  <c r="IE229" i="1"/>
  <c r="IF229" i="1"/>
  <c r="IG229" i="1"/>
  <c r="R230" i="1"/>
  <c r="AE230" i="1"/>
  <c r="AF230" i="1"/>
  <c r="AG230" i="1"/>
  <c r="AI230" i="1"/>
  <c r="AJ230" i="1"/>
  <c r="AO230" i="1"/>
  <c r="AP230" i="1"/>
  <c r="AQ230" i="1"/>
  <c r="AS230" i="1"/>
  <c r="AT230" i="1"/>
  <c r="AU230" i="1"/>
  <c r="AY230" i="1"/>
  <c r="AZ230" i="1"/>
  <c r="BA230" i="1"/>
  <c r="BG230" i="1"/>
  <c r="BH230" i="1"/>
  <c r="BI230" i="1"/>
  <c r="BJ230" i="1"/>
  <c r="BK230" i="1"/>
  <c r="BO230" i="1"/>
  <c r="BP230" i="1"/>
  <c r="BQ230" i="1"/>
  <c r="BR230" i="1"/>
  <c r="BS230" i="1"/>
  <c r="BT230" i="1"/>
  <c r="BV230" i="1"/>
  <c r="CG230" i="1"/>
  <c r="CH230" i="1"/>
  <c r="CI230" i="1"/>
  <c r="CJ230" i="1"/>
  <c r="CK230" i="1"/>
  <c r="CO230" i="1"/>
  <c r="FQ230" i="1"/>
  <c r="FR230" i="1"/>
  <c r="FS230" i="1"/>
  <c r="FT230" i="1"/>
  <c r="FU230" i="1"/>
  <c r="GX230" i="1"/>
  <c r="IC230" i="1"/>
  <c r="ID230" i="1"/>
  <c r="IE230" i="1"/>
  <c r="IF230" i="1"/>
  <c r="IG230" i="1"/>
  <c r="R231" i="1"/>
  <c r="AE231" i="1"/>
  <c r="AF231" i="1"/>
  <c r="AG231" i="1"/>
  <c r="AI231" i="1"/>
  <c r="AJ231" i="1"/>
  <c r="AO231" i="1"/>
  <c r="AP231" i="1"/>
  <c r="AQ231" i="1"/>
  <c r="AS231" i="1"/>
  <c r="AT231" i="1"/>
  <c r="AU231" i="1"/>
  <c r="AY231" i="1"/>
  <c r="AZ231" i="1"/>
  <c r="BA231" i="1"/>
  <c r="BG231" i="1"/>
  <c r="BH231" i="1"/>
  <c r="BI231" i="1"/>
  <c r="BJ231" i="1"/>
  <c r="BK231" i="1"/>
  <c r="BO231" i="1"/>
  <c r="BP231" i="1"/>
  <c r="BQ231" i="1"/>
  <c r="BR231" i="1"/>
  <c r="BS231" i="1"/>
  <c r="BT231" i="1"/>
  <c r="BV231" i="1"/>
  <c r="CG231" i="1"/>
  <c r="CH231" i="1"/>
  <c r="CI231" i="1"/>
  <c r="CJ231" i="1"/>
  <c r="CK231" i="1"/>
  <c r="CO231" i="1"/>
  <c r="FQ231" i="1"/>
  <c r="FR231" i="1"/>
  <c r="FS231" i="1"/>
  <c r="FT231" i="1"/>
  <c r="FU231" i="1"/>
  <c r="GX231" i="1"/>
  <c r="IC231" i="1"/>
  <c r="ID231" i="1"/>
  <c r="IE231" i="1"/>
  <c r="IF231" i="1"/>
  <c r="IG231" i="1"/>
  <c r="R232" i="1"/>
  <c r="AE232" i="1"/>
  <c r="AF232" i="1"/>
  <c r="AG232" i="1"/>
  <c r="AI232" i="1"/>
  <c r="AJ232" i="1"/>
  <c r="AO232" i="1"/>
  <c r="AP232" i="1"/>
  <c r="AQ232" i="1"/>
  <c r="AS232" i="1"/>
  <c r="AT232" i="1"/>
  <c r="AU232" i="1"/>
  <c r="AY232" i="1"/>
  <c r="AZ232" i="1"/>
  <c r="BA232" i="1"/>
  <c r="BG232" i="1"/>
  <c r="BH232" i="1"/>
  <c r="BI232" i="1"/>
  <c r="BJ232" i="1"/>
  <c r="BK232" i="1"/>
  <c r="BO232" i="1"/>
  <c r="BP232" i="1"/>
  <c r="BQ232" i="1"/>
  <c r="BR232" i="1"/>
  <c r="BS232" i="1"/>
  <c r="BT232" i="1"/>
  <c r="BV232" i="1"/>
  <c r="CG232" i="1"/>
  <c r="CH232" i="1"/>
  <c r="CI232" i="1"/>
  <c r="CJ232" i="1"/>
  <c r="CK232" i="1"/>
  <c r="CO232" i="1"/>
  <c r="FQ232" i="1"/>
  <c r="FR232" i="1"/>
  <c r="FS232" i="1"/>
  <c r="FT232" i="1"/>
  <c r="FU232" i="1"/>
  <c r="GX232" i="1"/>
  <c r="IC232" i="1"/>
  <c r="ID232" i="1"/>
  <c r="IE232" i="1"/>
  <c r="IF232" i="1"/>
  <c r="IG232" i="1"/>
  <c r="R233" i="1"/>
  <c r="AE233" i="1"/>
  <c r="AF233" i="1"/>
  <c r="AG233" i="1"/>
  <c r="AI233" i="1"/>
  <c r="AJ233" i="1"/>
  <c r="AO233" i="1"/>
  <c r="AP233" i="1"/>
  <c r="AQ233" i="1"/>
  <c r="AS233" i="1"/>
  <c r="AT233" i="1"/>
  <c r="AU233" i="1"/>
  <c r="AY233" i="1"/>
  <c r="AZ233" i="1"/>
  <c r="BA233" i="1"/>
  <c r="BG233" i="1"/>
  <c r="BH233" i="1"/>
  <c r="BI233" i="1"/>
  <c r="BJ233" i="1"/>
  <c r="BK233" i="1"/>
  <c r="BO233" i="1"/>
  <c r="BP233" i="1"/>
  <c r="BQ233" i="1"/>
  <c r="BR233" i="1"/>
  <c r="BS233" i="1"/>
  <c r="BT233" i="1"/>
  <c r="BV233" i="1"/>
  <c r="CG233" i="1"/>
  <c r="CH233" i="1"/>
  <c r="CI233" i="1"/>
  <c r="CJ233" i="1"/>
  <c r="CK233" i="1"/>
  <c r="CO233" i="1"/>
  <c r="FQ233" i="1"/>
  <c r="FR233" i="1"/>
  <c r="FS233" i="1"/>
  <c r="FT233" i="1"/>
  <c r="FU233" i="1"/>
  <c r="GX233" i="1"/>
  <c r="IC233" i="1"/>
  <c r="ID233" i="1"/>
  <c r="IE233" i="1"/>
  <c r="IF233" i="1"/>
  <c r="IG233" i="1"/>
  <c r="R234" i="1"/>
  <c r="AE234" i="1"/>
  <c r="AF234" i="1"/>
  <c r="AG234" i="1"/>
  <c r="AI234" i="1"/>
  <c r="AJ234" i="1"/>
  <c r="AO234" i="1"/>
  <c r="AP234" i="1"/>
  <c r="AQ234" i="1"/>
  <c r="AS234" i="1"/>
  <c r="AT234" i="1"/>
  <c r="AU234" i="1"/>
  <c r="AY234" i="1"/>
  <c r="AZ234" i="1"/>
  <c r="BA234" i="1"/>
  <c r="BG234" i="1"/>
  <c r="BH234" i="1"/>
  <c r="BI234" i="1"/>
  <c r="BJ234" i="1"/>
  <c r="BK234" i="1"/>
  <c r="BO234" i="1"/>
  <c r="BP234" i="1"/>
  <c r="BQ234" i="1"/>
  <c r="BR234" i="1"/>
  <c r="BS234" i="1"/>
  <c r="BT234" i="1"/>
  <c r="BV234" i="1"/>
  <c r="CG234" i="1"/>
  <c r="CH234" i="1"/>
  <c r="CI234" i="1"/>
  <c r="CJ234" i="1"/>
  <c r="CK234" i="1"/>
  <c r="CO234" i="1"/>
  <c r="FQ234" i="1"/>
  <c r="FR234" i="1"/>
  <c r="FS234" i="1"/>
  <c r="FT234" i="1"/>
  <c r="FU234" i="1"/>
  <c r="GX234" i="1"/>
  <c r="IC234" i="1"/>
  <c r="ID234" i="1"/>
  <c r="IE234" i="1"/>
  <c r="IF234" i="1"/>
  <c r="IG234" i="1"/>
  <c r="R235" i="1"/>
  <c r="AE235" i="1"/>
  <c r="AF235" i="1"/>
  <c r="AG235" i="1"/>
  <c r="AI235" i="1"/>
  <c r="AJ235" i="1"/>
  <c r="AO235" i="1"/>
  <c r="AP235" i="1"/>
  <c r="AQ235" i="1"/>
  <c r="AS235" i="1"/>
  <c r="AT235" i="1"/>
  <c r="AU235" i="1"/>
  <c r="AY235" i="1"/>
  <c r="AZ235" i="1"/>
  <c r="BA235" i="1"/>
  <c r="BG235" i="1"/>
  <c r="BH235" i="1"/>
  <c r="BI235" i="1"/>
  <c r="BJ235" i="1"/>
  <c r="BK235" i="1"/>
  <c r="BO235" i="1"/>
  <c r="BP235" i="1"/>
  <c r="BQ235" i="1"/>
  <c r="BR235" i="1"/>
  <c r="BS235" i="1"/>
  <c r="BT235" i="1"/>
  <c r="BV235" i="1"/>
  <c r="CG235" i="1"/>
  <c r="CH235" i="1"/>
  <c r="CI235" i="1"/>
  <c r="CJ235" i="1"/>
  <c r="CK235" i="1"/>
  <c r="CO235" i="1"/>
  <c r="FQ235" i="1"/>
  <c r="FR235" i="1"/>
  <c r="FS235" i="1"/>
  <c r="FT235" i="1"/>
  <c r="FU235" i="1"/>
  <c r="GX235" i="1"/>
  <c r="IC235" i="1"/>
  <c r="ID235" i="1"/>
  <c r="IE235" i="1"/>
  <c r="IF235" i="1"/>
  <c r="IG235" i="1"/>
  <c r="R236" i="1"/>
  <c r="AE236" i="1"/>
  <c r="AF236" i="1"/>
  <c r="AG236" i="1"/>
  <c r="AI236" i="1"/>
  <c r="AJ236" i="1"/>
  <c r="AO236" i="1"/>
  <c r="AP236" i="1"/>
  <c r="AQ236" i="1"/>
  <c r="AS236" i="1"/>
  <c r="AT236" i="1"/>
  <c r="AU236" i="1"/>
  <c r="AY236" i="1"/>
  <c r="AZ236" i="1"/>
  <c r="BA236" i="1"/>
  <c r="BG236" i="1"/>
  <c r="BH236" i="1"/>
  <c r="BI236" i="1"/>
  <c r="BJ236" i="1"/>
  <c r="BK236" i="1"/>
  <c r="BO236" i="1"/>
  <c r="BP236" i="1"/>
  <c r="BQ236" i="1"/>
  <c r="BR236" i="1"/>
  <c r="BS236" i="1"/>
  <c r="BT236" i="1"/>
  <c r="BV236" i="1"/>
  <c r="CG236" i="1"/>
  <c r="CH236" i="1"/>
  <c r="CI236" i="1"/>
  <c r="CJ236" i="1"/>
  <c r="CK236" i="1"/>
  <c r="CO236" i="1"/>
  <c r="FQ236" i="1"/>
  <c r="FR236" i="1"/>
  <c r="FS236" i="1"/>
  <c r="FT236" i="1"/>
  <c r="FU236" i="1"/>
  <c r="GX236" i="1"/>
  <c r="IC236" i="1"/>
  <c r="ID236" i="1"/>
  <c r="IE236" i="1"/>
  <c r="IF236" i="1"/>
  <c r="IG236" i="1"/>
  <c r="R237" i="1"/>
  <c r="AE237" i="1"/>
  <c r="AF237" i="1"/>
  <c r="AG237" i="1"/>
  <c r="AI237" i="1"/>
  <c r="AJ237" i="1"/>
  <c r="AO237" i="1"/>
  <c r="AP237" i="1"/>
  <c r="AQ237" i="1"/>
  <c r="AS237" i="1"/>
  <c r="AT237" i="1"/>
  <c r="AU237" i="1"/>
  <c r="AY237" i="1"/>
  <c r="AZ237" i="1"/>
  <c r="BA237" i="1"/>
  <c r="BG237" i="1"/>
  <c r="BH237" i="1"/>
  <c r="BI237" i="1"/>
  <c r="BJ237" i="1"/>
  <c r="BK237" i="1"/>
  <c r="BO237" i="1"/>
  <c r="BP237" i="1"/>
  <c r="BQ237" i="1"/>
  <c r="BR237" i="1"/>
  <c r="BS237" i="1"/>
  <c r="BT237" i="1"/>
  <c r="BV237" i="1"/>
  <c r="CG237" i="1"/>
  <c r="CH237" i="1"/>
  <c r="CI237" i="1"/>
  <c r="CJ237" i="1"/>
  <c r="CK237" i="1"/>
  <c r="CO237" i="1"/>
  <c r="FQ237" i="1"/>
  <c r="FR237" i="1"/>
  <c r="FS237" i="1"/>
  <c r="FT237" i="1"/>
  <c r="FU237" i="1"/>
  <c r="GX237" i="1"/>
  <c r="IC237" i="1"/>
  <c r="ID237" i="1"/>
  <c r="IE237" i="1"/>
  <c r="IF237" i="1"/>
  <c r="IG237" i="1"/>
  <c r="R238" i="1"/>
  <c r="AE238" i="1"/>
  <c r="AF238" i="1"/>
  <c r="AG238" i="1"/>
  <c r="AI238" i="1"/>
  <c r="AJ238" i="1"/>
  <c r="AO238" i="1"/>
  <c r="AP238" i="1"/>
  <c r="AQ238" i="1"/>
  <c r="AS238" i="1"/>
  <c r="AT238" i="1"/>
  <c r="AU238" i="1"/>
  <c r="AY238" i="1"/>
  <c r="AZ238" i="1"/>
  <c r="BA238" i="1"/>
  <c r="BG238" i="1"/>
  <c r="BH238" i="1"/>
  <c r="BI238" i="1"/>
  <c r="BJ238" i="1"/>
  <c r="BK238" i="1"/>
  <c r="BO238" i="1"/>
  <c r="BP238" i="1"/>
  <c r="BQ238" i="1"/>
  <c r="BR238" i="1"/>
  <c r="BS238" i="1"/>
  <c r="BT238" i="1"/>
  <c r="BV238" i="1"/>
  <c r="CG238" i="1"/>
  <c r="CH238" i="1"/>
  <c r="CI238" i="1"/>
  <c r="CJ238" i="1"/>
  <c r="CK238" i="1"/>
  <c r="CO238" i="1"/>
  <c r="FQ238" i="1"/>
  <c r="FR238" i="1"/>
  <c r="FS238" i="1"/>
  <c r="FT238" i="1"/>
  <c r="FU238" i="1"/>
  <c r="GX238" i="1"/>
  <c r="IC238" i="1"/>
  <c r="ID238" i="1"/>
  <c r="IE238" i="1"/>
  <c r="IF238" i="1"/>
  <c r="IG238" i="1"/>
  <c r="R239" i="1"/>
  <c r="AE239" i="1"/>
  <c r="AF239" i="1"/>
  <c r="AG239" i="1"/>
  <c r="AI239" i="1"/>
  <c r="AJ239" i="1"/>
  <c r="AO239" i="1"/>
  <c r="AP239" i="1"/>
  <c r="AQ239" i="1"/>
  <c r="AS239" i="1"/>
  <c r="AT239" i="1"/>
  <c r="AU239" i="1"/>
  <c r="AY239" i="1"/>
  <c r="AZ239" i="1"/>
  <c r="BA239" i="1"/>
  <c r="BG239" i="1"/>
  <c r="BH239" i="1"/>
  <c r="BI239" i="1"/>
  <c r="BJ239" i="1"/>
  <c r="BK239" i="1"/>
  <c r="BO239" i="1"/>
  <c r="BP239" i="1"/>
  <c r="BQ239" i="1"/>
  <c r="BR239" i="1"/>
  <c r="BS239" i="1"/>
  <c r="BT239" i="1"/>
  <c r="BV239" i="1"/>
  <c r="CG239" i="1"/>
  <c r="CH239" i="1"/>
  <c r="CI239" i="1"/>
  <c r="CJ239" i="1"/>
  <c r="CK239" i="1"/>
  <c r="CO239" i="1"/>
  <c r="FQ239" i="1"/>
  <c r="FR239" i="1"/>
  <c r="FS239" i="1"/>
  <c r="FT239" i="1"/>
  <c r="FU239" i="1"/>
  <c r="GX239" i="1"/>
  <c r="IC239" i="1"/>
  <c r="ID239" i="1"/>
  <c r="IE239" i="1"/>
  <c r="IF239" i="1"/>
  <c r="IG239" i="1"/>
  <c r="R240" i="1"/>
  <c r="AE240" i="1"/>
  <c r="AF240" i="1"/>
  <c r="AG240" i="1"/>
  <c r="AI240" i="1"/>
  <c r="AJ240" i="1"/>
  <c r="AO240" i="1"/>
  <c r="AP240" i="1"/>
  <c r="AQ240" i="1"/>
  <c r="AS240" i="1"/>
  <c r="AT240" i="1"/>
  <c r="AU240" i="1"/>
  <c r="AY240" i="1"/>
  <c r="AZ240" i="1"/>
  <c r="BA240" i="1"/>
  <c r="BG240" i="1"/>
  <c r="BH240" i="1"/>
  <c r="BI240" i="1"/>
  <c r="BJ240" i="1"/>
  <c r="BK240" i="1"/>
  <c r="BO240" i="1"/>
  <c r="BP240" i="1"/>
  <c r="BQ240" i="1"/>
  <c r="BR240" i="1"/>
  <c r="BS240" i="1"/>
  <c r="BT240" i="1"/>
  <c r="BV240" i="1"/>
  <c r="CG240" i="1"/>
  <c r="CH240" i="1"/>
  <c r="CI240" i="1"/>
  <c r="CJ240" i="1"/>
  <c r="CK240" i="1"/>
  <c r="CO240" i="1"/>
  <c r="FQ240" i="1"/>
  <c r="FR240" i="1"/>
  <c r="FS240" i="1"/>
  <c r="FT240" i="1"/>
  <c r="FU240" i="1"/>
  <c r="GX240" i="1"/>
  <c r="IC240" i="1"/>
  <c r="ID240" i="1"/>
  <c r="IE240" i="1"/>
  <c r="IF240" i="1"/>
  <c r="IG240" i="1"/>
  <c r="R241" i="1"/>
  <c r="AE241" i="1"/>
  <c r="AF241" i="1"/>
  <c r="AG241" i="1"/>
  <c r="AI241" i="1"/>
  <c r="AJ241" i="1"/>
  <c r="AO241" i="1"/>
  <c r="AP241" i="1"/>
  <c r="AQ241" i="1"/>
  <c r="AS241" i="1"/>
  <c r="AT241" i="1"/>
  <c r="AU241" i="1"/>
  <c r="AY241" i="1"/>
  <c r="AZ241" i="1"/>
  <c r="BA241" i="1"/>
  <c r="BG241" i="1"/>
  <c r="BH241" i="1"/>
  <c r="BI241" i="1"/>
  <c r="BJ241" i="1"/>
  <c r="BK241" i="1"/>
  <c r="BO241" i="1"/>
  <c r="BP241" i="1"/>
  <c r="BQ241" i="1"/>
  <c r="BR241" i="1"/>
  <c r="BS241" i="1"/>
  <c r="BT241" i="1"/>
  <c r="BV241" i="1"/>
  <c r="CG241" i="1"/>
  <c r="CH241" i="1"/>
  <c r="CI241" i="1"/>
  <c r="CJ241" i="1"/>
  <c r="CK241" i="1"/>
  <c r="CO241" i="1"/>
  <c r="FQ241" i="1"/>
  <c r="FR241" i="1"/>
  <c r="FS241" i="1"/>
  <c r="FT241" i="1"/>
  <c r="FU241" i="1"/>
  <c r="GX241" i="1"/>
  <c r="IC241" i="1"/>
  <c r="ID241" i="1"/>
  <c r="IE241" i="1"/>
  <c r="IF241" i="1"/>
  <c r="IG241" i="1"/>
  <c r="R242" i="1"/>
  <c r="AE242" i="1"/>
  <c r="AF242" i="1"/>
  <c r="AG242" i="1"/>
  <c r="AI242" i="1"/>
  <c r="AJ242" i="1"/>
  <c r="AO242" i="1"/>
  <c r="AP242" i="1"/>
  <c r="AQ242" i="1"/>
  <c r="AS242" i="1"/>
  <c r="AT242" i="1"/>
  <c r="AU242" i="1"/>
  <c r="AY242" i="1"/>
  <c r="AZ242" i="1"/>
  <c r="BA242" i="1"/>
  <c r="BG242" i="1"/>
  <c r="BH242" i="1"/>
  <c r="BI242" i="1"/>
  <c r="BJ242" i="1"/>
  <c r="BK242" i="1"/>
  <c r="BO242" i="1"/>
  <c r="BP242" i="1"/>
  <c r="BQ242" i="1"/>
  <c r="BR242" i="1"/>
  <c r="BS242" i="1"/>
  <c r="BT242" i="1"/>
  <c r="BV242" i="1"/>
  <c r="CG242" i="1"/>
  <c r="CH242" i="1"/>
  <c r="CI242" i="1"/>
  <c r="CJ242" i="1"/>
  <c r="CK242" i="1"/>
  <c r="CO242" i="1"/>
  <c r="FQ242" i="1"/>
  <c r="FR242" i="1"/>
  <c r="FS242" i="1"/>
  <c r="FT242" i="1"/>
  <c r="FU242" i="1"/>
  <c r="GX242" i="1"/>
  <c r="IC242" i="1"/>
  <c r="ID242" i="1"/>
  <c r="IE242" i="1"/>
  <c r="IF242" i="1"/>
  <c r="IG242" i="1"/>
  <c r="R243" i="1"/>
  <c r="AE243" i="1"/>
  <c r="AF243" i="1"/>
  <c r="AG243" i="1"/>
  <c r="AI243" i="1"/>
  <c r="AJ243" i="1"/>
  <c r="AO243" i="1"/>
  <c r="AP243" i="1"/>
  <c r="AQ243" i="1"/>
  <c r="AS243" i="1"/>
  <c r="AT243" i="1"/>
  <c r="AU243" i="1"/>
  <c r="AY243" i="1"/>
  <c r="AZ243" i="1"/>
  <c r="BA243" i="1"/>
  <c r="BG243" i="1"/>
  <c r="BH243" i="1"/>
  <c r="BI243" i="1"/>
  <c r="BJ243" i="1"/>
  <c r="BK243" i="1"/>
  <c r="BO243" i="1"/>
  <c r="BP243" i="1"/>
  <c r="BQ243" i="1"/>
  <c r="BR243" i="1"/>
  <c r="BS243" i="1"/>
  <c r="BT243" i="1"/>
  <c r="BV243" i="1"/>
  <c r="CG243" i="1"/>
  <c r="CH243" i="1"/>
  <c r="CI243" i="1"/>
  <c r="CJ243" i="1"/>
  <c r="CK243" i="1"/>
  <c r="CO243" i="1"/>
  <c r="FQ243" i="1"/>
  <c r="FR243" i="1"/>
  <c r="FS243" i="1"/>
  <c r="FT243" i="1"/>
  <c r="FU243" i="1"/>
  <c r="GX243" i="1"/>
  <c r="IC243" i="1"/>
  <c r="ID243" i="1"/>
  <c r="IE243" i="1"/>
  <c r="IF243" i="1"/>
  <c r="IG243" i="1"/>
  <c r="R244" i="1"/>
  <c r="AE244" i="1"/>
  <c r="AF244" i="1"/>
  <c r="AG244" i="1"/>
  <c r="AI244" i="1"/>
  <c r="AJ244" i="1"/>
  <c r="AO244" i="1"/>
  <c r="AP244" i="1"/>
  <c r="AQ244" i="1"/>
  <c r="AS244" i="1"/>
  <c r="AT244" i="1"/>
  <c r="AU244" i="1"/>
  <c r="AY244" i="1"/>
  <c r="AZ244" i="1"/>
  <c r="BA244" i="1"/>
  <c r="BG244" i="1"/>
  <c r="BH244" i="1"/>
  <c r="BI244" i="1"/>
  <c r="BJ244" i="1"/>
  <c r="BK244" i="1"/>
  <c r="BO244" i="1"/>
  <c r="BP244" i="1"/>
  <c r="BQ244" i="1"/>
  <c r="BR244" i="1"/>
  <c r="BS244" i="1"/>
  <c r="BT244" i="1"/>
  <c r="BV244" i="1"/>
  <c r="CG244" i="1"/>
  <c r="CH244" i="1"/>
  <c r="CI244" i="1"/>
  <c r="CJ244" i="1"/>
  <c r="CK244" i="1"/>
  <c r="CO244" i="1"/>
  <c r="FQ244" i="1"/>
  <c r="FR244" i="1"/>
  <c r="FS244" i="1"/>
  <c r="FT244" i="1"/>
  <c r="FU244" i="1"/>
  <c r="GX244" i="1"/>
  <c r="IC244" i="1"/>
  <c r="ID244" i="1"/>
  <c r="IE244" i="1"/>
  <c r="IF244" i="1"/>
  <c r="IG244" i="1"/>
  <c r="R245" i="1"/>
  <c r="AE245" i="1"/>
  <c r="AF245" i="1"/>
  <c r="AG245" i="1"/>
  <c r="AI245" i="1"/>
  <c r="AJ245" i="1"/>
  <c r="AO245" i="1"/>
  <c r="AP245" i="1"/>
  <c r="AQ245" i="1"/>
  <c r="AS245" i="1"/>
  <c r="AT245" i="1"/>
  <c r="AU245" i="1"/>
  <c r="AY245" i="1"/>
  <c r="AZ245" i="1"/>
  <c r="BA245" i="1"/>
  <c r="BG245" i="1"/>
  <c r="BH245" i="1"/>
  <c r="BI245" i="1"/>
  <c r="BJ245" i="1"/>
  <c r="BK245" i="1"/>
  <c r="BO245" i="1"/>
  <c r="BP245" i="1"/>
  <c r="BQ245" i="1"/>
  <c r="BR245" i="1"/>
  <c r="BS245" i="1"/>
  <c r="BT245" i="1"/>
  <c r="BV245" i="1"/>
  <c r="CG245" i="1"/>
  <c r="CH245" i="1"/>
  <c r="CI245" i="1"/>
  <c r="CJ245" i="1"/>
  <c r="CK245" i="1"/>
  <c r="CO245" i="1"/>
  <c r="FQ245" i="1"/>
  <c r="FR245" i="1"/>
  <c r="FS245" i="1"/>
  <c r="FT245" i="1"/>
  <c r="FU245" i="1"/>
  <c r="GX245" i="1"/>
  <c r="IC245" i="1"/>
  <c r="ID245" i="1"/>
  <c r="IE245" i="1"/>
  <c r="IF245" i="1"/>
  <c r="IG245" i="1"/>
  <c r="R246" i="1"/>
  <c r="AE246" i="1"/>
  <c r="AF246" i="1"/>
  <c r="AG246" i="1"/>
  <c r="AI246" i="1"/>
  <c r="AJ246" i="1"/>
  <c r="AO246" i="1"/>
  <c r="AP246" i="1"/>
  <c r="AQ246" i="1"/>
  <c r="AS246" i="1"/>
  <c r="AT246" i="1"/>
  <c r="AU246" i="1"/>
  <c r="AY246" i="1"/>
  <c r="AZ246" i="1"/>
  <c r="BA246" i="1"/>
  <c r="BG246" i="1"/>
  <c r="BH246" i="1"/>
  <c r="BI246" i="1"/>
  <c r="BJ246" i="1"/>
  <c r="BK246" i="1"/>
  <c r="BO246" i="1"/>
  <c r="BP246" i="1"/>
  <c r="BQ246" i="1"/>
  <c r="BR246" i="1"/>
  <c r="BS246" i="1"/>
  <c r="BT246" i="1"/>
  <c r="BV246" i="1"/>
  <c r="CG246" i="1"/>
  <c r="CH246" i="1"/>
  <c r="CI246" i="1"/>
  <c r="CJ246" i="1"/>
  <c r="CK246" i="1"/>
  <c r="CO246" i="1"/>
  <c r="FQ246" i="1"/>
  <c r="FR246" i="1"/>
  <c r="FS246" i="1"/>
  <c r="FT246" i="1"/>
  <c r="FU246" i="1"/>
  <c r="GX246" i="1"/>
  <c r="IC246" i="1"/>
  <c r="ID246" i="1"/>
  <c r="IE246" i="1"/>
  <c r="IF246" i="1"/>
  <c r="IG246" i="1"/>
  <c r="R247" i="1"/>
  <c r="AE247" i="1"/>
  <c r="AF247" i="1"/>
  <c r="AG247" i="1"/>
  <c r="AI247" i="1"/>
  <c r="AJ247" i="1"/>
  <c r="AO247" i="1"/>
  <c r="AP247" i="1"/>
  <c r="AQ247" i="1"/>
  <c r="AS247" i="1"/>
  <c r="AT247" i="1"/>
  <c r="AU247" i="1"/>
  <c r="AY247" i="1"/>
  <c r="AZ247" i="1"/>
  <c r="BA247" i="1"/>
  <c r="BG247" i="1"/>
  <c r="BH247" i="1"/>
  <c r="BI247" i="1"/>
  <c r="BJ247" i="1"/>
  <c r="BK247" i="1"/>
  <c r="BO247" i="1"/>
  <c r="BP247" i="1"/>
  <c r="BQ247" i="1"/>
  <c r="BR247" i="1"/>
  <c r="BS247" i="1"/>
  <c r="BT247" i="1"/>
  <c r="BV247" i="1"/>
  <c r="CG247" i="1"/>
  <c r="CH247" i="1"/>
  <c r="CI247" i="1"/>
  <c r="CJ247" i="1"/>
  <c r="CK247" i="1"/>
  <c r="CO247" i="1"/>
  <c r="FQ247" i="1"/>
  <c r="FR247" i="1"/>
  <c r="FS247" i="1"/>
  <c r="FT247" i="1"/>
  <c r="FU247" i="1"/>
  <c r="GX247" i="1"/>
  <c r="IC247" i="1"/>
  <c r="ID247" i="1"/>
  <c r="IE247" i="1"/>
  <c r="IF247" i="1"/>
  <c r="IG247" i="1"/>
  <c r="R248" i="1"/>
  <c r="AE248" i="1"/>
  <c r="AF248" i="1"/>
  <c r="AG248" i="1"/>
  <c r="AI248" i="1"/>
  <c r="AJ248" i="1"/>
  <c r="AO248" i="1"/>
  <c r="AP248" i="1"/>
  <c r="AQ248" i="1"/>
  <c r="AS248" i="1"/>
  <c r="AT248" i="1"/>
  <c r="AU248" i="1"/>
  <c r="AY248" i="1"/>
  <c r="AZ248" i="1"/>
  <c r="BA248" i="1"/>
  <c r="BG248" i="1"/>
  <c r="BH248" i="1"/>
  <c r="BI248" i="1"/>
  <c r="BJ248" i="1"/>
  <c r="BK248" i="1"/>
  <c r="BO248" i="1"/>
  <c r="BP248" i="1"/>
  <c r="BQ248" i="1"/>
  <c r="BR248" i="1"/>
  <c r="BS248" i="1"/>
  <c r="BT248" i="1"/>
  <c r="BV248" i="1"/>
  <c r="CG248" i="1"/>
  <c r="CH248" i="1"/>
  <c r="CI248" i="1"/>
  <c r="CJ248" i="1"/>
  <c r="CK248" i="1"/>
  <c r="CO248" i="1"/>
  <c r="FQ248" i="1"/>
  <c r="FR248" i="1"/>
  <c r="FS248" i="1"/>
  <c r="FT248" i="1"/>
  <c r="FU248" i="1"/>
  <c r="GX248" i="1"/>
  <c r="IC248" i="1"/>
  <c r="ID248" i="1"/>
  <c r="IE248" i="1"/>
  <c r="IF248" i="1"/>
  <c r="IG248" i="1"/>
  <c r="R249" i="1"/>
  <c r="AE249" i="1"/>
  <c r="AF249" i="1"/>
  <c r="AG249" i="1"/>
  <c r="AI249" i="1"/>
  <c r="AJ249" i="1"/>
  <c r="AO249" i="1"/>
  <c r="AP249" i="1"/>
  <c r="AQ249" i="1"/>
  <c r="AS249" i="1"/>
  <c r="AT249" i="1"/>
  <c r="AU249" i="1"/>
  <c r="AY249" i="1"/>
  <c r="AZ249" i="1"/>
  <c r="BA249" i="1"/>
  <c r="BG249" i="1"/>
  <c r="BH249" i="1"/>
  <c r="BI249" i="1"/>
  <c r="BJ249" i="1"/>
  <c r="BK249" i="1"/>
  <c r="BO249" i="1"/>
  <c r="BP249" i="1"/>
  <c r="BQ249" i="1"/>
  <c r="BR249" i="1"/>
  <c r="BS249" i="1"/>
  <c r="BT249" i="1"/>
  <c r="BV249" i="1"/>
  <c r="CG249" i="1"/>
  <c r="CH249" i="1"/>
  <c r="CI249" i="1"/>
  <c r="CJ249" i="1"/>
  <c r="CK249" i="1"/>
  <c r="CO249" i="1"/>
  <c r="FQ249" i="1"/>
  <c r="FR249" i="1"/>
  <c r="FS249" i="1"/>
  <c r="FT249" i="1"/>
  <c r="FU249" i="1"/>
  <c r="GX249" i="1"/>
  <c r="IC249" i="1"/>
  <c r="ID249" i="1"/>
  <c r="IE249" i="1"/>
  <c r="IF249" i="1"/>
  <c r="IG249" i="1"/>
  <c r="R250" i="1"/>
  <c r="AE250" i="1"/>
  <c r="AF250" i="1"/>
  <c r="AG250" i="1"/>
  <c r="AI250" i="1"/>
  <c r="AJ250" i="1"/>
  <c r="AO250" i="1"/>
  <c r="AP250" i="1"/>
  <c r="AQ250" i="1"/>
  <c r="AS250" i="1"/>
  <c r="AT250" i="1"/>
  <c r="AU250" i="1"/>
  <c r="AY250" i="1"/>
  <c r="AZ250" i="1"/>
  <c r="BA250" i="1"/>
  <c r="BG250" i="1"/>
  <c r="BH250" i="1"/>
  <c r="BI250" i="1"/>
  <c r="BJ250" i="1"/>
  <c r="BK250" i="1"/>
  <c r="BO250" i="1"/>
  <c r="BP250" i="1"/>
  <c r="BQ250" i="1"/>
  <c r="BR250" i="1"/>
  <c r="BS250" i="1"/>
  <c r="BT250" i="1"/>
  <c r="BV250" i="1"/>
  <c r="CG250" i="1"/>
  <c r="CH250" i="1"/>
  <c r="CI250" i="1"/>
  <c r="CJ250" i="1"/>
  <c r="CK250" i="1"/>
  <c r="CO250" i="1"/>
  <c r="FQ250" i="1"/>
  <c r="FR250" i="1"/>
  <c r="FS250" i="1"/>
  <c r="FT250" i="1"/>
  <c r="FU250" i="1"/>
  <c r="GX250" i="1"/>
  <c r="IC250" i="1"/>
  <c r="ID250" i="1"/>
  <c r="IE250" i="1"/>
  <c r="IF250" i="1"/>
  <c r="IG250" i="1"/>
  <c r="R251" i="1"/>
  <c r="AE251" i="1"/>
  <c r="AF251" i="1"/>
  <c r="AG251" i="1"/>
  <c r="AI251" i="1"/>
  <c r="AJ251" i="1"/>
  <c r="AO251" i="1"/>
  <c r="AP251" i="1"/>
  <c r="AQ251" i="1"/>
  <c r="AS251" i="1"/>
  <c r="AT251" i="1"/>
  <c r="AU251" i="1"/>
  <c r="AY251" i="1"/>
  <c r="AZ251" i="1"/>
  <c r="BA251" i="1"/>
  <c r="BG251" i="1"/>
  <c r="BH251" i="1"/>
  <c r="BI251" i="1"/>
  <c r="BJ251" i="1"/>
  <c r="BK251" i="1"/>
  <c r="BO251" i="1"/>
  <c r="BP251" i="1"/>
  <c r="BQ251" i="1"/>
  <c r="BR251" i="1"/>
  <c r="BS251" i="1"/>
  <c r="BT251" i="1"/>
  <c r="BV251" i="1"/>
  <c r="CG251" i="1"/>
  <c r="CH251" i="1"/>
  <c r="CI251" i="1"/>
  <c r="CJ251" i="1"/>
  <c r="CK251" i="1"/>
  <c r="CO251" i="1"/>
  <c r="FQ251" i="1"/>
  <c r="FR251" i="1"/>
  <c r="FS251" i="1"/>
  <c r="FT251" i="1"/>
  <c r="FU251" i="1"/>
  <c r="GX251" i="1"/>
  <c r="IC251" i="1"/>
  <c r="ID251" i="1"/>
  <c r="IE251" i="1"/>
  <c r="IF251" i="1"/>
  <c r="IG251" i="1"/>
  <c r="R252" i="1"/>
  <c r="AE252" i="1"/>
  <c r="AF252" i="1"/>
  <c r="AG252" i="1"/>
  <c r="AI252" i="1"/>
  <c r="AJ252" i="1"/>
  <c r="AO252" i="1"/>
  <c r="AP252" i="1"/>
  <c r="AQ252" i="1"/>
  <c r="AS252" i="1"/>
  <c r="AT252" i="1"/>
  <c r="AU252" i="1"/>
  <c r="AY252" i="1"/>
  <c r="AZ252" i="1"/>
  <c r="BA252" i="1"/>
  <c r="BG252" i="1"/>
  <c r="BH252" i="1"/>
  <c r="BI252" i="1"/>
  <c r="BJ252" i="1"/>
  <c r="BK252" i="1"/>
  <c r="BO252" i="1"/>
  <c r="BP252" i="1"/>
  <c r="BQ252" i="1"/>
  <c r="BR252" i="1"/>
  <c r="BS252" i="1"/>
  <c r="BT252" i="1"/>
  <c r="BV252" i="1"/>
  <c r="CG252" i="1"/>
  <c r="CH252" i="1"/>
  <c r="CI252" i="1"/>
  <c r="CJ252" i="1"/>
  <c r="CK252" i="1"/>
  <c r="CO252" i="1"/>
  <c r="FQ252" i="1"/>
  <c r="FR252" i="1"/>
  <c r="FS252" i="1"/>
  <c r="FT252" i="1"/>
  <c r="FU252" i="1"/>
  <c r="GX252" i="1"/>
  <c r="IC252" i="1"/>
  <c r="ID252" i="1"/>
  <c r="IE252" i="1"/>
  <c r="IF252" i="1"/>
  <c r="IG252" i="1"/>
  <c r="R253" i="1"/>
  <c r="AE253" i="1"/>
  <c r="AF253" i="1"/>
  <c r="AG253" i="1"/>
  <c r="AI253" i="1"/>
  <c r="AJ253" i="1"/>
  <c r="AO253" i="1"/>
  <c r="AP253" i="1"/>
  <c r="AQ253" i="1"/>
  <c r="AS253" i="1"/>
  <c r="AT253" i="1"/>
  <c r="AU253" i="1"/>
  <c r="AY253" i="1"/>
  <c r="AZ253" i="1"/>
  <c r="BA253" i="1"/>
  <c r="BG253" i="1"/>
  <c r="BH253" i="1"/>
  <c r="BI253" i="1"/>
  <c r="BJ253" i="1"/>
  <c r="BK253" i="1"/>
  <c r="BO253" i="1"/>
  <c r="BP253" i="1"/>
  <c r="BQ253" i="1"/>
  <c r="BR253" i="1"/>
  <c r="BS253" i="1"/>
  <c r="BT253" i="1"/>
  <c r="BV253" i="1"/>
  <c r="CG253" i="1"/>
  <c r="CH253" i="1"/>
  <c r="CI253" i="1"/>
  <c r="CJ253" i="1"/>
  <c r="CK253" i="1"/>
  <c r="CO253" i="1"/>
  <c r="FQ253" i="1"/>
  <c r="FR253" i="1"/>
  <c r="FS253" i="1"/>
  <c r="FT253" i="1"/>
  <c r="FU253" i="1"/>
  <c r="GX253" i="1"/>
  <c r="IC253" i="1"/>
  <c r="ID253" i="1"/>
  <c r="IE253" i="1"/>
  <c r="IF253" i="1"/>
  <c r="IG253" i="1"/>
  <c r="R254" i="1"/>
  <c r="AE254" i="1"/>
  <c r="AF254" i="1"/>
  <c r="AG254" i="1"/>
  <c r="AI254" i="1"/>
  <c r="AJ254" i="1"/>
  <c r="AO254" i="1"/>
  <c r="AP254" i="1"/>
  <c r="AQ254" i="1"/>
  <c r="AS254" i="1"/>
  <c r="AT254" i="1"/>
  <c r="AU254" i="1"/>
  <c r="AY254" i="1"/>
  <c r="AZ254" i="1"/>
  <c r="BA254" i="1"/>
  <c r="BG254" i="1"/>
  <c r="BH254" i="1"/>
  <c r="BI254" i="1"/>
  <c r="BJ254" i="1"/>
  <c r="BK254" i="1"/>
  <c r="BO254" i="1"/>
  <c r="BP254" i="1"/>
  <c r="BQ254" i="1"/>
  <c r="BR254" i="1"/>
  <c r="BS254" i="1"/>
  <c r="BT254" i="1"/>
  <c r="BV254" i="1"/>
  <c r="CG254" i="1"/>
  <c r="CH254" i="1"/>
  <c r="CI254" i="1"/>
  <c r="CJ254" i="1"/>
  <c r="CK254" i="1"/>
  <c r="CO254" i="1"/>
  <c r="FQ254" i="1"/>
  <c r="FR254" i="1"/>
  <c r="FS254" i="1"/>
  <c r="FT254" i="1"/>
  <c r="FU254" i="1"/>
  <c r="GX254" i="1"/>
  <c r="IC254" i="1"/>
  <c r="ID254" i="1"/>
  <c r="IE254" i="1"/>
  <c r="IF254" i="1"/>
  <c r="IG254" i="1"/>
  <c r="R255" i="1"/>
  <c r="AE255" i="1"/>
  <c r="AF255" i="1"/>
  <c r="AG255" i="1"/>
  <c r="AI255" i="1"/>
  <c r="AJ255" i="1"/>
  <c r="AO255" i="1"/>
  <c r="AP255" i="1"/>
  <c r="AQ255" i="1"/>
  <c r="AS255" i="1"/>
  <c r="AT255" i="1"/>
  <c r="AU255" i="1"/>
  <c r="AY255" i="1"/>
  <c r="AZ255" i="1"/>
  <c r="BA255" i="1"/>
  <c r="BG255" i="1"/>
  <c r="BH255" i="1"/>
  <c r="BI255" i="1"/>
  <c r="BJ255" i="1"/>
  <c r="BK255" i="1"/>
  <c r="BO255" i="1"/>
  <c r="BP255" i="1"/>
  <c r="BQ255" i="1"/>
  <c r="BR255" i="1"/>
  <c r="BS255" i="1"/>
  <c r="BT255" i="1"/>
  <c r="BV255" i="1"/>
  <c r="CG255" i="1"/>
  <c r="CH255" i="1"/>
  <c r="CI255" i="1"/>
  <c r="CJ255" i="1"/>
  <c r="CK255" i="1"/>
  <c r="CO255" i="1"/>
  <c r="FQ255" i="1"/>
  <c r="FR255" i="1"/>
  <c r="FS255" i="1"/>
  <c r="FT255" i="1"/>
  <c r="FU255" i="1"/>
  <c r="GX255" i="1"/>
  <c r="IC255" i="1"/>
  <c r="ID255" i="1"/>
  <c r="IE255" i="1"/>
  <c r="IF255" i="1"/>
  <c r="IG255" i="1"/>
  <c r="R256" i="1"/>
  <c r="AE256" i="1"/>
  <c r="AF256" i="1"/>
  <c r="AG256" i="1"/>
  <c r="AI256" i="1"/>
  <c r="AJ256" i="1"/>
  <c r="AO256" i="1"/>
  <c r="AP256" i="1"/>
  <c r="AQ256" i="1"/>
  <c r="AS256" i="1"/>
  <c r="AT256" i="1"/>
  <c r="AU256" i="1"/>
  <c r="AY256" i="1"/>
  <c r="AZ256" i="1"/>
  <c r="BA256" i="1"/>
  <c r="BG256" i="1"/>
  <c r="BH256" i="1"/>
  <c r="BI256" i="1"/>
  <c r="BJ256" i="1"/>
  <c r="BK256" i="1"/>
  <c r="BO256" i="1"/>
  <c r="BP256" i="1"/>
  <c r="BQ256" i="1"/>
  <c r="BR256" i="1"/>
  <c r="BS256" i="1"/>
  <c r="BT256" i="1"/>
  <c r="BV256" i="1"/>
  <c r="CG256" i="1"/>
  <c r="CH256" i="1"/>
  <c r="CI256" i="1"/>
  <c r="CJ256" i="1"/>
  <c r="CK256" i="1"/>
  <c r="CO256" i="1"/>
  <c r="FQ256" i="1"/>
  <c r="FR256" i="1"/>
  <c r="FS256" i="1"/>
  <c r="FT256" i="1"/>
  <c r="FU256" i="1"/>
  <c r="GX256" i="1"/>
  <c r="IC256" i="1"/>
  <c r="ID256" i="1"/>
  <c r="IE256" i="1"/>
  <c r="IF256" i="1"/>
  <c r="IG256" i="1"/>
  <c r="R257" i="1"/>
  <c r="AE257" i="1"/>
  <c r="AF257" i="1"/>
  <c r="AG257" i="1"/>
  <c r="AI257" i="1"/>
  <c r="AJ257" i="1"/>
  <c r="AO257" i="1"/>
  <c r="AP257" i="1"/>
  <c r="AQ257" i="1"/>
  <c r="AS257" i="1"/>
  <c r="AT257" i="1"/>
  <c r="AU257" i="1"/>
  <c r="AY257" i="1"/>
  <c r="AZ257" i="1"/>
  <c r="BA257" i="1"/>
  <c r="BG257" i="1"/>
  <c r="BH257" i="1"/>
  <c r="BI257" i="1"/>
  <c r="BJ257" i="1"/>
  <c r="BK257" i="1"/>
  <c r="BO257" i="1"/>
  <c r="BP257" i="1"/>
  <c r="BQ257" i="1"/>
  <c r="BR257" i="1"/>
  <c r="BS257" i="1"/>
  <c r="BT257" i="1"/>
  <c r="BV257" i="1"/>
  <c r="CG257" i="1"/>
  <c r="CH257" i="1"/>
  <c r="CI257" i="1"/>
  <c r="CJ257" i="1"/>
  <c r="CK257" i="1"/>
  <c r="CO257" i="1"/>
  <c r="FQ257" i="1"/>
  <c r="FR257" i="1"/>
  <c r="FS257" i="1"/>
  <c r="FT257" i="1"/>
  <c r="FU257" i="1"/>
  <c r="GX257" i="1"/>
  <c r="IC257" i="1"/>
  <c r="ID257" i="1"/>
  <c r="IE257" i="1"/>
  <c r="IF257" i="1"/>
  <c r="IG257" i="1"/>
  <c r="R258" i="1"/>
  <c r="AE258" i="1"/>
  <c r="AF258" i="1"/>
  <c r="AG258" i="1"/>
  <c r="AI258" i="1"/>
  <c r="AJ258" i="1"/>
  <c r="AO258" i="1"/>
  <c r="AP258" i="1"/>
  <c r="AQ258" i="1"/>
  <c r="AS258" i="1"/>
  <c r="AT258" i="1"/>
  <c r="AU258" i="1"/>
  <c r="AY258" i="1"/>
  <c r="AZ258" i="1"/>
  <c r="BA258" i="1"/>
  <c r="BG258" i="1"/>
  <c r="BH258" i="1"/>
  <c r="BI258" i="1"/>
  <c r="BJ258" i="1"/>
  <c r="BK258" i="1"/>
  <c r="BO258" i="1"/>
  <c r="BP258" i="1"/>
  <c r="BQ258" i="1"/>
  <c r="BR258" i="1"/>
  <c r="BS258" i="1"/>
  <c r="BT258" i="1"/>
  <c r="BV258" i="1"/>
  <c r="CG258" i="1"/>
  <c r="CH258" i="1"/>
  <c r="CI258" i="1"/>
  <c r="CJ258" i="1"/>
  <c r="CK258" i="1"/>
  <c r="CO258" i="1"/>
  <c r="FQ258" i="1"/>
  <c r="FR258" i="1"/>
  <c r="FS258" i="1"/>
  <c r="FT258" i="1"/>
  <c r="FU258" i="1"/>
  <c r="GX258" i="1"/>
  <c r="IC258" i="1"/>
  <c r="ID258" i="1"/>
  <c r="IE258" i="1"/>
  <c r="IF258" i="1"/>
  <c r="IG258" i="1"/>
  <c r="R259" i="1"/>
  <c r="AE259" i="1"/>
  <c r="AF259" i="1"/>
  <c r="AG259" i="1"/>
  <c r="AI259" i="1"/>
  <c r="AJ259" i="1"/>
  <c r="AO259" i="1"/>
  <c r="AP259" i="1"/>
  <c r="AQ259" i="1"/>
  <c r="AS259" i="1"/>
  <c r="AT259" i="1"/>
  <c r="AU259" i="1"/>
  <c r="AY259" i="1"/>
  <c r="AZ259" i="1"/>
  <c r="BA259" i="1"/>
  <c r="BG259" i="1"/>
  <c r="BH259" i="1"/>
  <c r="BI259" i="1"/>
  <c r="BJ259" i="1"/>
  <c r="BK259" i="1"/>
  <c r="BO259" i="1"/>
  <c r="BP259" i="1"/>
  <c r="BQ259" i="1"/>
  <c r="BR259" i="1"/>
  <c r="BS259" i="1"/>
  <c r="BT259" i="1"/>
  <c r="BV259" i="1"/>
  <c r="CG259" i="1"/>
  <c r="CH259" i="1"/>
  <c r="CI259" i="1"/>
  <c r="CJ259" i="1"/>
  <c r="CK259" i="1"/>
  <c r="CO259" i="1"/>
  <c r="FQ259" i="1"/>
  <c r="FR259" i="1"/>
  <c r="FS259" i="1"/>
  <c r="FT259" i="1"/>
  <c r="FU259" i="1"/>
  <c r="GX259" i="1"/>
  <c r="IC259" i="1"/>
  <c r="ID259" i="1"/>
  <c r="IE259" i="1"/>
  <c r="IF259" i="1"/>
  <c r="IG259" i="1"/>
  <c r="R260" i="1"/>
  <c r="AE260" i="1"/>
  <c r="AF260" i="1"/>
  <c r="AG260" i="1"/>
  <c r="AI260" i="1"/>
  <c r="AJ260" i="1"/>
  <c r="AO260" i="1"/>
  <c r="AP260" i="1"/>
  <c r="AQ260" i="1"/>
  <c r="AS260" i="1"/>
  <c r="AT260" i="1"/>
  <c r="AU260" i="1"/>
  <c r="AY260" i="1"/>
  <c r="AZ260" i="1"/>
  <c r="BA260" i="1"/>
  <c r="BG260" i="1"/>
  <c r="BH260" i="1"/>
  <c r="BI260" i="1"/>
  <c r="BJ260" i="1"/>
  <c r="BK260" i="1"/>
  <c r="BO260" i="1"/>
  <c r="BP260" i="1"/>
  <c r="BQ260" i="1"/>
  <c r="BR260" i="1"/>
  <c r="BS260" i="1"/>
  <c r="BT260" i="1"/>
  <c r="BV260" i="1"/>
  <c r="CG260" i="1"/>
  <c r="CH260" i="1"/>
  <c r="CI260" i="1"/>
  <c r="CJ260" i="1"/>
  <c r="CK260" i="1"/>
  <c r="CO260" i="1"/>
  <c r="FQ260" i="1"/>
  <c r="FR260" i="1"/>
  <c r="FS260" i="1"/>
  <c r="FT260" i="1"/>
  <c r="FU260" i="1"/>
  <c r="GX260" i="1"/>
  <c r="IC260" i="1"/>
  <c r="ID260" i="1"/>
  <c r="IE260" i="1"/>
  <c r="IF260" i="1"/>
  <c r="IG260" i="1"/>
  <c r="R261" i="1"/>
  <c r="AE261" i="1"/>
  <c r="AF261" i="1"/>
  <c r="AG261" i="1"/>
  <c r="AI261" i="1"/>
  <c r="AJ261" i="1"/>
  <c r="AO261" i="1"/>
  <c r="AP261" i="1"/>
  <c r="AQ261" i="1"/>
  <c r="AS261" i="1"/>
  <c r="AT261" i="1"/>
  <c r="AU261" i="1"/>
  <c r="AY261" i="1"/>
  <c r="AZ261" i="1"/>
  <c r="BA261" i="1"/>
  <c r="BG261" i="1"/>
  <c r="BH261" i="1"/>
  <c r="BI261" i="1"/>
  <c r="BJ261" i="1"/>
  <c r="BK261" i="1"/>
  <c r="BO261" i="1"/>
  <c r="BP261" i="1"/>
  <c r="BQ261" i="1"/>
  <c r="BR261" i="1"/>
  <c r="BS261" i="1"/>
  <c r="BT261" i="1"/>
  <c r="BV261" i="1"/>
  <c r="CG261" i="1"/>
  <c r="CH261" i="1"/>
  <c r="CI261" i="1"/>
  <c r="CJ261" i="1"/>
  <c r="CK261" i="1"/>
  <c r="CO261" i="1"/>
  <c r="FQ261" i="1"/>
  <c r="FR261" i="1"/>
  <c r="FS261" i="1"/>
  <c r="FT261" i="1"/>
  <c r="FU261" i="1"/>
  <c r="GX261" i="1"/>
  <c r="IC261" i="1"/>
  <c r="ID261" i="1"/>
  <c r="IE261" i="1"/>
  <c r="IF261" i="1"/>
  <c r="IG261" i="1"/>
  <c r="R262" i="1"/>
  <c r="AE262" i="1"/>
  <c r="AF262" i="1"/>
  <c r="AG262" i="1"/>
  <c r="AI262" i="1"/>
  <c r="AJ262" i="1"/>
  <c r="AO262" i="1"/>
  <c r="AP262" i="1"/>
  <c r="AQ262" i="1"/>
  <c r="AS262" i="1"/>
  <c r="AT262" i="1"/>
  <c r="AU262" i="1"/>
  <c r="AY262" i="1"/>
  <c r="AZ262" i="1"/>
  <c r="BA262" i="1"/>
  <c r="BG262" i="1"/>
  <c r="BH262" i="1"/>
  <c r="BI262" i="1"/>
  <c r="BJ262" i="1"/>
  <c r="BK262" i="1"/>
  <c r="BO262" i="1"/>
  <c r="BP262" i="1"/>
  <c r="BQ262" i="1"/>
  <c r="BR262" i="1"/>
  <c r="BS262" i="1"/>
  <c r="BT262" i="1"/>
  <c r="BV262" i="1"/>
  <c r="CG262" i="1"/>
  <c r="CH262" i="1"/>
  <c r="CI262" i="1"/>
  <c r="CJ262" i="1"/>
  <c r="CK262" i="1"/>
  <c r="CO262" i="1"/>
  <c r="FQ262" i="1"/>
  <c r="FR262" i="1"/>
  <c r="FS262" i="1"/>
  <c r="FT262" i="1"/>
  <c r="FU262" i="1"/>
  <c r="GX262" i="1"/>
  <c r="IC262" i="1"/>
  <c r="ID262" i="1"/>
  <c r="IE262" i="1"/>
  <c r="IF262" i="1"/>
  <c r="IG262" i="1"/>
  <c r="R263" i="1"/>
  <c r="AE263" i="1"/>
  <c r="AF263" i="1"/>
  <c r="AG263" i="1"/>
  <c r="AI263" i="1"/>
  <c r="AJ263" i="1"/>
  <c r="AO263" i="1"/>
  <c r="AP263" i="1"/>
  <c r="AQ263" i="1"/>
  <c r="AS263" i="1"/>
  <c r="AT263" i="1"/>
  <c r="AU263" i="1"/>
  <c r="AY263" i="1"/>
  <c r="AZ263" i="1"/>
  <c r="BA263" i="1"/>
  <c r="BG263" i="1"/>
  <c r="BH263" i="1"/>
  <c r="BI263" i="1"/>
  <c r="BJ263" i="1"/>
  <c r="BK263" i="1"/>
  <c r="BO263" i="1"/>
  <c r="BP263" i="1"/>
  <c r="BQ263" i="1"/>
  <c r="BR263" i="1"/>
  <c r="BS263" i="1"/>
  <c r="BT263" i="1"/>
  <c r="BV263" i="1"/>
  <c r="CG263" i="1"/>
  <c r="CH263" i="1"/>
  <c r="CI263" i="1"/>
  <c r="CJ263" i="1"/>
  <c r="CK263" i="1"/>
  <c r="CO263" i="1"/>
  <c r="FQ263" i="1"/>
  <c r="FR263" i="1"/>
  <c r="FS263" i="1"/>
  <c r="FT263" i="1"/>
  <c r="FU263" i="1"/>
  <c r="GX263" i="1"/>
  <c r="IC263" i="1"/>
  <c r="ID263" i="1"/>
  <c r="IE263" i="1"/>
  <c r="IF263" i="1"/>
  <c r="IG263" i="1"/>
  <c r="R264" i="1"/>
  <c r="AE264" i="1"/>
  <c r="AF264" i="1"/>
  <c r="AG264" i="1"/>
  <c r="AI264" i="1"/>
  <c r="AJ264" i="1"/>
  <c r="AO264" i="1"/>
  <c r="AP264" i="1"/>
  <c r="AQ264" i="1"/>
  <c r="AS264" i="1"/>
  <c r="AT264" i="1"/>
  <c r="AU264" i="1"/>
  <c r="AY264" i="1"/>
  <c r="AZ264" i="1"/>
  <c r="BA264" i="1"/>
  <c r="BG264" i="1"/>
  <c r="BH264" i="1"/>
  <c r="BI264" i="1"/>
  <c r="BJ264" i="1"/>
  <c r="BK264" i="1"/>
  <c r="BO264" i="1"/>
  <c r="BP264" i="1"/>
  <c r="BQ264" i="1"/>
  <c r="BR264" i="1"/>
  <c r="BS264" i="1"/>
  <c r="BT264" i="1"/>
  <c r="BV264" i="1"/>
  <c r="CG264" i="1"/>
  <c r="CH264" i="1"/>
  <c r="CI264" i="1"/>
  <c r="CJ264" i="1"/>
  <c r="CK264" i="1"/>
  <c r="CO264" i="1"/>
  <c r="FQ264" i="1"/>
  <c r="FR264" i="1"/>
  <c r="FS264" i="1"/>
  <c r="FT264" i="1"/>
  <c r="FU264" i="1"/>
  <c r="GX264" i="1"/>
  <c r="IC264" i="1"/>
  <c r="ID264" i="1"/>
  <c r="IE264" i="1"/>
  <c r="IF264" i="1"/>
  <c r="IG264" i="1"/>
  <c r="R265" i="1"/>
  <c r="AE265" i="1"/>
  <c r="AF265" i="1"/>
  <c r="AG265" i="1"/>
  <c r="AI265" i="1"/>
  <c r="AJ265" i="1"/>
  <c r="AO265" i="1"/>
  <c r="AP265" i="1"/>
  <c r="AQ265" i="1"/>
  <c r="AS265" i="1"/>
  <c r="AT265" i="1"/>
  <c r="AU265" i="1"/>
  <c r="AY265" i="1"/>
  <c r="AZ265" i="1"/>
  <c r="BA265" i="1"/>
  <c r="BG265" i="1"/>
  <c r="BH265" i="1"/>
  <c r="BI265" i="1"/>
  <c r="BJ265" i="1"/>
  <c r="BK265" i="1"/>
  <c r="BO265" i="1"/>
  <c r="BP265" i="1"/>
  <c r="BQ265" i="1"/>
  <c r="BR265" i="1"/>
  <c r="BS265" i="1"/>
  <c r="BT265" i="1"/>
  <c r="BV265" i="1"/>
  <c r="CG265" i="1"/>
  <c r="CH265" i="1"/>
  <c r="CI265" i="1"/>
  <c r="CJ265" i="1"/>
  <c r="CK265" i="1"/>
  <c r="CO265" i="1"/>
  <c r="FQ265" i="1"/>
  <c r="FR265" i="1"/>
  <c r="FS265" i="1"/>
  <c r="FT265" i="1"/>
  <c r="FU265" i="1"/>
  <c r="GX265" i="1"/>
  <c r="IC265" i="1"/>
  <c r="ID265" i="1"/>
  <c r="IE265" i="1"/>
  <c r="IF265" i="1"/>
  <c r="IG265" i="1"/>
  <c r="R266" i="1"/>
  <c r="AE266" i="1"/>
  <c r="AF266" i="1"/>
  <c r="AG266" i="1"/>
  <c r="AI266" i="1"/>
  <c r="AJ266" i="1"/>
  <c r="AO266" i="1"/>
  <c r="AP266" i="1"/>
  <c r="AQ266" i="1"/>
  <c r="AS266" i="1"/>
  <c r="AT266" i="1"/>
  <c r="AU266" i="1"/>
  <c r="AY266" i="1"/>
  <c r="AZ266" i="1"/>
  <c r="BA266" i="1"/>
  <c r="BG266" i="1"/>
  <c r="BH266" i="1"/>
  <c r="BI266" i="1"/>
  <c r="BJ266" i="1"/>
  <c r="BK266" i="1"/>
  <c r="BO266" i="1"/>
  <c r="BP266" i="1"/>
  <c r="BQ266" i="1"/>
  <c r="BR266" i="1"/>
  <c r="BS266" i="1"/>
  <c r="BT266" i="1"/>
  <c r="BV266" i="1"/>
  <c r="CG266" i="1"/>
  <c r="CH266" i="1"/>
  <c r="CI266" i="1"/>
  <c r="CJ266" i="1"/>
  <c r="CK266" i="1"/>
  <c r="CO266" i="1"/>
  <c r="FQ266" i="1"/>
  <c r="FR266" i="1"/>
  <c r="FS266" i="1"/>
  <c r="FT266" i="1"/>
  <c r="FU266" i="1"/>
  <c r="GX266" i="1"/>
  <c r="IC266" i="1"/>
  <c r="ID266" i="1"/>
  <c r="IE266" i="1"/>
  <c r="IF266" i="1"/>
  <c r="IG266" i="1"/>
  <c r="R267" i="1"/>
  <c r="AE267" i="1"/>
  <c r="AF267" i="1"/>
  <c r="AG267" i="1"/>
  <c r="AI267" i="1"/>
  <c r="AJ267" i="1"/>
  <c r="AO267" i="1"/>
  <c r="AP267" i="1"/>
  <c r="AQ267" i="1"/>
  <c r="AS267" i="1"/>
  <c r="AT267" i="1"/>
  <c r="AU267" i="1"/>
  <c r="AY267" i="1"/>
  <c r="AZ267" i="1"/>
  <c r="BA267" i="1"/>
  <c r="BG267" i="1"/>
  <c r="BH267" i="1"/>
  <c r="BI267" i="1"/>
  <c r="BJ267" i="1"/>
  <c r="BK267" i="1"/>
  <c r="BO267" i="1"/>
  <c r="BP267" i="1"/>
  <c r="BQ267" i="1"/>
  <c r="BR267" i="1"/>
  <c r="BS267" i="1"/>
  <c r="BT267" i="1"/>
  <c r="BV267" i="1"/>
  <c r="CG267" i="1"/>
  <c r="CH267" i="1"/>
  <c r="CI267" i="1"/>
  <c r="CJ267" i="1"/>
  <c r="CK267" i="1"/>
  <c r="CO267" i="1"/>
  <c r="FQ267" i="1"/>
  <c r="FR267" i="1"/>
  <c r="FS267" i="1"/>
  <c r="FT267" i="1"/>
  <c r="FU267" i="1"/>
  <c r="GX267" i="1"/>
  <c r="IC267" i="1"/>
  <c r="ID267" i="1"/>
  <c r="IE267" i="1"/>
  <c r="IF267" i="1"/>
  <c r="IG267" i="1"/>
  <c r="R268" i="1"/>
  <c r="AE268" i="1"/>
  <c r="AF268" i="1"/>
  <c r="AG268" i="1"/>
  <c r="AI268" i="1"/>
  <c r="AJ268" i="1"/>
  <c r="AO268" i="1"/>
  <c r="AP268" i="1"/>
  <c r="AQ268" i="1"/>
  <c r="AS268" i="1"/>
  <c r="AT268" i="1"/>
  <c r="AU268" i="1"/>
  <c r="AY268" i="1"/>
  <c r="AZ268" i="1"/>
  <c r="BA268" i="1"/>
  <c r="BG268" i="1"/>
  <c r="BH268" i="1"/>
  <c r="BI268" i="1"/>
  <c r="BJ268" i="1"/>
  <c r="BK268" i="1"/>
  <c r="BO268" i="1"/>
  <c r="BP268" i="1"/>
  <c r="BQ268" i="1"/>
  <c r="BR268" i="1"/>
  <c r="BS268" i="1"/>
  <c r="BT268" i="1"/>
  <c r="BV268" i="1"/>
  <c r="CG268" i="1"/>
  <c r="CH268" i="1"/>
  <c r="CI268" i="1"/>
  <c r="CJ268" i="1"/>
  <c r="CK268" i="1"/>
  <c r="CO268" i="1"/>
  <c r="FQ268" i="1"/>
  <c r="FR268" i="1"/>
  <c r="FS268" i="1"/>
  <c r="FT268" i="1"/>
  <c r="FU268" i="1"/>
  <c r="GX268" i="1"/>
  <c r="IC268" i="1"/>
  <c r="ID268" i="1"/>
  <c r="IE268" i="1"/>
  <c r="IF268" i="1"/>
  <c r="IG268" i="1"/>
  <c r="R269" i="1"/>
  <c r="AE269" i="1"/>
  <c r="AF269" i="1"/>
  <c r="AG269" i="1"/>
  <c r="AI269" i="1"/>
  <c r="AJ269" i="1"/>
  <c r="AO269" i="1"/>
  <c r="AP269" i="1"/>
  <c r="AQ269" i="1"/>
  <c r="AS269" i="1"/>
  <c r="AT269" i="1"/>
  <c r="AU269" i="1"/>
  <c r="AY269" i="1"/>
  <c r="AZ269" i="1"/>
  <c r="BA269" i="1"/>
  <c r="BG269" i="1"/>
  <c r="BH269" i="1"/>
  <c r="BI269" i="1"/>
  <c r="BJ269" i="1"/>
  <c r="BK269" i="1"/>
  <c r="BO269" i="1"/>
  <c r="BP269" i="1"/>
  <c r="BQ269" i="1"/>
  <c r="BR269" i="1"/>
  <c r="BS269" i="1"/>
  <c r="BT269" i="1"/>
  <c r="BV269" i="1"/>
  <c r="CG269" i="1"/>
  <c r="CH269" i="1"/>
  <c r="CI269" i="1"/>
  <c r="CJ269" i="1"/>
  <c r="CK269" i="1"/>
  <c r="CO269" i="1"/>
  <c r="FQ269" i="1"/>
  <c r="FR269" i="1"/>
  <c r="FS269" i="1"/>
  <c r="FT269" i="1"/>
  <c r="FU269" i="1"/>
  <c r="GX269" i="1"/>
  <c r="IC269" i="1"/>
  <c r="ID269" i="1"/>
  <c r="IE269" i="1"/>
  <c r="IF269" i="1"/>
  <c r="IG269" i="1"/>
  <c r="R270" i="1"/>
  <c r="AE270" i="1"/>
  <c r="AF270" i="1"/>
  <c r="AG270" i="1"/>
  <c r="AI270" i="1"/>
  <c r="AJ270" i="1"/>
  <c r="AO270" i="1"/>
  <c r="AP270" i="1"/>
  <c r="AQ270" i="1"/>
  <c r="AS270" i="1"/>
  <c r="AT270" i="1"/>
  <c r="AU270" i="1"/>
  <c r="AY270" i="1"/>
  <c r="AZ270" i="1"/>
  <c r="BA270" i="1"/>
  <c r="BG270" i="1"/>
  <c r="BH270" i="1"/>
  <c r="BI270" i="1"/>
  <c r="BJ270" i="1"/>
  <c r="BK270" i="1"/>
  <c r="BO270" i="1"/>
  <c r="BP270" i="1"/>
  <c r="BQ270" i="1"/>
  <c r="BR270" i="1"/>
  <c r="BS270" i="1"/>
  <c r="BT270" i="1"/>
  <c r="BV270" i="1"/>
  <c r="CG270" i="1"/>
  <c r="CH270" i="1"/>
  <c r="CI270" i="1"/>
  <c r="CJ270" i="1"/>
  <c r="CK270" i="1"/>
  <c r="CO270" i="1"/>
  <c r="FQ270" i="1"/>
  <c r="FR270" i="1"/>
  <c r="FS270" i="1"/>
  <c r="FT270" i="1"/>
  <c r="FU270" i="1"/>
  <c r="GX270" i="1"/>
  <c r="IC270" i="1"/>
  <c r="ID270" i="1"/>
  <c r="IE270" i="1"/>
  <c r="IF270" i="1"/>
  <c r="IG270" i="1"/>
  <c r="R271" i="1"/>
  <c r="AE271" i="1"/>
  <c r="AF271" i="1"/>
  <c r="AG271" i="1"/>
  <c r="AI271" i="1"/>
  <c r="AJ271" i="1"/>
  <c r="AO271" i="1"/>
  <c r="AP271" i="1"/>
  <c r="AQ271" i="1"/>
  <c r="AS271" i="1"/>
  <c r="AT271" i="1"/>
  <c r="AU271" i="1"/>
  <c r="AY271" i="1"/>
  <c r="AZ271" i="1"/>
  <c r="BA271" i="1"/>
  <c r="BG271" i="1"/>
  <c r="BH271" i="1"/>
  <c r="BI271" i="1"/>
  <c r="BJ271" i="1"/>
  <c r="BK271" i="1"/>
  <c r="BO271" i="1"/>
  <c r="BP271" i="1"/>
  <c r="BQ271" i="1"/>
  <c r="BR271" i="1"/>
  <c r="BS271" i="1"/>
  <c r="BT271" i="1"/>
  <c r="BV271" i="1"/>
  <c r="CG271" i="1"/>
  <c r="CH271" i="1"/>
  <c r="CI271" i="1"/>
  <c r="CJ271" i="1"/>
  <c r="CK271" i="1"/>
  <c r="CO271" i="1"/>
  <c r="FQ271" i="1"/>
  <c r="FR271" i="1"/>
  <c r="FS271" i="1"/>
  <c r="FT271" i="1"/>
  <c r="FU271" i="1"/>
  <c r="GX271" i="1"/>
  <c r="IC271" i="1"/>
  <c r="ID271" i="1"/>
  <c r="IE271" i="1"/>
  <c r="IF271" i="1"/>
  <c r="IG271" i="1"/>
  <c r="R272" i="1"/>
  <c r="AE272" i="1"/>
  <c r="AF272" i="1"/>
  <c r="AG272" i="1"/>
  <c r="AI272" i="1"/>
  <c r="AJ272" i="1"/>
  <c r="AO272" i="1"/>
  <c r="AP272" i="1"/>
  <c r="AQ272" i="1"/>
  <c r="AS272" i="1"/>
  <c r="AT272" i="1"/>
  <c r="AU272" i="1"/>
  <c r="AY272" i="1"/>
  <c r="AZ272" i="1"/>
  <c r="BA272" i="1"/>
  <c r="BG272" i="1"/>
  <c r="BH272" i="1"/>
  <c r="BI272" i="1"/>
  <c r="BJ272" i="1"/>
  <c r="BK272" i="1"/>
  <c r="BO272" i="1"/>
  <c r="BP272" i="1"/>
  <c r="BQ272" i="1"/>
  <c r="BR272" i="1"/>
  <c r="BS272" i="1"/>
  <c r="BT272" i="1"/>
  <c r="BV272" i="1"/>
  <c r="CG272" i="1"/>
  <c r="CH272" i="1"/>
  <c r="CI272" i="1"/>
  <c r="CJ272" i="1"/>
  <c r="CK272" i="1"/>
  <c r="CO272" i="1"/>
  <c r="FQ272" i="1"/>
  <c r="FR272" i="1"/>
  <c r="FS272" i="1"/>
  <c r="FT272" i="1"/>
  <c r="FU272" i="1"/>
  <c r="GX272" i="1"/>
  <c r="IC272" i="1"/>
  <c r="ID272" i="1"/>
  <c r="IE272" i="1"/>
  <c r="IF272" i="1"/>
  <c r="IG272" i="1"/>
  <c r="R273" i="1"/>
  <c r="AE273" i="1"/>
  <c r="AF273" i="1"/>
  <c r="AG273" i="1"/>
  <c r="AI273" i="1"/>
  <c r="AJ273" i="1"/>
  <c r="AO273" i="1"/>
  <c r="AP273" i="1"/>
  <c r="AQ273" i="1"/>
  <c r="AS273" i="1"/>
  <c r="AT273" i="1"/>
  <c r="AU273" i="1"/>
  <c r="AY273" i="1"/>
  <c r="AZ273" i="1"/>
  <c r="BA273" i="1"/>
  <c r="BG273" i="1"/>
  <c r="BH273" i="1"/>
  <c r="BI273" i="1"/>
  <c r="BJ273" i="1"/>
  <c r="BK273" i="1"/>
  <c r="BO273" i="1"/>
  <c r="BP273" i="1"/>
  <c r="BQ273" i="1"/>
  <c r="BR273" i="1"/>
  <c r="BS273" i="1"/>
  <c r="BT273" i="1"/>
  <c r="BV273" i="1"/>
  <c r="CG273" i="1"/>
  <c r="CH273" i="1"/>
  <c r="CI273" i="1"/>
  <c r="CJ273" i="1"/>
  <c r="CK273" i="1"/>
  <c r="CO273" i="1"/>
  <c r="FQ273" i="1"/>
  <c r="FR273" i="1"/>
  <c r="FS273" i="1"/>
  <c r="FT273" i="1"/>
  <c r="FU273" i="1"/>
  <c r="GX273" i="1"/>
  <c r="IC273" i="1"/>
  <c r="ID273" i="1"/>
  <c r="IE273" i="1"/>
  <c r="IF273" i="1"/>
  <c r="IG273" i="1"/>
  <c r="R274" i="1"/>
  <c r="AE274" i="1"/>
  <c r="AF274" i="1"/>
  <c r="AG274" i="1"/>
  <c r="AI274" i="1"/>
  <c r="AJ274" i="1"/>
  <c r="AO274" i="1"/>
  <c r="AP274" i="1"/>
  <c r="AQ274" i="1"/>
  <c r="AS274" i="1"/>
  <c r="AT274" i="1"/>
  <c r="AU274" i="1"/>
  <c r="AY274" i="1"/>
  <c r="AZ274" i="1"/>
  <c r="BA274" i="1"/>
  <c r="BG274" i="1"/>
  <c r="BH274" i="1"/>
  <c r="BI274" i="1"/>
  <c r="BJ274" i="1"/>
  <c r="BK274" i="1"/>
  <c r="BO274" i="1"/>
  <c r="BP274" i="1"/>
  <c r="BQ274" i="1"/>
  <c r="BR274" i="1"/>
  <c r="BS274" i="1"/>
  <c r="BT274" i="1"/>
  <c r="BV274" i="1"/>
  <c r="CG274" i="1"/>
  <c r="CH274" i="1"/>
  <c r="CI274" i="1"/>
  <c r="CJ274" i="1"/>
  <c r="CK274" i="1"/>
  <c r="CO274" i="1"/>
  <c r="FQ274" i="1"/>
  <c r="FR274" i="1"/>
  <c r="FS274" i="1"/>
  <c r="FT274" i="1"/>
  <c r="FU274" i="1"/>
  <c r="GX274" i="1"/>
  <c r="IC274" i="1"/>
  <c r="ID274" i="1"/>
  <c r="IE274" i="1"/>
  <c r="IF274" i="1"/>
  <c r="IG274" i="1"/>
  <c r="R275" i="1"/>
  <c r="AE275" i="1"/>
  <c r="AF275" i="1"/>
  <c r="AG275" i="1"/>
  <c r="AI275" i="1"/>
  <c r="AJ275" i="1"/>
  <c r="AO275" i="1"/>
  <c r="AP275" i="1"/>
  <c r="AQ275" i="1"/>
  <c r="AS275" i="1"/>
  <c r="AT275" i="1"/>
  <c r="AU275" i="1"/>
  <c r="AY275" i="1"/>
  <c r="AZ275" i="1"/>
  <c r="BA275" i="1"/>
  <c r="BG275" i="1"/>
  <c r="BH275" i="1"/>
  <c r="BI275" i="1"/>
  <c r="BJ275" i="1"/>
  <c r="BK275" i="1"/>
  <c r="BO275" i="1"/>
  <c r="BP275" i="1"/>
  <c r="BQ275" i="1"/>
  <c r="BR275" i="1"/>
  <c r="BS275" i="1"/>
  <c r="BT275" i="1"/>
  <c r="BV275" i="1"/>
  <c r="CG275" i="1"/>
  <c r="CH275" i="1"/>
  <c r="CI275" i="1"/>
  <c r="CJ275" i="1"/>
  <c r="CK275" i="1"/>
  <c r="CO275" i="1"/>
  <c r="FQ275" i="1"/>
  <c r="FR275" i="1"/>
  <c r="FS275" i="1"/>
  <c r="FT275" i="1"/>
  <c r="FU275" i="1"/>
  <c r="GX275" i="1"/>
  <c r="IC275" i="1"/>
  <c r="ID275" i="1"/>
  <c r="IE275" i="1"/>
  <c r="IF275" i="1"/>
  <c r="IG275" i="1"/>
  <c r="R276" i="1"/>
  <c r="AE276" i="1"/>
  <c r="AF276" i="1"/>
  <c r="AG276" i="1"/>
  <c r="AI276" i="1"/>
  <c r="AJ276" i="1"/>
  <c r="AO276" i="1"/>
  <c r="AP276" i="1"/>
  <c r="AQ276" i="1"/>
  <c r="AS276" i="1"/>
  <c r="AT276" i="1"/>
  <c r="AU276" i="1"/>
  <c r="AY276" i="1"/>
  <c r="AZ276" i="1"/>
  <c r="BA276" i="1"/>
  <c r="BG276" i="1"/>
  <c r="BH276" i="1"/>
  <c r="BI276" i="1"/>
  <c r="BJ276" i="1"/>
  <c r="BK276" i="1"/>
  <c r="BO276" i="1"/>
  <c r="BP276" i="1"/>
  <c r="BQ276" i="1"/>
  <c r="BR276" i="1"/>
  <c r="BS276" i="1"/>
  <c r="BT276" i="1"/>
  <c r="BV276" i="1"/>
  <c r="CG276" i="1"/>
  <c r="CH276" i="1"/>
  <c r="CI276" i="1"/>
  <c r="CJ276" i="1"/>
  <c r="CK276" i="1"/>
  <c r="CO276" i="1"/>
  <c r="FQ276" i="1"/>
  <c r="FR276" i="1"/>
  <c r="FS276" i="1"/>
  <c r="FT276" i="1"/>
  <c r="FU276" i="1"/>
  <c r="GX276" i="1"/>
  <c r="IC276" i="1"/>
  <c r="ID276" i="1"/>
  <c r="IE276" i="1"/>
  <c r="IF276" i="1"/>
  <c r="IG276" i="1"/>
  <c r="R277" i="1"/>
  <c r="AE277" i="1"/>
  <c r="AF277" i="1"/>
  <c r="AG277" i="1"/>
  <c r="AI277" i="1"/>
  <c r="AJ277" i="1"/>
  <c r="AO277" i="1"/>
  <c r="AP277" i="1"/>
  <c r="AQ277" i="1"/>
  <c r="AS277" i="1"/>
  <c r="AT277" i="1"/>
  <c r="AU277" i="1"/>
  <c r="AY277" i="1"/>
  <c r="AZ277" i="1"/>
  <c r="BA277" i="1"/>
  <c r="BG277" i="1"/>
  <c r="BH277" i="1"/>
  <c r="BI277" i="1"/>
  <c r="BJ277" i="1"/>
  <c r="BK277" i="1"/>
  <c r="BO277" i="1"/>
  <c r="BP277" i="1"/>
  <c r="BQ277" i="1"/>
  <c r="BR277" i="1"/>
  <c r="BS277" i="1"/>
  <c r="BT277" i="1"/>
  <c r="BV277" i="1"/>
  <c r="CG277" i="1"/>
  <c r="CH277" i="1"/>
  <c r="CI277" i="1"/>
  <c r="CJ277" i="1"/>
  <c r="CK277" i="1"/>
  <c r="CO277" i="1"/>
  <c r="FQ277" i="1"/>
  <c r="FR277" i="1"/>
  <c r="FS277" i="1"/>
  <c r="FT277" i="1"/>
  <c r="FU277" i="1"/>
  <c r="GX277" i="1"/>
  <c r="IC277" i="1"/>
  <c r="ID277" i="1"/>
  <c r="IE277" i="1"/>
  <c r="IF277" i="1"/>
  <c r="IG277" i="1"/>
  <c r="R278" i="1"/>
  <c r="AE278" i="1"/>
  <c r="AF278" i="1"/>
  <c r="AG278" i="1"/>
  <c r="AI278" i="1"/>
  <c r="AJ278" i="1"/>
  <c r="AO278" i="1"/>
  <c r="AP278" i="1"/>
  <c r="AQ278" i="1"/>
  <c r="AS278" i="1"/>
  <c r="AT278" i="1"/>
  <c r="AU278" i="1"/>
  <c r="AY278" i="1"/>
  <c r="AZ278" i="1"/>
  <c r="BA278" i="1"/>
  <c r="BG278" i="1"/>
  <c r="BH278" i="1"/>
  <c r="BI278" i="1"/>
  <c r="BJ278" i="1"/>
  <c r="BK278" i="1"/>
  <c r="BO278" i="1"/>
  <c r="BP278" i="1"/>
  <c r="BQ278" i="1"/>
  <c r="BR278" i="1"/>
  <c r="BS278" i="1"/>
  <c r="BT278" i="1"/>
  <c r="BV278" i="1"/>
  <c r="CG278" i="1"/>
  <c r="CH278" i="1"/>
  <c r="CI278" i="1"/>
  <c r="CJ278" i="1"/>
  <c r="CK278" i="1"/>
  <c r="CO278" i="1"/>
  <c r="FQ278" i="1"/>
  <c r="FR278" i="1"/>
  <c r="FS278" i="1"/>
  <c r="FT278" i="1"/>
  <c r="FU278" i="1"/>
  <c r="GX278" i="1"/>
  <c r="IC278" i="1"/>
  <c r="ID278" i="1"/>
  <c r="IE278" i="1"/>
  <c r="IF278" i="1"/>
  <c r="IG278" i="1"/>
  <c r="R279" i="1"/>
  <c r="AE279" i="1"/>
  <c r="AF279" i="1"/>
  <c r="AG279" i="1"/>
  <c r="AI279" i="1"/>
  <c r="AJ279" i="1"/>
  <c r="AO279" i="1"/>
  <c r="AP279" i="1"/>
  <c r="AQ279" i="1"/>
  <c r="AS279" i="1"/>
  <c r="AT279" i="1"/>
  <c r="AU279" i="1"/>
  <c r="AY279" i="1"/>
  <c r="AZ279" i="1"/>
  <c r="BA279" i="1"/>
  <c r="BG279" i="1"/>
  <c r="BH279" i="1"/>
  <c r="BI279" i="1"/>
  <c r="BJ279" i="1"/>
  <c r="BK279" i="1"/>
  <c r="BO279" i="1"/>
  <c r="BP279" i="1"/>
  <c r="BQ279" i="1"/>
  <c r="BR279" i="1"/>
  <c r="BS279" i="1"/>
  <c r="BT279" i="1"/>
  <c r="BV279" i="1"/>
  <c r="CG279" i="1"/>
  <c r="CH279" i="1"/>
  <c r="CI279" i="1"/>
  <c r="CJ279" i="1"/>
  <c r="CK279" i="1"/>
  <c r="CO279" i="1"/>
  <c r="FQ279" i="1"/>
  <c r="FR279" i="1"/>
  <c r="FS279" i="1"/>
  <c r="FT279" i="1"/>
  <c r="FU279" i="1"/>
  <c r="GX279" i="1"/>
  <c r="IC279" i="1"/>
  <c r="ID279" i="1"/>
  <c r="IE279" i="1"/>
  <c r="IF279" i="1"/>
  <c r="IG279" i="1"/>
  <c r="R280" i="1"/>
  <c r="AE280" i="1"/>
  <c r="AF280" i="1"/>
  <c r="AG280" i="1"/>
  <c r="AI280" i="1"/>
  <c r="AJ280" i="1"/>
  <c r="AO280" i="1"/>
  <c r="AP280" i="1"/>
  <c r="AQ280" i="1"/>
  <c r="AS280" i="1"/>
  <c r="AT280" i="1"/>
  <c r="AU280" i="1"/>
  <c r="AY280" i="1"/>
  <c r="AZ280" i="1"/>
  <c r="BA280" i="1"/>
  <c r="BG280" i="1"/>
  <c r="BH280" i="1"/>
  <c r="BI280" i="1"/>
  <c r="BJ280" i="1"/>
  <c r="BK280" i="1"/>
  <c r="BO280" i="1"/>
  <c r="BP280" i="1"/>
  <c r="BQ280" i="1"/>
  <c r="BR280" i="1"/>
  <c r="BS280" i="1"/>
  <c r="BT280" i="1"/>
  <c r="BV280" i="1"/>
  <c r="CG280" i="1"/>
  <c r="CH280" i="1"/>
  <c r="CI280" i="1"/>
  <c r="CJ280" i="1"/>
  <c r="CK280" i="1"/>
  <c r="CO280" i="1"/>
  <c r="FQ280" i="1"/>
  <c r="FR280" i="1"/>
  <c r="FS280" i="1"/>
  <c r="FT280" i="1"/>
  <c r="FU280" i="1"/>
  <c r="GX280" i="1"/>
  <c r="IC280" i="1"/>
  <c r="ID280" i="1"/>
  <c r="IE280" i="1"/>
  <c r="IF280" i="1"/>
  <c r="IG280" i="1"/>
  <c r="R281" i="1"/>
  <c r="AE281" i="1"/>
  <c r="AF281" i="1"/>
  <c r="AG281" i="1"/>
  <c r="AI281" i="1"/>
  <c r="AJ281" i="1"/>
  <c r="AO281" i="1"/>
  <c r="AP281" i="1"/>
  <c r="AQ281" i="1"/>
  <c r="AS281" i="1"/>
  <c r="AT281" i="1"/>
  <c r="AU281" i="1"/>
  <c r="AY281" i="1"/>
  <c r="AZ281" i="1"/>
  <c r="BA281" i="1"/>
  <c r="BG281" i="1"/>
  <c r="BH281" i="1"/>
  <c r="BI281" i="1"/>
  <c r="BJ281" i="1"/>
  <c r="BK281" i="1"/>
  <c r="BO281" i="1"/>
  <c r="BP281" i="1"/>
  <c r="BQ281" i="1"/>
  <c r="BR281" i="1"/>
  <c r="BS281" i="1"/>
  <c r="BT281" i="1"/>
  <c r="BV281" i="1"/>
  <c r="CG281" i="1"/>
  <c r="CH281" i="1"/>
  <c r="CI281" i="1"/>
  <c r="CJ281" i="1"/>
  <c r="CK281" i="1"/>
  <c r="CO281" i="1"/>
  <c r="FQ281" i="1"/>
  <c r="FR281" i="1"/>
  <c r="FS281" i="1"/>
  <c r="FT281" i="1"/>
  <c r="FU281" i="1"/>
  <c r="GX281" i="1"/>
  <c r="IC281" i="1"/>
  <c r="ID281" i="1"/>
  <c r="IE281" i="1"/>
  <c r="IF281" i="1"/>
  <c r="IG281" i="1"/>
  <c r="R282" i="1"/>
  <c r="AE282" i="1"/>
  <c r="AF282" i="1"/>
  <c r="AG282" i="1"/>
  <c r="AI282" i="1"/>
  <c r="AJ282" i="1"/>
  <c r="AO282" i="1"/>
  <c r="AP282" i="1"/>
  <c r="AQ282" i="1"/>
  <c r="AS282" i="1"/>
  <c r="AT282" i="1"/>
  <c r="AU282" i="1"/>
  <c r="AY282" i="1"/>
  <c r="AZ282" i="1"/>
  <c r="BA282" i="1"/>
  <c r="BG282" i="1"/>
  <c r="BH282" i="1"/>
  <c r="BI282" i="1"/>
  <c r="BJ282" i="1"/>
  <c r="BK282" i="1"/>
  <c r="BO282" i="1"/>
  <c r="BP282" i="1"/>
  <c r="BQ282" i="1"/>
  <c r="BR282" i="1"/>
  <c r="BS282" i="1"/>
  <c r="BT282" i="1"/>
  <c r="BV282" i="1"/>
  <c r="CG282" i="1"/>
  <c r="CH282" i="1"/>
  <c r="CI282" i="1"/>
  <c r="CJ282" i="1"/>
  <c r="CK282" i="1"/>
  <c r="CO282" i="1"/>
  <c r="FQ282" i="1"/>
  <c r="FR282" i="1"/>
  <c r="FS282" i="1"/>
  <c r="FT282" i="1"/>
  <c r="FU282" i="1"/>
  <c r="GX282" i="1"/>
  <c r="IC282" i="1"/>
  <c r="ID282" i="1"/>
  <c r="IE282" i="1"/>
  <c r="IF282" i="1"/>
  <c r="IG282" i="1"/>
  <c r="R283" i="1"/>
  <c r="AE283" i="1"/>
  <c r="AF283" i="1"/>
  <c r="AG283" i="1"/>
  <c r="AI283" i="1"/>
  <c r="AJ283" i="1"/>
  <c r="AO283" i="1"/>
  <c r="AP283" i="1"/>
  <c r="AQ283" i="1"/>
  <c r="AS283" i="1"/>
  <c r="AT283" i="1"/>
  <c r="AU283" i="1"/>
  <c r="AY283" i="1"/>
  <c r="AZ283" i="1"/>
  <c r="BA283" i="1"/>
  <c r="BG283" i="1"/>
  <c r="BH283" i="1"/>
  <c r="BI283" i="1"/>
  <c r="BJ283" i="1"/>
  <c r="BK283" i="1"/>
  <c r="BO283" i="1"/>
  <c r="BP283" i="1"/>
  <c r="BQ283" i="1"/>
  <c r="BR283" i="1"/>
  <c r="BS283" i="1"/>
  <c r="BT283" i="1"/>
  <c r="BV283" i="1"/>
  <c r="CG283" i="1"/>
  <c r="CH283" i="1"/>
  <c r="CI283" i="1"/>
  <c r="CJ283" i="1"/>
  <c r="CK283" i="1"/>
  <c r="CO283" i="1"/>
  <c r="FQ283" i="1"/>
  <c r="FR283" i="1"/>
  <c r="FS283" i="1"/>
  <c r="FT283" i="1"/>
  <c r="FU283" i="1"/>
  <c r="GX283" i="1"/>
  <c r="IC283" i="1"/>
  <c r="ID283" i="1"/>
  <c r="IE283" i="1"/>
  <c r="IF283" i="1"/>
  <c r="IG283" i="1"/>
  <c r="R284" i="1"/>
  <c r="AE284" i="1"/>
  <c r="AF284" i="1"/>
  <c r="AG284" i="1"/>
  <c r="AI284" i="1"/>
  <c r="AJ284" i="1"/>
  <c r="AO284" i="1"/>
  <c r="AP284" i="1"/>
  <c r="AQ284" i="1"/>
  <c r="AS284" i="1"/>
  <c r="AT284" i="1"/>
  <c r="AU284" i="1"/>
  <c r="AY284" i="1"/>
  <c r="AZ284" i="1"/>
  <c r="BA284" i="1"/>
  <c r="BG284" i="1"/>
  <c r="BH284" i="1"/>
  <c r="BI284" i="1"/>
  <c r="BJ284" i="1"/>
  <c r="BK284" i="1"/>
  <c r="BO284" i="1"/>
  <c r="BP284" i="1"/>
  <c r="BQ284" i="1"/>
  <c r="BR284" i="1"/>
  <c r="BS284" i="1"/>
  <c r="BT284" i="1"/>
  <c r="BV284" i="1"/>
  <c r="CG284" i="1"/>
  <c r="CH284" i="1"/>
  <c r="CI284" i="1"/>
  <c r="CJ284" i="1"/>
  <c r="CK284" i="1"/>
  <c r="CO284" i="1"/>
  <c r="FQ284" i="1"/>
  <c r="FR284" i="1"/>
  <c r="FS284" i="1"/>
  <c r="FT284" i="1"/>
  <c r="FU284" i="1"/>
  <c r="GX284" i="1"/>
  <c r="IC284" i="1"/>
  <c r="ID284" i="1"/>
  <c r="IE284" i="1"/>
  <c r="IF284" i="1"/>
  <c r="IG284" i="1"/>
  <c r="R285" i="1"/>
  <c r="AE285" i="1"/>
  <c r="AF285" i="1"/>
  <c r="AG285" i="1"/>
  <c r="AI285" i="1"/>
  <c r="AJ285" i="1"/>
  <c r="AO285" i="1"/>
  <c r="AP285" i="1"/>
  <c r="AQ285" i="1"/>
  <c r="AS285" i="1"/>
  <c r="AT285" i="1"/>
  <c r="AU285" i="1"/>
  <c r="AY285" i="1"/>
  <c r="AZ285" i="1"/>
  <c r="BA285" i="1"/>
  <c r="BG285" i="1"/>
  <c r="BH285" i="1"/>
  <c r="BI285" i="1"/>
  <c r="BJ285" i="1"/>
  <c r="BK285" i="1"/>
  <c r="BO285" i="1"/>
  <c r="BP285" i="1"/>
  <c r="BQ285" i="1"/>
  <c r="BR285" i="1"/>
  <c r="BS285" i="1"/>
  <c r="BT285" i="1"/>
  <c r="BV285" i="1"/>
  <c r="CG285" i="1"/>
  <c r="CH285" i="1"/>
  <c r="CI285" i="1"/>
  <c r="CJ285" i="1"/>
  <c r="CK285" i="1"/>
  <c r="CO285" i="1"/>
  <c r="FQ285" i="1"/>
  <c r="FR285" i="1"/>
  <c r="FS285" i="1"/>
  <c r="FT285" i="1"/>
  <c r="FU285" i="1"/>
  <c r="GX285" i="1"/>
  <c r="IC285" i="1"/>
  <c r="ID285" i="1"/>
  <c r="IE285" i="1"/>
  <c r="IF285" i="1"/>
  <c r="IG285" i="1"/>
  <c r="R286" i="1"/>
  <c r="AE286" i="1"/>
  <c r="AF286" i="1"/>
  <c r="AG286" i="1"/>
  <c r="AI286" i="1"/>
  <c r="AJ286" i="1"/>
  <c r="AO286" i="1"/>
  <c r="AP286" i="1"/>
  <c r="AQ286" i="1"/>
  <c r="AS286" i="1"/>
  <c r="AT286" i="1"/>
  <c r="AU286" i="1"/>
  <c r="AY286" i="1"/>
  <c r="AZ286" i="1"/>
  <c r="BA286" i="1"/>
  <c r="BG286" i="1"/>
  <c r="BH286" i="1"/>
  <c r="BI286" i="1"/>
  <c r="BJ286" i="1"/>
  <c r="BK286" i="1"/>
  <c r="BO286" i="1"/>
  <c r="BP286" i="1"/>
  <c r="BQ286" i="1"/>
  <c r="BR286" i="1"/>
  <c r="BS286" i="1"/>
  <c r="BT286" i="1"/>
  <c r="BV286" i="1"/>
  <c r="CG286" i="1"/>
  <c r="CH286" i="1"/>
  <c r="CI286" i="1"/>
  <c r="CJ286" i="1"/>
  <c r="CK286" i="1"/>
  <c r="CO286" i="1"/>
  <c r="FQ286" i="1"/>
  <c r="FR286" i="1"/>
  <c r="FS286" i="1"/>
  <c r="FT286" i="1"/>
  <c r="FU286" i="1"/>
  <c r="GX286" i="1"/>
  <c r="IC286" i="1"/>
  <c r="ID286" i="1"/>
  <c r="IE286" i="1"/>
  <c r="IF286" i="1"/>
  <c r="IG286" i="1"/>
  <c r="R287" i="1"/>
  <c r="AE287" i="1"/>
  <c r="AF287" i="1"/>
  <c r="AG287" i="1"/>
  <c r="AI287" i="1"/>
  <c r="AJ287" i="1"/>
  <c r="AO287" i="1"/>
  <c r="AP287" i="1"/>
  <c r="AQ287" i="1"/>
  <c r="AS287" i="1"/>
  <c r="AT287" i="1"/>
  <c r="AU287" i="1"/>
  <c r="AY287" i="1"/>
  <c r="AZ287" i="1"/>
  <c r="BA287" i="1"/>
  <c r="BG287" i="1"/>
  <c r="BH287" i="1"/>
  <c r="BI287" i="1"/>
  <c r="BJ287" i="1"/>
  <c r="BK287" i="1"/>
  <c r="BO287" i="1"/>
  <c r="BP287" i="1"/>
  <c r="BQ287" i="1"/>
  <c r="BR287" i="1"/>
  <c r="BS287" i="1"/>
  <c r="BT287" i="1"/>
  <c r="BV287" i="1"/>
  <c r="CG287" i="1"/>
  <c r="CH287" i="1"/>
  <c r="CI287" i="1"/>
  <c r="CJ287" i="1"/>
  <c r="CK287" i="1"/>
  <c r="CO287" i="1"/>
  <c r="FQ287" i="1"/>
  <c r="FR287" i="1"/>
  <c r="FS287" i="1"/>
  <c r="FT287" i="1"/>
  <c r="FU287" i="1"/>
  <c r="GX287" i="1"/>
  <c r="IC287" i="1"/>
  <c r="ID287" i="1"/>
  <c r="IE287" i="1"/>
  <c r="IF287" i="1"/>
  <c r="IG287" i="1"/>
  <c r="R288" i="1"/>
  <c r="AE288" i="1"/>
  <c r="AF288" i="1"/>
  <c r="AG288" i="1"/>
  <c r="AI288" i="1"/>
  <c r="AJ288" i="1"/>
  <c r="AO288" i="1"/>
  <c r="AP288" i="1"/>
  <c r="AQ288" i="1"/>
  <c r="AS288" i="1"/>
  <c r="AT288" i="1"/>
  <c r="AU288" i="1"/>
  <c r="AY288" i="1"/>
  <c r="AZ288" i="1"/>
  <c r="BA288" i="1"/>
  <c r="BG288" i="1"/>
  <c r="BH288" i="1"/>
  <c r="BI288" i="1"/>
  <c r="BJ288" i="1"/>
  <c r="BK288" i="1"/>
  <c r="BO288" i="1"/>
  <c r="BP288" i="1"/>
  <c r="BQ288" i="1"/>
  <c r="BR288" i="1"/>
  <c r="BS288" i="1"/>
  <c r="BT288" i="1"/>
  <c r="BV288" i="1"/>
  <c r="CG288" i="1"/>
  <c r="CH288" i="1"/>
  <c r="CI288" i="1"/>
  <c r="CJ288" i="1"/>
  <c r="CK288" i="1"/>
  <c r="CO288" i="1"/>
  <c r="FQ288" i="1"/>
  <c r="FR288" i="1"/>
  <c r="FS288" i="1"/>
  <c r="FT288" i="1"/>
  <c r="FU288" i="1"/>
  <c r="GX288" i="1"/>
  <c r="IC288" i="1"/>
  <c r="ID288" i="1"/>
  <c r="IE288" i="1"/>
  <c r="IF288" i="1"/>
  <c r="IG288" i="1"/>
  <c r="R289" i="1"/>
  <c r="AE289" i="1"/>
  <c r="AF289" i="1"/>
  <c r="AG289" i="1"/>
  <c r="AI289" i="1"/>
  <c r="AJ289" i="1"/>
  <c r="AO289" i="1"/>
  <c r="AP289" i="1"/>
  <c r="AQ289" i="1"/>
  <c r="AS289" i="1"/>
  <c r="AT289" i="1"/>
  <c r="AU289" i="1"/>
  <c r="AY289" i="1"/>
  <c r="AZ289" i="1"/>
  <c r="BA289" i="1"/>
  <c r="BG289" i="1"/>
  <c r="BH289" i="1"/>
  <c r="BI289" i="1"/>
  <c r="BJ289" i="1"/>
  <c r="BK289" i="1"/>
  <c r="BO289" i="1"/>
  <c r="BP289" i="1"/>
  <c r="BQ289" i="1"/>
  <c r="BR289" i="1"/>
  <c r="BS289" i="1"/>
  <c r="BT289" i="1"/>
  <c r="BV289" i="1"/>
  <c r="CG289" i="1"/>
  <c r="CH289" i="1"/>
  <c r="CI289" i="1"/>
  <c r="CJ289" i="1"/>
  <c r="CK289" i="1"/>
  <c r="CO289" i="1"/>
  <c r="FQ289" i="1"/>
  <c r="FR289" i="1"/>
  <c r="FS289" i="1"/>
  <c r="FT289" i="1"/>
  <c r="FU289" i="1"/>
  <c r="GX289" i="1"/>
  <c r="IC289" i="1"/>
  <c r="ID289" i="1"/>
  <c r="IE289" i="1"/>
  <c r="IF289" i="1"/>
  <c r="IG289" i="1"/>
  <c r="R290" i="1"/>
  <c r="AE290" i="1"/>
  <c r="AF290" i="1"/>
  <c r="AG290" i="1"/>
  <c r="AI290" i="1"/>
  <c r="AJ290" i="1"/>
  <c r="AO290" i="1"/>
  <c r="AP290" i="1"/>
  <c r="AQ290" i="1"/>
  <c r="AS290" i="1"/>
  <c r="AT290" i="1"/>
  <c r="AU290" i="1"/>
  <c r="AY290" i="1"/>
  <c r="AZ290" i="1"/>
  <c r="BA290" i="1"/>
  <c r="BG290" i="1"/>
  <c r="BH290" i="1"/>
  <c r="BI290" i="1"/>
  <c r="BJ290" i="1"/>
  <c r="BK290" i="1"/>
  <c r="BO290" i="1"/>
  <c r="BP290" i="1"/>
  <c r="BQ290" i="1"/>
  <c r="BR290" i="1"/>
  <c r="BS290" i="1"/>
  <c r="BT290" i="1"/>
  <c r="BV290" i="1"/>
  <c r="CG290" i="1"/>
  <c r="CH290" i="1"/>
  <c r="CI290" i="1"/>
  <c r="CJ290" i="1"/>
  <c r="CK290" i="1"/>
  <c r="CO290" i="1"/>
  <c r="FQ290" i="1"/>
  <c r="FR290" i="1"/>
  <c r="FS290" i="1"/>
  <c r="FT290" i="1"/>
  <c r="FU290" i="1"/>
  <c r="GX290" i="1"/>
  <c r="IC290" i="1"/>
  <c r="ID290" i="1"/>
  <c r="IE290" i="1"/>
  <c r="IF290" i="1"/>
  <c r="IG290" i="1"/>
  <c r="R291" i="1"/>
  <c r="AE291" i="1"/>
  <c r="AF291" i="1"/>
  <c r="AG291" i="1"/>
  <c r="AI291" i="1"/>
  <c r="AJ291" i="1"/>
  <c r="AO291" i="1"/>
  <c r="AP291" i="1"/>
  <c r="AQ291" i="1"/>
  <c r="AS291" i="1"/>
  <c r="AT291" i="1"/>
  <c r="AU291" i="1"/>
  <c r="AY291" i="1"/>
  <c r="AZ291" i="1"/>
  <c r="BA291" i="1"/>
  <c r="BG291" i="1"/>
  <c r="BH291" i="1"/>
  <c r="BI291" i="1"/>
  <c r="BJ291" i="1"/>
  <c r="BK291" i="1"/>
  <c r="BO291" i="1"/>
  <c r="BP291" i="1"/>
  <c r="BQ291" i="1"/>
  <c r="BR291" i="1"/>
  <c r="BS291" i="1"/>
  <c r="BT291" i="1"/>
  <c r="BV291" i="1"/>
  <c r="CG291" i="1"/>
  <c r="CH291" i="1"/>
  <c r="CI291" i="1"/>
  <c r="CJ291" i="1"/>
  <c r="CK291" i="1"/>
  <c r="CO291" i="1"/>
  <c r="FQ291" i="1"/>
  <c r="FR291" i="1"/>
  <c r="FS291" i="1"/>
  <c r="FT291" i="1"/>
  <c r="FU291" i="1"/>
  <c r="GX291" i="1"/>
  <c r="IC291" i="1"/>
  <c r="ID291" i="1"/>
  <c r="IE291" i="1"/>
  <c r="IF291" i="1"/>
  <c r="IG291" i="1"/>
  <c r="R292" i="1"/>
  <c r="AE292" i="1"/>
  <c r="AF292" i="1"/>
  <c r="AG292" i="1"/>
  <c r="AI292" i="1"/>
  <c r="AJ292" i="1"/>
  <c r="AO292" i="1"/>
  <c r="AP292" i="1"/>
  <c r="AQ292" i="1"/>
  <c r="AS292" i="1"/>
  <c r="AT292" i="1"/>
  <c r="AU292" i="1"/>
  <c r="AY292" i="1"/>
  <c r="AZ292" i="1"/>
  <c r="BA292" i="1"/>
  <c r="BG292" i="1"/>
  <c r="BH292" i="1"/>
  <c r="BI292" i="1"/>
  <c r="BJ292" i="1"/>
  <c r="BK292" i="1"/>
  <c r="BO292" i="1"/>
  <c r="BP292" i="1"/>
  <c r="BQ292" i="1"/>
  <c r="BR292" i="1"/>
  <c r="BS292" i="1"/>
  <c r="BT292" i="1"/>
  <c r="BV292" i="1"/>
  <c r="CG292" i="1"/>
  <c r="CH292" i="1"/>
  <c r="CI292" i="1"/>
  <c r="CJ292" i="1"/>
  <c r="CK292" i="1"/>
  <c r="CO292" i="1"/>
  <c r="FQ292" i="1"/>
  <c r="FR292" i="1"/>
  <c r="FS292" i="1"/>
  <c r="FT292" i="1"/>
  <c r="FU292" i="1"/>
  <c r="GX292" i="1"/>
  <c r="IC292" i="1"/>
  <c r="ID292" i="1"/>
  <c r="IE292" i="1"/>
  <c r="IF292" i="1"/>
  <c r="IG292" i="1"/>
  <c r="R293" i="1"/>
  <c r="AE293" i="1"/>
  <c r="AF293" i="1"/>
  <c r="AG293" i="1"/>
  <c r="AI293" i="1"/>
  <c r="AJ293" i="1"/>
  <c r="AO293" i="1"/>
  <c r="AP293" i="1"/>
  <c r="AQ293" i="1"/>
  <c r="AS293" i="1"/>
  <c r="AT293" i="1"/>
  <c r="AU293" i="1"/>
  <c r="AY293" i="1"/>
  <c r="AZ293" i="1"/>
  <c r="BA293" i="1"/>
  <c r="BG293" i="1"/>
  <c r="BH293" i="1"/>
  <c r="BI293" i="1"/>
  <c r="BJ293" i="1"/>
  <c r="BK293" i="1"/>
  <c r="BO293" i="1"/>
  <c r="BP293" i="1"/>
  <c r="BQ293" i="1"/>
  <c r="BR293" i="1"/>
  <c r="BS293" i="1"/>
  <c r="BT293" i="1"/>
  <c r="BV293" i="1"/>
  <c r="CG293" i="1"/>
  <c r="CH293" i="1"/>
  <c r="CI293" i="1"/>
  <c r="CJ293" i="1"/>
  <c r="CK293" i="1"/>
  <c r="CO293" i="1"/>
  <c r="FQ293" i="1"/>
  <c r="FR293" i="1"/>
  <c r="FS293" i="1"/>
  <c r="FT293" i="1"/>
  <c r="FU293" i="1"/>
  <c r="GX293" i="1"/>
  <c r="IC293" i="1"/>
  <c r="ID293" i="1"/>
  <c r="IE293" i="1"/>
  <c r="IF293" i="1"/>
  <c r="IG293" i="1"/>
  <c r="R294" i="1"/>
  <c r="AE294" i="1"/>
  <c r="AF294" i="1"/>
  <c r="AG294" i="1"/>
  <c r="AI294" i="1"/>
  <c r="AJ294" i="1"/>
  <c r="AO294" i="1"/>
  <c r="AP294" i="1"/>
  <c r="AQ294" i="1"/>
  <c r="AS294" i="1"/>
  <c r="AT294" i="1"/>
  <c r="AU294" i="1"/>
  <c r="AY294" i="1"/>
  <c r="AZ294" i="1"/>
  <c r="BA294" i="1"/>
  <c r="BG294" i="1"/>
  <c r="BH294" i="1"/>
  <c r="BI294" i="1"/>
  <c r="BJ294" i="1"/>
  <c r="BK294" i="1"/>
  <c r="BO294" i="1"/>
  <c r="BP294" i="1"/>
  <c r="BQ294" i="1"/>
  <c r="BR294" i="1"/>
  <c r="BS294" i="1"/>
  <c r="BT294" i="1"/>
  <c r="BV294" i="1"/>
  <c r="CG294" i="1"/>
  <c r="CH294" i="1"/>
  <c r="CI294" i="1"/>
  <c r="CJ294" i="1"/>
  <c r="CK294" i="1"/>
  <c r="CO294" i="1"/>
  <c r="FQ294" i="1"/>
  <c r="FR294" i="1"/>
  <c r="FS294" i="1"/>
  <c r="FT294" i="1"/>
  <c r="FU294" i="1"/>
  <c r="GX294" i="1"/>
  <c r="IC294" i="1"/>
  <c r="ID294" i="1"/>
  <c r="IE294" i="1"/>
  <c r="IF294" i="1"/>
  <c r="IG294" i="1"/>
  <c r="R295" i="1"/>
  <c r="AE295" i="1"/>
  <c r="AF295" i="1"/>
  <c r="AG295" i="1"/>
  <c r="AI295" i="1"/>
  <c r="AJ295" i="1"/>
  <c r="AO295" i="1"/>
  <c r="AP295" i="1"/>
  <c r="AQ295" i="1"/>
  <c r="AS295" i="1"/>
  <c r="AT295" i="1"/>
  <c r="AU295" i="1"/>
  <c r="AY295" i="1"/>
  <c r="AZ295" i="1"/>
  <c r="BA295" i="1"/>
  <c r="BG295" i="1"/>
  <c r="BH295" i="1"/>
  <c r="BI295" i="1"/>
  <c r="BJ295" i="1"/>
  <c r="BK295" i="1"/>
  <c r="BO295" i="1"/>
  <c r="BP295" i="1"/>
  <c r="BQ295" i="1"/>
  <c r="BR295" i="1"/>
  <c r="BS295" i="1"/>
  <c r="BT295" i="1"/>
  <c r="BV295" i="1"/>
  <c r="CG295" i="1"/>
  <c r="CH295" i="1"/>
  <c r="CI295" i="1"/>
  <c r="CJ295" i="1"/>
  <c r="CK295" i="1"/>
  <c r="CO295" i="1"/>
  <c r="FQ295" i="1"/>
  <c r="FR295" i="1"/>
  <c r="FS295" i="1"/>
  <c r="FT295" i="1"/>
  <c r="FU295" i="1"/>
  <c r="GX295" i="1"/>
  <c r="IC295" i="1"/>
  <c r="ID295" i="1"/>
  <c r="IE295" i="1"/>
  <c r="IF295" i="1"/>
  <c r="IG295" i="1"/>
  <c r="R296" i="1"/>
  <c r="AE296" i="1"/>
  <c r="AF296" i="1"/>
  <c r="AG296" i="1"/>
  <c r="AI296" i="1"/>
  <c r="AJ296" i="1"/>
  <c r="AO296" i="1"/>
  <c r="AP296" i="1"/>
  <c r="AQ296" i="1"/>
  <c r="AS296" i="1"/>
  <c r="AT296" i="1"/>
  <c r="AU296" i="1"/>
  <c r="AY296" i="1"/>
  <c r="AZ296" i="1"/>
  <c r="BA296" i="1"/>
  <c r="BG296" i="1"/>
  <c r="BH296" i="1"/>
  <c r="BI296" i="1"/>
  <c r="BJ296" i="1"/>
  <c r="BK296" i="1"/>
  <c r="BO296" i="1"/>
  <c r="BP296" i="1"/>
  <c r="BQ296" i="1"/>
  <c r="BR296" i="1"/>
  <c r="BS296" i="1"/>
  <c r="BT296" i="1"/>
  <c r="BV296" i="1"/>
  <c r="CG296" i="1"/>
  <c r="CH296" i="1"/>
  <c r="CI296" i="1"/>
  <c r="CJ296" i="1"/>
  <c r="CK296" i="1"/>
  <c r="CO296" i="1"/>
  <c r="FQ296" i="1"/>
  <c r="FR296" i="1"/>
  <c r="FS296" i="1"/>
  <c r="FT296" i="1"/>
  <c r="FU296" i="1"/>
  <c r="GX296" i="1"/>
  <c r="IC296" i="1"/>
  <c r="ID296" i="1"/>
  <c r="IE296" i="1"/>
  <c r="IF296" i="1"/>
  <c r="IG296" i="1"/>
  <c r="R297" i="1"/>
  <c r="AE297" i="1"/>
  <c r="AF297" i="1"/>
  <c r="AG297" i="1"/>
  <c r="AI297" i="1"/>
  <c r="AJ297" i="1"/>
  <c r="AO297" i="1"/>
  <c r="AP297" i="1"/>
  <c r="AQ297" i="1"/>
  <c r="AS297" i="1"/>
  <c r="AT297" i="1"/>
  <c r="AU297" i="1"/>
  <c r="AY297" i="1"/>
  <c r="AZ297" i="1"/>
  <c r="BA297" i="1"/>
  <c r="BG297" i="1"/>
  <c r="BH297" i="1"/>
  <c r="BI297" i="1"/>
  <c r="BJ297" i="1"/>
  <c r="BK297" i="1"/>
  <c r="BO297" i="1"/>
  <c r="BP297" i="1"/>
  <c r="BQ297" i="1"/>
  <c r="BR297" i="1"/>
  <c r="BS297" i="1"/>
  <c r="BT297" i="1"/>
  <c r="BV297" i="1"/>
  <c r="CG297" i="1"/>
  <c r="CH297" i="1"/>
  <c r="CI297" i="1"/>
  <c r="CJ297" i="1"/>
  <c r="CK297" i="1"/>
  <c r="CO297" i="1"/>
  <c r="FQ297" i="1"/>
  <c r="FR297" i="1"/>
  <c r="FS297" i="1"/>
  <c r="FT297" i="1"/>
  <c r="FU297" i="1"/>
  <c r="GX297" i="1"/>
  <c r="IC297" i="1"/>
  <c r="ID297" i="1"/>
  <c r="IE297" i="1"/>
  <c r="IF297" i="1"/>
  <c r="IG297" i="1"/>
  <c r="R298" i="1"/>
  <c r="AE298" i="1"/>
  <c r="AF298" i="1"/>
  <c r="AG298" i="1"/>
  <c r="AI298" i="1"/>
  <c r="AJ298" i="1"/>
  <c r="AO298" i="1"/>
  <c r="AP298" i="1"/>
  <c r="AQ298" i="1"/>
  <c r="AS298" i="1"/>
  <c r="AT298" i="1"/>
  <c r="AU298" i="1"/>
  <c r="AY298" i="1"/>
  <c r="AZ298" i="1"/>
  <c r="BA298" i="1"/>
  <c r="BG298" i="1"/>
  <c r="BH298" i="1"/>
  <c r="BI298" i="1"/>
  <c r="BJ298" i="1"/>
  <c r="BK298" i="1"/>
  <c r="BO298" i="1"/>
  <c r="BP298" i="1"/>
  <c r="BQ298" i="1"/>
  <c r="BR298" i="1"/>
  <c r="BS298" i="1"/>
  <c r="BT298" i="1"/>
  <c r="BV298" i="1"/>
  <c r="CG298" i="1"/>
  <c r="CH298" i="1"/>
  <c r="CI298" i="1"/>
  <c r="CJ298" i="1"/>
  <c r="CK298" i="1"/>
  <c r="CO298" i="1"/>
  <c r="FQ298" i="1"/>
  <c r="FR298" i="1"/>
  <c r="FS298" i="1"/>
  <c r="FT298" i="1"/>
  <c r="FU298" i="1"/>
  <c r="GX298" i="1"/>
  <c r="IC298" i="1"/>
  <c r="ID298" i="1"/>
  <c r="IE298" i="1"/>
  <c r="IF298" i="1"/>
  <c r="IG298" i="1"/>
  <c r="R299" i="1"/>
  <c r="AE299" i="1"/>
  <c r="AF299" i="1"/>
  <c r="AG299" i="1"/>
  <c r="AI299" i="1"/>
  <c r="AJ299" i="1"/>
  <c r="AO299" i="1"/>
  <c r="AP299" i="1"/>
  <c r="AQ299" i="1"/>
  <c r="AS299" i="1"/>
  <c r="AT299" i="1"/>
  <c r="AU299" i="1"/>
  <c r="AY299" i="1"/>
  <c r="AZ299" i="1"/>
  <c r="BA299" i="1"/>
  <c r="BG299" i="1"/>
  <c r="BH299" i="1"/>
  <c r="BI299" i="1"/>
  <c r="BJ299" i="1"/>
  <c r="BK299" i="1"/>
  <c r="BO299" i="1"/>
  <c r="BP299" i="1"/>
  <c r="BQ299" i="1"/>
  <c r="BR299" i="1"/>
  <c r="BS299" i="1"/>
  <c r="BT299" i="1"/>
  <c r="BV299" i="1"/>
  <c r="CG299" i="1"/>
  <c r="CH299" i="1"/>
  <c r="CI299" i="1"/>
  <c r="CJ299" i="1"/>
  <c r="CK299" i="1"/>
  <c r="CO299" i="1"/>
  <c r="FQ299" i="1"/>
  <c r="FR299" i="1"/>
  <c r="FS299" i="1"/>
  <c r="FT299" i="1"/>
  <c r="FU299" i="1"/>
  <c r="GX299" i="1"/>
  <c r="IC299" i="1"/>
  <c r="ID299" i="1"/>
  <c r="IE299" i="1"/>
  <c r="IF299" i="1"/>
  <c r="IG299" i="1"/>
  <c r="R300" i="1"/>
  <c r="AE300" i="1"/>
  <c r="AF300" i="1"/>
  <c r="AG300" i="1"/>
  <c r="AI300" i="1"/>
  <c r="AJ300" i="1"/>
  <c r="AO300" i="1"/>
  <c r="AP300" i="1"/>
  <c r="AQ300" i="1"/>
  <c r="AS300" i="1"/>
  <c r="AT300" i="1"/>
  <c r="AU300" i="1"/>
  <c r="AY300" i="1"/>
  <c r="AZ300" i="1"/>
  <c r="BA300" i="1"/>
  <c r="BG300" i="1"/>
  <c r="BH300" i="1"/>
  <c r="BI300" i="1"/>
  <c r="BJ300" i="1"/>
  <c r="BK300" i="1"/>
  <c r="BO300" i="1"/>
  <c r="BP300" i="1"/>
  <c r="BQ300" i="1"/>
  <c r="BR300" i="1"/>
  <c r="BS300" i="1"/>
  <c r="BT300" i="1"/>
  <c r="BV300" i="1"/>
  <c r="CG300" i="1"/>
  <c r="CH300" i="1"/>
  <c r="CI300" i="1"/>
  <c r="CJ300" i="1"/>
  <c r="CK300" i="1"/>
  <c r="CO300" i="1"/>
  <c r="FQ300" i="1"/>
  <c r="FR300" i="1"/>
  <c r="FS300" i="1"/>
  <c r="FT300" i="1"/>
  <c r="FU300" i="1"/>
  <c r="GX300" i="1"/>
  <c r="IC300" i="1"/>
  <c r="ID300" i="1"/>
  <c r="IE300" i="1"/>
  <c r="IF300" i="1"/>
  <c r="IG300" i="1"/>
  <c r="R301" i="1"/>
  <c r="AE301" i="1"/>
  <c r="AF301" i="1"/>
  <c r="AG301" i="1"/>
  <c r="AI301" i="1"/>
  <c r="AJ301" i="1"/>
  <c r="AO301" i="1"/>
  <c r="AP301" i="1"/>
  <c r="AQ301" i="1"/>
  <c r="AS301" i="1"/>
  <c r="AT301" i="1"/>
  <c r="AU301" i="1"/>
  <c r="AY301" i="1"/>
  <c r="AZ301" i="1"/>
  <c r="BA301" i="1"/>
  <c r="BG301" i="1"/>
  <c r="BH301" i="1"/>
  <c r="BI301" i="1"/>
  <c r="BJ301" i="1"/>
  <c r="BK301" i="1"/>
  <c r="BO301" i="1"/>
  <c r="BP301" i="1"/>
  <c r="BQ301" i="1"/>
  <c r="BR301" i="1"/>
  <c r="BS301" i="1"/>
  <c r="BT301" i="1"/>
  <c r="BV301" i="1"/>
  <c r="CG301" i="1"/>
  <c r="CH301" i="1"/>
  <c r="CI301" i="1"/>
  <c r="CJ301" i="1"/>
  <c r="CK301" i="1"/>
  <c r="CO301" i="1"/>
  <c r="FQ301" i="1"/>
  <c r="FR301" i="1"/>
  <c r="FS301" i="1"/>
  <c r="FT301" i="1"/>
  <c r="FU301" i="1"/>
  <c r="GX301" i="1"/>
  <c r="IC301" i="1"/>
  <c r="ID301" i="1"/>
  <c r="IE301" i="1"/>
  <c r="IF301" i="1"/>
  <c r="IG301" i="1"/>
  <c r="R302" i="1"/>
  <c r="AE302" i="1"/>
  <c r="AF302" i="1"/>
  <c r="AG302" i="1"/>
  <c r="AI302" i="1"/>
  <c r="AJ302" i="1"/>
  <c r="AO302" i="1"/>
  <c r="AP302" i="1"/>
  <c r="AQ302" i="1"/>
  <c r="AS302" i="1"/>
  <c r="AT302" i="1"/>
  <c r="AU302" i="1"/>
  <c r="AY302" i="1"/>
  <c r="AZ302" i="1"/>
  <c r="BA302" i="1"/>
  <c r="BG302" i="1"/>
  <c r="BH302" i="1"/>
  <c r="BI302" i="1"/>
  <c r="BJ302" i="1"/>
  <c r="BK302" i="1"/>
  <c r="BO302" i="1"/>
  <c r="BP302" i="1"/>
  <c r="BQ302" i="1"/>
  <c r="BR302" i="1"/>
  <c r="BS302" i="1"/>
  <c r="BT302" i="1"/>
  <c r="BV302" i="1"/>
  <c r="CG302" i="1"/>
  <c r="CH302" i="1"/>
  <c r="CI302" i="1"/>
  <c r="CJ302" i="1"/>
  <c r="CK302" i="1"/>
  <c r="CO302" i="1"/>
  <c r="FQ302" i="1"/>
  <c r="FR302" i="1"/>
  <c r="FS302" i="1"/>
  <c r="FT302" i="1"/>
  <c r="FU302" i="1"/>
  <c r="GX302" i="1"/>
  <c r="IC302" i="1"/>
  <c r="ID302" i="1"/>
  <c r="IE302" i="1"/>
  <c r="IF302" i="1"/>
  <c r="IG302" i="1"/>
  <c r="R303" i="1"/>
  <c r="AE303" i="1"/>
  <c r="AF303" i="1"/>
  <c r="AG303" i="1"/>
  <c r="AI303" i="1"/>
  <c r="AJ303" i="1"/>
  <c r="AO303" i="1"/>
  <c r="AP303" i="1"/>
  <c r="AQ303" i="1"/>
  <c r="AS303" i="1"/>
  <c r="AT303" i="1"/>
  <c r="AU303" i="1"/>
  <c r="AY303" i="1"/>
  <c r="AZ303" i="1"/>
  <c r="BA303" i="1"/>
  <c r="BG303" i="1"/>
  <c r="BH303" i="1"/>
  <c r="BI303" i="1"/>
  <c r="BJ303" i="1"/>
  <c r="BK303" i="1"/>
  <c r="BO303" i="1"/>
  <c r="BP303" i="1"/>
  <c r="BQ303" i="1"/>
  <c r="BR303" i="1"/>
  <c r="BS303" i="1"/>
  <c r="BT303" i="1"/>
  <c r="BV303" i="1"/>
  <c r="CG303" i="1"/>
  <c r="CH303" i="1"/>
  <c r="CI303" i="1"/>
  <c r="CJ303" i="1"/>
  <c r="CK303" i="1"/>
  <c r="CO303" i="1"/>
  <c r="FQ303" i="1"/>
  <c r="FR303" i="1"/>
  <c r="FS303" i="1"/>
  <c r="FT303" i="1"/>
  <c r="FU303" i="1"/>
  <c r="GX303" i="1"/>
  <c r="IC303" i="1"/>
  <c r="ID303" i="1"/>
  <c r="IE303" i="1"/>
  <c r="IF303" i="1"/>
  <c r="IG303" i="1"/>
  <c r="R304" i="1"/>
  <c r="AE304" i="1"/>
  <c r="AF304" i="1"/>
  <c r="AG304" i="1"/>
  <c r="AI304" i="1"/>
  <c r="AJ304" i="1"/>
  <c r="AO304" i="1"/>
  <c r="AP304" i="1"/>
  <c r="AQ304" i="1"/>
  <c r="AS304" i="1"/>
  <c r="AT304" i="1"/>
  <c r="AU304" i="1"/>
  <c r="AY304" i="1"/>
  <c r="AZ304" i="1"/>
  <c r="BA304" i="1"/>
  <c r="BG304" i="1"/>
  <c r="BH304" i="1"/>
  <c r="BI304" i="1"/>
  <c r="BJ304" i="1"/>
  <c r="BK304" i="1"/>
  <c r="BO304" i="1"/>
  <c r="BP304" i="1"/>
  <c r="BQ304" i="1"/>
  <c r="BR304" i="1"/>
  <c r="BS304" i="1"/>
  <c r="BT304" i="1"/>
  <c r="BV304" i="1"/>
  <c r="CG304" i="1"/>
  <c r="CH304" i="1"/>
  <c r="CI304" i="1"/>
  <c r="CJ304" i="1"/>
  <c r="CK304" i="1"/>
  <c r="CO304" i="1"/>
  <c r="FQ304" i="1"/>
  <c r="FR304" i="1"/>
  <c r="FS304" i="1"/>
  <c r="FT304" i="1"/>
  <c r="FU304" i="1"/>
  <c r="GX304" i="1"/>
  <c r="IC304" i="1"/>
  <c r="ID304" i="1"/>
  <c r="IE304" i="1"/>
  <c r="IF304" i="1"/>
  <c r="IG304" i="1"/>
  <c r="R305" i="1"/>
  <c r="AE305" i="1"/>
  <c r="AF305" i="1"/>
  <c r="AG305" i="1"/>
  <c r="AI305" i="1"/>
  <c r="AJ305" i="1"/>
  <c r="AO305" i="1"/>
  <c r="AP305" i="1"/>
  <c r="AQ305" i="1"/>
  <c r="AS305" i="1"/>
  <c r="AT305" i="1"/>
  <c r="AU305" i="1"/>
  <c r="AY305" i="1"/>
  <c r="AZ305" i="1"/>
  <c r="BA305" i="1"/>
  <c r="BG305" i="1"/>
  <c r="BH305" i="1"/>
  <c r="BI305" i="1"/>
  <c r="BJ305" i="1"/>
  <c r="BK305" i="1"/>
  <c r="BO305" i="1"/>
  <c r="BP305" i="1"/>
  <c r="BQ305" i="1"/>
  <c r="BR305" i="1"/>
  <c r="BS305" i="1"/>
  <c r="BT305" i="1"/>
  <c r="BV305" i="1"/>
  <c r="CG305" i="1"/>
  <c r="CH305" i="1"/>
  <c r="CI305" i="1"/>
  <c r="CJ305" i="1"/>
  <c r="CK305" i="1"/>
  <c r="CO305" i="1"/>
  <c r="FQ305" i="1"/>
  <c r="FR305" i="1"/>
  <c r="FS305" i="1"/>
  <c r="FT305" i="1"/>
  <c r="FU305" i="1"/>
  <c r="GX305" i="1"/>
  <c r="IC305" i="1"/>
  <c r="ID305" i="1"/>
  <c r="IE305" i="1"/>
  <c r="IF305" i="1"/>
  <c r="IG305" i="1"/>
  <c r="R306" i="1"/>
  <c r="AE306" i="1"/>
  <c r="AF306" i="1"/>
  <c r="AG306" i="1"/>
  <c r="AI306" i="1"/>
  <c r="AJ306" i="1"/>
  <c r="AO306" i="1"/>
  <c r="AP306" i="1"/>
  <c r="AQ306" i="1"/>
  <c r="AS306" i="1"/>
  <c r="AT306" i="1"/>
  <c r="AU306" i="1"/>
  <c r="AY306" i="1"/>
  <c r="AZ306" i="1"/>
  <c r="BA306" i="1"/>
  <c r="BG306" i="1"/>
  <c r="BH306" i="1"/>
  <c r="BI306" i="1"/>
  <c r="BJ306" i="1"/>
  <c r="BK306" i="1"/>
  <c r="BO306" i="1"/>
  <c r="BP306" i="1"/>
  <c r="BQ306" i="1"/>
  <c r="BR306" i="1"/>
  <c r="BS306" i="1"/>
  <c r="BT306" i="1"/>
  <c r="BV306" i="1"/>
  <c r="CG306" i="1"/>
  <c r="CH306" i="1"/>
  <c r="CI306" i="1"/>
  <c r="CJ306" i="1"/>
  <c r="CK306" i="1"/>
  <c r="CO306" i="1"/>
  <c r="FQ306" i="1"/>
  <c r="FR306" i="1"/>
  <c r="FS306" i="1"/>
  <c r="FT306" i="1"/>
  <c r="FU306" i="1"/>
  <c r="GX306" i="1"/>
  <c r="IC306" i="1"/>
  <c r="ID306" i="1"/>
  <c r="IE306" i="1"/>
  <c r="IF306" i="1"/>
  <c r="IG306" i="1"/>
  <c r="R307" i="1"/>
  <c r="AE307" i="1"/>
  <c r="AF307" i="1"/>
  <c r="AG307" i="1"/>
  <c r="AI307" i="1"/>
  <c r="AJ307" i="1"/>
  <c r="AO307" i="1"/>
  <c r="AP307" i="1"/>
  <c r="AQ307" i="1"/>
  <c r="AS307" i="1"/>
  <c r="AT307" i="1"/>
  <c r="AU307" i="1"/>
  <c r="AY307" i="1"/>
  <c r="AZ307" i="1"/>
  <c r="BA307" i="1"/>
  <c r="BG307" i="1"/>
  <c r="BH307" i="1"/>
  <c r="BI307" i="1"/>
  <c r="BJ307" i="1"/>
  <c r="BK307" i="1"/>
  <c r="BO307" i="1"/>
  <c r="BP307" i="1"/>
  <c r="BQ307" i="1"/>
  <c r="BR307" i="1"/>
  <c r="BS307" i="1"/>
  <c r="BT307" i="1"/>
  <c r="BV307" i="1"/>
  <c r="CG307" i="1"/>
  <c r="CH307" i="1"/>
  <c r="CI307" i="1"/>
  <c r="CJ307" i="1"/>
  <c r="CK307" i="1"/>
  <c r="CO307" i="1"/>
  <c r="FQ307" i="1"/>
  <c r="FR307" i="1"/>
  <c r="FS307" i="1"/>
  <c r="FT307" i="1"/>
  <c r="FU307" i="1"/>
  <c r="GX307" i="1"/>
  <c r="IC307" i="1"/>
  <c r="ID307" i="1"/>
  <c r="IE307" i="1"/>
  <c r="IF307" i="1"/>
  <c r="IG307" i="1"/>
  <c r="R308" i="1"/>
  <c r="AE308" i="1"/>
  <c r="AF308" i="1"/>
  <c r="AG308" i="1"/>
  <c r="AI308" i="1"/>
  <c r="AJ308" i="1"/>
  <c r="AO308" i="1"/>
  <c r="AP308" i="1"/>
  <c r="AQ308" i="1"/>
  <c r="AS308" i="1"/>
  <c r="AT308" i="1"/>
  <c r="AU308" i="1"/>
  <c r="AY308" i="1"/>
  <c r="AZ308" i="1"/>
  <c r="BA308" i="1"/>
  <c r="BG308" i="1"/>
  <c r="BH308" i="1"/>
  <c r="BI308" i="1"/>
  <c r="BJ308" i="1"/>
  <c r="BK308" i="1"/>
  <c r="BO308" i="1"/>
  <c r="BP308" i="1"/>
  <c r="BQ308" i="1"/>
  <c r="BR308" i="1"/>
  <c r="BS308" i="1"/>
  <c r="BT308" i="1"/>
  <c r="BV308" i="1"/>
  <c r="CG308" i="1"/>
  <c r="CH308" i="1"/>
  <c r="CI308" i="1"/>
  <c r="CJ308" i="1"/>
  <c r="CK308" i="1"/>
  <c r="CO308" i="1"/>
  <c r="FQ308" i="1"/>
  <c r="FR308" i="1"/>
  <c r="FS308" i="1"/>
  <c r="FT308" i="1"/>
  <c r="FU308" i="1"/>
  <c r="GX308" i="1"/>
  <c r="IC308" i="1"/>
  <c r="ID308" i="1"/>
  <c r="IE308" i="1"/>
  <c r="IF308" i="1"/>
  <c r="IG308" i="1"/>
  <c r="R309" i="1"/>
  <c r="AE309" i="1"/>
  <c r="AF309" i="1"/>
  <c r="AG309" i="1"/>
  <c r="AI309" i="1"/>
  <c r="AJ309" i="1"/>
  <c r="AO309" i="1"/>
  <c r="AP309" i="1"/>
  <c r="AQ309" i="1"/>
  <c r="AS309" i="1"/>
  <c r="AT309" i="1"/>
  <c r="AU309" i="1"/>
  <c r="AY309" i="1"/>
  <c r="AZ309" i="1"/>
  <c r="BA309" i="1"/>
  <c r="BG309" i="1"/>
  <c r="BH309" i="1"/>
  <c r="BI309" i="1"/>
  <c r="BJ309" i="1"/>
  <c r="BK309" i="1"/>
  <c r="BO309" i="1"/>
  <c r="BP309" i="1"/>
  <c r="BQ309" i="1"/>
  <c r="BR309" i="1"/>
  <c r="BS309" i="1"/>
  <c r="BT309" i="1"/>
  <c r="BV309" i="1"/>
  <c r="CG309" i="1"/>
  <c r="CH309" i="1"/>
  <c r="CI309" i="1"/>
  <c r="CJ309" i="1"/>
  <c r="CK309" i="1"/>
  <c r="CO309" i="1"/>
  <c r="FQ309" i="1"/>
  <c r="FR309" i="1"/>
  <c r="FS309" i="1"/>
  <c r="FT309" i="1"/>
  <c r="FU309" i="1"/>
  <c r="GX309" i="1"/>
  <c r="IC309" i="1"/>
  <c r="ID309" i="1"/>
  <c r="IE309" i="1"/>
  <c r="IF309" i="1"/>
  <c r="IG309" i="1"/>
  <c r="R310" i="1"/>
  <c r="AE310" i="1"/>
  <c r="AF310" i="1"/>
  <c r="AG310" i="1"/>
  <c r="AI310" i="1"/>
  <c r="AJ310" i="1"/>
  <c r="AO310" i="1"/>
  <c r="AP310" i="1"/>
  <c r="AQ310" i="1"/>
  <c r="AS310" i="1"/>
  <c r="AT310" i="1"/>
  <c r="AU310" i="1"/>
  <c r="AY310" i="1"/>
  <c r="AZ310" i="1"/>
  <c r="BA310" i="1"/>
  <c r="BG310" i="1"/>
  <c r="BH310" i="1"/>
  <c r="BI310" i="1"/>
  <c r="BJ310" i="1"/>
  <c r="BK310" i="1"/>
  <c r="BO310" i="1"/>
  <c r="BP310" i="1"/>
  <c r="BQ310" i="1"/>
  <c r="BR310" i="1"/>
  <c r="BS310" i="1"/>
  <c r="BT310" i="1"/>
  <c r="BV310" i="1"/>
  <c r="CG310" i="1"/>
  <c r="CH310" i="1"/>
  <c r="CI310" i="1"/>
  <c r="CJ310" i="1"/>
  <c r="CK310" i="1"/>
  <c r="CO310" i="1"/>
  <c r="FQ310" i="1"/>
  <c r="FR310" i="1"/>
  <c r="FS310" i="1"/>
  <c r="FT310" i="1"/>
  <c r="FU310" i="1"/>
  <c r="GX310" i="1"/>
  <c r="IC310" i="1"/>
  <c r="ID310" i="1"/>
  <c r="IE310" i="1"/>
  <c r="IF310" i="1"/>
  <c r="IG310" i="1"/>
  <c r="R311" i="1"/>
  <c r="AE311" i="1"/>
  <c r="AF311" i="1"/>
  <c r="AG311" i="1"/>
  <c r="AI311" i="1"/>
  <c r="AJ311" i="1"/>
  <c r="AO311" i="1"/>
  <c r="AP311" i="1"/>
  <c r="AQ311" i="1"/>
  <c r="AS311" i="1"/>
  <c r="AT311" i="1"/>
  <c r="AU311" i="1"/>
  <c r="AY311" i="1"/>
  <c r="AZ311" i="1"/>
  <c r="BA311" i="1"/>
  <c r="BG311" i="1"/>
  <c r="BH311" i="1"/>
  <c r="BI311" i="1"/>
  <c r="BJ311" i="1"/>
  <c r="BK311" i="1"/>
  <c r="BO311" i="1"/>
  <c r="BP311" i="1"/>
  <c r="BQ311" i="1"/>
  <c r="BR311" i="1"/>
  <c r="BS311" i="1"/>
  <c r="BT311" i="1"/>
  <c r="BV311" i="1"/>
  <c r="CG311" i="1"/>
  <c r="CH311" i="1"/>
  <c r="CI311" i="1"/>
  <c r="CJ311" i="1"/>
  <c r="CK311" i="1"/>
  <c r="CO311" i="1"/>
  <c r="FQ311" i="1"/>
  <c r="FR311" i="1"/>
  <c r="FS311" i="1"/>
  <c r="FT311" i="1"/>
  <c r="FU311" i="1"/>
  <c r="GX311" i="1"/>
  <c r="IC311" i="1"/>
  <c r="ID311" i="1"/>
  <c r="IE311" i="1"/>
  <c r="IF311" i="1"/>
  <c r="IG311" i="1"/>
  <c r="R312" i="1"/>
  <c r="AE312" i="1"/>
  <c r="AF312" i="1"/>
  <c r="AG312" i="1"/>
  <c r="AI312" i="1"/>
  <c r="AJ312" i="1"/>
  <c r="AO312" i="1"/>
  <c r="AP312" i="1"/>
  <c r="AQ312" i="1"/>
  <c r="AS312" i="1"/>
  <c r="AT312" i="1"/>
  <c r="AU312" i="1"/>
  <c r="AY312" i="1"/>
  <c r="AZ312" i="1"/>
  <c r="BA312" i="1"/>
  <c r="BG312" i="1"/>
  <c r="BH312" i="1"/>
  <c r="BI312" i="1"/>
  <c r="BJ312" i="1"/>
  <c r="BK312" i="1"/>
  <c r="BO312" i="1"/>
  <c r="BP312" i="1"/>
  <c r="BQ312" i="1"/>
  <c r="BR312" i="1"/>
  <c r="BS312" i="1"/>
  <c r="BT312" i="1"/>
  <c r="BV312" i="1"/>
  <c r="CG312" i="1"/>
  <c r="CH312" i="1"/>
  <c r="CI312" i="1"/>
  <c r="CJ312" i="1"/>
  <c r="CK312" i="1"/>
  <c r="CO312" i="1"/>
  <c r="FQ312" i="1"/>
  <c r="FR312" i="1"/>
  <c r="FS312" i="1"/>
  <c r="FT312" i="1"/>
  <c r="FU312" i="1"/>
  <c r="GX312" i="1"/>
  <c r="IC312" i="1"/>
  <c r="ID312" i="1"/>
  <c r="IE312" i="1"/>
  <c r="IF312" i="1"/>
  <c r="IG312" i="1"/>
  <c r="R313" i="1"/>
  <c r="AE313" i="1"/>
  <c r="AF313" i="1"/>
  <c r="AG313" i="1"/>
  <c r="AI313" i="1"/>
  <c r="AJ313" i="1"/>
  <c r="AO313" i="1"/>
  <c r="AP313" i="1"/>
  <c r="AQ313" i="1"/>
  <c r="AS313" i="1"/>
  <c r="AT313" i="1"/>
  <c r="AU313" i="1"/>
  <c r="AY313" i="1"/>
  <c r="AZ313" i="1"/>
  <c r="BA313" i="1"/>
  <c r="BG313" i="1"/>
  <c r="BH313" i="1"/>
  <c r="BI313" i="1"/>
  <c r="BJ313" i="1"/>
  <c r="BK313" i="1"/>
  <c r="BO313" i="1"/>
  <c r="BP313" i="1"/>
  <c r="BQ313" i="1"/>
  <c r="BR313" i="1"/>
  <c r="BS313" i="1"/>
  <c r="BT313" i="1"/>
  <c r="BV313" i="1"/>
  <c r="CG313" i="1"/>
  <c r="CH313" i="1"/>
  <c r="CI313" i="1"/>
  <c r="CJ313" i="1"/>
  <c r="CK313" i="1"/>
  <c r="CO313" i="1"/>
  <c r="FQ313" i="1"/>
  <c r="FR313" i="1"/>
  <c r="FS313" i="1"/>
  <c r="FT313" i="1"/>
  <c r="FU313" i="1"/>
  <c r="GX313" i="1"/>
  <c r="IC313" i="1"/>
  <c r="ID313" i="1"/>
  <c r="IE313" i="1"/>
  <c r="IF313" i="1"/>
  <c r="IG313" i="1"/>
  <c r="R314" i="1"/>
  <c r="AE314" i="1"/>
  <c r="AF314" i="1"/>
  <c r="AG314" i="1"/>
  <c r="AI314" i="1"/>
  <c r="AJ314" i="1"/>
  <c r="AO314" i="1"/>
  <c r="AP314" i="1"/>
  <c r="AQ314" i="1"/>
  <c r="AS314" i="1"/>
  <c r="AT314" i="1"/>
  <c r="AU314" i="1"/>
  <c r="AY314" i="1"/>
  <c r="AZ314" i="1"/>
  <c r="BA314" i="1"/>
  <c r="BG314" i="1"/>
  <c r="BH314" i="1"/>
  <c r="BI314" i="1"/>
  <c r="BJ314" i="1"/>
  <c r="BK314" i="1"/>
  <c r="BO314" i="1"/>
  <c r="BP314" i="1"/>
  <c r="BQ314" i="1"/>
  <c r="BR314" i="1"/>
  <c r="BS314" i="1"/>
  <c r="BT314" i="1"/>
  <c r="BV314" i="1"/>
  <c r="CG314" i="1"/>
  <c r="CH314" i="1"/>
  <c r="CI314" i="1"/>
  <c r="CJ314" i="1"/>
  <c r="CK314" i="1"/>
  <c r="CO314" i="1"/>
  <c r="FQ314" i="1"/>
  <c r="FR314" i="1"/>
  <c r="FS314" i="1"/>
  <c r="FT314" i="1"/>
  <c r="FU314" i="1"/>
  <c r="GX314" i="1"/>
  <c r="IC314" i="1"/>
  <c r="ID314" i="1"/>
  <c r="IE314" i="1"/>
  <c r="IF314" i="1"/>
  <c r="IG314" i="1"/>
  <c r="R315" i="1"/>
  <c r="AE315" i="1"/>
  <c r="AF315" i="1"/>
  <c r="AG315" i="1"/>
  <c r="AI315" i="1"/>
  <c r="AJ315" i="1"/>
  <c r="AO315" i="1"/>
  <c r="AP315" i="1"/>
  <c r="AQ315" i="1"/>
  <c r="AS315" i="1"/>
  <c r="AT315" i="1"/>
  <c r="AU315" i="1"/>
  <c r="AY315" i="1"/>
  <c r="AZ315" i="1"/>
  <c r="BA315" i="1"/>
  <c r="BG315" i="1"/>
  <c r="BH315" i="1"/>
  <c r="BI315" i="1"/>
  <c r="BJ315" i="1"/>
  <c r="BK315" i="1"/>
  <c r="BO315" i="1"/>
  <c r="BP315" i="1"/>
  <c r="BQ315" i="1"/>
  <c r="BR315" i="1"/>
  <c r="BS315" i="1"/>
  <c r="BT315" i="1"/>
  <c r="BV315" i="1"/>
  <c r="CG315" i="1"/>
  <c r="CH315" i="1"/>
  <c r="CI315" i="1"/>
  <c r="CJ315" i="1"/>
  <c r="CK315" i="1"/>
  <c r="CO315" i="1"/>
  <c r="FQ315" i="1"/>
  <c r="FR315" i="1"/>
  <c r="FS315" i="1"/>
  <c r="FT315" i="1"/>
  <c r="FU315" i="1"/>
  <c r="GX315" i="1"/>
  <c r="IC315" i="1"/>
  <c r="ID315" i="1"/>
  <c r="IE315" i="1"/>
  <c r="IF315" i="1"/>
  <c r="IG315" i="1"/>
  <c r="R316" i="1"/>
  <c r="AE316" i="1"/>
  <c r="AF316" i="1"/>
  <c r="AG316" i="1"/>
  <c r="AI316" i="1"/>
  <c r="AJ316" i="1"/>
  <c r="AO316" i="1"/>
  <c r="AP316" i="1"/>
  <c r="AQ316" i="1"/>
  <c r="AS316" i="1"/>
  <c r="AT316" i="1"/>
  <c r="AU316" i="1"/>
  <c r="AY316" i="1"/>
  <c r="AZ316" i="1"/>
  <c r="BA316" i="1"/>
  <c r="BG316" i="1"/>
  <c r="BH316" i="1"/>
  <c r="BI316" i="1"/>
  <c r="BJ316" i="1"/>
  <c r="BK316" i="1"/>
  <c r="BO316" i="1"/>
  <c r="BP316" i="1"/>
  <c r="BQ316" i="1"/>
  <c r="BR316" i="1"/>
  <c r="BS316" i="1"/>
  <c r="BT316" i="1"/>
  <c r="BV316" i="1"/>
  <c r="CG316" i="1"/>
  <c r="CH316" i="1"/>
  <c r="CI316" i="1"/>
  <c r="CJ316" i="1"/>
  <c r="CK316" i="1"/>
  <c r="CO316" i="1"/>
  <c r="FQ316" i="1"/>
  <c r="FR316" i="1"/>
  <c r="FS316" i="1"/>
  <c r="FT316" i="1"/>
  <c r="FU316" i="1"/>
  <c r="GX316" i="1"/>
  <c r="IC316" i="1"/>
  <c r="ID316" i="1"/>
  <c r="IE316" i="1"/>
  <c r="IF316" i="1"/>
  <c r="IG316" i="1"/>
  <c r="R317" i="1"/>
  <c r="AE317" i="1"/>
  <c r="AF317" i="1"/>
  <c r="AG317" i="1"/>
  <c r="AI317" i="1"/>
  <c r="AJ317" i="1"/>
  <c r="AO317" i="1"/>
  <c r="AP317" i="1"/>
  <c r="AQ317" i="1"/>
  <c r="AS317" i="1"/>
  <c r="AT317" i="1"/>
  <c r="AU317" i="1"/>
  <c r="AY317" i="1"/>
  <c r="AZ317" i="1"/>
  <c r="BA317" i="1"/>
  <c r="BG317" i="1"/>
  <c r="BH317" i="1"/>
  <c r="BI317" i="1"/>
  <c r="BJ317" i="1"/>
  <c r="BK317" i="1"/>
  <c r="BO317" i="1"/>
  <c r="BP317" i="1"/>
  <c r="BQ317" i="1"/>
  <c r="BR317" i="1"/>
  <c r="BS317" i="1"/>
  <c r="BT317" i="1"/>
  <c r="BV317" i="1"/>
  <c r="CG317" i="1"/>
  <c r="CH317" i="1"/>
  <c r="CI317" i="1"/>
  <c r="CJ317" i="1"/>
  <c r="CK317" i="1"/>
  <c r="CO317" i="1"/>
  <c r="FQ317" i="1"/>
  <c r="FR317" i="1"/>
  <c r="FS317" i="1"/>
  <c r="FT317" i="1"/>
  <c r="FU317" i="1"/>
  <c r="GX317" i="1"/>
  <c r="IC317" i="1"/>
  <c r="ID317" i="1"/>
  <c r="IE317" i="1"/>
  <c r="IF317" i="1"/>
  <c r="IG317" i="1"/>
  <c r="R318" i="1"/>
  <c r="AE318" i="1"/>
  <c r="AF318" i="1"/>
  <c r="AG318" i="1"/>
  <c r="AI318" i="1"/>
  <c r="AJ318" i="1"/>
  <c r="AO318" i="1"/>
  <c r="AP318" i="1"/>
  <c r="AQ318" i="1"/>
  <c r="AS318" i="1"/>
  <c r="AT318" i="1"/>
  <c r="AU318" i="1"/>
  <c r="AY318" i="1"/>
  <c r="AZ318" i="1"/>
  <c r="BA318" i="1"/>
  <c r="BG318" i="1"/>
  <c r="BH318" i="1"/>
  <c r="BI318" i="1"/>
  <c r="BJ318" i="1"/>
  <c r="BK318" i="1"/>
  <c r="BO318" i="1"/>
  <c r="BP318" i="1"/>
  <c r="BQ318" i="1"/>
  <c r="BR318" i="1"/>
  <c r="BS318" i="1"/>
  <c r="BT318" i="1"/>
  <c r="BV318" i="1"/>
  <c r="CG318" i="1"/>
  <c r="CH318" i="1"/>
  <c r="CI318" i="1"/>
  <c r="CJ318" i="1"/>
  <c r="CK318" i="1"/>
  <c r="CO318" i="1"/>
  <c r="FQ318" i="1"/>
  <c r="FR318" i="1"/>
  <c r="FS318" i="1"/>
  <c r="FT318" i="1"/>
  <c r="FU318" i="1"/>
  <c r="GX318" i="1"/>
  <c r="IC318" i="1"/>
  <c r="ID318" i="1"/>
  <c r="IE318" i="1"/>
  <c r="IF318" i="1"/>
  <c r="IG318" i="1"/>
  <c r="R319" i="1"/>
  <c r="AE319" i="1"/>
  <c r="AF319" i="1"/>
  <c r="AG319" i="1"/>
  <c r="AI319" i="1"/>
  <c r="AJ319" i="1"/>
  <c r="AO319" i="1"/>
  <c r="AP319" i="1"/>
  <c r="AQ319" i="1"/>
  <c r="AS319" i="1"/>
  <c r="AT319" i="1"/>
  <c r="AU319" i="1"/>
  <c r="AY319" i="1"/>
  <c r="AZ319" i="1"/>
  <c r="BA319" i="1"/>
  <c r="BG319" i="1"/>
  <c r="BH319" i="1"/>
  <c r="BI319" i="1"/>
  <c r="BJ319" i="1"/>
  <c r="BK319" i="1"/>
  <c r="BO319" i="1"/>
  <c r="BP319" i="1"/>
  <c r="BQ319" i="1"/>
  <c r="BR319" i="1"/>
  <c r="BS319" i="1"/>
  <c r="BT319" i="1"/>
  <c r="BV319" i="1"/>
  <c r="CG319" i="1"/>
  <c r="CH319" i="1"/>
  <c r="CI319" i="1"/>
  <c r="CJ319" i="1"/>
  <c r="CK319" i="1"/>
  <c r="CO319" i="1"/>
  <c r="FQ319" i="1"/>
  <c r="FR319" i="1"/>
  <c r="FS319" i="1"/>
  <c r="FT319" i="1"/>
  <c r="FU319" i="1"/>
  <c r="GX319" i="1"/>
  <c r="IC319" i="1"/>
  <c r="ID319" i="1"/>
  <c r="IE319" i="1"/>
  <c r="IF319" i="1"/>
  <c r="IG319" i="1"/>
  <c r="R320" i="1"/>
  <c r="AE320" i="1"/>
  <c r="AF320" i="1"/>
  <c r="AG320" i="1"/>
  <c r="AI320" i="1"/>
  <c r="AJ320" i="1"/>
  <c r="AO320" i="1"/>
  <c r="AP320" i="1"/>
  <c r="AQ320" i="1"/>
  <c r="AS320" i="1"/>
  <c r="AT320" i="1"/>
  <c r="AU320" i="1"/>
  <c r="AY320" i="1"/>
  <c r="AZ320" i="1"/>
  <c r="BA320" i="1"/>
  <c r="BG320" i="1"/>
  <c r="BH320" i="1"/>
  <c r="BI320" i="1"/>
  <c r="BJ320" i="1"/>
  <c r="BK320" i="1"/>
  <c r="BO320" i="1"/>
  <c r="BP320" i="1"/>
  <c r="BQ320" i="1"/>
  <c r="BR320" i="1"/>
  <c r="BS320" i="1"/>
  <c r="BT320" i="1"/>
  <c r="BV320" i="1"/>
  <c r="CG320" i="1"/>
  <c r="CH320" i="1"/>
  <c r="CI320" i="1"/>
  <c r="CJ320" i="1"/>
  <c r="CK320" i="1"/>
  <c r="CO320" i="1"/>
  <c r="FQ320" i="1"/>
  <c r="FR320" i="1"/>
  <c r="FS320" i="1"/>
  <c r="FT320" i="1"/>
  <c r="FU320" i="1"/>
  <c r="GX320" i="1"/>
  <c r="IC320" i="1"/>
  <c r="ID320" i="1"/>
  <c r="IE320" i="1"/>
  <c r="IF320" i="1"/>
  <c r="IG320" i="1"/>
  <c r="R321" i="1"/>
  <c r="AE321" i="1"/>
  <c r="AF321" i="1"/>
  <c r="AG321" i="1"/>
  <c r="AI321" i="1"/>
  <c r="AJ321" i="1"/>
  <c r="AO321" i="1"/>
  <c r="AP321" i="1"/>
  <c r="AQ321" i="1"/>
  <c r="AS321" i="1"/>
  <c r="AT321" i="1"/>
  <c r="AU321" i="1"/>
  <c r="AY321" i="1"/>
  <c r="AZ321" i="1"/>
  <c r="BA321" i="1"/>
  <c r="BG321" i="1"/>
  <c r="BH321" i="1"/>
  <c r="BI321" i="1"/>
  <c r="BJ321" i="1"/>
  <c r="BK321" i="1"/>
  <c r="BO321" i="1"/>
  <c r="BP321" i="1"/>
  <c r="BQ321" i="1"/>
  <c r="BR321" i="1"/>
  <c r="BS321" i="1"/>
  <c r="BT321" i="1"/>
  <c r="BV321" i="1"/>
  <c r="CG321" i="1"/>
  <c r="CH321" i="1"/>
  <c r="CI321" i="1"/>
  <c r="CJ321" i="1"/>
  <c r="CK321" i="1"/>
  <c r="CO321" i="1"/>
  <c r="FQ321" i="1"/>
  <c r="FR321" i="1"/>
  <c r="FS321" i="1"/>
  <c r="FT321" i="1"/>
  <c r="FU321" i="1"/>
  <c r="GX321" i="1"/>
  <c r="IC321" i="1"/>
  <c r="ID321" i="1"/>
  <c r="IE321" i="1"/>
  <c r="IF321" i="1"/>
  <c r="IG321" i="1"/>
  <c r="R322" i="1"/>
  <c r="AE322" i="1"/>
  <c r="AF322" i="1"/>
  <c r="AG322" i="1"/>
  <c r="AI322" i="1"/>
  <c r="AJ322" i="1"/>
  <c r="AO322" i="1"/>
  <c r="AP322" i="1"/>
  <c r="AQ322" i="1"/>
  <c r="AS322" i="1"/>
  <c r="AT322" i="1"/>
  <c r="AU322" i="1"/>
  <c r="AY322" i="1"/>
  <c r="AZ322" i="1"/>
  <c r="BA322" i="1"/>
  <c r="BG322" i="1"/>
  <c r="BH322" i="1"/>
  <c r="BI322" i="1"/>
  <c r="BJ322" i="1"/>
  <c r="BK322" i="1"/>
  <c r="BO322" i="1"/>
  <c r="BP322" i="1"/>
  <c r="BQ322" i="1"/>
  <c r="BR322" i="1"/>
  <c r="BS322" i="1"/>
  <c r="BT322" i="1"/>
  <c r="BV322" i="1"/>
  <c r="CG322" i="1"/>
  <c r="CH322" i="1"/>
  <c r="CI322" i="1"/>
  <c r="CJ322" i="1"/>
  <c r="CK322" i="1"/>
  <c r="CO322" i="1"/>
  <c r="FQ322" i="1"/>
  <c r="FR322" i="1"/>
  <c r="FS322" i="1"/>
  <c r="FT322" i="1"/>
  <c r="FU322" i="1"/>
  <c r="GX322" i="1"/>
  <c r="IC322" i="1"/>
  <c r="ID322" i="1"/>
  <c r="IE322" i="1"/>
  <c r="IF322" i="1"/>
  <c r="IG322" i="1"/>
  <c r="R323" i="1"/>
  <c r="AE323" i="1"/>
  <c r="AF323" i="1"/>
  <c r="AG323" i="1"/>
  <c r="AI323" i="1"/>
  <c r="AJ323" i="1"/>
  <c r="AO323" i="1"/>
  <c r="AP323" i="1"/>
  <c r="AQ323" i="1"/>
  <c r="AS323" i="1"/>
  <c r="AT323" i="1"/>
  <c r="AU323" i="1"/>
  <c r="AY323" i="1"/>
  <c r="AZ323" i="1"/>
  <c r="BA323" i="1"/>
  <c r="BG323" i="1"/>
  <c r="BH323" i="1"/>
  <c r="BI323" i="1"/>
  <c r="BJ323" i="1"/>
  <c r="BK323" i="1"/>
  <c r="BO323" i="1"/>
  <c r="BP323" i="1"/>
  <c r="BQ323" i="1"/>
  <c r="BR323" i="1"/>
  <c r="BS323" i="1"/>
  <c r="BT323" i="1"/>
  <c r="BV323" i="1"/>
  <c r="CG323" i="1"/>
  <c r="CH323" i="1"/>
  <c r="CI323" i="1"/>
  <c r="CJ323" i="1"/>
  <c r="CK323" i="1"/>
  <c r="CO323" i="1"/>
  <c r="FQ323" i="1"/>
  <c r="FR323" i="1"/>
  <c r="FS323" i="1"/>
  <c r="FT323" i="1"/>
  <c r="FU323" i="1"/>
  <c r="GX323" i="1"/>
  <c r="IC323" i="1"/>
  <c r="ID323" i="1"/>
  <c r="IE323" i="1"/>
  <c r="IF323" i="1"/>
  <c r="IG323" i="1"/>
  <c r="R324" i="1"/>
  <c r="AE324" i="1"/>
  <c r="AF324" i="1"/>
  <c r="AG324" i="1"/>
  <c r="AI324" i="1"/>
  <c r="AJ324" i="1"/>
  <c r="AO324" i="1"/>
  <c r="AP324" i="1"/>
  <c r="AQ324" i="1"/>
  <c r="AS324" i="1"/>
  <c r="AT324" i="1"/>
  <c r="AU324" i="1"/>
  <c r="AY324" i="1"/>
  <c r="AZ324" i="1"/>
  <c r="BA324" i="1"/>
  <c r="BG324" i="1"/>
  <c r="BH324" i="1"/>
  <c r="BI324" i="1"/>
  <c r="BJ324" i="1"/>
  <c r="BK324" i="1"/>
  <c r="BO324" i="1"/>
  <c r="BP324" i="1"/>
  <c r="BQ324" i="1"/>
  <c r="BR324" i="1"/>
  <c r="BS324" i="1"/>
  <c r="BT324" i="1"/>
  <c r="BV324" i="1"/>
  <c r="CG324" i="1"/>
  <c r="CH324" i="1"/>
  <c r="CI324" i="1"/>
  <c r="CJ324" i="1"/>
  <c r="CK324" i="1"/>
  <c r="CO324" i="1"/>
  <c r="FQ324" i="1"/>
  <c r="FR324" i="1"/>
  <c r="FS324" i="1"/>
  <c r="FT324" i="1"/>
  <c r="FU324" i="1"/>
  <c r="GX324" i="1"/>
  <c r="IC324" i="1"/>
  <c r="ID324" i="1"/>
  <c r="IE324" i="1"/>
  <c r="IF324" i="1"/>
  <c r="IG324" i="1"/>
  <c r="R325" i="1"/>
  <c r="AE325" i="1"/>
  <c r="AF325" i="1"/>
  <c r="AG325" i="1"/>
  <c r="AI325" i="1"/>
  <c r="AJ325" i="1"/>
  <c r="AO325" i="1"/>
  <c r="AP325" i="1"/>
  <c r="AQ325" i="1"/>
  <c r="AS325" i="1"/>
  <c r="AT325" i="1"/>
  <c r="AU325" i="1"/>
  <c r="AY325" i="1"/>
  <c r="AZ325" i="1"/>
  <c r="BA325" i="1"/>
  <c r="BG325" i="1"/>
  <c r="BH325" i="1"/>
  <c r="BI325" i="1"/>
  <c r="BJ325" i="1"/>
  <c r="BK325" i="1"/>
  <c r="BO325" i="1"/>
  <c r="BP325" i="1"/>
  <c r="BQ325" i="1"/>
  <c r="BR325" i="1"/>
  <c r="BS325" i="1"/>
  <c r="BT325" i="1"/>
  <c r="BV325" i="1"/>
  <c r="CG325" i="1"/>
  <c r="CH325" i="1"/>
  <c r="CI325" i="1"/>
  <c r="CJ325" i="1"/>
  <c r="CK325" i="1"/>
  <c r="CO325" i="1"/>
  <c r="FQ325" i="1"/>
  <c r="FR325" i="1"/>
  <c r="FS325" i="1"/>
  <c r="FT325" i="1"/>
  <c r="FU325" i="1"/>
  <c r="GX325" i="1"/>
  <c r="IC325" i="1"/>
  <c r="ID325" i="1"/>
  <c r="IE325" i="1"/>
  <c r="IF325" i="1"/>
  <c r="IG325" i="1"/>
  <c r="R326" i="1"/>
  <c r="AE326" i="1"/>
  <c r="AF326" i="1"/>
  <c r="AG326" i="1"/>
  <c r="AI326" i="1"/>
  <c r="AJ326" i="1"/>
  <c r="AO326" i="1"/>
  <c r="AP326" i="1"/>
  <c r="AQ326" i="1"/>
  <c r="AS326" i="1"/>
  <c r="AT326" i="1"/>
  <c r="AU326" i="1"/>
  <c r="AY326" i="1"/>
  <c r="AZ326" i="1"/>
  <c r="BA326" i="1"/>
  <c r="BG326" i="1"/>
  <c r="BH326" i="1"/>
  <c r="BI326" i="1"/>
  <c r="BJ326" i="1"/>
  <c r="BK326" i="1"/>
  <c r="BO326" i="1"/>
  <c r="BP326" i="1"/>
  <c r="BQ326" i="1"/>
  <c r="BR326" i="1"/>
  <c r="BS326" i="1"/>
  <c r="BT326" i="1"/>
  <c r="BV326" i="1"/>
  <c r="CG326" i="1"/>
  <c r="CH326" i="1"/>
  <c r="CI326" i="1"/>
  <c r="CJ326" i="1"/>
  <c r="CK326" i="1"/>
  <c r="CO326" i="1"/>
  <c r="FQ326" i="1"/>
  <c r="FR326" i="1"/>
  <c r="FS326" i="1"/>
  <c r="FT326" i="1"/>
  <c r="FU326" i="1"/>
  <c r="GX326" i="1"/>
  <c r="IC326" i="1"/>
  <c r="ID326" i="1"/>
  <c r="IE326" i="1"/>
  <c r="IF326" i="1"/>
  <c r="IG326" i="1"/>
  <c r="R327" i="1"/>
  <c r="AE327" i="1"/>
  <c r="AF327" i="1"/>
  <c r="AG327" i="1"/>
  <c r="AI327" i="1"/>
  <c r="AJ327" i="1"/>
  <c r="AO327" i="1"/>
  <c r="AP327" i="1"/>
  <c r="AQ327" i="1"/>
  <c r="AS327" i="1"/>
  <c r="AT327" i="1"/>
  <c r="AU327" i="1"/>
  <c r="AY327" i="1"/>
  <c r="AZ327" i="1"/>
  <c r="BA327" i="1"/>
  <c r="BG327" i="1"/>
  <c r="BH327" i="1"/>
  <c r="BI327" i="1"/>
  <c r="BJ327" i="1"/>
  <c r="BK327" i="1"/>
  <c r="BO327" i="1"/>
  <c r="BP327" i="1"/>
  <c r="BQ327" i="1"/>
  <c r="BR327" i="1"/>
  <c r="BS327" i="1"/>
  <c r="BT327" i="1"/>
  <c r="BV327" i="1"/>
  <c r="CG327" i="1"/>
  <c r="CH327" i="1"/>
  <c r="CI327" i="1"/>
  <c r="CJ327" i="1"/>
  <c r="CK327" i="1"/>
  <c r="CO327" i="1"/>
  <c r="FQ327" i="1"/>
  <c r="FR327" i="1"/>
  <c r="FS327" i="1"/>
  <c r="FT327" i="1"/>
  <c r="FU327" i="1"/>
  <c r="GX327" i="1"/>
  <c r="IC327" i="1"/>
  <c r="ID327" i="1"/>
  <c r="IE327" i="1"/>
  <c r="IF327" i="1"/>
  <c r="IG327" i="1"/>
  <c r="R328" i="1"/>
  <c r="AE328" i="1"/>
  <c r="AF328" i="1"/>
  <c r="AG328" i="1"/>
  <c r="AI328" i="1"/>
  <c r="AJ328" i="1"/>
  <c r="AO328" i="1"/>
  <c r="AP328" i="1"/>
  <c r="AQ328" i="1"/>
  <c r="AS328" i="1"/>
  <c r="AT328" i="1"/>
  <c r="AU328" i="1"/>
  <c r="AY328" i="1"/>
  <c r="AZ328" i="1"/>
  <c r="BA328" i="1"/>
  <c r="BG328" i="1"/>
  <c r="BH328" i="1"/>
  <c r="BI328" i="1"/>
  <c r="BJ328" i="1"/>
  <c r="BK328" i="1"/>
  <c r="BO328" i="1"/>
  <c r="BP328" i="1"/>
  <c r="BQ328" i="1"/>
  <c r="BR328" i="1"/>
  <c r="BS328" i="1"/>
  <c r="BT328" i="1"/>
  <c r="BV328" i="1"/>
  <c r="CG328" i="1"/>
  <c r="CH328" i="1"/>
  <c r="CI328" i="1"/>
  <c r="CJ328" i="1"/>
  <c r="CK328" i="1"/>
  <c r="CO328" i="1"/>
  <c r="FQ328" i="1"/>
  <c r="FR328" i="1"/>
  <c r="FS328" i="1"/>
  <c r="FT328" i="1"/>
  <c r="FU328" i="1"/>
  <c r="GX328" i="1"/>
  <c r="IC328" i="1"/>
  <c r="ID328" i="1"/>
  <c r="IE328" i="1"/>
  <c r="IF328" i="1"/>
  <c r="IG328" i="1"/>
  <c r="R329" i="1"/>
  <c r="AE329" i="1"/>
  <c r="AF329" i="1"/>
  <c r="AG329" i="1"/>
  <c r="AI329" i="1"/>
  <c r="AJ329" i="1"/>
  <c r="AO329" i="1"/>
  <c r="AP329" i="1"/>
  <c r="AQ329" i="1"/>
  <c r="AS329" i="1"/>
  <c r="AT329" i="1"/>
  <c r="AU329" i="1"/>
  <c r="AY329" i="1"/>
  <c r="AZ329" i="1"/>
  <c r="BA329" i="1"/>
  <c r="BG329" i="1"/>
  <c r="BH329" i="1"/>
  <c r="BI329" i="1"/>
  <c r="BJ329" i="1"/>
  <c r="BK329" i="1"/>
  <c r="BO329" i="1"/>
  <c r="BP329" i="1"/>
  <c r="BQ329" i="1"/>
  <c r="BR329" i="1"/>
  <c r="BS329" i="1"/>
  <c r="BT329" i="1"/>
  <c r="BV329" i="1"/>
  <c r="CG329" i="1"/>
  <c r="CH329" i="1"/>
  <c r="CI329" i="1"/>
  <c r="CJ329" i="1"/>
  <c r="CK329" i="1"/>
  <c r="CO329" i="1"/>
  <c r="FQ329" i="1"/>
  <c r="FR329" i="1"/>
  <c r="FS329" i="1"/>
  <c r="FT329" i="1"/>
  <c r="FU329" i="1"/>
  <c r="GX329" i="1"/>
  <c r="IC329" i="1"/>
  <c r="ID329" i="1"/>
  <c r="IE329" i="1"/>
  <c r="IF329" i="1"/>
  <c r="IG329" i="1"/>
  <c r="R330" i="1"/>
  <c r="AE330" i="1"/>
  <c r="AF330" i="1"/>
  <c r="AG330" i="1"/>
  <c r="AI330" i="1"/>
  <c r="AJ330" i="1"/>
  <c r="AO330" i="1"/>
  <c r="AP330" i="1"/>
  <c r="AQ330" i="1"/>
  <c r="AS330" i="1"/>
  <c r="AT330" i="1"/>
  <c r="AU330" i="1"/>
  <c r="AY330" i="1"/>
  <c r="AZ330" i="1"/>
  <c r="BA330" i="1"/>
  <c r="BG330" i="1"/>
  <c r="BH330" i="1"/>
  <c r="BI330" i="1"/>
  <c r="BJ330" i="1"/>
  <c r="BK330" i="1"/>
  <c r="BO330" i="1"/>
  <c r="BP330" i="1"/>
  <c r="BQ330" i="1"/>
  <c r="BR330" i="1"/>
  <c r="BS330" i="1"/>
  <c r="BT330" i="1"/>
  <c r="BV330" i="1"/>
  <c r="CG330" i="1"/>
  <c r="CH330" i="1"/>
  <c r="CI330" i="1"/>
  <c r="CJ330" i="1"/>
  <c r="CK330" i="1"/>
  <c r="CO330" i="1"/>
  <c r="FQ330" i="1"/>
  <c r="FR330" i="1"/>
  <c r="FS330" i="1"/>
  <c r="FT330" i="1"/>
  <c r="FU330" i="1"/>
  <c r="GX330" i="1"/>
  <c r="IC330" i="1"/>
  <c r="ID330" i="1"/>
  <c r="IE330" i="1"/>
  <c r="IF330" i="1"/>
  <c r="IG3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Keith Putirka</author>
  </authors>
  <commentList>
    <comment ref="R13" authorId="0" shapeId="0" xr:uid="{00000000-0006-0000-0100-000001000000}">
      <text>
        <r>
          <rPr>
            <b/>
            <sz val="9"/>
            <color rgb="FF000000"/>
            <rFont val="Verdana"/>
            <family val="2"/>
          </rPr>
          <t>Keith Putirka:</t>
        </r>
        <r>
          <rPr>
            <sz val="9"/>
            <color rgb="FF000000"/>
            <rFont val="Verdana"/>
            <family val="2"/>
          </rPr>
          <t xml:space="preserve">
</t>
        </r>
        <r>
          <rPr>
            <sz val="9"/>
            <color rgb="FF000000"/>
            <rFont val="Verdana"/>
            <family val="2"/>
          </rPr>
          <t>This is a model (published in an abstract in GSA, 2014) that calculates water concentrations when liquids are water saturated.</t>
        </r>
      </text>
    </comment>
  </commentList>
</comments>
</file>

<file path=xl/sharedStrings.xml><?xml version="1.0" encoding="utf-8"?>
<sst xmlns="http://schemas.openxmlformats.org/spreadsheetml/2006/main" count="589" uniqueCount="236">
  <si>
    <t>a</t>
  </si>
  <si>
    <t>SiO2</t>
  </si>
  <si>
    <t>Observed Cpx Components</t>
  </si>
  <si>
    <t>Predicted Cpx Components (Putirka, 1999)</t>
  </si>
  <si>
    <t>H2O</t>
  </si>
  <si>
    <t>Eqn 32a</t>
  </si>
  <si>
    <t>Cation</t>
  </si>
  <si>
    <t>Na</t>
  </si>
  <si>
    <t>Cr</t>
  </si>
  <si>
    <t>Ca</t>
  </si>
  <si>
    <t>Mg</t>
  </si>
  <si>
    <t>Mn</t>
  </si>
  <si>
    <t>Fe</t>
  </si>
  <si>
    <t>Ti</t>
  </si>
  <si>
    <t>Si</t>
  </si>
  <si>
    <t>Clinopyroxene components</t>
  </si>
  <si>
    <t>Component</t>
  </si>
  <si>
    <t xml:space="preserve">T(K ) </t>
  </si>
  <si>
    <t xml:space="preserve">P(kbar) </t>
  </si>
  <si>
    <t>Experiment/Sample</t>
  </si>
  <si>
    <t>Clinopyroxene thermobarometers</t>
  </si>
  <si>
    <t>Author (year)</t>
  </si>
  <si>
    <t>P(kbar)</t>
  </si>
  <si>
    <t>Al(IV)</t>
  </si>
  <si>
    <t>AL(VI)</t>
  </si>
  <si>
    <t>Al (total)</t>
  </si>
  <si>
    <t>Fe3+</t>
  </si>
  <si>
    <t>Jd</t>
  </si>
  <si>
    <t>CaTs</t>
  </si>
  <si>
    <t>CaTi</t>
  </si>
  <si>
    <t>CrCaTs</t>
  </si>
  <si>
    <t>DiHd (1996)</t>
  </si>
  <si>
    <t>EnFs</t>
  </si>
  <si>
    <t>DiHd (2003)</t>
  </si>
  <si>
    <t>lnK(Jd-liq)</t>
  </si>
  <si>
    <t>lnK(Jd-DiHd)</t>
  </si>
  <si>
    <t>Putirka et al (2003)</t>
  </si>
  <si>
    <t>Fe(M1)*Mg(M2)/Fe(M2)Mg(M1)</t>
  </si>
  <si>
    <t>d</t>
  </si>
  <si>
    <t>Abs</t>
  </si>
  <si>
    <t>Eqn 32b</t>
  </si>
  <si>
    <t>Nimis (1999)</t>
  </si>
  <si>
    <t>Cation Proportions</t>
  </si>
  <si>
    <t>Cation Fractions</t>
  </si>
  <si>
    <t>Mole Proportions</t>
  </si>
  <si>
    <t>Numers of oxygens</t>
  </si>
  <si>
    <t>Ca(M2)</t>
  </si>
  <si>
    <t>Gray field = input</t>
  </si>
  <si>
    <t>Blue field = output</t>
  </si>
  <si>
    <t>Leave Blank</t>
  </si>
  <si>
    <t>DiHd</t>
  </si>
  <si>
    <t>Equations</t>
  </si>
  <si>
    <t>Oxy</t>
  </si>
  <si>
    <t>Sum</t>
  </si>
  <si>
    <t>ORF</t>
  </si>
  <si>
    <t>Oxy renorm  factor</t>
  </si>
  <si>
    <t>Fe3+ from charge balance</t>
  </si>
  <si>
    <t>Putirka (2008) RiMG MODELS</t>
  </si>
  <si>
    <t>Putirka (2008) RiMG</t>
  </si>
  <si>
    <t>Nimis &amp; Ulmer (1999)</t>
  </si>
  <si>
    <t>XHD</t>
  </si>
  <si>
    <t>XEN</t>
  </si>
  <si>
    <t>XFS</t>
  </si>
  <si>
    <t>XAC+ XJD</t>
  </si>
  <si>
    <t>V1</t>
  </si>
  <si>
    <t>V2</t>
  </si>
  <si>
    <t>V3</t>
  </si>
  <si>
    <t>V4</t>
  </si>
  <si>
    <t>Zc</t>
  </si>
  <si>
    <t>V(Cell, P,T)</t>
  </si>
  <si>
    <t>P(TH)</t>
  </si>
  <si>
    <t>P(MA)</t>
  </si>
  <si>
    <t>aCpx-En</t>
  </si>
  <si>
    <t>dT</t>
  </si>
  <si>
    <t>I=1</t>
  </si>
  <si>
    <t>DM1-O</t>
  </si>
  <si>
    <t>Calcualted using normative scheme from Putirka et al. (1996)</t>
  </si>
  <si>
    <t>Na(M2)</t>
  </si>
  <si>
    <t>v(cell)</t>
  </si>
  <si>
    <t>V(M1)</t>
  </si>
  <si>
    <t>M1 charge</t>
  </si>
  <si>
    <t>alpha</t>
  </si>
  <si>
    <t>K</t>
  </si>
  <si>
    <t>dV(TM1)</t>
  </si>
  <si>
    <t>Total alkalis</t>
  </si>
  <si>
    <t>Alk boundary</t>
  </si>
  <si>
    <t>Vcell</t>
  </si>
  <si>
    <t>VM1</t>
  </si>
  <si>
    <t>P(BA)</t>
  </si>
  <si>
    <t>XFE</t>
  </si>
  <si>
    <t>XMG</t>
  </si>
  <si>
    <t>XAC</t>
  </si>
  <si>
    <t>XdNA</t>
  </si>
  <si>
    <t>XdFET= XES</t>
  </si>
  <si>
    <t>XJD</t>
  </si>
  <si>
    <t>XddNA</t>
  </si>
  <si>
    <t>XdALO</t>
  </si>
  <si>
    <t>XCATS</t>
  </si>
  <si>
    <t>XCC</t>
  </si>
  <si>
    <t>XDI</t>
  </si>
  <si>
    <t>Meas</t>
  </si>
  <si>
    <t>Nimis (1995)</t>
  </si>
  <si>
    <t>M1-M2</t>
  </si>
  <si>
    <t>solv quad</t>
  </si>
  <si>
    <t>Mean</t>
  </si>
  <si>
    <t>thol</t>
  </si>
  <si>
    <t>Mildly Alk</t>
  </si>
  <si>
    <t>Irvine and Baragar</t>
  </si>
  <si>
    <t>TH</t>
  </si>
  <si>
    <t>MA</t>
  </si>
  <si>
    <t>P(TH) or</t>
  </si>
  <si>
    <t>Nimis &amp; Taylor 2000</t>
  </si>
  <si>
    <t>b</t>
  </si>
  <si>
    <t>c</t>
  </si>
  <si>
    <t>Liquid compositons</t>
  </si>
  <si>
    <t>Cpx compositons</t>
  </si>
  <si>
    <t>Putirka et al (1996)</t>
  </si>
  <si>
    <t>TiO2</t>
  </si>
  <si>
    <t>Al2O3</t>
  </si>
  <si>
    <t>FeO</t>
  </si>
  <si>
    <t>MnO</t>
  </si>
  <si>
    <t>MgO</t>
  </si>
  <si>
    <t>CaO</t>
  </si>
  <si>
    <t>Na2O</t>
  </si>
  <si>
    <t>K2O</t>
  </si>
  <si>
    <t>Cr2O3</t>
  </si>
  <si>
    <t>P2O5</t>
  </si>
  <si>
    <t>Cations on the basis of 6 oxygens</t>
  </si>
  <si>
    <t>Lindley</t>
  </si>
  <si>
    <t>Droop</t>
  </si>
  <si>
    <t>Eqn T1</t>
  </si>
  <si>
    <t>Eqn T2</t>
  </si>
  <si>
    <t>Eqn P1</t>
  </si>
  <si>
    <t>Eqn 30</t>
  </si>
  <si>
    <t>Eqn 31</t>
  </si>
  <si>
    <t>Eqn 33</t>
  </si>
  <si>
    <t>Eqn 34</t>
  </si>
  <si>
    <t xml:space="preserve">Error on </t>
  </si>
  <si>
    <t>New Nimis-form (global</t>
  </si>
  <si>
    <t>Eqn. 32d</t>
  </si>
  <si>
    <t>Eqn 35</t>
  </si>
  <si>
    <t>FeOt</t>
  </si>
  <si>
    <t>Eqn. 32c</t>
    <phoneticPr fontId="3"/>
  </si>
  <si>
    <t>Eqn. 32c</t>
    <phoneticPr fontId="3"/>
  </si>
  <si>
    <t>P(kbar)</t>
    <phoneticPr fontId="3"/>
  </si>
  <si>
    <t>Molecular weights</t>
  </si>
  <si>
    <t>AlO3/2</t>
  </si>
  <si>
    <t>NaO0.5</t>
  </si>
  <si>
    <t>KO0.5</t>
  </si>
  <si>
    <t>CrO3/2</t>
  </si>
  <si>
    <t>PO5/2</t>
  </si>
  <si>
    <t>total</t>
  </si>
  <si>
    <t>Mg# liq</t>
  </si>
  <si>
    <t>T(K) P-ind</t>
  </si>
  <si>
    <t>T(K) P-dep</t>
  </si>
  <si>
    <t>T(K)</t>
  </si>
  <si>
    <t>T(C )</t>
  </si>
  <si>
    <t>T(K) Meas/10^4</t>
  </si>
  <si>
    <t>a(cpx-En)</t>
  </si>
  <si>
    <t>KD(Fe-Mg)</t>
  </si>
  <si>
    <t>CNM</t>
  </si>
  <si>
    <t>R3+</t>
  </si>
  <si>
    <t>M1 Fe+Mg</t>
  </si>
  <si>
    <t>M2 Fe+Mg</t>
  </si>
  <si>
    <t>Fe2+ total</t>
  </si>
  <si>
    <t>a=KD-1</t>
  </si>
  <si>
    <t>x</t>
  </si>
  <si>
    <t>Fe(M2)</t>
  </si>
  <si>
    <t>Fe(M1)</t>
  </si>
  <si>
    <t>Mg(M2)</t>
  </si>
  <si>
    <t>Mg(M1)</t>
  </si>
  <si>
    <t>Barometers (and thermometer) based on Cpx compositions only</t>
  </si>
  <si>
    <t>Results for 2003 models</t>
  </si>
  <si>
    <t>There is no intrinsic problem with mixing models. So for example, one can change the cell addresses</t>
  </si>
  <si>
    <t>so that the barometer in AP uses T(K) from AR, instead of AO</t>
  </si>
  <si>
    <t>The Default is that the 1996 and 2003 models are paired with one another for iterative P-T calculations</t>
  </si>
  <si>
    <t>The models may agree within error; if not, then the 1996 models are preferred for</t>
  </si>
  <si>
    <t>basalts, including those with high alkalis; the 2003 models are better for SiO2-rich systems</t>
  </si>
  <si>
    <t>Model P-T Output Using the 1996 and 2003 Calibrations</t>
  </si>
  <si>
    <t>Columns AF and AG are used for the Equilibirum tests of columns AV-BB</t>
  </si>
  <si>
    <t>T(K) Eqn. 33</t>
  </si>
  <si>
    <t>Use Eqn. 33 with new barometer</t>
  </si>
  <si>
    <t>Anhydrous Systems</t>
  </si>
  <si>
    <t>DiHd error</t>
  </si>
  <si>
    <t>NEW</t>
  </si>
  <si>
    <t>Saturation</t>
  </si>
  <si>
    <t xml:space="preserve">Reported P-T </t>
  </si>
  <si>
    <t>Use Eqn. 34 with 1996 barometer</t>
  </si>
  <si>
    <t>P(kbar) 1996 P1</t>
  </si>
  <si>
    <t>Use Eqn. 33 with 1996 barometer</t>
  </si>
  <si>
    <t>T(K) Eqn. 34 (liq only)</t>
  </si>
  <si>
    <t>Putirka (1999)</t>
  </si>
  <si>
    <t>Model P-T Output for Neave and Putirka (2017)</t>
  </si>
  <si>
    <t>P(kbar) N&amp;P 2017</t>
  </si>
  <si>
    <t>Putirka 2008</t>
  </si>
  <si>
    <t>Select Value for error bounds</t>
  </si>
  <si>
    <t>Equilibrium minus 1 sigma</t>
  </si>
  <si>
    <t>Equilibrium plus 1 sigma</t>
  </si>
  <si>
    <t>100 X</t>
  </si>
  <si>
    <t>Mg/Fe-ol</t>
  </si>
  <si>
    <t>Mg/Fe-liq</t>
  </si>
  <si>
    <t>Mg#liq - 0.3</t>
  </si>
  <si>
    <t>Mg#ol - 0.3</t>
  </si>
  <si>
    <t>The Rhodes Diagram - Test for Fe-Mg echange, Cpx-liq Equilibrium</t>
  </si>
  <si>
    <t>Mg# Cpx</t>
  </si>
  <si>
    <t>Mg# Liq</t>
  </si>
  <si>
    <t>DiHd (old)</t>
  </si>
  <si>
    <t>Coefficient for melt Fe2+/Fe3+</t>
  </si>
  <si>
    <t>Experimental compositions given as examples</t>
  </si>
  <si>
    <t>Enter liquid composition here (glass or whole rock, etc.)</t>
  </si>
  <si>
    <t>Enter clinopyroxene composition here</t>
  </si>
  <si>
    <t>Liquid composition - in weight percent</t>
  </si>
  <si>
    <t>Clinopyroxene compositions - in weight percent</t>
  </si>
  <si>
    <t>T(C)</t>
  </si>
  <si>
    <r>
      <t>K</t>
    </r>
    <r>
      <rPr>
        <vertAlign val="subscript"/>
        <sz val="10"/>
        <rFont val="Verdana"/>
        <family val="2"/>
      </rPr>
      <t>D</t>
    </r>
    <r>
      <rPr>
        <sz val="10"/>
        <rFont val="Verdana"/>
        <family val="2"/>
      </rPr>
      <t>(Fe-Mg)</t>
    </r>
  </si>
  <si>
    <t>1) INPUT required in GRAY columns (F-Q, and T-AC)</t>
  </si>
  <si>
    <t>2) OUTPUTS are in BLUE columns (AE-CK)</t>
  </si>
  <si>
    <t>Results for new hydrous thermometer</t>
  </si>
  <si>
    <t>Results for 1996 models</t>
  </si>
  <si>
    <t>Additional output: calculated values for T and P</t>
  </si>
  <si>
    <t>one-to-one line</t>
  </si>
  <si>
    <t>Tests for equilibrium, based on Putirka (1999) models: Compare columns AV-BA to BD-BI</t>
  </si>
  <si>
    <t>See chart: test for equilibrium</t>
  </si>
  <si>
    <t>By default, these equations (columns AV-BB) use P-T output from Columns AF &amp; AG</t>
  </si>
  <si>
    <t>T(C) P-ind</t>
  </si>
  <si>
    <t>T(C) P-dep</t>
  </si>
  <si>
    <t>Cpx sat T(C)</t>
  </si>
  <si>
    <t>Calculations</t>
  </si>
  <si>
    <t>Be sure that calculations are set to "Iterative" in Excel's preferences</t>
  </si>
  <si>
    <t>Hydrous Systems</t>
  </si>
  <si>
    <t>T(C) Eqn. 33</t>
  </si>
  <si>
    <t>Select Value for KD(Fe-Mg)cpx-liq</t>
  </si>
  <si>
    <t>Ancient Alkaline Centers</t>
  </si>
  <si>
    <t>Ellittico Volcnaic Phase</t>
  </si>
  <si>
    <t>2002/2003</t>
  </si>
  <si>
    <t>2011/2012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</si>
</sst>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0.0"/>
  </numFmts>
  <fonts count="30" x14ac:knownFonts="1">
    <font>
      <sz val="10"/>
      <name val="Verdana"/>
    </font>
    <font>
      <b/>
      <sz val="10"/>
      <name val="Verdana"/>
      <family val="2"/>
    </font>
    <font>
      <sz val="10"/>
      <name val="Verdana"/>
      <family val="2"/>
    </font>
    <font>
      <sz val="8"/>
      <name val="Verdana"/>
      <family val="2"/>
    </font>
    <font>
      <b/>
      <sz val="18"/>
      <color indexed="8"/>
      <name val="Verdana"/>
      <family val="2"/>
    </font>
    <font>
      <sz val="10"/>
      <color indexed="8"/>
      <name val="Verdana"/>
      <family val="2"/>
    </font>
    <font>
      <sz val="14"/>
      <color indexed="8"/>
      <name val="Verdana"/>
      <family val="2"/>
    </font>
    <font>
      <sz val="10"/>
      <name val="Verdana"/>
      <family val="2"/>
    </font>
    <font>
      <b/>
      <sz val="12"/>
      <name val="Verdana"/>
      <family val="2"/>
    </font>
    <font>
      <b/>
      <sz val="14"/>
      <name val="Verdana"/>
      <family val="2"/>
    </font>
    <font>
      <sz val="12"/>
      <name val="Verdana"/>
      <family val="2"/>
    </font>
    <font>
      <u/>
      <sz val="10"/>
      <color theme="10"/>
      <name val="Verdana"/>
      <family val="2"/>
    </font>
    <font>
      <u/>
      <sz val="10"/>
      <color theme="11"/>
      <name val="Verdana"/>
      <family val="2"/>
    </font>
    <font>
      <b/>
      <sz val="18"/>
      <name val="Geneva"/>
      <family val="2"/>
    </font>
    <font>
      <sz val="14"/>
      <name val="Verdana"/>
      <family val="2"/>
    </font>
    <font>
      <b/>
      <sz val="10"/>
      <color indexed="8"/>
      <name val="Verdana"/>
      <family val="2"/>
    </font>
    <font>
      <sz val="10"/>
      <name val="Verdana"/>
      <family val="2"/>
    </font>
    <font>
      <b/>
      <sz val="10"/>
      <color rgb="FFFF0000"/>
      <name val="Verdana"/>
      <family val="2"/>
    </font>
    <font>
      <sz val="10"/>
      <color indexed="8"/>
      <name val="Verdana"/>
      <family val="2"/>
    </font>
    <font>
      <vertAlign val="subscript"/>
      <sz val="10"/>
      <name val="Verdana"/>
      <family val="2"/>
    </font>
    <font>
      <b/>
      <sz val="10"/>
      <name val="Verdana"/>
      <family val="2"/>
    </font>
    <font>
      <sz val="12"/>
      <color indexed="8"/>
      <name val="Verdana"/>
      <family val="2"/>
    </font>
    <font>
      <b/>
      <sz val="12"/>
      <color rgb="FFFF0000"/>
      <name val="Verdana"/>
      <family val="2"/>
    </font>
    <font>
      <b/>
      <sz val="12"/>
      <name val="Verdana"/>
      <family val="2"/>
    </font>
    <font>
      <sz val="10"/>
      <color rgb="FFFF0000"/>
      <name val="Verdana"/>
      <family val="2"/>
    </font>
    <font>
      <sz val="10"/>
      <color theme="1"/>
      <name val="Calibri"/>
      <family val="2"/>
    </font>
    <font>
      <sz val="10"/>
      <color theme="1"/>
      <name val="Calibri"/>
      <family val="2"/>
      <scheme val="minor"/>
    </font>
    <font>
      <b/>
      <sz val="9"/>
      <color rgb="FF000000"/>
      <name val="Verdana"/>
      <family val="2"/>
    </font>
    <font>
      <sz val="9"/>
      <color rgb="FF000000"/>
      <name val="Verdana"/>
      <family val="2"/>
    </font>
    <font>
      <sz val="10"/>
      <name val="Calibri"/>
      <family val="2"/>
    </font>
  </fonts>
  <fills count="8">
    <fill>
      <patternFill patternType="none"/>
    </fill>
    <fill>
      <patternFill patternType="gray125"/>
    </fill>
    <fill>
      <patternFill patternType="solid">
        <fgColor indexed="22"/>
        <bgColor indexed="64"/>
      </patternFill>
    </fill>
    <fill>
      <patternFill patternType="solid">
        <fgColor indexed="44"/>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0" tint="-0.14999847407452621"/>
        <bgColor indexed="64"/>
      </patternFill>
    </fill>
  </fills>
  <borders count="21">
    <border>
      <left/>
      <right/>
      <top/>
      <bottom/>
      <diagonal/>
    </border>
    <border>
      <left/>
      <right/>
      <top style="medium">
        <color auto="1"/>
      </top>
      <bottom/>
      <diagonal/>
    </border>
    <border>
      <left/>
      <right/>
      <top/>
      <bottom style="medium">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right style="thin">
        <color auto="1"/>
      </right>
      <top/>
      <bottom/>
      <diagonal/>
    </border>
    <border>
      <left style="thin">
        <color auto="1"/>
      </left>
      <right/>
      <top/>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s>
  <cellStyleXfs count="45">
    <xf numFmtId="0" fontId="0" fillId="0" borderId="0"/>
    <xf numFmtId="0" fontId="10" fillId="0" borderId="0"/>
    <xf numFmtId="0" fontId="2"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207">
    <xf numFmtId="0" fontId="0" fillId="0" borderId="0" xfId="0"/>
    <xf numFmtId="0" fontId="2" fillId="0" borderId="0" xfId="0" applyFont="1" applyFill="1"/>
    <xf numFmtId="164" fontId="2" fillId="0" borderId="0" xfId="0" applyNumberFormat="1" applyFont="1" applyFill="1"/>
    <xf numFmtId="0" fontId="2" fillId="0" borderId="0" xfId="0" applyFont="1" applyFill="1" applyAlignment="1">
      <alignment horizontal="center"/>
    </xf>
    <xf numFmtId="2" fontId="2" fillId="0" borderId="0" xfId="0" applyNumberFormat="1" applyFont="1" applyFill="1" applyAlignment="1">
      <alignment horizontal="center"/>
    </xf>
    <xf numFmtId="0" fontId="5" fillId="0" borderId="0" xfId="0" applyFont="1" applyFill="1" applyAlignment="1">
      <alignment horizontal="center"/>
    </xf>
    <xf numFmtId="0" fontId="0" fillId="0" borderId="0" xfId="0" applyAlignment="1">
      <alignment horizontal="center"/>
    </xf>
    <xf numFmtId="0" fontId="2" fillId="0" borderId="0" xfId="0" applyFont="1" applyFill="1" applyBorder="1" applyAlignment="1">
      <alignment horizontal="center"/>
    </xf>
    <xf numFmtId="0" fontId="7" fillId="0" borderId="0" xfId="0" applyFont="1" applyFill="1" applyAlignment="1">
      <alignment horizontal="center"/>
    </xf>
    <xf numFmtId="0" fontId="2" fillId="0" borderId="7" xfId="0" applyFont="1" applyFill="1" applyBorder="1" applyAlignment="1">
      <alignment horizontal="center"/>
    </xf>
    <xf numFmtId="0" fontId="2" fillId="0" borderId="3" xfId="0" applyFont="1" applyFill="1" applyBorder="1" applyAlignment="1">
      <alignment horizontal="center"/>
    </xf>
    <xf numFmtId="0" fontId="2" fillId="0" borderId="8" xfId="0" applyFont="1" applyFill="1"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0" xfId="0" applyFill="1"/>
    <xf numFmtId="166" fontId="2" fillId="0" borderId="0" xfId="0" applyNumberFormat="1" applyFont="1" applyFill="1" applyAlignment="1">
      <alignment horizontal="center"/>
    </xf>
    <xf numFmtId="0" fontId="0" fillId="0" borderId="8" xfId="0" applyBorder="1"/>
    <xf numFmtId="0" fontId="0" fillId="0" borderId="0" xfId="0" applyFill="1" applyAlignment="1">
      <alignment horizontal="center"/>
    </xf>
    <xf numFmtId="0" fontId="2" fillId="0" borderId="10" xfId="0" applyFont="1" applyFill="1" applyBorder="1" applyAlignment="1">
      <alignment horizontal="center"/>
    </xf>
    <xf numFmtId="0" fontId="2" fillId="0" borderId="9" xfId="0" applyFont="1" applyFill="1" applyBorder="1" applyAlignment="1">
      <alignment horizontal="center"/>
    </xf>
    <xf numFmtId="0" fontId="0" fillId="0" borderId="10" xfId="0" applyFill="1" applyBorder="1" applyAlignment="1">
      <alignment horizontal="center"/>
    </xf>
    <xf numFmtId="0" fontId="0" fillId="0" borderId="5" xfId="0" applyFill="1" applyBorder="1" applyAlignment="1">
      <alignment horizontal="center"/>
    </xf>
    <xf numFmtId="0" fontId="0" fillId="0" borderId="2" xfId="0" applyFill="1" applyBorder="1" applyAlignment="1">
      <alignment horizontal="center"/>
    </xf>
    <xf numFmtId="0" fontId="0" fillId="0" borderId="6" xfId="0" applyFill="1" applyBorder="1" applyAlignment="1">
      <alignment horizontal="center"/>
    </xf>
    <xf numFmtId="0" fontId="1" fillId="0" borderId="8" xfId="0" applyFont="1" applyFill="1" applyBorder="1" applyAlignment="1">
      <alignment horizontal="center"/>
    </xf>
    <xf numFmtId="0" fontId="0" fillId="0" borderId="7" xfId="0" applyFill="1" applyBorder="1" applyAlignment="1">
      <alignment horizontal="center"/>
    </xf>
    <xf numFmtId="0" fontId="0" fillId="0" borderId="3" xfId="0" applyFill="1" applyBorder="1" applyAlignment="1">
      <alignment horizontal="center"/>
    </xf>
    <xf numFmtId="0" fontId="0" fillId="0" borderId="10" xfId="0" applyFont="1" applyFill="1" applyBorder="1" applyAlignment="1">
      <alignment horizontal="left"/>
    </xf>
    <xf numFmtId="0" fontId="0" fillId="0" borderId="6" xfId="0" applyFont="1" applyFill="1" applyBorder="1" applyAlignment="1">
      <alignment horizontal="left"/>
    </xf>
    <xf numFmtId="0" fontId="0" fillId="0" borderId="8" xfId="0" applyBorder="1" applyAlignment="1">
      <alignment horizontal="center"/>
    </xf>
    <xf numFmtId="0" fontId="0" fillId="0" borderId="7" xfId="0" applyBorder="1" applyAlignment="1">
      <alignment horizontal="center"/>
    </xf>
    <xf numFmtId="0" fontId="7" fillId="0" borderId="4" xfId="0" applyFont="1" applyFill="1" applyBorder="1" applyAlignment="1">
      <alignment horizontal="center"/>
    </xf>
    <xf numFmtId="0" fontId="7" fillId="0" borderId="0" xfId="0" applyFont="1" applyFill="1" applyBorder="1" applyAlignment="1">
      <alignment horizontal="center"/>
    </xf>
    <xf numFmtId="0" fontId="7" fillId="0" borderId="9" xfId="0" applyFont="1" applyFill="1" applyBorder="1" applyAlignment="1">
      <alignment horizontal="center"/>
    </xf>
    <xf numFmtId="0" fontId="8" fillId="0" borderId="6" xfId="0" applyFont="1" applyFill="1" applyBorder="1" applyAlignment="1">
      <alignment horizontal="left"/>
    </xf>
    <xf numFmtId="0" fontId="7" fillId="0" borderId="3" xfId="0" applyFont="1" applyFill="1" applyBorder="1" applyAlignment="1">
      <alignment horizontal="center"/>
    </xf>
    <xf numFmtId="0" fontId="1" fillId="0" borderId="5" xfId="0" applyFont="1" applyFill="1" applyBorder="1" applyAlignment="1">
      <alignment horizontal="left"/>
    </xf>
    <xf numFmtId="0" fontId="0" fillId="0" borderId="0" xfId="0" applyFont="1" applyFill="1" applyAlignment="1">
      <alignment horizontal="center"/>
    </xf>
    <xf numFmtId="0" fontId="0" fillId="0" borderId="0" xfId="0" applyFont="1" applyFill="1" applyBorder="1" applyAlignment="1">
      <alignment horizontal="center"/>
    </xf>
    <xf numFmtId="166" fontId="0" fillId="0" borderId="0" xfId="0" applyNumberFormat="1" applyFont="1" applyFill="1" applyBorder="1" applyAlignment="1">
      <alignment horizontal="center"/>
    </xf>
    <xf numFmtId="166" fontId="0" fillId="0" borderId="0" xfId="0" applyNumberFormat="1" applyFont="1" applyAlignment="1">
      <alignment horizontal="center"/>
    </xf>
    <xf numFmtId="2" fontId="0" fillId="0" borderId="0" xfId="0" applyNumberFormat="1" applyAlignment="1">
      <alignment horizontal="center"/>
    </xf>
    <xf numFmtId="0" fontId="5" fillId="0" borderId="0" xfId="0" applyFont="1" applyFill="1" applyAlignment="1"/>
    <xf numFmtId="0" fontId="2" fillId="0" borderId="0" xfId="0" applyFont="1" applyFill="1" applyAlignment="1"/>
    <xf numFmtId="0" fontId="2" fillId="0" borderId="14" xfId="0" applyFont="1" applyFill="1" applyBorder="1" applyAlignment="1">
      <alignment horizontal="center"/>
    </xf>
    <xf numFmtId="0" fontId="2" fillId="0" borderId="15" xfId="0" applyFont="1" applyFill="1" applyBorder="1" applyAlignment="1">
      <alignment horizontal="center"/>
    </xf>
    <xf numFmtId="0" fontId="4" fillId="0" borderId="0" xfId="0" applyFont="1" applyAlignment="1"/>
    <xf numFmtId="0" fontId="5" fillId="0" borderId="0" xfId="0" applyFont="1" applyAlignment="1"/>
    <xf numFmtId="0" fontId="6" fillId="0" borderId="0" xfId="0" applyFont="1" applyAlignment="1"/>
    <xf numFmtId="166" fontId="0" fillId="0" borderId="0" xfId="0" applyNumberFormat="1" applyFont="1" applyFill="1" applyAlignment="1">
      <alignment horizontal="center"/>
    </xf>
    <xf numFmtId="0" fontId="13" fillId="0" borderId="0" xfId="0" applyFont="1"/>
    <xf numFmtId="0" fontId="9" fillId="0" borderId="6" xfId="0" applyFont="1" applyBorder="1"/>
    <xf numFmtId="0" fontId="14" fillId="0" borderId="8" xfId="0" applyFont="1" applyBorder="1"/>
    <xf numFmtId="0" fontId="14" fillId="0" borderId="7" xfId="0" applyFont="1" applyBorder="1"/>
    <xf numFmtId="0" fontId="14" fillId="0" borderId="5" xfId="0" applyFont="1" applyBorder="1"/>
    <xf numFmtId="0" fontId="9" fillId="0" borderId="16" xfId="0" applyFont="1" applyBorder="1"/>
    <xf numFmtId="0" fontId="14" fillId="0" borderId="3" xfId="0" applyFont="1" applyBorder="1"/>
    <xf numFmtId="0" fontId="14" fillId="0" borderId="0" xfId="0" applyFont="1" applyBorder="1"/>
    <xf numFmtId="0" fontId="8" fillId="0" borderId="0" xfId="0" applyFont="1"/>
    <xf numFmtId="0" fontId="9" fillId="0" borderId="5" xfId="0" applyFont="1" applyBorder="1"/>
    <xf numFmtId="0" fontId="9" fillId="0" borderId="0" xfId="0" applyFont="1"/>
    <xf numFmtId="0" fontId="0" fillId="7" borderId="4" xfId="0" applyFill="1" applyBorder="1" applyAlignment="1">
      <alignment horizontal="center"/>
    </xf>
    <xf numFmtId="0" fontId="0" fillId="0" borderId="0" xfId="0" applyFont="1" applyFill="1" applyBorder="1" applyAlignment="1">
      <alignment horizontal="left"/>
    </xf>
    <xf numFmtId="166" fontId="2" fillId="0" borderId="0" xfId="0" applyNumberFormat="1" applyFont="1" applyFill="1" applyBorder="1" applyAlignment="1">
      <alignment horizontal="center"/>
    </xf>
    <xf numFmtId="0" fontId="15" fillId="0" borderId="0" xfId="0" applyFont="1" applyFill="1" applyBorder="1" applyAlignment="1">
      <alignment horizontal="center"/>
    </xf>
    <xf numFmtId="0" fontId="15" fillId="2" borderId="4" xfId="0" applyFont="1" applyFill="1" applyBorder="1" applyAlignment="1">
      <alignment horizontal="center"/>
    </xf>
    <xf numFmtId="2" fontId="15" fillId="6" borderId="2" xfId="0" applyNumberFormat="1" applyFont="1" applyFill="1" applyBorder="1" applyAlignment="1">
      <alignment horizontal="center"/>
    </xf>
    <xf numFmtId="0" fontId="16" fillId="0" borderId="0" xfId="0" applyFont="1"/>
    <xf numFmtId="0" fontId="15" fillId="5" borderId="4" xfId="0" applyFont="1" applyFill="1" applyBorder="1" applyAlignment="1">
      <alignment horizontal="center"/>
    </xf>
    <xf numFmtId="0" fontId="17" fillId="6" borderId="4" xfId="0" applyFont="1" applyFill="1" applyBorder="1" applyAlignment="1">
      <alignment horizontal="center"/>
    </xf>
    <xf numFmtId="0" fontId="17" fillId="0" borderId="0" xfId="0" applyFont="1" applyFill="1" applyBorder="1" applyAlignment="1">
      <alignment horizontal="center"/>
    </xf>
    <xf numFmtId="0" fontId="18" fillId="4" borderId="4" xfId="0" applyFont="1" applyFill="1" applyBorder="1" applyAlignment="1">
      <alignment horizontal="center"/>
    </xf>
    <xf numFmtId="0" fontId="18" fillId="4" borderId="0" xfId="0" applyFont="1" applyFill="1" applyBorder="1" applyAlignment="1">
      <alignment horizontal="center"/>
    </xf>
    <xf numFmtId="0" fontId="18" fillId="0" borderId="0" xfId="0" applyFont="1" applyFill="1" applyBorder="1" applyAlignment="1">
      <alignment horizontal="center"/>
    </xf>
    <xf numFmtId="0" fontId="16" fillId="3" borderId="2" xfId="0" applyFont="1" applyFill="1" applyBorder="1" applyAlignment="1">
      <alignment horizontal="center"/>
    </xf>
    <xf numFmtId="0" fontId="16" fillId="3" borderId="0" xfId="0" applyFont="1" applyFill="1" applyAlignment="1">
      <alignment horizontal="center"/>
    </xf>
    <xf numFmtId="0" fontId="16" fillId="3" borderId="0" xfId="0" applyFont="1" applyFill="1" applyBorder="1" applyAlignment="1">
      <alignment horizontal="center"/>
    </xf>
    <xf numFmtId="0" fontId="16" fillId="0" borderId="0" xfId="0" applyFont="1" applyFill="1" applyAlignment="1">
      <alignment horizontal="center"/>
    </xf>
    <xf numFmtId="165" fontId="16" fillId="3" borderId="2" xfId="0" applyNumberFormat="1" applyFont="1" applyFill="1" applyBorder="1" applyAlignment="1">
      <alignment horizontal="center" wrapText="1"/>
    </xf>
    <xf numFmtId="0" fontId="16" fillId="0" borderId="0" xfId="0" applyFont="1" applyFill="1" applyBorder="1"/>
    <xf numFmtId="0" fontId="16" fillId="0" borderId="0" xfId="0" applyFont="1" applyFill="1"/>
    <xf numFmtId="2" fontId="16" fillId="0" borderId="0" xfId="0" applyNumberFormat="1" applyFont="1" applyFill="1"/>
    <xf numFmtId="165" fontId="16" fillId="0" borderId="0" xfId="0" applyNumberFormat="1" applyFont="1" applyFill="1"/>
    <xf numFmtId="11" fontId="16" fillId="0" borderId="0" xfId="0" applyNumberFormat="1" applyFont="1" applyFill="1" applyAlignment="1">
      <alignment horizontal="center"/>
    </xf>
    <xf numFmtId="165" fontId="16" fillId="0" borderId="0" xfId="0" applyNumberFormat="1" applyFont="1" applyFill="1" applyAlignment="1">
      <alignment horizontal="center" wrapText="1"/>
    </xf>
    <xf numFmtId="165" fontId="16" fillId="0" borderId="2" xfId="0" applyNumberFormat="1" applyFont="1" applyFill="1" applyBorder="1" applyAlignment="1">
      <alignment horizontal="center" wrapText="1"/>
    </xf>
    <xf numFmtId="1" fontId="16" fillId="0" borderId="0" xfId="0" applyNumberFormat="1" applyFont="1" applyFill="1" applyAlignment="1">
      <alignment horizontal="center" wrapText="1"/>
    </xf>
    <xf numFmtId="0" fontId="18" fillId="0" borderId="0" xfId="0" applyFont="1" applyAlignment="1"/>
    <xf numFmtId="0" fontId="18" fillId="0" borderId="0" xfId="0" applyFont="1" applyFill="1" applyAlignment="1"/>
    <xf numFmtId="0" fontId="18" fillId="0" borderId="13" xfId="0" applyFont="1" applyFill="1" applyBorder="1" applyAlignment="1">
      <alignment horizontal="center"/>
    </xf>
    <xf numFmtId="0" fontId="18" fillId="0" borderId="15" xfId="0" applyFont="1" applyFill="1" applyBorder="1" applyAlignment="1">
      <alignment horizontal="center"/>
    </xf>
    <xf numFmtId="0" fontId="18" fillId="0" borderId="0" xfId="0" applyFont="1" applyFill="1" applyAlignment="1">
      <alignment horizontal="center"/>
    </xf>
    <xf numFmtId="0" fontId="15" fillId="2" borderId="0" xfId="0" applyFont="1" applyFill="1" applyAlignment="1">
      <alignment horizontal="left"/>
    </xf>
    <xf numFmtId="0" fontId="18" fillId="2" borderId="0" xfId="0" applyFont="1" applyFill="1" applyAlignment="1">
      <alignment horizontal="center"/>
    </xf>
    <xf numFmtId="2" fontId="20" fillId="6" borderId="0" xfId="0" applyNumberFormat="1" applyFont="1" applyFill="1" applyAlignment="1">
      <alignment horizontal="center"/>
    </xf>
    <xf numFmtId="0" fontId="16" fillId="5" borderId="2" xfId="0" applyFont="1" applyFill="1" applyBorder="1" applyAlignment="1">
      <alignment horizontal="left"/>
    </xf>
    <xf numFmtId="0" fontId="16" fillId="6" borderId="2" xfId="0" applyFont="1" applyFill="1" applyBorder="1" applyAlignment="1">
      <alignment horizontal="left"/>
    </xf>
    <xf numFmtId="0" fontId="16" fillId="6" borderId="2" xfId="0" applyFont="1" applyFill="1" applyBorder="1" applyAlignment="1">
      <alignment horizontal="center"/>
    </xf>
    <xf numFmtId="0" fontId="16" fillId="0" borderId="0" xfId="0" applyFont="1" applyFill="1" applyBorder="1" applyAlignment="1">
      <alignment horizontal="center"/>
    </xf>
    <xf numFmtId="0" fontId="16" fillId="4" borderId="12" xfId="0" applyFont="1" applyFill="1" applyBorder="1" applyAlignment="1">
      <alignment horizontal="left"/>
    </xf>
    <xf numFmtId="0" fontId="16" fillId="4" borderId="12" xfId="0" applyFont="1" applyFill="1" applyBorder="1" applyAlignment="1">
      <alignment horizontal="center"/>
    </xf>
    <xf numFmtId="0" fontId="16" fillId="4" borderId="1" xfId="0" applyFont="1" applyFill="1" applyBorder="1" applyAlignment="1">
      <alignment horizontal="center"/>
    </xf>
    <xf numFmtId="0" fontId="16" fillId="4" borderId="2" xfId="0" applyFont="1" applyFill="1" applyBorder="1" applyAlignment="1">
      <alignment horizontal="left"/>
    </xf>
    <xf numFmtId="0" fontId="16" fillId="4" borderId="2" xfId="0" applyFont="1" applyFill="1" applyBorder="1" applyAlignment="1">
      <alignment horizontal="center"/>
    </xf>
    <xf numFmtId="0" fontId="16" fillId="4" borderId="0" xfId="0" applyFont="1" applyFill="1" applyBorder="1" applyAlignment="1">
      <alignment horizontal="center"/>
    </xf>
    <xf numFmtId="0" fontId="16" fillId="3" borderId="0" xfId="0" applyFont="1" applyFill="1" applyBorder="1"/>
    <xf numFmtId="0" fontId="16" fillId="3" borderId="0" xfId="0" applyFont="1" applyFill="1"/>
    <xf numFmtId="0" fontId="16" fillId="0" borderId="10" xfId="0" applyFont="1" applyFill="1" applyBorder="1"/>
    <xf numFmtId="0" fontId="16" fillId="0" borderId="9" xfId="0" applyFont="1" applyFill="1" applyBorder="1"/>
    <xf numFmtId="0" fontId="16" fillId="0" borderId="6" xfId="0" applyFont="1" applyFill="1" applyBorder="1"/>
    <xf numFmtId="0" fontId="16" fillId="0" borderId="8" xfId="0" applyFont="1" applyFill="1" applyBorder="1"/>
    <xf numFmtId="0" fontId="16" fillId="0" borderId="7" xfId="0" applyFont="1" applyFill="1" applyBorder="1"/>
    <xf numFmtId="0" fontId="16" fillId="0" borderId="1" xfId="0" applyFont="1" applyFill="1" applyBorder="1" applyAlignment="1">
      <alignment horizontal="center"/>
    </xf>
    <xf numFmtId="0" fontId="21" fillId="0" borderId="0" xfId="0" applyFont="1" applyAlignment="1"/>
    <xf numFmtId="0" fontId="21" fillId="0" borderId="0" xfId="0" applyFont="1" applyFill="1" applyAlignment="1"/>
    <xf numFmtId="0" fontId="21" fillId="0" borderId="0" xfId="0" applyFont="1" applyFill="1" applyAlignment="1">
      <alignment horizontal="center"/>
    </xf>
    <xf numFmtId="0" fontId="16" fillId="0" borderId="4" xfId="0" applyFont="1" applyBorder="1" applyAlignment="1">
      <alignment horizontal="left"/>
    </xf>
    <xf numFmtId="0" fontId="16" fillId="0" borderId="4" xfId="0" applyFont="1" applyBorder="1" applyAlignment="1">
      <alignment horizontal="center"/>
    </xf>
    <xf numFmtId="0" fontId="16" fillId="0" borderId="0" xfId="0" applyFont="1" applyFill="1" applyAlignment="1">
      <alignment horizontal="left"/>
    </xf>
    <xf numFmtId="2" fontId="16" fillId="0" borderId="0" xfId="0" applyNumberFormat="1" applyFont="1" applyFill="1" applyAlignment="1">
      <alignment horizontal="center"/>
    </xf>
    <xf numFmtId="0" fontId="20" fillId="0" borderId="1" xfId="0" applyFont="1" applyFill="1" applyBorder="1" applyAlignment="1">
      <alignment horizontal="left"/>
    </xf>
    <xf numFmtId="0" fontId="20" fillId="0" borderId="1" xfId="0" applyFont="1" applyBorder="1" applyAlignment="1">
      <alignment horizontal="left"/>
    </xf>
    <xf numFmtId="0" fontId="16" fillId="0" borderId="1" xfId="0" applyFont="1" applyFill="1" applyBorder="1"/>
    <xf numFmtId="0" fontId="16" fillId="3" borderId="0" xfId="0" applyFont="1" applyFill="1" applyAlignment="1">
      <alignment horizontal="left"/>
    </xf>
    <xf numFmtId="0" fontId="16" fillId="3" borderId="1" xfId="0" applyFont="1" applyFill="1" applyBorder="1" applyAlignment="1">
      <alignment horizontal="center"/>
    </xf>
    <xf numFmtId="0" fontId="16" fillId="3" borderId="1" xfId="0" applyFont="1" applyFill="1" applyBorder="1" applyAlignment="1">
      <alignment horizontal="left"/>
    </xf>
    <xf numFmtId="0" fontId="16" fillId="3" borderId="1" xfId="0" applyFont="1" applyFill="1" applyBorder="1"/>
    <xf numFmtId="0" fontId="16" fillId="0" borderId="8" xfId="0" applyFont="1" applyBorder="1"/>
    <xf numFmtId="0" fontId="10" fillId="0" borderId="0" xfId="0" applyFont="1" applyAlignment="1">
      <alignment horizontal="center"/>
    </xf>
    <xf numFmtId="0" fontId="10" fillId="0" borderId="0" xfId="0" applyFont="1" applyFill="1" applyAlignment="1">
      <alignment horizontal="center"/>
    </xf>
    <xf numFmtId="2" fontId="10" fillId="0" borderId="0" xfId="0" applyNumberFormat="1" applyFont="1" applyFill="1" applyAlignment="1">
      <alignment horizontal="center"/>
    </xf>
    <xf numFmtId="0" fontId="10" fillId="0" borderId="0" xfId="0" applyFont="1"/>
    <xf numFmtId="0" fontId="10" fillId="0" borderId="0" xfId="0" applyFont="1" applyFill="1"/>
    <xf numFmtId="0" fontId="22" fillId="0" borderId="18" xfId="0" applyFont="1" applyFill="1" applyBorder="1" applyAlignment="1">
      <alignment horizontal="left"/>
    </xf>
    <xf numFmtId="166" fontId="10" fillId="0" borderId="12" xfId="0" applyNumberFormat="1" applyFont="1" applyBorder="1" applyAlignment="1">
      <alignment horizontal="center"/>
    </xf>
    <xf numFmtId="0" fontId="10" fillId="0" borderId="19" xfId="0" applyFont="1" applyFill="1" applyBorder="1" applyAlignment="1">
      <alignment horizontal="center"/>
    </xf>
    <xf numFmtId="0" fontId="10" fillId="0" borderId="0" xfId="0" applyFont="1" applyFill="1" applyBorder="1" applyAlignment="1">
      <alignment horizontal="center"/>
    </xf>
    <xf numFmtId="0" fontId="23" fillId="0" borderId="17" xfId="0" applyFont="1" applyFill="1" applyBorder="1" applyAlignment="1">
      <alignment horizontal="left"/>
    </xf>
    <xf numFmtId="0" fontId="10" fillId="0" borderId="17" xfId="0" applyFont="1" applyFill="1" applyBorder="1" applyAlignment="1">
      <alignment horizontal="center"/>
    </xf>
    <xf numFmtId="0" fontId="23" fillId="0" borderId="0" xfId="0" applyFont="1" applyFill="1" applyBorder="1" applyAlignment="1">
      <alignment horizontal="left"/>
    </xf>
    <xf numFmtId="0" fontId="23" fillId="0" borderId="0" xfId="0" applyFont="1" applyFill="1" applyAlignment="1">
      <alignment horizontal="left"/>
    </xf>
    <xf numFmtId="0" fontId="10" fillId="0" borderId="0" xfId="0" applyFont="1" applyFill="1" applyAlignment="1">
      <alignment horizontal="left"/>
    </xf>
    <xf numFmtId="0" fontId="22" fillId="0" borderId="0" xfId="0" applyFont="1" applyFill="1" applyBorder="1" applyAlignment="1">
      <alignment horizontal="left"/>
    </xf>
    <xf numFmtId="0" fontId="22" fillId="0" borderId="12" xfId="0" applyFont="1" applyFill="1" applyBorder="1" applyAlignment="1">
      <alignment horizontal="left"/>
    </xf>
    <xf numFmtId="0" fontId="22" fillId="0" borderId="19" xfId="0" applyFont="1" applyFill="1" applyBorder="1" applyAlignment="1">
      <alignment horizontal="left"/>
    </xf>
    <xf numFmtId="0" fontId="21" fillId="0" borderId="12" xfId="0" applyFont="1" applyFill="1" applyBorder="1" applyAlignment="1">
      <alignment horizontal="center"/>
    </xf>
    <xf numFmtId="0" fontId="10" fillId="0" borderId="12" xfId="0" applyFont="1" applyFill="1" applyBorder="1" applyAlignment="1">
      <alignment horizontal="center"/>
    </xf>
    <xf numFmtId="0" fontId="10" fillId="0" borderId="20" xfId="0" applyFont="1" applyFill="1" applyBorder="1" applyAlignment="1">
      <alignment horizontal="center"/>
    </xf>
    <xf numFmtId="0" fontId="16" fillId="0" borderId="4" xfId="0" applyFont="1" applyFill="1" applyBorder="1" applyAlignment="1">
      <alignment horizontal="center"/>
    </xf>
    <xf numFmtId="0" fontId="20" fillId="0" borderId="5" xfId="0" applyFont="1" applyFill="1" applyBorder="1" applyAlignment="1"/>
    <xf numFmtId="0" fontId="20" fillId="0" borderId="4" xfId="0" applyFont="1" applyFill="1" applyBorder="1" applyAlignment="1">
      <alignment horizontal="center"/>
    </xf>
    <xf numFmtId="0" fontId="20" fillId="0" borderId="4" xfId="0" applyFont="1" applyBorder="1" applyAlignment="1">
      <alignment horizontal="center"/>
    </xf>
    <xf numFmtId="0" fontId="20" fillId="0" borderId="3" xfId="0" applyFont="1" applyBorder="1" applyAlignment="1">
      <alignment horizontal="center"/>
    </xf>
    <xf numFmtId="0" fontId="16" fillId="0" borderId="6" xfId="0" applyFont="1" applyFill="1" applyBorder="1" applyAlignment="1">
      <alignment horizontal="left"/>
    </xf>
    <xf numFmtId="0" fontId="23" fillId="0" borderId="13" xfId="0" applyFont="1" applyFill="1" applyBorder="1" applyAlignment="1">
      <alignment horizontal="left"/>
    </xf>
    <xf numFmtId="0" fontId="24" fillId="0" borderId="0" xfId="0" applyFont="1" applyFill="1" applyBorder="1" applyAlignment="1">
      <alignment horizontal="center"/>
    </xf>
    <xf numFmtId="0" fontId="24" fillId="0" borderId="12" xfId="0" applyFont="1" applyFill="1" applyBorder="1" applyAlignment="1">
      <alignment horizontal="center"/>
    </xf>
    <xf numFmtId="0" fontId="24" fillId="0" borderId="19" xfId="0" applyFont="1" applyFill="1" applyBorder="1" applyAlignment="1">
      <alignment horizontal="center"/>
    </xf>
    <xf numFmtId="0" fontId="23" fillId="0" borderId="2" xfId="0" applyFont="1" applyFill="1" applyBorder="1" applyAlignment="1">
      <alignment horizontal="left"/>
    </xf>
    <xf numFmtId="0" fontId="20" fillId="0" borderId="0" xfId="0" applyFont="1" applyFill="1" applyAlignment="1">
      <alignment horizontal="left"/>
    </xf>
    <xf numFmtId="0" fontId="24" fillId="0" borderId="18" xfId="0" applyFont="1" applyFill="1" applyBorder="1" applyAlignment="1">
      <alignment horizontal="center"/>
    </xf>
    <xf numFmtId="0" fontId="23" fillId="0" borderId="0" xfId="0" applyFont="1" applyFill="1"/>
    <xf numFmtId="0" fontId="20" fillId="3" borderId="0" xfId="0" applyFont="1" applyFill="1" applyAlignment="1">
      <alignment horizontal="left"/>
    </xf>
    <xf numFmtId="0" fontId="16" fillId="0" borderId="0" xfId="0" applyFont="1" applyFill="1" applyBorder="1" applyAlignment="1"/>
    <xf numFmtId="0" fontId="16" fillId="0" borderId="0" xfId="0" applyFont="1" applyAlignment="1">
      <alignment horizontal="center"/>
    </xf>
    <xf numFmtId="0" fontId="16" fillId="0" borderId="5" xfId="0" applyFont="1" applyFill="1" applyBorder="1" applyAlignment="1">
      <alignment horizontal="center"/>
    </xf>
    <xf numFmtId="0" fontId="16" fillId="0" borderId="3" xfId="0" applyFont="1" applyFill="1" applyBorder="1" applyAlignment="1">
      <alignment horizontal="center"/>
    </xf>
    <xf numFmtId="0" fontId="20" fillId="0" borderId="5" xfId="0" applyFont="1" applyFill="1" applyBorder="1" applyAlignment="1">
      <alignment horizontal="center"/>
    </xf>
    <xf numFmtId="164" fontId="16" fillId="0" borderId="11" xfId="0" applyNumberFormat="1" applyFont="1" applyFill="1" applyBorder="1" applyAlignment="1">
      <alignment horizontal="center"/>
    </xf>
    <xf numFmtId="165" fontId="16" fillId="0" borderId="0" xfId="0" applyNumberFormat="1" applyFont="1" applyFill="1" applyAlignment="1">
      <alignment horizontal="center"/>
    </xf>
    <xf numFmtId="0" fontId="16" fillId="0" borderId="0" xfId="0" applyFont="1" applyFill="1" applyAlignment="1">
      <alignment horizontal="center" wrapText="1"/>
    </xf>
    <xf numFmtId="0" fontId="16" fillId="0" borderId="0" xfId="0" applyFont="1" applyFill="1" applyAlignment="1">
      <alignment horizontal="center" textRotation="90" wrapText="1"/>
    </xf>
    <xf numFmtId="0" fontId="22" fillId="0" borderId="16" xfId="0" applyFont="1" applyFill="1" applyBorder="1"/>
    <xf numFmtId="0" fontId="2" fillId="0" borderId="19" xfId="0" applyFont="1" applyFill="1" applyBorder="1"/>
    <xf numFmtId="0" fontId="10" fillId="0" borderId="0" xfId="0" applyFont="1" applyFill="1" applyBorder="1" applyAlignment="1"/>
    <xf numFmtId="166" fontId="16" fillId="0" borderId="0" xfId="0" applyNumberFormat="1" applyFont="1" applyFill="1" applyBorder="1" applyAlignment="1">
      <alignment horizontal="center"/>
    </xf>
    <xf numFmtId="2" fontId="16" fillId="6" borderId="0" xfId="0" applyNumberFormat="1" applyFont="1" applyFill="1" applyBorder="1" applyAlignment="1">
      <alignment horizontal="center"/>
    </xf>
    <xf numFmtId="166" fontId="16" fillId="5" borderId="0" xfId="0" applyNumberFormat="1" applyFont="1" applyFill="1" applyAlignment="1">
      <alignment horizontal="center"/>
    </xf>
    <xf numFmtId="166" fontId="16" fillId="6" borderId="0" xfId="0" applyNumberFormat="1" applyFont="1" applyFill="1" applyAlignment="1">
      <alignment horizontal="center"/>
    </xf>
    <xf numFmtId="166" fontId="16" fillId="4" borderId="0" xfId="0" applyNumberFormat="1" applyFont="1" applyFill="1" applyAlignment="1">
      <alignment horizontal="center"/>
    </xf>
    <xf numFmtId="166" fontId="16" fillId="0" borderId="0" xfId="0" applyNumberFormat="1" applyFont="1" applyFill="1" applyAlignment="1">
      <alignment horizontal="center"/>
    </xf>
    <xf numFmtId="166" fontId="16" fillId="3" borderId="0" xfId="0" applyNumberFormat="1" applyFont="1" applyFill="1" applyAlignment="1">
      <alignment horizontal="center"/>
    </xf>
    <xf numFmtId="2" fontId="16" fillId="3" borderId="0" xfId="0" applyNumberFormat="1" applyFont="1" applyFill="1" applyAlignment="1">
      <alignment horizontal="center"/>
    </xf>
    <xf numFmtId="165" fontId="16" fillId="3" borderId="0" xfId="0" applyNumberFormat="1" applyFont="1" applyFill="1" applyAlignment="1">
      <alignment horizontal="center"/>
    </xf>
    <xf numFmtId="164" fontId="16" fillId="0" borderId="0" xfId="0" applyNumberFormat="1" applyFont="1" applyFill="1"/>
    <xf numFmtId="166" fontId="16" fillId="0" borderId="0" xfId="0" applyNumberFormat="1" applyFont="1" applyFill="1"/>
    <xf numFmtId="11" fontId="16" fillId="0" borderId="0" xfId="0" applyNumberFormat="1" applyFont="1" applyFill="1"/>
    <xf numFmtId="1" fontId="16" fillId="0" borderId="0" xfId="0" applyNumberFormat="1" applyFont="1" applyFill="1"/>
    <xf numFmtId="0" fontId="16" fillId="3" borderId="0" xfId="0" applyFont="1" applyFill="1" applyBorder="1" applyAlignment="1">
      <alignment horizontal="center"/>
    </xf>
    <xf numFmtId="0" fontId="25" fillId="0" borderId="0" xfId="0" applyFont="1" applyAlignment="1">
      <alignment horizontal="left"/>
    </xf>
    <xf numFmtId="0" fontId="25" fillId="0" borderId="4" xfId="0" applyFont="1" applyBorder="1" applyAlignment="1">
      <alignment horizontal="left"/>
    </xf>
    <xf numFmtId="0" fontId="26" fillId="0" borderId="0" xfId="0" applyFont="1" applyAlignment="1">
      <alignment horizontal="left"/>
    </xf>
    <xf numFmtId="0" fontId="26" fillId="0" borderId="4" xfId="0" applyFont="1" applyBorder="1" applyAlignment="1">
      <alignment horizontal="left"/>
    </xf>
    <xf numFmtId="2" fontId="25" fillId="0" borderId="0" xfId="0" applyNumberFormat="1" applyFont="1" applyAlignment="1">
      <alignment horizontal="center"/>
    </xf>
    <xf numFmtId="166" fontId="25" fillId="0" borderId="0" xfId="0" applyNumberFormat="1" applyFont="1" applyAlignment="1">
      <alignment horizontal="center"/>
    </xf>
    <xf numFmtId="2" fontId="25" fillId="0" borderId="4" xfId="0" applyNumberFormat="1" applyFont="1" applyBorder="1" applyAlignment="1">
      <alignment horizontal="center"/>
    </xf>
    <xf numFmtId="166" fontId="25" fillId="0" borderId="4" xfId="0" applyNumberFormat="1" applyFont="1" applyBorder="1" applyAlignment="1">
      <alignment horizontal="center"/>
    </xf>
    <xf numFmtId="2" fontId="29" fillId="0" borderId="0" xfId="0" applyNumberFormat="1" applyFont="1" applyAlignment="1">
      <alignment horizontal="center"/>
    </xf>
    <xf numFmtId="0" fontId="29" fillId="0" borderId="0" xfId="0" applyFont="1" applyAlignment="1">
      <alignment horizontal="center"/>
    </xf>
    <xf numFmtId="0" fontId="29" fillId="0" borderId="4" xfId="0" applyFont="1" applyBorder="1" applyAlignment="1">
      <alignment horizontal="center"/>
    </xf>
    <xf numFmtId="2" fontId="26" fillId="0" borderId="0" xfId="0"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2" fontId="26" fillId="0" borderId="4" xfId="0" applyNumberFormat="1" applyFont="1" applyBorder="1" applyAlignment="1">
      <alignment horizontal="center"/>
    </xf>
    <xf numFmtId="0" fontId="2" fillId="0" borderId="4" xfId="0" applyFont="1" applyBorder="1" applyAlignment="1">
      <alignment horizontal="center"/>
    </xf>
    <xf numFmtId="2" fontId="2" fillId="0" borderId="4" xfId="0" applyNumberFormat="1" applyFont="1" applyBorder="1" applyAlignment="1">
      <alignment horizontal="center"/>
    </xf>
    <xf numFmtId="2" fontId="16" fillId="2" borderId="0" xfId="0" applyNumberFormat="1" applyFont="1" applyFill="1" applyBorder="1" applyAlignment="1">
      <alignment horizontal="center"/>
    </xf>
  </cellXfs>
  <cellStyles count="45">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Normal" xfId="0" builtinId="0"/>
    <cellStyle name="Normal 2" xfId="1" xr:uid="{00000000-0005-0000-0000-00002B000000}"/>
    <cellStyle name="Normal 3" xfId="2" xr:uid="{00000000-0005-0000-0000-00002C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chartsheet" Target="chartsheets/sheet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3.xml"/><Relationship Id="rId5" Type="http://schemas.openxmlformats.org/officeDocument/2006/relationships/chartsheet" Target="chartsheets/sheet3.xml"/><Relationship Id="rId10" Type="http://schemas.openxmlformats.org/officeDocument/2006/relationships/calcChain" Target="calcChain.xml"/><Relationship Id="rId4" Type="http://schemas.openxmlformats.org/officeDocument/2006/relationships/chartsheet" Target="chartsheets/sheet2.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0.14422913931342499"/>
          <c:y val="0.13932480266033601"/>
          <c:w val="0.74941761057937695"/>
          <c:h val="0.81278229642517397"/>
        </c:manualLayout>
      </c:layout>
      <c:scatterChart>
        <c:scatterStyle val="lineMarker"/>
        <c:varyColors val="0"/>
        <c:ser>
          <c:idx val="4"/>
          <c:order val="0"/>
          <c:tx>
            <c:v>Sisson et al.</c:v>
          </c:tx>
          <c:spPr>
            <a:ln w="47625">
              <a:noFill/>
            </a:ln>
          </c:spPr>
          <c:marker>
            <c:symbol val="circle"/>
            <c:size val="16"/>
            <c:spPr>
              <a:solidFill>
                <a:schemeClr val="bg1">
                  <a:lumMod val="50000"/>
                </a:schemeClr>
              </a:solidFill>
              <a:ln>
                <a:solidFill>
                  <a:schemeClr val="tx1"/>
                </a:solidFill>
              </a:ln>
            </c:spPr>
          </c:marker>
          <c:xVal>
            <c:numRef>
              <c:f>'Cpx Input &amp; Models'!$AF$15:$AF$18</c:f>
              <c:numCache>
                <c:formatCode>0.0</c:formatCode>
                <c:ptCount val="4"/>
                <c:pt idx="0">
                  <c:v>1132.6493625207313</c:v>
                </c:pt>
                <c:pt idx="1">
                  <c:v>1132.1308621449957</c:v>
                </c:pt>
                <c:pt idx="2">
                  <c:v>1145.2610345404064</c:v>
                </c:pt>
                <c:pt idx="3">
                  <c:v>1145.7151864618777</c:v>
                </c:pt>
              </c:numCache>
            </c:numRef>
          </c:xVal>
          <c:yVal>
            <c:numRef>
              <c:f>'Cpx Input &amp; Models'!$AG$15:$AG$18</c:f>
              <c:numCache>
                <c:formatCode>0.0</c:formatCode>
                <c:ptCount val="4"/>
                <c:pt idx="0">
                  <c:v>5.481287991553911</c:v>
                </c:pt>
                <c:pt idx="1">
                  <c:v>5.3403770221096085</c:v>
                </c:pt>
                <c:pt idx="2">
                  <c:v>6.0263788725863687</c:v>
                </c:pt>
                <c:pt idx="3">
                  <c:v>6.3950587327827382</c:v>
                </c:pt>
              </c:numCache>
            </c:numRef>
          </c:yVal>
          <c:smooth val="0"/>
          <c:extLst>
            <c:ext xmlns:c16="http://schemas.microsoft.com/office/drawing/2014/chart" uri="{C3380CC4-5D6E-409C-BE32-E72D297353CC}">
              <c16:uniqueId val="{00000000-1FC2-4111-ABA1-249873A9A151}"/>
            </c:ext>
          </c:extLst>
        </c:ser>
        <c:dLbls>
          <c:showLegendKey val="0"/>
          <c:showVal val="0"/>
          <c:showCatName val="0"/>
          <c:showSerName val="0"/>
          <c:showPercent val="0"/>
          <c:showBubbleSize val="0"/>
        </c:dLbls>
        <c:axId val="1844632808"/>
        <c:axId val="1848125224"/>
      </c:scatterChart>
      <c:valAx>
        <c:axId val="1844632808"/>
        <c:scaling>
          <c:orientation val="minMax"/>
          <c:max val="1200"/>
          <c:min val="850"/>
        </c:scaling>
        <c:delete val="0"/>
        <c:axPos val="t"/>
        <c:title>
          <c:tx>
            <c:rich>
              <a:bodyPr/>
              <a:lstStyle/>
              <a:p>
                <a:pPr>
                  <a:defRPr sz="2000" b="0"/>
                </a:pPr>
                <a:r>
                  <a:rPr lang="en-US" sz="2000" b="0"/>
                  <a:t>Temperature (</a:t>
                </a:r>
                <a:r>
                  <a:rPr lang="en-US" sz="2000" b="0" baseline="30000"/>
                  <a:t>o</a:t>
                </a:r>
                <a:r>
                  <a:rPr lang="en-US" sz="2000" b="0"/>
                  <a:t>C) </a:t>
                </a:r>
              </a:p>
            </c:rich>
          </c:tx>
          <c:layout>
            <c:manualLayout>
              <c:xMode val="edge"/>
              <c:yMode val="edge"/>
              <c:x val="0.40843131535486499"/>
              <c:y val="1.7415600332542001E-2"/>
            </c:manualLayout>
          </c:layout>
          <c:overlay val="0"/>
        </c:title>
        <c:numFmt formatCode="0" sourceLinked="0"/>
        <c:majorTickMark val="in"/>
        <c:minorTickMark val="none"/>
        <c:tickLblPos val="nextTo"/>
        <c:txPr>
          <a:bodyPr rot="0" vert="horz"/>
          <a:lstStyle/>
          <a:p>
            <a:pPr>
              <a:defRPr sz="1400" b="0" i="0" u="none" strike="noStrike" baseline="0">
                <a:solidFill>
                  <a:srgbClr val="000000"/>
                </a:solidFill>
                <a:latin typeface="Calibri"/>
                <a:ea typeface="Calibri"/>
                <a:cs typeface="Calibri"/>
              </a:defRPr>
            </a:pPr>
            <a:endParaRPr lang="en-IT"/>
          </a:p>
        </c:txPr>
        <c:crossAx val="1848125224"/>
        <c:crossesAt val="-4"/>
        <c:crossBetween val="midCat"/>
      </c:valAx>
      <c:valAx>
        <c:axId val="1848125224"/>
        <c:scaling>
          <c:orientation val="maxMin"/>
          <c:max val="17"/>
          <c:min val="-4"/>
        </c:scaling>
        <c:delete val="0"/>
        <c:axPos val="l"/>
        <c:title>
          <c:tx>
            <c:rich>
              <a:bodyPr rot="-5400000" vert="horz"/>
              <a:lstStyle/>
              <a:p>
                <a:pPr>
                  <a:defRPr sz="2000" b="0"/>
                </a:pPr>
                <a:r>
                  <a:rPr lang="en-US" sz="2000" b="0"/>
                  <a:t>Pressure (kbar)</a:t>
                </a:r>
              </a:p>
            </c:rich>
          </c:tx>
          <c:overlay val="0"/>
        </c:title>
        <c:numFmt formatCode="0" sourceLinked="0"/>
        <c:majorTickMark val="in"/>
        <c:minorTickMark val="none"/>
        <c:tickLblPos val="nextTo"/>
        <c:txPr>
          <a:bodyPr/>
          <a:lstStyle/>
          <a:p>
            <a:pPr>
              <a:defRPr sz="1400"/>
            </a:pPr>
            <a:endParaRPr lang="en-IT"/>
          </a:p>
        </c:txPr>
        <c:crossAx val="1844632808"/>
        <c:crosses val="autoZero"/>
        <c:crossBetween val="midCat"/>
      </c:valAx>
      <c:spPr>
        <a:ln>
          <a:solidFill>
            <a:schemeClr val="tx1"/>
          </a:solidFill>
        </a:ln>
      </c:spPr>
    </c:plotArea>
    <c:legend>
      <c:legendPos val="r"/>
      <c:layout>
        <c:manualLayout>
          <c:xMode val="edge"/>
          <c:yMode val="edge"/>
          <c:x val="0.64640034995625495"/>
          <c:y val="0.76134750313073596"/>
          <c:w val="0.13355543890346999"/>
          <c:h val="5.4279244506201398E-2"/>
        </c:manualLayout>
      </c:layout>
      <c:overlay val="0"/>
      <c:spPr>
        <a:ln>
          <a:solidFill>
            <a:schemeClr val="tx1"/>
          </a:solidFill>
        </a:ln>
      </c:spPr>
      <c:txPr>
        <a:bodyPr/>
        <a:lstStyle/>
        <a:p>
          <a:pPr>
            <a:defRPr sz="1400"/>
          </a:pPr>
          <a:endParaRPr lang="en-IT"/>
        </a:p>
      </c:txPr>
    </c:legend>
    <c:plotVisOnly val="1"/>
    <c:dispBlanksAs val="gap"/>
    <c:showDLblsOverMax val="0"/>
  </c:char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27272727272701"/>
          <c:y val="1.04330092541249E-2"/>
          <c:w val="0.84040404040404004"/>
          <c:h val="0.64402595751349601"/>
        </c:manualLayout>
      </c:layout>
      <c:scatterChart>
        <c:scatterStyle val="lineMarker"/>
        <c:varyColors val="0"/>
        <c:ser>
          <c:idx val="3"/>
          <c:order val="0"/>
          <c:tx>
            <c:v>One-to-one line</c:v>
          </c:tx>
          <c:spPr>
            <a:ln w="12700">
              <a:solidFill>
                <a:srgbClr val="000000"/>
              </a:solidFill>
              <a:prstDash val="solid"/>
            </a:ln>
          </c:spPr>
          <c:marker>
            <c:symbol val="none"/>
          </c:marker>
          <c:xVal>
            <c:numRef>
              <c:f>'Cpx Input &amp; Models'!$BP$3:$BP$6</c:f>
              <c:numCache>
                <c:formatCode>General</c:formatCode>
                <c:ptCount val="4"/>
                <c:pt idx="0">
                  <c:v>0</c:v>
                </c:pt>
                <c:pt idx="1">
                  <c:v>0.1</c:v>
                </c:pt>
                <c:pt idx="2">
                  <c:v>0.5</c:v>
                </c:pt>
                <c:pt idx="3">
                  <c:v>1</c:v>
                </c:pt>
              </c:numCache>
            </c:numRef>
          </c:xVal>
          <c:yVal>
            <c:numRef>
              <c:f>'Cpx Input &amp; Models'!$BQ$3:$BQ$6</c:f>
              <c:numCache>
                <c:formatCode>General</c:formatCode>
                <c:ptCount val="4"/>
                <c:pt idx="0">
                  <c:v>0</c:v>
                </c:pt>
                <c:pt idx="1">
                  <c:v>0.1</c:v>
                </c:pt>
                <c:pt idx="2">
                  <c:v>0.5</c:v>
                </c:pt>
                <c:pt idx="3">
                  <c:v>1</c:v>
                </c:pt>
              </c:numCache>
            </c:numRef>
          </c:yVal>
          <c:smooth val="0"/>
          <c:extLst>
            <c:ext xmlns:c16="http://schemas.microsoft.com/office/drawing/2014/chart" uri="{C3380CC4-5D6E-409C-BE32-E72D297353CC}">
              <c16:uniqueId val="{00000000-D7B8-4934-943E-C4A47868032F}"/>
            </c:ext>
          </c:extLst>
        </c:ser>
        <c:ser>
          <c:idx val="0"/>
          <c:order val="1"/>
          <c:tx>
            <c:v>DiHd</c:v>
          </c:tx>
          <c:spPr>
            <a:ln>
              <a:noFill/>
            </a:ln>
          </c:spPr>
          <c:marker>
            <c:symbol val="square"/>
            <c:size val="12"/>
            <c:spPr>
              <a:solidFill>
                <a:schemeClr val="accent3">
                  <a:lumMod val="75000"/>
                </a:schemeClr>
              </a:solidFill>
              <a:ln>
                <a:solidFill>
                  <a:schemeClr val="tx1"/>
                </a:solidFill>
              </a:ln>
            </c:spPr>
          </c:marker>
          <c:xVal>
            <c:numRef>
              <c:f>'Cpx Input &amp; Models'!$BP$15:$BP$18</c:f>
              <c:numCache>
                <c:formatCode>0.00</c:formatCode>
                <c:ptCount val="4"/>
                <c:pt idx="0">
                  <c:v>0.77943136170705718</c:v>
                </c:pt>
                <c:pt idx="1">
                  <c:v>0.78238689311851128</c:v>
                </c:pt>
                <c:pt idx="2">
                  <c:v>0.75602481345039219</c:v>
                </c:pt>
                <c:pt idx="3">
                  <c:v>0.75081254951672138</c:v>
                </c:pt>
              </c:numCache>
            </c:numRef>
          </c:xVal>
          <c:yVal>
            <c:numRef>
              <c:f>'Cpx Input &amp; Models'!$BX$15:$BX$18</c:f>
              <c:numCache>
                <c:formatCode>0.00</c:formatCode>
                <c:ptCount val="4"/>
                <c:pt idx="0">
                  <c:v>0.80464981062834007</c:v>
                </c:pt>
                <c:pt idx="1">
                  <c:v>0.79980724937543068</c:v>
                </c:pt>
                <c:pt idx="2">
                  <c:v>0.77528364496689894</c:v>
                </c:pt>
                <c:pt idx="3">
                  <c:v>0.7829834730016022</c:v>
                </c:pt>
              </c:numCache>
            </c:numRef>
          </c:yVal>
          <c:smooth val="0"/>
          <c:extLst>
            <c:ext xmlns:c16="http://schemas.microsoft.com/office/drawing/2014/chart" uri="{C3380CC4-5D6E-409C-BE32-E72D297353CC}">
              <c16:uniqueId val="{00000001-D7B8-4934-943E-C4A47868032F}"/>
            </c:ext>
          </c:extLst>
        </c:ser>
        <c:ser>
          <c:idx val="1"/>
          <c:order val="2"/>
          <c:tx>
            <c:v>EnFs</c:v>
          </c:tx>
          <c:spPr>
            <a:ln>
              <a:noFill/>
            </a:ln>
          </c:spPr>
          <c:marker>
            <c:symbol val="square"/>
            <c:size val="12"/>
            <c:spPr>
              <a:solidFill>
                <a:schemeClr val="tx1"/>
              </a:solidFill>
              <a:ln>
                <a:solidFill>
                  <a:schemeClr val="tx1"/>
                </a:solidFill>
              </a:ln>
            </c:spPr>
          </c:marker>
          <c:xVal>
            <c:numRef>
              <c:f>'Cpx Input &amp; Models'!$BQ$15:$BQ$18</c:f>
              <c:numCache>
                <c:formatCode>0.00</c:formatCode>
                <c:ptCount val="4"/>
                <c:pt idx="0">
                  <c:v>5.96870080039772E-2</c:v>
                </c:pt>
                <c:pt idx="1">
                  <c:v>6.1456723757877862E-2</c:v>
                </c:pt>
                <c:pt idx="2">
                  <c:v>6.8830993458703124E-2</c:v>
                </c:pt>
                <c:pt idx="3">
                  <c:v>6.5865772221080712E-2</c:v>
                </c:pt>
              </c:numCache>
            </c:numRef>
          </c:xVal>
          <c:yVal>
            <c:numRef>
              <c:f>'Cpx Input &amp; Models'!$BY$15:$BY$18</c:f>
              <c:numCache>
                <c:formatCode>0.00</c:formatCode>
                <c:ptCount val="4"/>
                <c:pt idx="0">
                  <c:v>9.8556307021196055E-2</c:v>
                </c:pt>
                <c:pt idx="1">
                  <c:v>0.10102925167435906</c:v>
                </c:pt>
                <c:pt idx="2">
                  <c:v>0.1204448663460852</c:v>
                </c:pt>
                <c:pt idx="3">
                  <c:v>0.10985913335590497</c:v>
                </c:pt>
              </c:numCache>
            </c:numRef>
          </c:yVal>
          <c:smooth val="0"/>
          <c:extLst>
            <c:ext xmlns:c16="http://schemas.microsoft.com/office/drawing/2014/chart" uri="{C3380CC4-5D6E-409C-BE32-E72D297353CC}">
              <c16:uniqueId val="{00000002-D7B8-4934-943E-C4A47868032F}"/>
            </c:ext>
          </c:extLst>
        </c:ser>
        <c:ser>
          <c:idx val="2"/>
          <c:order val="3"/>
          <c:tx>
            <c:v>CaTs</c:v>
          </c:tx>
          <c:spPr>
            <a:ln>
              <a:noFill/>
            </a:ln>
          </c:spPr>
          <c:marker>
            <c:symbol val="diamond"/>
            <c:size val="12"/>
            <c:spPr>
              <a:solidFill>
                <a:schemeClr val="bg1">
                  <a:lumMod val="75000"/>
                </a:schemeClr>
              </a:solidFill>
              <a:ln>
                <a:solidFill>
                  <a:schemeClr val="tx1"/>
                </a:solidFill>
              </a:ln>
            </c:spPr>
          </c:marker>
          <c:xVal>
            <c:numRef>
              <c:f>'Cpx Input &amp; Models'!$BR$15:$BR$18</c:f>
              <c:numCache>
                <c:formatCode>0.00</c:formatCode>
                <c:ptCount val="4"/>
                <c:pt idx="0">
                  <c:v>1.2572277524897996E-2</c:v>
                </c:pt>
                <c:pt idx="1">
                  <c:v>1.2862649745534253E-2</c:v>
                </c:pt>
                <c:pt idx="2">
                  <c:v>1.4759466883577739E-2</c:v>
                </c:pt>
                <c:pt idx="3">
                  <c:v>1.4243483830511015E-2</c:v>
                </c:pt>
              </c:numCache>
            </c:numRef>
          </c:xVal>
          <c:yVal>
            <c:numRef>
              <c:f>'Cpx Input &amp; Models'!$BZ$15:$BZ$18</c:f>
              <c:numCache>
                <c:formatCode>0.00</c:formatCode>
                <c:ptCount val="4"/>
                <c:pt idx="0">
                  <c:v>1.7062759857639685E-2</c:v>
                </c:pt>
                <c:pt idx="1">
                  <c:v>2.4493038206513128E-2</c:v>
                </c:pt>
                <c:pt idx="2">
                  <c:v>3.4211665106871486E-2</c:v>
                </c:pt>
                <c:pt idx="3">
                  <c:v>3.1714204483149912E-2</c:v>
                </c:pt>
              </c:numCache>
            </c:numRef>
          </c:yVal>
          <c:smooth val="0"/>
          <c:extLst>
            <c:ext xmlns:c16="http://schemas.microsoft.com/office/drawing/2014/chart" uri="{C3380CC4-5D6E-409C-BE32-E72D297353CC}">
              <c16:uniqueId val="{00000003-D7B8-4934-943E-C4A47868032F}"/>
            </c:ext>
          </c:extLst>
        </c:ser>
        <c:dLbls>
          <c:showLegendKey val="0"/>
          <c:showVal val="0"/>
          <c:showCatName val="0"/>
          <c:showSerName val="0"/>
          <c:showPercent val="0"/>
          <c:showBubbleSize val="0"/>
        </c:dLbls>
        <c:axId val="1857291720"/>
        <c:axId val="1857297576"/>
      </c:scatterChart>
      <c:valAx>
        <c:axId val="1857291720"/>
        <c:scaling>
          <c:orientation val="minMax"/>
          <c:max val="1.1000000000000001"/>
          <c:min val="0"/>
        </c:scaling>
        <c:delete val="0"/>
        <c:axPos val="b"/>
        <c:title>
          <c:tx>
            <c:rich>
              <a:bodyPr/>
              <a:lstStyle/>
              <a:p>
                <a:pPr>
                  <a:defRPr sz="1600" b="0" i="0" u="none" strike="noStrike" baseline="0">
                    <a:solidFill>
                      <a:srgbClr val="000000"/>
                    </a:solidFill>
                    <a:latin typeface="Verdana"/>
                    <a:ea typeface="Verdana"/>
                    <a:cs typeface="Verdana"/>
                  </a:defRPr>
                </a:pPr>
                <a:r>
                  <a:rPr lang="en-US" sz="1600"/>
                  <a:t>Predicted Cpx Components</a:t>
                </a:r>
              </a:p>
            </c:rich>
          </c:tx>
          <c:layout>
            <c:manualLayout>
              <c:xMode val="edge"/>
              <c:yMode val="edge"/>
              <c:x val="0.32929229300882801"/>
              <c:y val="0.70205192660776605"/>
            </c:manualLayout>
          </c:layout>
          <c:overlay val="0"/>
          <c:spPr>
            <a:noFill/>
            <a:ln w="25400">
              <a:noFill/>
            </a:ln>
          </c:spPr>
        </c:title>
        <c:numFmt formatCode="General" sourceLinked="1"/>
        <c:majorTickMark val="in"/>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Verdana"/>
                <a:ea typeface="Verdana"/>
                <a:cs typeface="Verdana"/>
              </a:defRPr>
            </a:pPr>
            <a:endParaRPr lang="en-IT"/>
          </a:p>
        </c:txPr>
        <c:crossAx val="1857297576"/>
        <c:crosses val="autoZero"/>
        <c:crossBetween val="midCat"/>
      </c:valAx>
      <c:valAx>
        <c:axId val="1857297576"/>
        <c:scaling>
          <c:orientation val="minMax"/>
          <c:max val="1.1000000000000001"/>
          <c:min val="0"/>
        </c:scaling>
        <c:delete val="0"/>
        <c:axPos val="l"/>
        <c:title>
          <c:tx>
            <c:rich>
              <a:bodyPr/>
              <a:lstStyle/>
              <a:p>
                <a:pPr>
                  <a:defRPr sz="1600" b="0" i="0" u="none" strike="noStrike" baseline="0">
                    <a:solidFill>
                      <a:srgbClr val="000000"/>
                    </a:solidFill>
                    <a:latin typeface="Verdana"/>
                    <a:ea typeface="Verdana"/>
                    <a:cs typeface="Verdana"/>
                  </a:defRPr>
                </a:pPr>
                <a:r>
                  <a:rPr lang="en-US" sz="1600"/>
                  <a:t>Observed Cpx Components</a:t>
                </a:r>
              </a:p>
            </c:rich>
          </c:tx>
          <c:layout>
            <c:manualLayout>
              <c:xMode val="edge"/>
              <c:yMode val="edge"/>
              <c:x val="1.61616161616162E-2"/>
              <c:y val="0.18230071593163499"/>
            </c:manualLayout>
          </c:layout>
          <c:overlay val="0"/>
          <c:spPr>
            <a:noFill/>
            <a:ln w="25400">
              <a:noFill/>
            </a:ln>
          </c:spPr>
        </c:title>
        <c:numFmt formatCode="General" sourceLinked="1"/>
        <c:majorTickMark val="in"/>
        <c:minorTickMark val="none"/>
        <c:tickLblPos val="nextTo"/>
        <c:spPr>
          <a:ln w="12700">
            <a:solidFill>
              <a:srgbClr val="000000"/>
            </a:solidFill>
            <a:prstDash val="solid"/>
          </a:ln>
        </c:spPr>
        <c:txPr>
          <a:bodyPr rot="0" vert="horz"/>
          <a:lstStyle/>
          <a:p>
            <a:pPr>
              <a:defRPr sz="1100" b="0" i="0" u="none" strike="noStrike" baseline="0">
                <a:solidFill>
                  <a:srgbClr val="000000"/>
                </a:solidFill>
                <a:latin typeface="Verdana"/>
                <a:ea typeface="Verdana"/>
                <a:cs typeface="Verdana"/>
              </a:defRPr>
            </a:pPr>
            <a:endParaRPr lang="en-IT"/>
          </a:p>
        </c:txPr>
        <c:crossAx val="1857291720"/>
        <c:crosses val="autoZero"/>
        <c:crossBetween val="midCat"/>
      </c:valAx>
      <c:spPr>
        <a:noFill/>
        <a:ln w="12700">
          <a:solidFill>
            <a:srgbClr val="000000"/>
          </a:solidFill>
          <a:prstDash val="solid"/>
        </a:ln>
      </c:spPr>
    </c:plotArea>
    <c:legend>
      <c:legendPos val="r"/>
      <c:layout>
        <c:manualLayout>
          <c:xMode val="edge"/>
          <c:yMode val="edge"/>
          <c:x val="0.151821840451762"/>
          <c:y val="5.3208137715180001E-2"/>
          <c:w val="0.28777411914419798"/>
          <c:h val="0.15549246485034399"/>
        </c:manualLayout>
      </c:layout>
      <c:overlay val="0"/>
      <c:spPr>
        <a:solidFill>
          <a:srgbClr val="FFFFFF"/>
        </a:solidFill>
        <a:ln w="12700">
          <a:solidFill>
            <a:srgbClr val="000000"/>
          </a:solidFill>
          <a:prstDash val="solid"/>
        </a:ln>
      </c:spPr>
      <c:txPr>
        <a:bodyPr/>
        <a:lstStyle/>
        <a:p>
          <a:pPr>
            <a:defRPr sz="1400" b="0" i="0" u="none" strike="noStrike" baseline="0">
              <a:solidFill>
                <a:srgbClr val="000000"/>
              </a:solidFill>
              <a:latin typeface="Verdana"/>
              <a:ea typeface="Verdana"/>
              <a:cs typeface="Verdana"/>
            </a:defRPr>
          </a:pPr>
          <a:endParaRPr lang="en-IT"/>
        </a:p>
      </c:txPr>
    </c:legend>
    <c:plotVisOnly val="1"/>
    <c:dispBlanksAs val="gap"/>
    <c:showDLblsOverMax val="0"/>
  </c:chart>
  <c:spPr>
    <a:noFill/>
    <a:ln w="9525">
      <a:noFill/>
    </a:ln>
  </c:spPr>
  <c:txPr>
    <a:bodyPr/>
    <a:lstStyle/>
    <a:p>
      <a:pPr>
        <a:defRPr sz="800" b="0" i="0" u="none" strike="noStrike" baseline="0">
          <a:solidFill>
            <a:srgbClr val="000000"/>
          </a:solidFill>
          <a:latin typeface="Verdana"/>
          <a:ea typeface="Verdana"/>
          <a:cs typeface="Verdana"/>
        </a:defRPr>
      </a:pPr>
      <a:endParaRPr lang="en-IT"/>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46628258231563"/>
          <c:y val="1.7197459510592834E-2"/>
          <c:w val="0.81616161616161598"/>
          <c:h val="0.82135076252723305"/>
        </c:manualLayout>
      </c:layout>
      <c:scatterChart>
        <c:scatterStyle val="lineMarker"/>
        <c:varyColors val="0"/>
        <c:ser>
          <c:idx val="3"/>
          <c:order val="0"/>
          <c:spPr>
            <a:ln>
              <a:noFill/>
            </a:ln>
          </c:spPr>
          <c:marker>
            <c:symbol val="circle"/>
            <c:size val="15"/>
            <c:spPr>
              <a:solidFill>
                <a:schemeClr val="bg1">
                  <a:lumMod val="65000"/>
                </a:schemeClr>
              </a:solidFill>
              <a:ln>
                <a:solidFill>
                  <a:schemeClr val="tx1"/>
                </a:solidFill>
              </a:ln>
            </c:spPr>
          </c:marker>
          <c:xVal>
            <c:numRef>
              <c:f>'Cpx Input &amp; Models'!$DP$15:$DP$18</c:f>
              <c:numCache>
                <c:formatCode>General</c:formatCode>
                <c:ptCount val="4"/>
                <c:pt idx="0">
                  <c:v>52.176480609778977</c:v>
                </c:pt>
                <c:pt idx="1">
                  <c:v>52.176480609778977</c:v>
                </c:pt>
                <c:pt idx="2">
                  <c:v>52.176480609778977</c:v>
                </c:pt>
                <c:pt idx="3">
                  <c:v>52.176480609778977</c:v>
                </c:pt>
              </c:numCache>
            </c:numRef>
          </c:xVal>
          <c:yVal>
            <c:numRef>
              <c:f>'Cpx Input &amp; Models'!$FX$15:$FX$18</c:f>
              <c:numCache>
                <c:formatCode>0.0000</c:formatCode>
                <c:ptCount val="4"/>
                <c:pt idx="0">
                  <c:v>80.646799158791708</c:v>
                </c:pt>
                <c:pt idx="1">
                  <c:v>81.877343772530679</c:v>
                </c:pt>
                <c:pt idx="2">
                  <c:v>83.01560914386647</c:v>
                </c:pt>
                <c:pt idx="3">
                  <c:v>83.69599900454331</c:v>
                </c:pt>
              </c:numCache>
            </c:numRef>
          </c:yVal>
          <c:smooth val="0"/>
          <c:extLst>
            <c:ext xmlns:c16="http://schemas.microsoft.com/office/drawing/2014/chart" uri="{C3380CC4-5D6E-409C-BE32-E72D297353CC}">
              <c16:uniqueId val="{00000000-575F-49A0-8E4E-E8F9F4B375DC}"/>
            </c:ext>
          </c:extLst>
        </c:ser>
        <c:ser>
          <c:idx val="4"/>
          <c:order val="1"/>
          <c:spPr>
            <a:ln>
              <a:prstDash val="dash"/>
            </a:ln>
          </c:spPr>
          <c:marker>
            <c:symbol val="none"/>
          </c:marker>
          <c:xVal>
            <c:numRef>
              <c:f>'Rhodes Diag Calcs'!$H$10:$H$41</c:f>
              <c:numCache>
                <c:formatCode>General</c:formatCode>
                <c:ptCount val="32"/>
                <c:pt idx="0">
                  <c:v>0</c:v>
                </c:pt>
                <c:pt idx="1">
                  <c:v>2.3437500000000004</c:v>
                </c:pt>
                <c:pt idx="2">
                  <c:v>4.5801526717557257</c:v>
                </c:pt>
                <c:pt idx="3">
                  <c:v>6.7164179104477615</c:v>
                </c:pt>
                <c:pt idx="4">
                  <c:v>8.7591240875912408</c:v>
                </c:pt>
                <c:pt idx="5">
                  <c:v>10.714285714285715</c:v>
                </c:pt>
                <c:pt idx="6">
                  <c:v>12.587412587412588</c:v>
                </c:pt>
                <c:pt idx="7">
                  <c:v>14.383561643835618</c:v>
                </c:pt>
                <c:pt idx="8">
                  <c:v>16.107382550335572</c:v>
                </c:pt>
                <c:pt idx="9">
                  <c:v>17.763157894736842</c:v>
                </c:pt>
                <c:pt idx="10">
                  <c:v>19.354838709677423</c:v>
                </c:pt>
                <c:pt idx="11">
                  <c:v>20.886075949367093</c:v>
                </c:pt>
                <c:pt idx="12">
                  <c:v>22.36024844720497</c:v>
                </c:pt>
                <c:pt idx="13">
                  <c:v>23.780487804878053</c:v>
                </c:pt>
                <c:pt idx="14">
                  <c:v>25.149700598802394</c:v>
                </c:pt>
                <c:pt idx="15">
                  <c:v>26.47058823529412</c:v>
                </c:pt>
                <c:pt idx="16">
                  <c:v>27.745664739884393</c:v>
                </c:pt>
                <c:pt idx="17">
                  <c:v>28.977272727272734</c:v>
                </c:pt>
                <c:pt idx="18">
                  <c:v>34.554973821989535</c:v>
                </c:pt>
                <c:pt idx="19">
                  <c:v>39.320388349514566</c:v>
                </c:pt>
                <c:pt idx="20">
                  <c:v>43.438914027149323</c:v>
                </c:pt>
                <c:pt idx="21">
                  <c:v>47.033898305084747</c:v>
                </c:pt>
                <c:pt idx="22">
                  <c:v>50.199203187251008</c:v>
                </c:pt>
                <c:pt idx="23">
                  <c:v>55.516014234875449</c:v>
                </c:pt>
                <c:pt idx="24">
                  <c:v>59.80707395498392</c:v>
                </c:pt>
                <c:pt idx="25">
                  <c:v>63.343108504398828</c:v>
                </c:pt>
                <c:pt idx="26">
                  <c:v>70.588235294117652</c:v>
                </c:pt>
                <c:pt idx="27">
                  <c:v>82.758620689655174</c:v>
                </c:pt>
                <c:pt idx="28">
                  <c:v>90.566037735849051</c:v>
                </c:pt>
                <c:pt idx="29">
                  <c:v>95.049504950495049</c:v>
                </c:pt>
                <c:pt idx="30">
                  <c:v>97.959183673469397</c:v>
                </c:pt>
                <c:pt idx="31">
                  <c:v>99.585062240663902</c:v>
                </c:pt>
              </c:numCache>
            </c:numRef>
          </c:xVal>
          <c:yVal>
            <c:numRef>
              <c:f>'Rhodes Diag Calcs'!$I$10:$I$41</c:f>
              <c:numCache>
                <c:formatCode>General</c:formatCode>
                <c:ptCount val="32"/>
                <c:pt idx="0">
                  <c:v>0</c:v>
                </c:pt>
                <c:pt idx="1">
                  <c:v>9.0909090909090899</c:v>
                </c:pt>
                <c:pt idx="2">
                  <c:v>16.666666666666668</c:v>
                </c:pt>
                <c:pt idx="3">
                  <c:v>23.076923076923077</c:v>
                </c:pt>
                <c:pt idx="4">
                  <c:v>28.571428571428573</c:v>
                </c:pt>
                <c:pt idx="5">
                  <c:v>33.333333333333336</c:v>
                </c:pt>
                <c:pt idx="6">
                  <c:v>37.5</c:v>
                </c:pt>
                <c:pt idx="7">
                  <c:v>41.176470588235297</c:v>
                </c:pt>
                <c:pt idx="8">
                  <c:v>44.444444444444443</c:v>
                </c:pt>
                <c:pt idx="9">
                  <c:v>47.368421052631582</c:v>
                </c:pt>
                <c:pt idx="10">
                  <c:v>50</c:v>
                </c:pt>
                <c:pt idx="11">
                  <c:v>52.380952380952387</c:v>
                </c:pt>
                <c:pt idx="12">
                  <c:v>54.54545454545454</c:v>
                </c:pt>
                <c:pt idx="13">
                  <c:v>56.521739130434788</c:v>
                </c:pt>
                <c:pt idx="14">
                  <c:v>58.333333333333336</c:v>
                </c:pt>
                <c:pt idx="15">
                  <c:v>60</c:v>
                </c:pt>
                <c:pt idx="16">
                  <c:v>61.538461538461533</c:v>
                </c:pt>
                <c:pt idx="17">
                  <c:v>62.962962962962962</c:v>
                </c:pt>
                <c:pt idx="18">
                  <c:v>68.75</c:v>
                </c:pt>
                <c:pt idx="19">
                  <c:v>72.972972972972968</c:v>
                </c:pt>
                <c:pt idx="20">
                  <c:v>76.19047619047619</c:v>
                </c:pt>
                <c:pt idx="21">
                  <c:v>78.723404255319153</c:v>
                </c:pt>
                <c:pt idx="22">
                  <c:v>80.769230769230759</c:v>
                </c:pt>
                <c:pt idx="23">
                  <c:v>83.870967741935488</c:v>
                </c:pt>
                <c:pt idx="24">
                  <c:v>86.111111111111114</c:v>
                </c:pt>
                <c:pt idx="25">
                  <c:v>87.804878048780495</c:v>
                </c:pt>
                <c:pt idx="26">
                  <c:v>90.909090909090907</c:v>
                </c:pt>
                <c:pt idx="27">
                  <c:v>95.238095238095241</c:v>
                </c:pt>
                <c:pt idx="28">
                  <c:v>97.560975609756099</c:v>
                </c:pt>
                <c:pt idx="29">
                  <c:v>98.76543209876543</c:v>
                </c:pt>
                <c:pt idx="30">
                  <c:v>99.50248756218906</c:v>
                </c:pt>
                <c:pt idx="31">
                  <c:v>99.900099900099903</c:v>
                </c:pt>
              </c:numCache>
            </c:numRef>
          </c:yVal>
          <c:smooth val="0"/>
          <c:extLst>
            <c:ext xmlns:c16="http://schemas.microsoft.com/office/drawing/2014/chart" uri="{C3380CC4-5D6E-409C-BE32-E72D297353CC}">
              <c16:uniqueId val="{00000001-575F-49A0-8E4E-E8F9F4B375DC}"/>
            </c:ext>
          </c:extLst>
        </c:ser>
        <c:ser>
          <c:idx val="5"/>
          <c:order val="2"/>
          <c:marker>
            <c:symbol val="none"/>
          </c:marker>
          <c:xVal>
            <c:numRef>
              <c:f>'Rhodes Diag Calcs'!$C$10:$C$41</c:f>
              <c:numCache>
                <c:formatCode>General</c:formatCode>
                <c:ptCount val="32"/>
                <c:pt idx="0">
                  <c:v>0</c:v>
                </c:pt>
                <c:pt idx="1">
                  <c:v>2.6290165530671863</c:v>
                </c:pt>
                <c:pt idx="2">
                  <c:v>5.1233396584440225</c:v>
                </c:pt>
                <c:pt idx="3">
                  <c:v>7.4930619796484734</c:v>
                </c:pt>
                <c:pt idx="4">
                  <c:v>9.7472924187725631</c:v>
                </c:pt>
                <c:pt idx="5">
                  <c:v>11.894273127753303</c:v>
                </c:pt>
                <c:pt idx="6">
                  <c:v>13.941480206540447</c:v>
                </c:pt>
                <c:pt idx="7">
                  <c:v>15.895710681244742</c:v>
                </c:pt>
                <c:pt idx="8">
                  <c:v>17.763157894736842</c:v>
                </c:pt>
                <c:pt idx="9">
                  <c:v>19.549477071600965</c:v>
                </c:pt>
                <c:pt idx="10">
                  <c:v>21.259842519685041</c:v>
                </c:pt>
                <c:pt idx="11">
                  <c:v>22.898997686969931</c:v>
                </c:pt>
                <c:pt idx="12">
                  <c:v>24.471299093655588</c:v>
                </c:pt>
                <c:pt idx="13">
                  <c:v>25.980754996299041</c:v>
                </c:pt>
                <c:pt idx="14">
                  <c:v>27.431059506531199</c:v>
                </c:pt>
                <c:pt idx="15">
                  <c:v>28.82562277580071</c:v>
                </c:pt>
                <c:pt idx="16">
                  <c:v>30.16759776536313</c:v>
                </c:pt>
                <c:pt idx="17">
                  <c:v>31.459904043865659</c:v>
                </c:pt>
                <c:pt idx="18">
                  <c:v>37.264742785445421</c:v>
                </c:pt>
                <c:pt idx="19">
                  <c:v>42.1631000578369</c:v>
                </c:pt>
                <c:pt idx="20">
                  <c:v>46.351931330472105</c:v>
                </c:pt>
                <c:pt idx="21">
                  <c:v>49.974987493746873</c:v>
                </c:pt>
                <c:pt idx="22">
                  <c:v>53.139643861293337</c:v>
                </c:pt>
                <c:pt idx="23">
                  <c:v>58.402662229617306</c:v>
                </c:pt>
                <c:pt idx="24">
                  <c:v>62.602842183994007</c:v>
                </c:pt>
                <c:pt idx="25">
                  <c:v>66.032608695652172</c:v>
                </c:pt>
                <c:pt idx="26">
                  <c:v>72.972972972972968</c:v>
                </c:pt>
                <c:pt idx="27">
                  <c:v>84.375</c:v>
                </c:pt>
                <c:pt idx="28">
                  <c:v>91.52542372881355</c:v>
                </c:pt>
                <c:pt idx="29">
                  <c:v>95.575221238938042</c:v>
                </c:pt>
                <c:pt idx="30">
                  <c:v>98.181818181818187</c:v>
                </c:pt>
                <c:pt idx="31">
                  <c:v>99.630996309963095</c:v>
                </c:pt>
              </c:numCache>
            </c:numRef>
          </c:xVal>
          <c:yVal>
            <c:numRef>
              <c:f>'Rhodes Diag Calcs'!$D$10:$D$41</c:f>
              <c:numCache>
                <c:formatCode>General</c:formatCode>
                <c:ptCount val="32"/>
                <c:pt idx="0">
                  <c:v>0</c:v>
                </c:pt>
                <c:pt idx="1">
                  <c:v>9.0909090909090899</c:v>
                </c:pt>
                <c:pt idx="2">
                  <c:v>16.666666666666668</c:v>
                </c:pt>
                <c:pt idx="3">
                  <c:v>23.076923076923077</c:v>
                </c:pt>
                <c:pt idx="4">
                  <c:v>28.571428571428573</c:v>
                </c:pt>
                <c:pt idx="5">
                  <c:v>33.333333333333336</c:v>
                </c:pt>
                <c:pt idx="6">
                  <c:v>37.5</c:v>
                </c:pt>
                <c:pt idx="7">
                  <c:v>41.176470588235297</c:v>
                </c:pt>
                <c:pt idx="8">
                  <c:v>44.444444444444443</c:v>
                </c:pt>
                <c:pt idx="9">
                  <c:v>47.368421052631582</c:v>
                </c:pt>
                <c:pt idx="10">
                  <c:v>50</c:v>
                </c:pt>
                <c:pt idx="11">
                  <c:v>52.380952380952387</c:v>
                </c:pt>
                <c:pt idx="12">
                  <c:v>54.54545454545454</c:v>
                </c:pt>
                <c:pt idx="13">
                  <c:v>56.521739130434788</c:v>
                </c:pt>
                <c:pt idx="14">
                  <c:v>58.333333333333336</c:v>
                </c:pt>
                <c:pt idx="15">
                  <c:v>60</c:v>
                </c:pt>
                <c:pt idx="16">
                  <c:v>61.538461538461533</c:v>
                </c:pt>
                <c:pt idx="17">
                  <c:v>62.962962962962962</c:v>
                </c:pt>
                <c:pt idx="18">
                  <c:v>68.75</c:v>
                </c:pt>
                <c:pt idx="19">
                  <c:v>72.972972972972968</c:v>
                </c:pt>
                <c:pt idx="20">
                  <c:v>76.19047619047619</c:v>
                </c:pt>
                <c:pt idx="21">
                  <c:v>78.723404255319153</c:v>
                </c:pt>
                <c:pt idx="22">
                  <c:v>80.769230769230759</c:v>
                </c:pt>
                <c:pt idx="23">
                  <c:v>83.870967741935488</c:v>
                </c:pt>
                <c:pt idx="24">
                  <c:v>86.111111111111114</c:v>
                </c:pt>
                <c:pt idx="25">
                  <c:v>87.804878048780495</c:v>
                </c:pt>
                <c:pt idx="26">
                  <c:v>90.909090909090907</c:v>
                </c:pt>
                <c:pt idx="27">
                  <c:v>95.238095238095241</c:v>
                </c:pt>
                <c:pt idx="28">
                  <c:v>97.560975609756099</c:v>
                </c:pt>
                <c:pt idx="29">
                  <c:v>98.76543209876543</c:v>
                </c:pt>
                <c:pt idx="30">
                  <c:v>99.50248756218906</c:v>
                </c:pt>
                <c:pt idx="31">
                  <c:v>99.900099900099903</c:v>
                </c:pt>
              </c:numCache>
            </c:numRef>
          </c:yVal>
          <c:smooth val="0"/>
          <c:extLst>
            <c:ext xmlns:c16="http://schemas.microsoft.com/office/drawing/2014/chart" uri="{C3380CC4-5D6E-409C-BE32-E72D297353CC}">
              <c16:uniqueId val="{00000002-575F-49A0-8E4E-E8F9F4B375DC}"/>
            </c:ext>
          </c:extLst>
        </c:ser>
        <c:ser>
          <c:idx val="0"/>
          <c:order val="3"/>
          <c:spPr>
            <a:ln>
              <a:prstDash val="dash"/>
            </a:ln>
          </c:spPr>
          <c:marker>
            <c:symbol val="none"/>
          </c:marker>
          <c:xVal>
            <c:numRef>
              <c:f>'Rhodes Diag Calcs'!$M$10:$M$41</c:f>
              <c:numCache>
                <c:formatCode>General</c:formatCode>
                <c:ptCount val="32"/>
                <c:pt idx="0">
                  <c:v>0</c:v>
                </c:pt>
                <c:pt idx="1">
                  <c:v>2.9126213592233015</c:v>
                </c:pt>
                <c:pt idx="2">
                  <c:v>5.6603773584905666</c:v>
                </c:pt>
                <c:pt idx="3">
                  <c:v>8.2568807339449553</c:v>
                </c:pt>
                <c:pt idx="4">
                  <c:v>10.714285714285715</c:v>
                </c:pt>
                <c:pt idx="5">
                  <c:v>13.043478260869568</c:v>
                </c:pt>
                <c:pt idx="6">
                  <c:v>15.254237288135597</c:v>
                </c:pt>
                <c:pt idx="7">
                  <c:v>17.355371900826448</c:v>
                </c:pt>
                <c:pt idx="8">
                  <c:v>19.354838709677423</c:v>
                </c:pt>
                <c:pt idx="9">
                  <c:v>21.259842519685044</c:v>
                </c:pt>
                <c:pt idx="10">
                  <c:v>23.07692307692308</c:v>
                </c:pt>
                <c:pt idx="11">
                  <c:v>24.812030075187973</c:v>
                </c:pt>
                <c:pt idx="12">
                  <c:v>26.47058823529412</c:v>
                </c:pt>
                <c:pt idx="13">
                  <c:v>28.057553956834536</c:v>
                </c:pt>
                <c:pt idx="14">
                  <c:v>29.577464788732399</c:v>
                </c:pt>
                <c:pt idx="15">
                  <c:v>31.03448275862069</c:v>
                </c:pt>
                <c:pt idx="16">
                  <c:v>32.432432432432435</c:v>
                </c:pt>
                <c:pt idx="17">
                  <c:v>33.774834437086092</c:v>
                </c:pt>
                <c:pt idx="18">
                  <c:v>39.759036144578317</c:v>
                </c:pt>
                <c:pt idx="19">
                  <c:v>44.751381215469621</c:v>
                </c:pt>
                <c:pt idx="20">
                  <c:v>48.979591836734699</c:v>
                </c:pt>
                <c:pt idx="21">
                  <c:v>52.606635071090054</c:v>
                </c:pt>
                <c:pt idx="22">
                  <c:v>55.752212389380539</c:v>
                </c:pt>
                <c:pt idx="23">
                  <c:v>60.9375</c:v>
                </c:pt>
                <c:pt idx="24">
                  <c:v>65.03496503496504</c:v>
                </c:pt>
                <c:pt idx="25">
                  <c:v>68.354430379746844</c:v>
                </c:pt>
                <c:pt idx="26">
                  <c:v>75.000000000000014</c:v>
                </c:pt>
                <c:pt idx="27">
                  <c:v>85.714285714285722</c:v>
                </c:pt>
                <c:pt idx="28">
                  <c:v>92.307692307692307</c:v>
                </c:pt>
                <c:pt idx="29">
                  <c:v>96</c:v>
                </c:pt>
                <c:pt idx="30">
                  <c:v>98.360655737704917</c:v>
                </c:pt>
                <c:pt idx="31">
                  <c:v>99.667774086378742</c:v>
                </c:pt>
              </c:numCache>
            </c:numRef>
          </c:xVal>
          <c:yVal>
            <c:numRef>
              <c:f>'Rhodes Diag Calcs'!$N$10:$N$41</c:f>
              <c:numCache>
                <c:formatCode>General</c:formatCode>
                <c:ptCount val="32"/>
                <c:pt idx="0">
                  <c:v>0</c:v>
                </c:pt>
                <c:pt idx="1">
                  <c:v>9.0909090909090899</c:v>
                </c:pt>
                <c:pt idx="2">
                  <c:v>16.666666666666668</c:v>
                </c:pt>
                <c:pt idx="3">
                  <c:v>23.076923076923077</c:v>
                </c:pt>
                <c:pt idx="4">
                  <c:v>28.571428571428573</c:v>
                </c:pt>
                <c:pt idx="5">
                  <c:v>33.333333333333336</c:v>
                </c:pt>
                <c:pt idx="6">
                  <c:v>37.5</c:v>
                </c:pt>
                <c:pt idx="7">
                  <c:v>41.176470588235297</c:v>
                </c:pt>
                <c:pt idx="8">
                  <c:v>44.444444444444443</c:v>
                </c:pt>
                <c:pt idx="9">
                  <c:v>47.368421052631582</c:v>
                </c:pt>
                <c:pt idx="10">
                  <c:v>50</c:v>
                </c:pt>
                <c:pt idx="11">
                  <c:v>52.380952380952387</c:v>
                </c:pt>
                <c:pt idx="12">
                  <c:v>54.54545454545454</c:v>
                </c:pt>
                <c:pt idx="13">
                  <c:v>56.521739130434788</c:v>
                </c:pt>
                <c:pt idx="14">
                  <c:v>58.333333333333336</c:v>
                </c:pt>
                <c:pt idx="15">
                  <c:v>60</c:v>
                </c:pt>
                <c:pt idx="16">
                  <c:v>61.538461538461533</c:v>
                </c:pt>
                <c:pt idx="17">
                  <c:v>62.962962962962962</c:v>
                </c:pt>
                <c:pt idx="18">
                  <c:v>68.75</c:v>
                </c:pt>
                <c:pt idx="19">
                  <c:v>72.972972972972968</c:v>
                </c:pt>
                <c:pt idx="20">
                  <c:v>76.19047619047619</c:v>
                </c:pt>
                <c:pt idx="21">
                  <c:v>78.723404255319153</c:v>
                </c:pt>
                <c:pt idx="22">
                  <c:v>80.769230769230759</c:v>
                </c:pt>
                <c:pt idx="23">
                  <c:v>83.870967741935488</c:v>
                </c:pt>
                <c:pt idx="24">
                  <c:v>86.111111111111114</c:v>
                </c:pt>
                <c:pt idx="25">
                  <c:v>87.804878048780495</c:v>
                </c:pt>
                <c:pt idx="26">
                  <c:v>90.909090909090907</c:v>
                </c:pt>
                <c:pt idx="27">
                  <c:v>95.238095238095241</c:v>
                </c:pt>
                <c:pt idx="28">
                  <c:v>97.560975609756099</c:v>
                </c:pt>
                <c:pt idx="29">
                  <c:v>98.76543209876543</c:v>
                </c:pt>
                <c:pt idx="30">
                  <c:v>99.50248756218906</c:v>
                </c:pt>
                <c:pt idx="31">
                  <c:v>99.900099900099903</c:v>
                </c:pt>
              </c:numCache>
            </c:numRef>
          </c:yVal>
          <c:smooth val="0"/>
          <c:extLst>
            <c:ext xmlns:c16="http://schemas.microsoft.com/office/drawing/2014/chart" uri="{C3380CC4-5D6E-409C-BE32-E72D297353CC}">
              <c16:uniqueId val="{00000003-575F-49A0-8E4E-E8F9F4B375DC}"/>
            </c:ext>
          </c:extLst>
        </c:ser>
        <c:dLbls>
          <c:showLegendKey val="0"/>
          <c:showVal val="0"/>
          <c:showCatName val="0"/>
          <c:showSerName val="0"/>
          <c:showPercent val="0"/>
          <c:showBubbleSize val="0"/>
        </c:dLbls>
        <c:axId val="1857223080"/>
        <c:axId val="1857229320"/>
      </c:scatterChart>
      <c:valAx>
        <c:axId val="1857223080"/>
        <c:scaling>
          <c:orientation val="minMax"/>
          <c:max val="100"/>
        </c:scaling>
        <c:delete val="0"/>
        <c:axPos val="b"/>
        <c:title>
          <c:tx>
            <c:rich>
              <a:bodyPr/>
              <a:lstStyle/>
              <a:p>
                <a:pPr>
                  <a:defRPr sz="1800" b="0" i="0" u="none" strike="noStrike" baseline="0">
                    <a:solidFill>
                      <a:srgbClr val="000000"/>
                    </a:solidFill>
                    <a:latin typeface="Verdana"/>
                    <a:ea typeface="Verdana"/>
                    <a:cs typeface="Verdana"/>
                  </a:defRPr>
                </a:pPr>
                <a:r>
                  <a:rPr lang="en-US" sz="1800" b="0"/>
                  <a:t>100xMg# Liquid</a:t>
                </a:r>
              </a:p>
            </c:rich>
          </c:tx>
          <c:layout>
            <c:manualLayout>
              <c:xMode val="edge"/>
              <c:yMode val="edge"/>
              <c:x val="0.41414141414141398"/>
              <c:y val="0.92810457516339895"/>
            </c:manualLayout>
          </c:layout>
          <c:overlay val="0"/>
          <c:spPr>
            <a:noFill/>
            <a:ln w="25400">
              <a:noFill/>
            </a:ln>
          </c:spPr>
        </c:title>
        <c:numFmt formatCode="General" sourceLinked="1"/>
        <c:majorTickMark val="in"/>
        <c:minorTickMark val="none"/>
        <c:tickLblPos val="nextTo"/>
        <c:spPr>
          <a:ln w="25400">
            <a:solidFill>
              <a:srgbClr val="000000"/>
            </a:solidFill>
            <a:prstDash val="solid"/>
          </a:ln>
        </c:spPr>
        <c:txPr>
          <a:bodyPr rot="0" vert="horz"/>
          <a:lstStyle/>
          <a:p>
            <a:pPr>
              <a:defRPr sz="1400" b="0" i="0" u="none" strike="noStrike" baseline="0">
                <a:solidFill>
                  <a:srgbClr val="000000"/>
                </a:solidFill>
                <a:latin typeface="Verdana"/>
                <a:ea typeface="Verdana"/>
                <a:cs typeface="Verdana"/>
              </a:defRPr>
            </a:pPr>
            <a:endParaRPr lang="en-IT"/>
          </a:p>
        </c:txPr>
        <c:crossAx val="1857229320"/>
        <c:crosses val="autoZero"/>
        <c:crossBetween val="midCat"/>
      </c:valAx>
      <c:valAx>
        <c:axId val="1857229320"/>
        <c:scaling>
          <c:orientation val="minMax"/>
          <c:max val="100"/>
        </c:scaling>
        <c:delete val="0"/>
        <c:axPos val="l"/>
        <c:title>
          <c:tx>
            <c:rich>
              <a:bodyPr/>
              <a:lstStyle/>
              <a:p>
                <a:pPr>
                  <a:defRPr sz="1800" b="0" i="0" u="none" strike="noStrike" baseline="0">
                    <a:solidFill>
                      <a:srgbClr val="000000"/>
                    </a:solidFill>
                    <a:latin typeface="Verdana"/>
                    <a:ea typeface="Verdana"/>
                    <a:cs typeface="Verdana"/>
                  </a:defRPr>
                </a:pPr>
                <a:r>
                  <a:rPr lang="en-US" sz="1800" b="0"/>
                  <a:t>100xMg# Clinopyroxene</a:t>
                </a:r>
              </a:p>
            </c:rich>
          </c:tx>
          <c:layout>
            <c:manualLayout>
              <c:xMode val="edge"/>
              <c:yMode val="edge"/>
              <c:x val="1.8181818181818198E-2"/>
              <c:y val="0.29847494553376902"/>
            </c:manualLayout>
          </c:layout>
          <c:overlay val="0"/>
          <c:spPr>
            <a:noFill/>
            <a:ln w="25400">
              <a:noFill/>
            </a:ln>
          </c:spPr>
        </c:title>
        <c:numFmt formatCode="0" sourceLinked="0"/>
        <c:majorTickMark val="in"/>
        <c:minorTickMark val="none"/>
        <c:tickLblPos val="nextTo"/>
        <c:spPr>
          <a:ln w="25400">
            <a:solidFill>
              <a:srgbClr val="000000"/>
            </a:solidFill>
            <a:prstDash val="solid"/>
          </a:ln>
        </c:spPr>
        <c:txPr>
          <a:bodyPr rot="0" vert="horz"/>
          <a:lstStyle/>
          <a:p>
            <a:pPr>
              <a:defRPr sz="1400" b="0" i="0" u="none" strike="noStrike" baseline="0">
                <a:solidFill>
                  <a:srgbClr val="000000"/>
                </a:solidFill>
                <a:latin typeface="Verdana"/>
                <a:ea typeface="Verdana"/>
                <a:cs typeface="Verdana"/>
              </a:defRPr>
            </a:pPr>
            <a:endParaRPr lang="en-IT"/>
          </a:p>
        </c:txPr>
        <c:crossAx val="1857223080"/>
        <c:crosses val="autoZero"/>
        <c:crossBetween val="midCat"/>
      </c:valAx>
      <c:spPr>
        <a:noFill/>
        <a:ln w="12700">
          <a:solidFill>
            <a:srgbClr val="000000"/>
          </a:solidFill>
          <a:prstDash val="solid"/>
        </a:ln>
      </c:spPr>
    </c:plotArea>
    <c:plotVisOnly val="1"/>
    <c:dispBlanksAs val="gap"/>
    <c:showDLblsOverMax val="0"/>
  </c:chart>
  <c:spPr>
    <a:noFill/>
    <a:ln w="9525">
      <a:noFill/>
    </a:ln>
  </c:spPr>
  <c:txPr>
    <a:bodyPr/>
    <a:lstStyle/>
    <a:p>
      <a:pPr>
        <a:defRPr sz="875" b="0" i="0" u="none" strike="noStrike" baseline="0">
          <a:solidFill>
            <a:srgbClr val="000000"/>
          </a:solidFill>
          <a:latin typeface="Verdana"/>
          <a:ea typeface="Verdana"/>
          <a:cs typeface="Verdana"/>
        </a:defRPr>
      </a:pPr>
      <a:endParaRPr lang="en-IT"/>
    </a:p>
  </c:tx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sheetViews>
    <sheetView workbookViewId="0"/>
  </sheetViews>
  <pageMargins left="0.75" right="0.75" top="1" bottom="1" header="0.5" footer="0.5"/>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300-000000000000}">
  <sheetPr/>
  <sheetViews>
    <sheetView zoomScale="125" workbookViewId="0"/>
  </sheetViews>
  <pageMargins left="0.75" right="0.75" top="1" bottom="1" header="0.5" footer="0.5"/>
  <pageSetup orientation="portrait" horizontalDpi="4294967292" verticalDpi="4294967292"/>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sheetViews>
    <sheetView zoomScale="129" workbookViewId="0" zoomToFit="1"/>
  </sheetViews>
  <pageMargins left="0.75" right="0.75" top="1" bottom="1" header="0.5" footer="0.5"/>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50800</xdr:colOff>
      <xdr:row>0</xdr:row>
      <xdr:rowOff>50799</xdr:rowOff>
    </xdr:from>
    <xdr:to>
      <xdr:col>10</xdr:col>
      <xdr:colOff>422266</xdr:colOff>
      <xdr:row>68</xdr:row>
      <xdr:rowOff>66674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0800" y="50799"/>
          <a:ext cx="8753466" cy="11026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l" rtl="0">
            <a:defRPr sz="1000"/>
          </a:pPr>
          <a:r>
            <a:rPr lang="en-US" sz="1600" b="1" i="0" strike="noStrike">
              <a:solidFill>
                <a:srgbClr val="000000"/>
              </a:solidFill>
              <a:latin typeface="Calibri"/>
              <a:ea typeface="Calibri"/>
              <a:cs typeface="Calibri"/>
            </a:rPr>
            <a:t>Instructions for estimating P and T using clinopyroxene-based thermobarometers</a:t>
          </a:r>
        </a:p>
        <a:p>
          <a:pPr algn="l" rtl="0">
            <a:defRPr sz="1000"/>
          </a:pPr>
          <a:endParaRPr lang="en-US" sz="1100" b="0" i="0" strike="noStrike">
            <a:solidFill>
              <a:srgbClr val="000000"/>
            </a:solidFill>
            <a:latin typeface="Calibri"/>
            <a:ea typeface="Calibri"/>
            <a:cs typeface="Calibri"/>
          </a:endParaRPr>
        </a:p>
        <a:p>
          <a:pPr algn="l" rtl="0">
            <a:defRPr sz="1000"/>
          </a:pPr>
          <a:r>
            <a:rPr lang="en-US" sz="1200" b="0" i="0" strike="noStrike">
              <a:solidFill>
                <a:srgbClr val="000000"/>
              </a:solidFill>
              <a:latin typeface="Calibri"/>
              <a:ea typeface="Calibri"/>
              <a:cs typeface="Calibri"/>
            </a:rPr>
            <a:t>For details see:</a:t>
          </a: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strike="noStrike">
              <a:solidFill>
                <a:srgbClr val="000000"/>
              </a:solidFill>
              <a:latin typeface="Calibri"/>
              <a:ea typeface="Calibri"/>
              <a:cs typeface="Calibri"/>
            </a:rPr>
            <a:t>Putirka, K. (2008) Thermometers and Barometers for Volcanic Systems. In: Putirka, K., Tepley, F. (Eds.), Minerals, Inclusions and Volcanic Processes, Reviews in Mineralogy and Geochemistry, Mineralogical Soc. Am., v. 69, pp. 61-120.</a:t>
          </a:r>
        </a:p>
        <a:p>
          <a:pPr algn="l" rtl="0">
            <a:defRPr sz="1000"/>
          </a:pPr>
          <a:endParaRPr lang="en-US" sz="1200" b="0" i="0" strike="noStrike" baseline="0">
            <a:solidFill>
              <a:srgbClr val="000000"/>
            </a:solidFill>
            <a:latin typeface="Calibri"/>
            <a:ea typeface="Calibri"/>
            <a:cs typeface="Calibri"/>
          </a:endParaRPr>
        </a:p>
        <a:p>
          <a:pPr algn="l" rtl="0">
            <a:defRPr sz="1000"/>
          </a:pPr>
          <a:r>
            <a:rPr lang="en-US" sz="1200" b="0" i="0" strike="noStrike" baseline="0">
              <a:solidFill>
                <a:srgbClr val="000000"/>
              </a:solidFill>
              <a:latin typeface="+mn-lt"/>
              <a:ea typeface="Calibri"/>
              <a:cs typeface="Calibri"/>
            </a:rPr>
            <a:t>Neave, D. A. and Putirka, K. (2017) Clinopyroxene-liquid barometry revisited: magma storage pressures under Icelandic rift zones. American Mineralogist.</a:t>
          </a:r>
          <a:endParaRPr lang="en-US" sz="1200" b="0" i="0" strike="noStrike">
            <a:solidFill>
              <a:srgbClr val="000000"/>
            </a:solidFill>
            <a:latin typeface="Calibri"/>
            <a:ea typeface="Calibri"/>
            <a:cs typeface="Calibri"/>
          </a:endParaRP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u="sng" strike="noStrike">
              <a:solidFill>
                <a:srgbClr val="000000"/>
              </a:solidFill>
              <a:latin typeface="Calibri"/>
              <a:ea typeface="Calibri"/>
              <a:cs typeface="Calibri"/>
            </a:rPr>
            <a:t>Input</a:t>
          </a:r>
        </a:p>
        <a:p>
          <a:pPr algn="l" rtl="0">
            <a:defRPr sz="1000"/>
          </a:pPr>
          <a:r>
            <a:rPr lang="en-US" sz="1200" b="0" i="0" strike="noStrike">
              <a:solidFill>
                <a:srgbClr val="000000"/>
              </a:solidFill>
              <a:latin typeface="Calibri"/>
              <a:ea typeface="Calibri"/>
              <a:cs typeface="Calibri"/>
            </a:rPr>
            <a:t>1) Enter a nominal liquid composition in columns F-Q, leaving blank any oxides that are not available. The “liquid” could be the composition of a glass, or the whole rock, or some calculated composition – use whatever you think is most likely to be in equilibrium with a given clinopyroxene.</a:t>
          </a:r>
        </a:p>
        <a:p>
          <a:pPr algn="l" rtl="0">
            <a:defRPr sz="1000"/>
          </a:pPr>
          <a:r>
            <a:rPr lang="en-US" sz="1200" b="0" i="0" strike="noStrike">
              <a:solidFill>
                <a:srgbClr val="000000"/>
              </a:solidFill>
              <a:latin typeface="Calibri"/>
              <a:ea typeface="Calibri"/>
              <a:cs typeface="Calibri"/>
            </a:rPr>
            <a:t>2)</a:t>
          </a:r>
          <a:r>
            <a:rPr lang="en-US" sz="1200" b="0" i="0" strike="noStrike" baseline="0">
              <a:solidFill>
                <a:srgbClr val="000000"/>
              </a:solidFill>
              <a:latin typeface="Calibri"/>
              <a:ea typeface="Calibri"/>
              <a:cs typeface="Calibri"/>
            </a:rPr>
            <a:t> Enter an equilibrium cpx composition</a:t>
          </a:r>
          <a:r>
            <a:rPr lang="en-US" sz="1200" b="0" i="0" strike="noStrike">
              <a:solidFill>
                <a:srgbClr val="000000"/>
              </a:solidFill>
              <a:latin typeface="Calibri"/>
              <a:ea typeface="Calibri"/>
              <a:cs typeface="Calibri"/>
            </a:rPr>
            <a:t> in columns T-AC. Consider</a:t>
          </a:r>
          <a:r>
            <a:rPr lang="en-US" sz="1200" b="0" i="0" strike="noStrike" baseline="0">
              <a:solidFill>
                <a:srgbClr val="000000"/>
              </a:solidFill>
              <a:latin typeface="Calibri"/>
              <a:ea typeface="Calibri"/>
              <a:cs typeface="Calibri"/>
            </a:rPr>
            <a:t> (</a:t>
          </a:r>
          <a:r>
            <a:rPr lang="en-US" sz="1200" b="0" i="0" strike="noStrike">
              <a:solidFill>
                <a:srgbClr val="000000"/>
              </a:solidFill>
              <a:latin typeface="Calibri"/>
              <a:ea typeface="Calibri"/>
              <a:cs typeface="Calibri"/>
            </a:rPr>
            <a:t>but</a:t>
          </a:r>
          <a:r>
            <a:rPr lang="en-US" sz="1200" b="0" i="0" strike="noStrike" baseline="0">
              <a:solidFill>
                <a:srgbClr val="000000"/>
              </a:solidFill>
              <a:latin typeface="Calibri"/>
              <a:ea typeface="Calibri"/>
              <a:cs typeface="Calibri"/>
            </a:rPr>
            <a:t> of course not be wedded to)</a:t>
          </a:r>
          <a:r>
            <a:rPr lang="en-US" sz="1200" b="0" i="0" strike="noStrike">
              <a:solidFill>
                <a:srgbClr val="000000"/>
              </a:solidFill>
              <a:latin typeface="Calibri"/>
              <a:ea typeface="Calibri"/>
              <a:cs typeface="Calibri"/>
            </a:rPr>
            <a:t> matching mineral rims to matrix glass and mineral cores to whole rock compositions, at least to start. </a:t>
          </a: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strike="noStrike">
              <a:solidFill>
                <a:srgbClr val="000000"/>
              </a:solidFill>
              <a:latin typeface="Calibri"/>
              <a:ea typeface="Calibri"/>
              <a:cs typeface="Calibri"/>
            </a:rPr>
            <a:t>Most</a:t>
          </a:r>
          <a:r>
            <a:rPr lang="en-US" sz="1200" b="0" i="0" strike="noStrike" baseline="0">
              <a:solidFill>
                <a:srgbClr val="000000"/>
              </a:solidFill>
              <a:latin typeface="Calibri"/>
              <a:ea typeface="Calibri"/>
              <a:cs typeface="Calibri"/>
            </a:rPr>
            <a:t> cyrstals are not in equilibrium with their host whole rocks, but it may be possible to find the correct liquid by comparing whole rock compositions along a liquid line of descent, in a variation diagram. On the assumption that the minerals in question are related to the liquid on such a trend, one can then obain the liquid by simply mixing variation proportions of observed end members until the Fe-Mg exchange coefficient approaches 0.27-0.28 and the difference between predicted and observed DiHd values approach zero. If these two tests do not converge, it could be because of model error, or that none of the proposed compositions satisfy as a liquid.</a:t>
          </a:r>
          <a:endParaRPr lang="en-US" sz="1200" b="0" i="0" strike="noStrike">
            <a:solidFill>
              <a:srgbClr val="000000"/>
            </a:solidFill>
            <a:latin typeface="Calibri"/>
            <a:ea typeface="Calibri"/>
            <a:cs typeface="Calibri"/>
          </a:endParaRP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u="sng" strike="noStrike">
              <a:solidFill>
                <a:srgbClr val="000000"/>
              </a:solidFill>
              <a:latin typeface="Calibri"/>
              <a:ea typeface="Calibri"/>
              <a:cs typeface="Calibri"/>
            </a:rPr>
            <a:t>Settings</a:t>
          </a:r>
        </a:p>
        <a:p>
          <a:pPr algn="l" rtl="0">
            <a:defRPr sz="1000"/>
          </a:pPr>
          <a:r>
            <a:rPr lang="en-US" sz="1200" b="0" i="0" strike="noStrike">
              <a:solidFill>
                <a:srgbClr val="000000"/>
              </a:solidFill>
              <a:latin typeface="Calibri"/>
              <a:ea typeface="Calibri"/>
              <a:cs typeface="Calibri"/>
            </a:rPr>
            <a:t>In this workbook, most thermometers are P-sensitive and most barometers are T-sensitive. Two equations can be solved simultaneously to arrive at P and T, which is accomplished here by using the output of one model as input for another. To work, you must make certain</a:t>
          </a:r>
          <a:r>
            <a:rPr lang="en-US" sz="1200" b="0" i="0" strike="noStrike" baseline="0">
              <a:solidFill>
                <a:srgbClr val="000000"/>
              </a:solidFill>
              <a:latin typeface="Calibri"/>
              <a:ea typeface="Calibri"/>
              <a:cs typeface="Calibri"/>
            </a:rPr>
            <a:t> </a:t>
          </a:r>
          <a:r>
            <a:rPr lang="en-US" sz="1200" b="0" i="0" strike="noStrike">
              <a:solidFill>
                <a:srgbClr val="000000"/>
              </a:solidFill>
              <a:latin typeface="Calibri"/>
              <a:ea typeface="Calibri"/>
              <a:cs typeface="Calibri"/>
            </a:rPr>
            <a:t>that “Iterative” calculations </a:t>
          </a:r>
          <a:r>
            <a:rPr lang="en-US" sz="1200" b="0" i="0" strike="noStrike">
              <a:solidFill>
                <a:srgbClr val="000000"/>
              </a:solidFill>
              <a:latin typeface="+mn-lt"/>
              <a:ea typeface="Calibri"/>
              <a:cs typeface="Calibri"/>
            </a:rPr>
            <a:t>are allowed </a:t>
          </a:r>
          <a:r>
            <a:rPr lang="en-US" sz="1200" b="0" i="0">
              <a:solidFill>
                <a:schemeClr val="dk1"/>
              </a:solidFill>
              <a:effectLst/>
              <a:latin typeface="+mn-lt"/>
              <a:ea typeface="+mn-ea"/>
              <a:cs typeface="+mn-cs"/>
            </a:rPr>
            <a:t>Excel – Preferences – Calculations</a:t>
          </a:r>
          <a:r>
            <a:rPr lang="en-US" sz="1200" b="0" i="0" strike="noStrike">
              <a:solidFill>
                <a:srgbClr val="000000"/>
              </a:solidFill>
              <a:latin typeface="+mn-lt"/>
              <a:ea typeface="Calibri"/>
              <a:cs typeface="Calibri"/>
            </a:rPr>
            <a:t>, otherwise </a:t>
          </a:r>
          <a:r>
            <a:rPr lang="en-US" sz="1200" b="0" i="0" strike="noStrike">
              <a:solidFill>
                <a:srgbClr val="000000"/>
              </a:solidFill>
              <a:latin typeface="Calibri"/>
              <a:ea typeface="Calibri"/>
              <a:cs typeface="Calibri"/>
            </a:rPr>
            <a:t>Excel will report a “Circular reference” error. </a:t>
          </a: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u="sng" strike="noStrike">
              <a:solidFill>
                <a:srgbClr val="000000"/>
              </a:solidFill>
              <a:latin typeface="Calibri"/>
              <a:ea typeface="Calibri"/>
              <a:cs typeface="Calibri"/>
            </a:rPr>
            <a:t>P-T calculations</a:t>
          </a:r>
        </a:p>
        <a:p>
          <a:pPr algn="l" rtl="0">
            <a:defRPr sz="1000"/>
          </a:pPr>
          <a:r>
            <a:rPr lang="en-US" sz="1200" b="0" i="0" strike="noStrike">
              <a:solidFill>
                <a:srgbClr val="000000"/>
              </a:solidFill>
              <a:latin typeface="Calibri"/>
              <a:ea typeface="Calibri"/>
              <a:cs typeface="Calibri"/>
            </a:rPr>
            <a:t>Columns</a:t>
          </a:r>
          <a:r>
            <a:rPr lang="en-US" sz="1200" b="0" i="0" strike="noStrike" baseline="0">
              <a:solidFill>
                <a:srgbClr val="000000"/>
              </a:solidFill>
              <a:latin typeface="Calibri"/>
              <a:ea typeface="Calibri"/>
              <a:cs typeface="Calibri"/>
            </a:rPr>
            <a:t> AF and AG provide P-T estimates using the new barometer of Neave and Putirka (2017), paired with Eqn. 33, a thermometer from Putirka (2008). </a:t>
          </a:r>
          <a:r>
            <a:rPr lang="en-US" sz="1200" b="0" i="0" strike="noStrike">
              <a:solidFill>
                <a:srgbClr val="000000"/>
              </a:solidFill>
              <a:latin typeface="Calibri"/>
              <a:ea typeface="Calibri"/>
              <a:cs typeface="Calibri"/>
            </a:rPr>
            <a:t>Other results, using earlier-calibrated</a:t>
          </a:r>
          <a:r>
            <a:rPr lang="en-US" sz="1200" b="0" i="0" strike="noStrike" baseline="0">
              <a:solidFill>
                <a:srgbClr val="000000"/>
              </a:solidFill>
              <a:latin typeface="Calibri"/>
              <a:ea typeface="Calibri"/>
              <a:cs typeface="Calibri"/>
            </a:rPr>
            <a:t> models, are shown in columns AV-BJ. </a:t>
          </a:r>
          <a:r>
            <a:rPr lang="en-US" sz="1200" b="0" i="0" strike="noStrike">
              <a:solidFill>
                <a:srgbClr val="000000"/>
              </a:solidFill>
              <a:latin typeface="Calibri"/>
              <a:ea typeface="Calibri"/>
              <a:cs typeface="Calibri"/>
            </a:rPr>
            <a:t>Default settings here,</a:t>
          </a:r>
          <a:r>
            <a:rPr lang="en-US" sz="1200" b="0" i="0" strike="noStrike" baseline="0">
              <a:solidFill>
                <a:srgbClr val="000000"/>
              </a:solidFill>
              <a:latin typeface="Calibri"/>
              <a:ea typeface="Calibri"/>
              <a:cs typeface="Calibri"/>
            </a:rPr>
            <a:t> are</a:t>
          </a:r>
          <a:r>
            <a:rPr lang="en-US" sz="1200" b="0" i="0" strike="noStrike">
              <a:solidFill>
                <a:srgbClr val="000000"/>
              </a:solidFill>
              <a:latin typeface="Calibri"/>
              <a:ea typeface="Calibri"/>
              <a:cs typeface="Calibri"/>
            </a:rPr>
            <a:t> that the models from Putirka</a:t>
          </a:r>
          <a:r>
            <a:rPr lang="en-US" sz="1200" b="0" i="0" strike="noStrike" baseline="0">
              <a:solidFill>
                <a:srgbClr val="000000"/>
              </a:solidFill>
              <a:latin typeface="Calibri"/>
              <a:ea typeface="Calibri"/>
              <a:cs typeface="Calibri"/>
            </a:rPr>
            <a:t> et a (1996) and from Putirka et al. (2003) are solved as two separate sets of P-T estimates. There is no inherant problem with mixing thermometers and barometers. </a:t>
          </a:r>
          <a:endParaRPr lang="en-US" sz="1200" b="0" i="0" strike="noStrike">
            <a:solidFill>
              <a:srgbClr val="000000"/>
            </a:solidFill>
            <a:latin typeface="Calibri"/>
            <a:ea typeface="Calibri"/>
            <a:cs typeface="Calibri"/>
          </a:endParaRP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strike="noStrike">
              <a:solidFill>
                <a:srgbClr val="000000"/>
              </a:solidFill>
              <a:latin typeface="Calibri"/>
              <a:ea typeface="Calibri"/>
              <a:cs typeface="Calibri"/>
            </a:rPr>
            <a:t>If you would rather solve two other equations simultaneously, then change</a:t>
          </a:r>
          <a:r>
            <a:rPr lang="en-US" sz="1200" b="0" i="0" strike="noStrike" baseline="0">
              <a:solidFill>
                <a:srgbClr val="000000"/>
              </a:solidFill>
              <a:latin typeface="Calibri"/>
              <a:ea typeface="Calibri"/>
              <a:cs typeface="Calibri"/>
            </a:rPr>
            <a:t> the cell references to any of the models as appropriate</a:t>
          </a:r>
          <a:r>
            <a:rPr lang="en-US" sz="1200" b="0" i="0" strike="noStrike">
              <a:solidFill>
                <a:srgbClr val="000000"/>
              </a:solidFill>
              <a:latin typeface="Calibri"/>
              <a:ea typeface="Calibri"/>
              <a:cs typeface="Calibri"/>
            </a:rPr>
            <a:t>.</a:t>
          </a: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u="sng" strike="noStrike">
              <a:solidFill>
                <a:srgbClr val="000000"/>
              </a:solidFill>
              <a:latin typeface="Calibri"/>
              <a:ea typeface="Calibri"/>
              <a:cs typeface="Calibri"/>
            </a:rPr>
            <a:t>Tests for equilibrium</a:t>
          </a:r>
        </a:p>
        <a:p>
          <a:pPr algn="l" rtl="0">
            <a:defRPr sz="1000"/>
          </a:pPr>
          <a:r>
            <a:rPr lang="en-US" sz="1200" b="0" i="0" strike="noStrike">
              <a:solidFill>
                <a:srgbClr val="000000"/>
              </a:solidFill>
              <a:latin typeface="Calibri"/>
              <a:ea typeface="Calibri"/>
              <a:cs typeface="Calibri"/>
            </a:rPr>
            <a:t>1) </a:t>
          </a:r>
          <a:r>
            <a:rPr lang="en-US" sz="1200" b="0" i="0" u="sng" strike="noStrike">
              <a:solidFill>
                <a:srgbClr val="000000"/>
              </a:solidFill>
              <a:latin typeface="Calibri"/>
              <a:ea typeface="Calibri"/>
              <a:cs typeface="Calibri"/>
            </a:rPr>
            <a:t>The best test is to compare T or P estimates from independent equilibria</a:t>
          </a:r>
          <a:r>
            <a:rPr lang="en-US" sz="1200" b="0" i="0" u="none" strike="noStrike">
              <a:solidFill>
                <a:srgbClr val="000000"/>
              </a:solidFill>
              <a:latin typeface="Calibri"/>
              <a:ea typeface="Calibri"/>
              <a:cs typeface="Calibri"/>
            </a:rPr>
            <a:t>.</a:t>
          </a:r>
          <a:r>
            <a:rPr lang="en-US" sz="1200" b="0" i="0" u="none" strike="noStrike" baseline="0">
              <a:solidFill>
                <a:srgbClr val="000000"/>
              </a:solidFill>
              <a:latin typeface="Calibri"/>
              <a:ea typeface="Calibri"/>
              <a:cs typeface="Calibri"/>
            </a:rPr>
            <a:t> I</a:t>
          </a:r>
          <a:r>
            <a:rPr lang="en-US" sz="1200" b="0" i="0" strike="noStrike">
              <a:solidFill>
                <a:srgbClr val="000000"/>
              </a:solidFill>
              <a:latin typeface="Calibri"/>
              <a:ea typeface="Calibri"/>
              <a:cs typeface="Calibri"/>
            </a:rPr>
            <a:t>f such T and/or P estimates are within, say 1 standard deviation, chances are good that that the estimates are valid. Having said that, oftentimes such calculations are not possible. And even when they are, it is a good idea to test whether the phases in question are in equilibrium. </a:t>
          </a: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strike="noStrike">
              <a:solidFill>
                <a:srgbClr val="000000"/>
              </a:solidFill>
              <a:latin typeface="Calibri"/>
              <a:ea typeface="Calibri"/>
              <a:cs typeface="Calibri"/>
            </a:rPr>
            <a:t>2</a:t>
          </a:r>
          <a:r>
            <a:rPr lang="en-US" sz="1200" b="0" i="0" u="sng" strike="noStrike">
              <a:solidFill>
                <a:srgbClr val="000000"/>
              </a:solidFill>
              <a:latin typeface="Calibri"/>
              <a:ea typeface="Calibri"/>
              <a:cs typeface="Calibri"/>
            </a:rPr>
            <a:t>)</a:t>
          </a:r>
          <a:r>
            <a:rPr lang="en-US" sz="1200" b="0" i="0" u="none" strike="noStrike">
              <a:solidFill>
                <a:srgbClr val="000000"/>
              </a:solidFill>
              <a:latin typeface="Calibri"/>
              <a:ea typeface="Calibri"/>
              <a:cs typeface="Calibri"/>
            </a:rPr>
            <a:t> </a:t>
          </a:r>
          <a:r>
            <a:rPr lang="en-US" sz="1200" b="0" i="0" u="sng" strike="noStrike">
              <a:solidFill>
                <a:srgbClr val="000000"/>
              </a:solidFill>
              <a:latin typeface="Calibri"/>
              <a:ea typeface="Calibri"/>
              <a:cs typeface="Calibri"/>
            </a:rPr>
            <a:t>The Rhodes Diagram</a:t>
          </a:r>
          <a:r>
            <a:rPr lang="en-US" sz="1200" b="0" i="0" strike="noStrike">
              <a:solidFill>
                <a:srgbClr val="000000"/>
              </a:solidFill>
              <a:latin typeface="Calibri"/>
              <a:ea typeface="Calibri"/>
              <a:cs typeface="Calibri"/>
            </a:rPr>
            <a:t>.</a:t>
          </a:r>
          <a:r>
            <a:rPr lang="en-US" sz="1200" b="0" i="0" strike="noStrike" baseline="0">
              <a:solidFill>
                <a:srgbClr val="000000"/>
              </a:solidFill>
              <a:latin typeface="Calibri"/>
              <a:ea typeface="Calibri"/>
              <a:cs typeface="Calibri"/>
            </a:rPr>
            <a:t> </a:t>
          </a:r>
          <a:r>
            <a:rPr lang="en-US" sz="1200" b="0" i="0" strike="noStrike">
              <a:solidFill>
                <a:srgbClr val="000000"/>
              </a:solidFill>
              <a:latin typeface="Calibri"/>
              <a:ea typeface="Calibri"/>
              <a:cs typeface="Calibri"/>
            </a:rPr>
            <a:t>Tests for equilibrium between clinopyroxene and a nominal coexisting liquid can be made by comparing observed and predicted valuesof Fe and Mg contents,</a:t>
          </a:r>
          <a:r>
            <a:rPr lang="en-US" sz="1200" b="0" i="0" strike="noStrike" baseline="0">
              <a:solidFill>
                <a:srgbClr val="000000"/>
              </a:solidFill>
              <a:latin typeface="Calibri"/>
              <a:ea typeface="Calibri"/>
              <a:cs typeface="Calibri"/>
            </a:rPr>
            <a:t> illustrated as </a:t>
          </a:r>
          <a:r>
            <a:rPr lang="en-US" sz="1200" b="0" i="0" strike="noStrike">
              <a:solidFill>
                <a:srgbClr val="000000"/>
              </a:solidFill>
              <a:latin typeface="Calibri"/>
              <a:ea typeface="Calibri"/>
              <a:cs typeface="Calibri"/>
            </a:rPr>
            <a:t>a Fe-Mg exchange coefficient, or K</a:t>
          </a:r>
          <a:r>
            <a:rPr lang="en-US" sz="1200" b="0" i="0" strike="noStrike" baseline="-25000">
              <a:solidFill>
                <a:srgbClr val="000000"/>
              </a:solidFill>
              <a:latin typeface="Calibri"/>
              <a:ea typeface="Calibri"/>
              <a:cs typeface="Calibri"/>
            </a:rPr>
            <a:t>D</a:t>
          </a:r>
          <a:r>
            <a:rPr lang="en-US" sz="1200" b="0" i="0" strike="noStrike">
              <a:solidFill>
                <a:srgbClr val="000000"/>
              </a:solidFill>
              <a:latin typeface="Calibri"/>
              <a:ea typeface="Calibri"/>
              <a:cs typeface="Calibri"/>
            </a:rPr>
            <a:t>(Fe-Mg)</a:t>
          </a:r>
          <a:r>
            <a:rPr lang="en-US" sz="1200" b="0" i="0" strike="noStrike" baseline="30000">
              <a:solidFill>
                <a:srgbClr val="000000"/>
              </a:solidFill>
              <a:latin typeface="Calibri"/>
              <a:ea typeface="Calibri"/>
              <a:cs typeface="Calibri"/>
            </a:rPr>
            <a:t>cpx-liq</a:t>
          </a:r>
          <a:r>
            <a:rPr lang="en-US" sz="1200" b="0" i="0" strike="noStrike">
              <a:solidFill>
                <a:srgbClr val="000000"/>
              </a:solidFill>
              <a:latin typeface="Calibri"/>
              <a:ea typeface="Calibri"/>
              <a:cs typeface="Calibri"/>
            </a:rPr>
            <a:t>, which should be close</a:t>
          </a:r>
          <a:r>
            <a:rPr lang="en-US" sz="1200" b="0" i="0" strike="noStrike" baseline="0">
              <a:solidFill>
                <a:srgbClr val="000000"/>
              </a:solidFill>
              <a:latin typeface="Calibri"/>
              <a:ea typeface="Calibri"/>
              <a:cs typeface="Calibri"/>
            </a:rPr>
            <a:t> to</a:t>
          </a:r>
          <a:r>
            <a:rPr lang="en-US" sz="1200" b="0" i="0" strike="noStrike">
              <a:solidFill>
                <a:srgbClr val="000000"/>
              </a:solidFill>
              <a:latin typeface="Calibri"/>
              <a:ea typeface="Calibri"/>
              <a:cs typeface="Calibri"/>
            </a:rPr>
            <a:t> 0.27±0.03. To make this test visiual, we use the Rhodes diagram (see chart titled "Rhodes Diag"). This is based on a comparison of Mg# for the liq and Cpx phases, and the curves shown in this diagram assume an</a:t>
          </a:r>
          <a:r>
            <a:rPr lang="en-US" sz="1200" b="0" i="0" strike="noStrike" baseline="0">
              <a:solidFill>
                <a:srgbClr val="000000"/>
              </a:solidFill>
              <a:latin typeface="Calibri"/>
              <a:ea typeface="Calibri"/>
              <a:cs typeface="Calibri"/>
            </a:rPr>
            <a:t> Fe-Mg eschange coefficient of 0.27 (see cell C4 in Rhodes Diag Calcs sheet). </a:t>
          </a:r>
          <a:r>
            <a:rPr lang="en-US" sz="1200" b="0" i="0" strike="noStrike">
              <a:solidFill>
                <a:srgbClr val="000000"/>
              </a:solidFill>
              <a:latin typeface="Calibri"/>
              <a:ea typeface="Calibri"/>
              <a:cs typeface="Calibri"/>
            </a:rPr>
            <a:t>In column I in the Cpx and Input</a:t>
          </a:r>
          <a:r>
            <a:rPr lang="en-US" sz="1200" b="0" i="0" strike="noStrike" baseline="0">
              <a:solidFill>
                <a:srgbClr val="000000"/>
              </a:solidFill>
              <a:latin typeface="Calibri"/>
              <a:ea typeface="Calibri"/>
              <a:cs typeface="Calibri"/>
            </a:rPr>
            <a:t> Models sheet</a:t>
          </a:r>
          <a:r>
            <a:rPr lang="en-US" sz="1200" b="0" i="0" strike="noStrike">
              <a:solidFill>
                <a:srgbClr val="000000"/>
              </a:solidFill>
              <a:latin typeface="Calibri"/>
              <a:ea typeface="Calibri"/>
              <a:cs typeface="Calibri"/>
            </a:rPr>
            <a:t>, Fe is entered as FeOt for total FeO; this is best in most cases, since all experimental data are treatd this way (even if at high oxygen fugacity).</a:t>
          </a:r>
          <a:r>
            <a:rPr lang="en-US" sz="1200" b="0" i="0" strike="noStrike" baseline="0">
              <a:solidFill>
                <a:srgbClr val="000000"/>
              </a:solidFill>
              <a:latin typeface="Calibri"/>
              <a:ea typeface="Calibri"/>
              <a:cs typeface="Calibri"/>
            </a:rPr>
            <a:t> I</a:t>
          </a:r>
          <a:r>
            <a:rPr lang="en-US" sz="1200" b="0" i="0" strike="noStrike">
              <a:solidFill>
                <a:srgbClr val="000000"/>
              </a:solidFill>
              <a:latin typeface="Calibri"/>
              <a:ea typeface="Calibri"/>
              <a:cs typeface="Calibri"/>
            </a:rPr>
            <a:t>f Fe3+ is significant, then the coefficient in cell G8 could be less than 1. Independent</a:t>
          </a:r>
          <a:r>
            <a:rPr lang="en-US" sz="1200" b="0" i="0" strike="noStrike" baseline="0">
              <a:solidFill>
                <a:srgbClr val="000000"/>
              </a:solidFill>
              <a:latin typeface="Calibri"/>
              <a:ea typeface="Calibri"/>
              <a:cs typeface="Calibri"/>
            </a:rPr>
            <a:t> of Fe3+ contents, if a liquid Fe content is expressed as Fe2O3, partly or wholly,</a:t>
          </a:r>
          <a:r>
            <a:rPr lang="en-US" sz="1200" b="0" i="0" strike="noStrike">
              <a:solidFill>
                <a:srgbClr val="000000"/>
              </a:solidFill>
              <a:latin typeface="Calibri"/>
              <a:ea typeface="Calibri"/>
              <a:cs typeface="Calibri"/>
            </a:rPr>
            <a:t> it is much easy</a:t>
          </a:r>
          <a:r>
            <a:rPr lang="en-US" sz="1200" b="0" i="0" strike="noStrike" baseline="0">
              <a:solidFill>
                <a:srgbClr val="000000"/>
              </a:solidFill>
              <a:latin typeface="Calibri"/>
              <a:ea typeface="Calibri"/>
              <a:cs typeface="Calibri"/>
            </a:rPr>
            <a:t> </a:t>
          </a:r>
          <a:r>
            <a:rPr lang="en-US" sz="1200" b="0" i="0" strike="noStrike">
              <a:solidFill>
                <a:srgbClr val="000000"/>
              </a:solidFill>
              <a:latin typeface="Calibri"/>
              <a:ea typeface="Calibri"/>
              <a:cs typeface="Calibri"/>
            </a:rPr>
            <a:t>to make the correction on the weight % side</a:t>
          </a:r>
          <a:r>
            <a:rPr lang="en-US" sz="1200" b="0" i="0" strike="noStrike" baseline="0">
              <a:solidFill>
                <a:srgbClr val="000000"/>
              </a:solidFill>
              <a:latin typeface="Calibri"/>
              <a:ea typeface="Calibri"/>
              <a:cs typeface="Calibri"/>
            </a:rPr>
            <a:t> using:</a:t>
          </a:r>
          <a:r>
            <a:rPr lang="en-US" sz="1200" b="0" i="0" strike="noStrike">
              <a:solidFill>
                <a:srgbClr val="000000"/>
              </a:solidFill>
              <a:latin typeface="Calibri"/>
              <a:ea typeface="Calibri"/>
              <a:cs typeface="Calibri"/>
            </a:rPr>
            <a:t> FeO=x(Fe2O3t), where x 0.8998 (I use 0.9).</a:t>
          </a:r>
          <a:r>
            <a:rPr lang="en-US" sz="1200" b="0" i="0" strike="noStrike" baseline="0">
              <a:solidFill>
                <a:srgbClr val="000000"/>
              </a:solidFill>
              <a:latin typeface="Calibri"/>
              <a:ea typeface="Calibri"/>
              <a:cs typeface="Calibri"/>
            </a:rPr>
            <a:t> If Fe is reported as both FeO and Fe2O3, then FeOt  = FeO + 0.9*Fe2O3. </a:t>
          </a:r>
          <a:endParaRPr lang="en-US" sz="1200" b="0" i="0" strike="noStrike">
            <a:solidFill>
              <a:srgbClr val="000000"/>
            </a:solidFill>
            <a:latin typeface="Calibri"/>
            <a:ea typeface="Calibri"/>
            <a:cs typeface="Calibri"/>
          </a:endParaRPr>
        </a:p>
        <a:p>
          <a:pPr algn="l" rtl="0">
            <a:defRPr sz="1000"/>
          </a:pPr>
          <a:endParaRPr lang="en-US" sz="1200" b="0" i="0" strike="noStrike">
            <a:solidFill>
              <a:srgbClr val="000000"/>
            </a:solidFill>
            <a:latin typeface="Calibri"/>
            <a:ea typeface="Calibri"/>
            <a:cs typeface="Calibri"/>
          </a:endParaRPr>
        </a:p>
        <a:p>
          <a:pPr algn="l" rtl="0">
            <a:defRPr sz="1000"/>
          </a:pPr>
          <a:r>
            <a:rPr lang="en-US" sz="1200" b="0" i="0" strike="noStrike">
              <a:solidFill>
                <a:srgbClr val="000000"/>
              </a:solidFill>
              <a:latin typeface="Calibri"/>
              <a:ea typeface="Calibri"/>
              <a:cs typeface="Calibri"/>
            </a:rPr>
            <a:t>3) </a:t>
          </a:r>
          <a:r>
            <a:rPr lang="en-US" sz="1200" b="0" i="0" u="sng" strike="noStrike">
              <a:solidFill>
                <a:srgbClr val="000000"/>
              </a:solidFill>
              <a:latin typeface="Calibri"/>
              <a:ea typeface="Calibri"/>
              <a:cs typeface="Calibri"/>
            </a:rPr>
            <a:t>Comparing predicted and calculated mineral components</a:t>
          </a:r>
          <a:r>
            <a:rPr lang="en-US" sz="1200" b="0" i="0" u="none" strike="noStrike">
              <a:solidFill>
                <a:srgbClr val="000000"/>
              </a:solidFill>
              <a:latin typeface="Calibri"/>
              <a:ea typeface="Calibri"/>
              <a:cs typeface="Calibri"/>
            </a:rPr>
            <a:t>. </a:t>
          </a:r>
          <a:r>
            <a:rPr lang="en-US" sz="1200" b="0" i="0" strike="noStrike">
              <a:solidFill>
                <a:srgbClr val="000000"/>
              </a:solidFill>
              <a:latin typeface="Calibri"/>
              <a:ea typeface="Calibri"/>
              <a:cs typeface="Calibri"/>
            </a:rPr>
            <a:t>Another, and perhaps better, test is to compare predicated and observed values for the clinopyroxene components (i.e., compare columns BL-BR with BT-BC (see the chart "Test of Equilibrium" for a graphical comparison). In theory,</a:t>
          </a:r>
          <a:r>
            <a:rPr lang="en-US" sz="1200" b="0" i="0" strike="noStrike" baseline="0">
              <a:solidFill>
                <a:srgbClr val="000000"/>
              </a:solidFill>
              <a:latin typeface="Calibri"/>
              <a:ea typeface="Calibri"/>
              <a:cs typeface="Calibri"/>
            </a:rPr>
            <a:t> if the system is equilibrated, the sum of calculated components in column BZ should equal 1 (but this sum, and its closeness to 1.0, does not seem to be a secure test of equilibrium).</a:t>
          </a:r>
          <a:r>
            <a:rPr lang="en-US" sz="1200" b="0" i="0" strike="noStrike">
              <a:solidFill>
                <a:srgbClr val="000000"/>
              </a:solidFill>
              <a:latin typeface="Calibri"/>
              <a:ea typeface="Calibri"/>
              <a:cs typeface="Calibri"/>
            </a:rPr>
            <a:t> For experimental data, various quantities that can be used as tests for equilibrium appear to be correlated; thus, if equilibrium or disequilibrium is indicated by one parameter, other parameters often (though not always) follow. However, in the RiMG volume, I show some instances for experimental data where the comparison of clinopyroxene components provides a more certain test than for K</a:t>
          </a:r>
          <a:r>
            <a:rPr lang="en-US" sz="1200" b="0" i="0" strike="noStrike" baseline="-25000">
              <a:solidFill>
                <a:srgbClr val="000000"/>
              </a:solidFill>
              <a:latin typeface="Calibri"/>
              <a:ea typeface="Calibri"/>
              <a:cs typeface="Calibri"/>
            </a:rPr>
            <a:t>D</a:t>
          </a:r>
          <a:r>
            <a:rPr lang="en-US" sz="1200" b="0" i="0" strike="noStrike">
              <a:solidFill>
                <a:srgbClr val="000000"/>
              </a:solidFill>
              <a:latin typeface="Calibri"/>
              <a:ea typeface="Calibri"/>
              <a:cs typeface="Calibri"/>
            </a:rPr>
            <a:t>(Fe-Mg)</a:t>
          </a:r>
          <a:r>
            <a:rPr lang="en-US" sz="1200" b="0" i="0" strike="noStrike" baseline="30000">
              <a:solidFill>
                <a:srgbClr val="000000"/>
              </a:solidFill>
              <a:latin typeface="Calibri"/>
              <a:ea typeface="Calibri"/>
              <a:cs typeface="Calibri"/>
            </a:rPr>
            <a:t>cpx-liq</a:t>
          </a:r>
          <a:r>
            <a:rPr lang="en-US" sz="1200" b="0" i="0" strike="noStrike">
              <a:solidFill>
                <a:srgbClr val="000000"/>
              </a:solidFill>
              <a:latin typeface="Calibri"/>
              <a:ea typeface="Calibri"/>
              <a:cs typeface="Calibri"/>
            </a:rPr>
            <a:t>.</a:t>
          </a:r>
        </a:p>
        <a:p>
          <a:pPr algn="l" rtl="0">
            <a:defRPr sz="1000"/>
          </a:pPr>
          <a:endParaRPr lang="en-US" sz="1200" b="0" i="0" strike="noStrike">
            <a:solidFill>
              <a:srgbClr val="000000"/>
            </a:solidFill>
            <a:latin typeface="Calibri"/>
            <a:ea typeface="Calibri"/>
            <a:cs typeface="Calibri"/>
          </a:endParaRPr>
        </a:p>
      </xdr:txBody>
    </xdr:sp>
    <xdr:clientData/>
  </xdr:twoCellAnchor>
</xdr:wsDr>
</file>

<file path=xl/drawings/drawing2.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6294120" cy="8122920"/>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8675872" cy="6298314"/>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51" workbookViewId="0">
      <selection activeCell="M17" sqref="M17"/>
    </sheetView>
  </sheetViews>
  <sheetFormatPr baseColWidth="10" defaultColWidth="11" defaultRowHeight="13" x14ac:dyDescent="0.15"/>
  <sheetData/>
  <phoneticPr fontId="3" type="noConversion"/>
  <pageMargins left="0.75" right="0.75" top="1" bottom="1" header="0.5" footer="0.5"/>
  <pageSetup paperSize="0"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M332"/>
  <sheetViews>
    <sheetView tabSelected="1" topLeftCell="V2" workbookViewId="0">
      <selection activeCell="BD15" sqref="BD15:BD330"/>
    </sheetView>
  </sheetViews>
  <sheetFormatPr baseColWidth="10" defaultColWidth="10.6640625" defaultRowHeight="13" x14ac:dyDescent="0.15"/>
  <cols>
    <col min="1" max="1" width="28.1640625" style="43" customWidth="1"/>
    <col min="2" max="2" width="22.1640625" style="43" bestFit="1" customWidth="1"/>
    <col min="3" max="3" width="12.5" style="3" bestFit="1" customWidth="1"/>
    <col min="4" max="4" width="12.1640625" style="3" bestFit="1" customWidth="1"/>
    <col min="5" max="5" width="11.6640625" style="3" bestFit="1" customWidth="1"/>
    <col min="6" max="17" width="10.6640625" style="3"/>
    <col min="18" max="18" width="14" style="4" customWidth="1"/>
    <col min="19" max="19" width="4.6640625" customWidth="1"/>
    <col min="20" max="29" width="10.6640625" style="3"/>
    <col min="30" max="30" width="4.6640625" style="1" customWidth="1"/>
    <col min="31" max="31" width="18.33203125" style="8" customWidth="1"/>
    <col min="32" max="32" width="16.83203125" style="8" customWidth="1"/>
    <col min="33" max="33" width="18.1640625" style="8" customWidth="1"/>
    <col min="34" max="34" width="4.6640625" style="32" customWidth="1"/>
    <col min="35" max="36" width="15" style="8" customWidth="1"/>
    <col min="37" max="37" width="16.6640625" style="8" customWidth="1"/>
    <col min="38" max="39" width="15" style="8" customWidth="1"/>
    <col min="40" max="40" width="4.6640625" style="14" customWidth="1"/>
    <col min="41" max="41" width="21" style="8" customWidth="1"/>
    <col min="42" max="42" width="15" style="8" customWidth="1"/>
    <col min="43" max="43" width="15" style="1" customWidth="1"/>
    <col min="44" max="44" width="5" style="8" customWidth="1"/>
    <col min="45" max="45" width="21" style="8" customWidth="1"/>
    <col min="46" max="46" width="15" style="8" customWidth="1"/>
    <col min="47" max="47" width="18.33203125" style="8" customWidth="1"/>
    <col min="48" max="48" width="4.6640625" style="1" customWidth="1"/>
    <col min="49" max="53" width="10.6640625" style="3"/>
    <col min="54" max="54" width="4.6640625" style="3" customWidth="1"/>
    <col min="55" max="55" width="13.33203125" style="3" customWidth="1"/>
    <col min="56" max="56" width="19.6640625" style="3" customWidth="1"/>
    <col min="57" max="57" width="13.33203125" style="3" customWidth="1"/>
    <col min="58" max="58" width="4.6640625" style="3" customWidth="1"/>
    <col min="59" max="60" width="10.6640625" style="3"/>
    <col min="61" max="62" width="12.6640625" style="3" customWidth="1"/>
    <col min="63" max="63" width="10.6640625" style="3"/>
    <col min="64" max="64" width="4.6640625" style="3" customWidth="1"/>
    <col min="65" max="65" width="13.33203125" style="3" customWidth="1"/>
    <col min="66" max="66" width="4.6640625" style="3" customWidth="1"/>
    <col min="67" max="67" width="9.1640625" style="3" customWidth="1"/>
    <col min="68" max="72" width="6.6640625" style="3" customWidth="1"/>
    <col min="73" max="73" width="9.1640625" style="3" customWidth="1"/>
    <col min="74" max="74" width="6.6640625" style="3" customWidth="1"/>
    <col min="75" max="75" width="4.6640625" style="3" customWidth="1"/>
    <col min="76" max="76" width="7.6640625" style="3" customWidth="1"/>
    <col min="77" max="77" width="8" style="3" customWidth="1"/>
    <col min="78" max="78" width="7.33203125" style="3" customWidth="1"/>
    <col min="79" max="79" width="7.1640625" style="3" customWidth="1"/>
    <col min="80" max="80" width="7.6640625" style="3" customWidth="1"/>
    <col min="81" max="81" width="8" style="3" customWidth="1"/>
    <col min="82" max="82" width="7.1640625" style="3" customWidth="1"/>
    <col min="83" max="83" width="9.6640625" style="3" bestFit="1" customWidth="1"/>
    <col min="84" max="84" width="4.6640625" style="3" customWidth="1"/>
    <col min="85" max="85" width="10.6640625" style="1"/>
    <col min="86" max="86" width="15" style="1" customWidth="1"/>
    <col min="87" max="87" width="12.1640625" style="1" customWidth="1"/>
    <col min="88" max="89" width="9.83203125" style="1" customWidth="1"/>
    <col min="90" max="90" width="4.6640625" style="1" customWidth="1"/>
    <col min="91" max="91" width="15.1640625" style="1" customWidth="1"/>
    <col min="92" max="92" width="19.33203125" style="1" customWidth="1"/>
    <col min="93" max="93" width="18" style="1" customWidth="1"/>
    <col min="94" max="94" width="5" style="1" customWidth="1"/>
    <col min="95" max="106" width="10.6640625" style="1"/>
    <col min="107" max="107" width="3" style="1" customWidth="1"/>
    <col min="108" max="118" width="10.6640625" style="1"/>
    <col min="119" max="119" width="3.6640625" style="1" customWidth="1"/>
    <col min="120" max="120" width="6.83203125" style="1" customWidth="1"/>
    <col min="121" max="128" width="7.6640625" style="1" customWidth="1"/>
    <col min="129" max="129" width="5.1640625" style="1" customWidth="1"/>
    <col min="130" max="130" width="7.6640625" style="1" customWidth="1"/>
    <col min="131" max="131" width="4.33203125" style="1" customWidth="1"/>
    <col min="132" max="132" width="2.33203125" style="1" customWidth="1"/>
    <col min="133" max="142" width="10.6640625" style="1"/>
    <col min="143" max="143" width="5.83203125" style="1" customWidth="1"/>
    <col min="144" max="144" width="17" style="1" customWidth="1"/>
    <col min="145" max="145" width="2.33203125" style="1" customWidth="1"/>
    <col min="146" max="149" width="10.6640625" style="1"/>
    <col min="150" max="150" width="7" style="1" customWidth="1"/>
    <col min="151" max="155" width="10.6640625" style="1"/>
    <col min="156" max="156" width="9" style="1" customWidth="1"/>
    <col min="157" max="157" width="10.6640625" style="1"/>
    <col min="158" max="158" width="6" style="1" customWidth="1"/>
    <col min="159" max="160" width="14.83203125" style="1" customWidth="1"/>
    <col min="161" max="164" width="10.6640625" style="1"/>
    <col min="165" max="165" width="11.1640625" style="1" customWidth="1"/>
    <col min="166" max="166" width="10.6640625" style="1"/>
    <col min="167" max="167" width="9.1640625" style="1" customWidth="1"/>
    <col min="168" max="168" width="10.83203125" style="1" customWidth="1"/>
    <col min="169" max="169" width="9.1640625" style="1" customWidth="1"/>
    <col min="170" max="170" width="9.6640625" style="1" customWidth="1"/>
    <col min="171" max="172" width="9.1640625" style="1" customWidth="1"/>
    <col min="173" max="177" width="10.6640625" style="1"/>
    <col min="178" max="178" width="21.1640625" style="1" customWidth="1"/>
    <col min="179" max="186" width="10.6640625" style="1"/>
    <col min="187" max="187" width="12.33203125" style="1" customWidth="1"/>
    <col min="188" max="201" width="10.6640625" style="1"/>
    <col min="202" max="203" width="10.6640625" style="1" customWidth="1"/>
    <col min="204" max="236" width="10.6640625" style="1"/>
    <col min="237" max="237" width="14.33203125" style="1" customWidth="1"/>
    <col min="238" max="238" width="10.6640625" style="1"/>
    <col min="239" max="239" width="13.6640625" style="1" customWidth="1"/>
    <col min="240" max="16384" width="10.6640625" style="1"/>
  </cols>
  <sheetData>
    <row r="1" spans="1:247" ht="23" x14ac:dyDescent="0.25">
      <c r="A1" s="46" t="s">
        <v>20</v>
      </c>
      <c r="B1" s="42"/>
      <c r="C1" s="5"/>
      <c r="D1" s="5"/>
      <c r="E1" s="5"/>
      <c r="F1" s="5"/>
      <c r="AE1" s="3"/>
      <c r="AF1" s="3"/>
      <c r="AG1" s="3"/>
      <c r="AH1" s="7"/>
      <c r="AI1" s="3"/>
      <c r="AJ1" s="3"/>
      <c r="AK1" s="3"/>
      <c r="AL1" s="3"/>
      <c r="AM1" s="3"/>
      <c r="AO1" s="3"/>
      <c r="AP1" s="3"/>
      <c r="AQ1" s="3"/>
      <c r="AR1" s="3"/>
      <c r="AS1" s="3"/>
      <c r="AT1" s="3"/>
      <c r="AU1" s="3"/>
      <c r="BE1"/>
      <c r="BF1"/>
      <c r="BM1"/>
      <c r="BN1" s="14"/>
    </row>
    <row r="2" spans="1:247" x14ac:dyDescent="0.15">
      <c r="A2" s="47"/>
      <c r="B2" s="42"/>
      <c r="C2" s="5"/>
      <c r="D2" s="5"/>
      <c r="E2" s="5"/>
      <c r="F2" s="5"/>
      <c r="AE2" s="3"/>
      <c r="AF2" s="3"/>
      <c r="AG2" s="3"/>
      <c r="AH2" s="7"/>
      <c r="AI2" s="3"/>
      <c r="AJ2" s="3"/>
      <c r="AK2" s="3"/>
      <c r="AL2" s="3"/>
      <c r="AM2" s="3"/>
      <c r="AO2" s="3"/>
      <c r="AP2" s="3"/>
      <c r="AQ2" s="3"/>
      <c r="AR2" s="3"/>
      <c r="AS2" s="3"/>
      <c r="AT2" s="3"/>
      <c r="AU2" s="3"/>
      <c r="BE2"/>
      <c r="BF2"/>
      <c r="BM2"/>
      <c r="BN2" s="14"/>
      <c r="BP2" s="153" t="s">
        <v>220</v>
      </c>
      <c r="BQ2" s="9"/>
    </row>
    <row r="3" spans="1:247" ht="16" x14ac:dyDescent="0.2">
      <c r="A3" s="113" t="s">
        <v>47</v>
      </c>
      <c r="B3" s="114"/>
      <c r="C3" s="115"/>
      <c r="D3" s="5"/>
      <c r="E3" s="6"/>
      <c r="F3" s="6"/>
      <c r="G3" s="6"/>
      <c r="H3" s="6"/>
      <c r="I3" s="6"/>
      <c r="J3" s="6"/>
      <c r="K3" s="6"/>
      <c r="L3" s="6"/>
      <c r="M3" s="6"/>
      <c r="N3" s="6"/>
      <c r="O3" s="6"/>
      <c r="P3" s="6"/>
      <c r="Q3" s="6"/>
      <c r="R3" s="41"/>
      <c r="AE3" s="3"/>
      <c r="AF3" s="3"/>
      <c r="AG3" s="15"/>
      <c r="AH3" s="63"/>
      <c r="AI3" s="3"/>
      <c r="AJ3" s="3"/>
      <c r="AK3" s="3"/>
      <c r="AL3" s="3"/>
      <c r="AM3" s="3"/>
      <c r="AO3" s="3"/>
      <c r="AP3" s="3"/>
      <c r="AQ3" s="3"/>
      <c r="AR3" s="3"/>
      <c r="AS3" s="3"/>
      <c r="AT3" s="3"/>
      <c r="AU3" s="3"/>
      <c r="BE3"/>
      <c r="BF3"/>
      <c r="BM3"/>
      <c r="BN3" s="14"/>
      <c r="BP3" s="18">
        <v>0</v>
      </c>
      <c r="BQ3" s="19">
        <f>BP3</f>
        <v>0</v>
      </c>
    </row>
    <row r="4" spans="1:247" ht="16" x14ac:dyDescent="0.2">
      <c r="A4" s="113" t="s">
        <v>48</v>
      </c>
      <c r="B4" s="114"/>
      <c r="C4" s="115"/>
      <c r="D4" s="5"/>
      <c r="E4" s="6"/>
      <c r="F4" s="6"/>
      <c r="G4" s="6"/>
      <c r="H4" s="6"/>
      <c r="I4" s="6"/>
      <c r="J4" s="6"/>
      <c r="K4" s="6"/>
      <c r="L4" s="6"/>
      <c r="M4" s="6"/>
      <c r="N4" s="6"/>
      <c r="O4" s="6"/>
      <c r="P4" s="6"/>
      <c r="Q4" s="6"/>
      <c r="R4" s="41"/>
      <c r="AE4" s="3"/>
      <c r="AF4" s="3"/>
      <c r="AG4" s="15"/>
      <c r="AH4" s="63"/>
      <c r="AI4" s="3"/>
      <c r="AJ4" s="3"/>
      <c r="AK4" s="3"/>
      <c r="AL4" s="3"/>
      <c r="AM4" s="3"/>
      <c r="AO4" s="3"/>
      <c r="AP4" s="3"/>
      <c r="AQ4" s="3"/>
      <c r="AR4" s="3"/>
      <c r="AS4" s="3"/>
      <c r="AT4" s="3"/>
      <c r="AU4" s="3"/>
      <c r="BE4"/>
      <c r="BF4"/>
      <c r="BM4"/>
      <c r="BN4" s="14"/>
      <c r="BP4" s="18">
        <v>0.1</v>
      </c>
      <c r="BQ4" s="19">
        <f>BP4</f>
        <v>0.1</v>
      </c>
    </row>
    <row r="5" spans="1:247" ht="17" thickBot="1" x14ac:dyDescent="0.25">
      <c r="A5" s="113"/>
      <c r="B5" s="114"/>
      <c r="C5" s="115"/>
      <c r="D5" s="5"/>
      <c r="E5" s="6"/>
      <c r="F5" s="6"/>
      <c r="G5" s="6"/>
      <c r="H5" s="6"/>
      <c r="I5" s="6"/>
      <c r="J5" s="6"/>
      <c r="K5" s="6"/>
      <c r="L5" s="6"/>
      <c r="M5" s="6"/>
      <c r="N5" s="6"/>
      <c r="O5" s="6"/>
      <c r="P5" s="6"/>
      <c r="Q5" s="6"/>
      <c r="R5" s="41"/>
      <c r="AE5" s="3"/>
      <c r="AF5" s="3"/>
      <c r="AG5" s="3"/>
      <c r="AH5" s="7"/>
      <c r="AI5" s="3"/>
      <c r="AJ5" s="3"/>
      <c r="AK5" s="3"/>
      <c r="AL5" s="3"/>
      <c r="AM5" s="3"/>
      <c r="AO5" s="3"/>
      <c r="AP5" s="3"/>
      <c r="AR5" s="3"/>
      <c r="BE5"/>
      <c r="BF5"/>
      <c r="BM5"/>
      <c r="BN5" s="14"/>
      <c r="BP5" s="20">
        <v>0.5</v>
      </c>
      <c r="BQ5" s="19">
        <f>BP5</f>
        <v>0.5</v>
      </c>
    </row>
    <row r="6" spans="1:247" ht="17" thickBot="1" x14ac:dyDescent="0.25">
      <c r="A6" s="113" t="s">
        <v>215</v>
      </c>
      <c r="B6" s="114"/>
      <c r="C6" s="115"/>
      <c r="D6" s="5"/>
      <c r="E6" s="6"/>
      <c r="F6" s="6"/>
      <c r="G6" s="6"/>
      <c r="H6" s="6"/>
      <c r="I6" s="6"/>
      <c r="J6" s="6"/>
      <c r="K6" s="6"/>
      <c r="L6" s="6"/>
      <c r="M6" s="6"/>
      <c r="N6" s="6"/>
      <c r="O6" s="6"/>
      <c r="P6" s="6"/>
      <c r="Q6" s="6"/>
      <c r="R6" s="41"/>
      <c r="AE6" s="39"/>
      <c r="AF6" s="39"/>
      <c r="AG6" s="39"/>
      <c r="AH6" s="39"/>
      <c r="AI6" s="3"/>
      <c r="AJ6" s="3"/>
      <c r="AK6" s="3"/>
      <c r="AL6" s="3"/>
      <c r="AM6" s="3"/>
      <c r="AO6" s="3"/>
      <c r="AP6" s="3"/>
      <c r="AR6" s="3"/>
      <c r="AS6" s="39"/>
      <c r="AT6" s="39"/>
      <c r="AU6" s="39"/>
      <c r="AV6" s="37"/>
      <c r="AW6"/>
      <c r="AX6"/>
      <c r="AY6"/>
      <c r="AZ6"/>
      <c r="BA6"/>
      <c r="BB6"/>
      <c r="BC6"/>
      <c r="BD6"/>
      <c r="BE6"/>
      <c r="BF6"/>
      <c r="BM6"/>
      <c r="BN6" s="14"/>
      <c r="BP6" s="21">
        <v>1</v>
      </c>
      <c r="BQ6" s="10">
        <f>BP6</f>
        <v>1</v>
      </c>
      <c r="CQ6" s="172" t="s">
        <v>227</v>
      </c>
      <c r="CR6" s="173"/>
    </row>
    <row r="7" spans="1:247" ht="16" x14ac:dyDescent="0.2">
      <c r="A7" s="113" t="s">
        <v>216</v>
      </c>
      <c r="B7" s="114"/>
      <c r="C7" s="115"/>
      <c r="D7" s="5"/>
      <c r="E7" s="6"/>
      <c r="F7" s="23"/>
      <c r="G7" s="24" t="s">
        <v>207</v>
      </c>
      <c r="H7" s="25"/>
      <c r="I7" s="6"/>
      <c r="J7" s="6"/>
      <c r="K7" s="6"/>
      <c r="L7" s="6"/>
      <c r="M7" s="6"/>
      <c r="N7" s="6"/>
      <c r="O7" s="6"/>
      <c r="P7" s="6"/>
      <c r="Q7" s="6"/>
      <c r="R7" s="41"/>
      <c r="AE7" s="37"/>
      <c r="AF7" s="37"/>
      <c r="AG7" s="37"/>
      <c r="AH7" s="38"/>
      <c r="AI7" s="34" t="s">
        <v>178</v>
      </c>
      <c r="AJ7" s="11"/>
      <c r="AK7" s="11"/>
      <c r="AL7" s="11"/>
      <c r="AM7" s="9"/>
      <c r="AO7" s="3"/>
      <c r="AP7" s="3"/>
      <c r="AR7" s="3"/>
      <c r="AS7" s="37"/>
      <c r="AT7" s="37"/>
      <c r="AU7" s="37"/>
      <c r="AV7" s="8"/>
      <c r="AW7" s="154" t="s">
        <v>219</v>
      </c>
      <c r="AX7" s="44"/>
      <c r="AY7" s="44"/>
      <c r="AZ7" s="44"/>
      <c r="BA7" s="44"/>
      <c r="BB7" s="44"/>
      <c r="BC7" s="44"/>
      <c r="BD7" s="45"/>
      <c r="BE7"/>
      <c r="BF7"/>
      <c r="BM7"/>
      <c r="BN7" s="14"/>
    </row>
    <row r="8" spans="1:247" ht="19" thickBot="1" x14ac:dyDescent="0.25">
      <c r="A8" s="48"/>
      <c r="B8" s="42"/>
      <c r="C8" s="5"/>
      <c r="D8" s="5"/>
      <c r="E8" s="6"/>
      <c r="F8" s="21"/>
      <c r="G8" s="61">
        <v>1</v>
      </c>
      <c r="H8" s="26"/>
      <c r="I8" s="6"/>
      <c r="J8" s="6"/>
      <c r="K8" s="6"/>
      <c r="L8" s="6"/>
      <c r="M8" s="6"/>
      <c r="N8" s="6"/>
      <c r="O8" s="6"/>
      <c r="P8" s="6"/>
      <c r="Q8" s="6"/>
      <c r="R8" s="41"/>
      <c r="AI8" s="153" t="s">
        <v>176</v>
      </c>
      <c r="AJ8" s="11"/>
      <c r="AK8" s="11"/>
      <c r="AL8" s="11"/>
      <c r="AM8" s="9"/>
      <c r="AO8" s="3"/>
      <c r="AP8" s="3"/>
      <c r="AR8" s="3"/>
      <c r="AS8" s="40"/>
      <c r="AT8" s="40"/>
      <c r="AU8" s="40"/>
      <c r="AV8" s="3"/>
      <c r="AW8" s="28" t="s">
        <v>173</v>
      </c>
      <c r="AX8" s="11"/>
      <c r="AY8" s="11"/>
      <c r="AZ8" s="29"/>
      <c r="BA8" s="29"/>
      <c r="BB8" s="29"/>
      <c r="BC8" s="29"/>
      <c r="BD8" s="30"/>
      <c r="BE8"/>
      <c r="BF8"/>
      <c r="BM8"/>
      <c r="BN8" s="14"/>
      <c r="BO8" s="17"/>
      <c r="BP8" s="159" t="s">
        <v>223</v>
      </c>
      <c r="BQ8" s="17"/>
      <c r="BR8" s="17"/>
      <c r="BS8" s="17"/>
      <c r="BT8" s="17"/>
      <c r="BU8" s="17"/>
      <c r="BV8" s="17"/>
      <c r="BW8" s="17"/>
      <c r="BX8" s="17"/>
      <c r="BY8" s="17"/>
      <c r="CC8" s="17"/>
      <c r="CG8"/>
      <c r="CQ8" s="1" t="s">
        <v>145</v>
      </c>
      <c r="FQ8"/>
      <c r="FR8"/>
      <c r="FX8"/>
      <c r="FY8"/>
      <c r="FZ8"/>
      <c r="GA8"/>
      <c r="IC8" s="1" t="s">
        <v>0</v>
      </c>
      <c r="ID8" s="1">
        <v>537.00300000000004</v>
      </c>
      <c r="IF8" s="1">
        <v>621.15099999999995</v>
      </c>
    </row>
    <row r="9" spans="1:247" ht="17" thickBot="1" x14ac:dyDescent="0.25">
      <c r="A9" s="174" t="s">
        <v>228</v>
      </c>
      <c r="B9" s="114"/>
      <c r="C9" s="115"/>
      <c r="D9" s="5"/>
      <c r="E9" s="6"/>
      <c r="F9" s="6"/>
      <c r="G9" s="6"/>
      <c r="H9" s="6"/>
      <c r="I9" s="6"/>
      <c r="J9" s="6"/>
      <c r="K9" s="6"/>
      <c r="L9" s="6"/>
      <c r="M9" s="6"/>
      <c r="N9" s="6"/>
      <c r="O9" s="6"/>
      <c r="P9" s="6"/>
      <c r="Q9" s="6"/>
      <c r="R9" s="41"/>
      <c r="AE9" s="62"/>
      <c r="AF9" s="37"/>
      <c r="AG9" s="49"/>
      <c r="AH9" s="39"/>
      <c r="AI9" s="27" t="s">
        <v>177</v>
      </c>
      <c r="AJ9" s="32"/>
      <c r="AK9" s="32"/>
      <c r="AL9" s="32"/>
      <c r="AM9" s="33"/>
      <c r="AO9" s="7"/>
      <c r="AP9" s="7"/>
      <c r="AR9" s="7"/>
      <c r="AS9" s="37"/>
      <c r="AT9" s="37"/>
      <c r="AU9" s="37"/>
      <c r="AV9" s="8"/>
      <c r="AW9" s="27" t="s">
        <v>174</v>
      </c>
      <c r="AX9" s="7"/>
      <c r="AY9" s="7"/>
      <c r="AZ9" s="12"/>
      <c r="BA9" s="12"/>
      <c r="BB9" s="12"/>
      <c r="BC9" s="12"/>
      <c r="BD9" s="13"/>
      <c r="BE9"/>
      <c r="BF9"/>
      <c r="BM9"/>
      <c r="BN9" s="14"/>
      <c r="BO9" s="17"/>
      <c r="BP9" s="133" t="s">
        <v>221</v>
      </c>
      <c r="BQ9" s="160"/>
      <c r="BR9" s="156"/>
      <c r="BS9" s="156"/>
      <c r="BT9" s="156"/>
      <c r="BU9" s="156"/>
      <c r="BV9" s="156"/>
      <c r="BW9" s="156"/>
      <c r="BX9" s="156"/>
      <c r="BY9" s="156"/>
      <c r="BZ9" s="156"/>
      <c r="CA9" s="156"/>
      <c r="CB9" s="156"/>
      <c r="CC9" s="157"/>
      <c r="CD9" s="155"/>
      <c r="CE9" s="155"/>
      <c r="CG9"/>
      <c r="CQ9" s="1" t="s">
        <v>1</v>
      </c>
      <c r="CR9" s="1" t="s">
        <v>117</v>
      </c>
      <c r="CS9" s="1" t="s">
        <v>118</v>
      </c>
      <c r="CT9" s="1" t="s">
        <v>119</v>
      </c>
      <c r="CU9" s="1" t="s">
        <v>120</v>
      </c>
      <c r="CV9" s="1" t="s">
        <v>121</v>
      </c>
      <c r="CW9" s="1" t="s">
        <v>122</v>
      </c>
      <c r="CX9" s="1" t="s">
        <v>123</v>
      </c>
      <c r="CY9" s="1" t="s">
        <v>124</v>
      </c>
      <c r="CZ9" s="1" t="s">
        <v>125</v>
      </c>
      <c r="DA9" s="1" t="s">
        <v>126</v>
      </c>
      <c r="DD9"/>
      <c r="DE9"/>
      <c r="DF9"/>
      <c r="DG9"/>
      <c r="DH9"/>
      <c r="DI9"/>
      <c r="DJ9"/>
      <c r="DK9"/>
      <c r="DL9"/>
      <c r="FM9"/>
      <c r="FN9"/>
      <c r="FQ9"/>
      <c r="FR9"/>
      <c r="FX9"/>
      <c r="FY9"/>
      <c r="FZ9"/>
      <c r="GA9"/>
      <c r="GX9" s="1" t="s">
        <v>0</v>
      </c>
      <c r="GY9" s="1">
        <v>592.58900000000006</v>
      </c>
      <c r="GZ9" s="1">
        <v>537.00300000000004</v>
      </c>
      <c r="HA9" s="1">
        <v>621.15099999999995</v>
      </c>
      <c r="IC9" s="1" t="s">
        <v>112</v>
      </c>
      <c r="ID9" s="1">
        <v>-1.0169999999999999</v>
      </c>
      <c r="IF9" s="1">
        <v>-1.22</v>
      </c>
    </row>
    <row r="10" spans="1:247" ht="19" thickBot="1" x14ac:dyDescent="0.25">
      <c r="A10" s="48"/>
      <c r="B10" s="42"/>
      <c r="C10" s="5"/>
      <c r="D10" s="5"/>
      <c r="E10" s="6"/>
      <c r="F10" s="6"/>
      <c r="G10" s="6"/>
      <c r="H10" s="6"/>
      <c r="I10" s="6"/>
      <c r="J10" s="6"/>
      <c r="K10" s="6"/>
      <c r="L10" s="6"/>
      <c r="M10" s="6"/>
      <c r="N10" s="6"/>
      <c r="O10" s="6"/>
      <c r="P10" s="6"/>
      <c r="Q10" s="6"/>
      <c r="R10" s="41"/>
      <c r="AI10" s="36" t="s">
        <v>179</v>
      </c>
      <c r="AJ10" s="31"/>
      <c r="AK10" s="31"/>
      <c r="AL10" s="31"/>
      <c r="AM10" s="35"/>
      <c r="AO10" s="7"/>
      <c r="AP10" s="7"/>
      <c r="AR10" s="7"/>
      <c r="AS10" s="40"/>
      <c r="AT10" s="40"/>
      <c r="AU10" s="40"/>
      <c r="AV10" s="38"/>
      <c r="AW10" s="27" t="s">
        <v>175</v>
      </c>
      <c r="AX10" s="7"/>
      <c r="AY10" s="7"/>
      <c r="AZ10" s="7"/>
      <c r="BA10" s="7"/>
      <c r="BB10" s="7"/>
      <c r="BC10" s="7"/>
      <c r="BD10" s="19"/>
      <c r="BE10"/>
      <c r="BF10"/>
      <c r="BM10"/>
      <c r="BN10" s="14"/>
      <c r="BO10" s="17"/>
      <c r="BP10" s="158" t="s">
        <v>222</v>
      </c>
      <c r="BQ10" s="22"/>
      <c r="BR10" s="22"/>
      <c r="BS10" s="22"/>
      <c r="BT10" s="22"/>
      <c r="BU10" s="22"/>
      <c r="BV10" s="22"/>
      <c r="BW10" s="22"/>
      <c r="BX10" s="22"/>
      <c r="BY10" s="22"/>
      <c r="BZ10" s="22"/>
      <c r="CA10" s="22"/>
      <c r="CB10" s="22"/>
      <c r="CC10" s="22"/>
      <c r="CD10" s="22"/>
      <c r="CE10" s="22"/>
      <c r="CF10" s="17"/>
      <c r="CG10"/>
      <c r="CQ10" s="1">
        <v>60.084299999999999</v>
      </c>
      <c r="CR10" s="1">
        <v>79.878799999999998</v>
      </c>
      <c r="CS10" s="1">
        <v>101.961</v>
      </c>
      <c r="CT10" s="1">
        <v>71.846400000000003</v>
      </c>
      <c r="CU10" s="1">
        <v>70.9375</v>
      </c>
      <c r="CV10" s="1">
        <v>40.304400000000001</v>
      </c>
      <c r="CW10" s="1">
        <v>56.077399999999997</v>
      </c>
      <c r="CX10" s="1">
        <v>61.978900000000003</v>
      </c>
      <c r="CY10" s="1">
        <v>94.195999999999998</v>
      </c>
      <c r="CZ10" s="1">
        <f>52*2+3*15.9994</f>
        <v>151.9982</v>
      </c>
      <c r="DA10" s="1">
        <f>2*30.97+5*15.9994</f>
        <v>141.93700000000001</v>
      </c>
      <c r="ET10"/>
      <c r="EU10"/>
      <c r="EV10"/>
      <c r="FM10"/>
      <c r="FN10"/>
      <c r="FQ10"/>
      <c r="FR10"/>
      <c r="FV10" s="2"/>
      <c r="FX10"/>
      <c r="FY10"/>
      <c r="FZ10"/>
      <c r="GA10"/>
      <c r="GX10" s="1" t="s">
        <v>112</v>
      </c>
      <c r="GY10" s="1">
        <v>-1.085</v>
      </c>
      <c r="GZ10" s="1">
        <v>-1.0169999999999999</v>
      </c>
      <c r="HA10" s="1">
        <v>-1.22</v>
      </c>
      <c r="IC10" s="1" t="s">
        <v>113</v>
      </c>
      <c r="ID10" s="1">
        <v>-5.6630000000000003</v>
      </c>
      <c r="IF10" s="1">
        <v>-4.62</v>
      </c>
    </row>
    <row r="11" spans="1:247" s="132" customFormat="1" ht="17" thickBot="1" x14ac:dyDescent="0.25">
      <c r="A11" s="113"/>
      <c r="B11" s="114"/>
      <c r="C11" s="128"/>
      <c r="D11" s="128"/>
      <c r="E11" s="115"/>
      <c r="F11" s="133" t="s">
        <v>209</v>
      </c>
      <c r="G11" s="145"/>
      <c r="H11" s="145"/>
      <c r="I11" s="146"/>
      <c r="J11" s="147"/>
      <c r="K11" s="135"/>
      <c r="L11" s="136"/>
      <c r="M11" s="129"/>
      <c r="N11" s="129"/>
      <c r="O11" s="129"/>
      <c r="P11" s="129"/>
      <c r="Q11" s="129"/>
      <c r="R11" s="130"/>
      <c r="S11" s="131"/>
      <c r="T11" s="133" t="s">
        <v>210</v>
      </c>
      <c r="U11" s="143"/>
      <c r="V11" s="143"/>
      <c r="W11" s="144"/>
      <c r="X11" s="142"/>
      <c r="Y11" s="129"/>
      <c r="Z11" s="129"/>
      <c r="AA11" s="129"/>
      <c r="AB11" s="129"/>
      <c r="AC11" s="129"/>
      <c r="AE11" s="133" t="s">
        <v>192</v>
      </c>
      <c r="AF11" s="134"/>
      <c r="AG11" s="135"/>
      <c r="AH11" s="136"/>
      <c r="AI11" s="137" t="s">
        <v>182</v>
      </c>
      <c r="AJ11" s="138"/>
      <c r="AK11" s="138"/>
      <c r="AL11" s="138"/>
      <c r="AM11" s="138"/>
      <c r="AO11" s="139" t="s">
        <v>229</v>
      </c>
      <c r="AP11" s="139"/>
      <c r="AQ11" s="140"/>
      <c r="AR11" s="139"/>
      <c r="AS11" s="136"/>
      <c r="AT11" s="136"/>
      <c r="AU11" s="136"/>
      <c r="AW11" s="149" t="s">
        <v>228</v>
      </c>
      <c r="AX11" s="150"/>
      <c r="AY11" s="150"/>
      <c r="AZ11" s="151"/>
      <c r="BA11" s="151"/>
      <c r="BB11" s="151"/>
      <c r="BC11" s="151"/>
      <c r="BD11" s="152"/>
      <c r="BE11" s="131"/>
      <c r="BF11" s="131"/>
      <c r="BG11" s="158" t="s">
        <v>57</v>
      </c>
      <c r="BH11" s="158"/>
      <c r="BI11" s="158"/>
      <c r="BJ11" s="158"/>
      <c r="BK11" s="158"/>
      <c r="BL11" s="118"/>
      <c r="BM11" s="118"/>
      <c r="BN11" s="118"/>
      <c r="BO11" s="118"/>
      <c r="BP11" s="162" t="s">
        <v>3</v>
      </c>
      <c r="BQ11" s="123"/>
      <c r="BR11" s="123"/>
      <c r="BS11" s="123"/>
      <c r="BT11" s="123"/>
      <c r="BU11" s="123"/>
      <c r="BV11" s="123"/>
      <c r="BW11" s="118"/>
      <c r="BX11" s="162" t="s">
        <v>2</v>
      </c>
      <c r="BY11" s="123"/>
      <c r="BZ11" s="123"/>
      <c r="CA11" s="123"/>
      <c r="CB11" s="123"/>
      <c r="CC11" s="123"/>
      <c r="CD11" s="123"/>
      <c r="CE11" s="123"/>
      <c r="CF11" s="141"/>
      <c r="CG11" s="161" t="s">
        <v>171</v>
      </c>
      <c r="CH11" s="161"/>
      <c r="CI11" s="161"/>
      <c r="CJ11" s="161"/>
      <c r="CK11" s="161"/>
      <c r="CL11" s="161"/>
      <c r="CM11" s="161"/>
      <c r="CN11" s="161"/>
      <c r="CO11" s="161"/>
      <c r="ET11" s="131"/>
      <c r="EU11" s="131"/>
      <c r="EV11" s="131"/>
      <c r="FM11" s="131"/>
      <c r="FN11" s="131"/>
      <c r="FX11" s="131"/>
      <c r="FY11" s="131"/>
      <c r="FZ11" s="131"/>
      <c r="GA11" s="131"/>
      <c r="GD11" s="132" t="s">
        <v>37</v>
      </c>
      <c r="GX11" s="132" t="s">
        <v>113</v>
      </c>
      <c r="GY11" s="132">
        <v>-7.4589999999999996</v>
      </c>
      <c r="GZ11" s="132">
        <v>-5.6630000000000003</v>
      </c>
      <c r="HA11" s="132">
        <v>-4.62</v>
      </c>
      <c r="IC11" s="132" t="s">
        <v>38</v>
      </c>
      <c r="ID11" s="132">
        <v>-2.722</v>
      </c>
      <c r="IF11" s="132">
        <v>-7.7729999999999997</v>
      </c>
    </row>
    <row r="12" spans="1:247" s="80" customFormat="1" ht="14" thickBot="1" x14ac:dyDescent="0.2">
      <c r="A12" s="87"/>
      <c r="B12" s="88"/>
      <c r="C12" s="116" t="s">
        <v>186</v>
      </c>
      <c r="D12" s="117"/>
      <c r="E12" s="91"/>
      <c r="F12" s="118"/>
      <c r="G12" s="77"/>
      <c r="H12" s="77"/>
      <c r="I12" s="77"/>
      <c r="J12" s="77"/>
      <c r="K12" s="77"/>
      <c r="L12" s="77"/>
      <c r="M12" s="77"/>
      <c r="N12" s="77"/>
      <c r="O12" s="77"/>
      <c r="P12" s="77"/>
      <c r="Q12" s="77"/>
      <c r="R12" s="119"/>
      <c r="S12" s="67"/>
      <c r="T12" s="77"/>
      <c r="U12" s="77"/>
      <c r="V12" s="77"/>
      <c r="W12" s="77"/>
      <c r="X12" s="77"/>
      <c r="Y12" s="77"/>
      <c r="Z12" s="77"/>
      <c r="AA12" s="77"/>
      <c r="AB12" s="77"/>
      <c r="AC12" s="77"/>
      <c r="AE12" s="120" t="s">
        <v>181</v>
      </c>
      <c r="AF12" s="120"/>
      <c r="AG12" s="112"/>
      <c r="AH12" s="98"/>
      <c r="AI12" s="77"/>
      <c r="AJ12" s="77"/>
      <c r="AK12" s="77"/>
      <c r="AL12" s="77"/>
      <c r="AM12" s="77"/>
      <c r="AO12" s="121" t="s">
        <v>189</v>
      </c>
      <c r="AP12" s="121"/>
      <c r="AQ12" s="122"/>
      <c r="AR12" s="112"/>
      <c r="AS12" s="120" t="s">
        <v>187</v>
      </c>
      <c r="AT12" s="120"/>
      <c r="AU12" s="112"/>
      <c r="AW12" s="123" t="s">
        <v>116</v>
      </c>
      <c r="AX12" s="123"/>
      <c r="AY12" s="123"/>
      <c r="AZ12" s="123"/>
      <c r="BA12" s="123"/>
      <c r="BB12" s="123"/>
      <c r="BC12" s="123" t="s">
        <v>36</v>
      </c>
      <c r="BD12" s="123"/>
      <c r="BE12" s="123"/>
      <c r="BF12" s="123"/>
      <c r="BG12" s="76"/>
      <c r="BH12" s="76"/>
      <c r="BI12" s="76"/>
      <c r="BJ12" s="76"/>
      <c r="BK12" s="76"/>
      <c r="BL12" s="76"/>
      <c r="BM12" s="123"/>
      <c r="BN12" s="118"/>
      <c r="BO12" s="77"/>
      <c r="BP12" s="125" t="s">
        <v>51</v>
      </c>
      <c r="BQ12" s="124"/>
      <c r="BR12" s="124"/>
      <c r="BS12" s="124"/>
      <c r="BT12" s="124"/>
      <c r="BU12" s="124"/>
      <c r="BV12" s="124"/>
      <c r="BW12" s="77"/>
      <c r="BX12" s="125" t="s">
        <v>76</v>
      </c>
      <c r="BY12" s="124"/>
      <c r="BZ12" s="124"/>
      <c r="CA12" s="124"/>
      <c r="CB12" s="124"/>
      <c r="CC12" s="124"/>
      <c r="CD12" s="124"/>
      <c r="CE12" s="124"/>
      <c r="CF12" s="77"/>
      <c r="CG12" s="126" t="s">
        <v>58</v>
      </c>
      <c r="CH12" s="126"/>
      <c r="CI12" s="126"/>
      <c r="CJ12" s="126"/>
      <c r="CK12" s="126"/>
      <c r="CL12" s="122"/>
      <c r="CM12" s="126"/>
      <c r="CN12" s="126"/>
      <c r="CO12" s="126"/>
      <c r="CP12" s="79"/>
      <c r="CQ12" s="80" t="s">
        <v>114</v>
      </c>
      <c r="DD12" s="109" t="s">
        <v>114</v>
      </c>
      <c r="DE12" s="110"/>
      <c r="DF12" s="110"/>
      <c r="DG12" s="110"/>
      <c r="DH12" s="110"/>
      <c r="DI12" s="110"/>
      <c r="DJ12" s="110"/>
      <c r="DK12" s="110"/>
      <c r="DL12" s="110"/>
      <c r="DM12" s="110"/>
      <c r="DN12" s="111"/>
      <c r="DQ12" s="80" t="s">
        <v>115</v>
      </c>
      <c r="EC12" s="80" t="s">
        <v>115</v>
      </c>
      <c r="EP12" s="109" t="s">
        <v>115</v>
      </c>
      <c r="EQ12" s="110"/>
      <c r="ER12" s="110"/>
      <c r="ES12" s="110"/>
      <c r="ET12" s="127"/>
      <c r="EU12" s="127"/>
      <c r="EV12" s="127"/>
      <c r="EW12" s="110"/>
      <c r="EX12" s="110"/>
      <c r="EY12" s="110"/>
      <c r="EZ12" s="110"/>
      <c r="FA12" s="110"/>
      <c r="FB12" s="111"/>
      <c r="FC12" s="80" t="s">
        <v>56</v>
      </c>
      <c r="FT12" s="79" t="s">
        <v>39</v>
      </c>
      <c r="FU12" s="79"/>
      <c r="FV12" s="80" t="s">
        <v>40</v>
      </c>
      <c r="GX12" s="80" t="s">
        <v>38</v>
      </c>
      <c r="GY12" s="80">
        <v>-5.5549999999999997</v>
      </c>
      <c r="GZ12" s="80">
        <v>-2.722</v>
      </c>
      <c r="HA12" s="80">
        <v>-7.7729999999999997</v>
      </c>
      <c r="IC12" s="80" t="s">
        <v>41</v>
      </c>
    </row>
    <row r="13" spans="1:247" s="80" customFormat="1" ht="14" thickBot="1" x14ac:dyDescent="0.2">
      <c r="A13" s="87" t="s">
        <v>208</v>
      </c>
      <c r="B13" s="88"/>
      <c r="C13" s="89" t="s">
        <v>49</v>
      </c>
      <c r="D13" s="90" t="s">
        <v>49</v>
      </c>
      <c r="E13" s="91"/>
      <c r="F13" s="92" t="s">
        <v>211</v>
      </c>
      <c r="G13" s="93"/>
      <c r="H13" s="93"/>
      <c r="I13" s="93"/>
      <c r="J13" s="93"/>
      <c r="K13" s="93"/>
      <c r="L13" s="93"/>
      <c r="M13" s="93"/>
      <c r="N13" s="93"/>
      <c r="O13" s="93"/>
      <c r="P13" s="93"/>
      <c r="Q13" s="93"/>
      <c r="R13" s="94" t="s">
        <v>185</v>
      </c>
      <c r="S13" s="67"/>
      <c r="T13" s="92" t="s">
        <v>212</v>
      </c>
      <c r="U13" s="93"/>
      <c r="V13" s="93"/>
      <c r="W13" s="93"/>
      <c r="X13" s="93"/>
      <c r="Y13" s="93"/>
      <c r="Z13" s="93"/>
      <c r="AA13" s="93"/>
      <c r="AB13" s="93"/>
      <c r="AC13" s="93"/>
      <c r="AD13" s="67"/>
      <c r="AE13" s="95" t="s">
        <v>194</v>
      </c>
      <c r="AF13" s="96"/>
      <c r="AG13" s="97"/>
      <c r="AH13" s="98"/>
      <c r="AI13" s="99" t="s">
        <v>218</v>
      </c>
      <c r="AJ13" s="100"/>
      <c r="AK13" s="101"/>
      <c r="AL13" s="99" t="s">
        <v>172</v>
      </c>
      <c r="AM13" s="100"/>
      <c r="AN13" s="98"/>
      <c r="AO13" s="102" t="s">
        <v>217</v>
      </c>
      <c r="AP13" s="102"/>
      <c r="AQ13" s="103"/>
      <c r="AR13" s="104"/>
      <c r="AS13" s="102" t="s">
        <v>217</v>
      </c>
      <c r="AT13" s="102"/>
      <c r="AU13" s="103"/>
      <c r="AV13" s="67"/>
      <c r="AW13" s="188" t="s">
        <v>130</v>
      </c>
      <c r="AX13" s="188"/>
      <c r="AY13" s="188" t="s">
        <v>131</v>
      </c>
      <c r="AZ13" s="188"/>
      <c r="BA13" s="76" t="s">
        <v>132</v>
      </c>
      <c r="BB13" s="75"/>
      <c r="BC13" s="76"/>
      <c r="BD13" s="76"/>
      <c r="BE13" s="76"/>
      <c r="BF13" s="76"/>
      <c r="BG13" s="76" t="s">
        <v>133</v>
      </c>
      <c r="BH13" s="76" t="s">
        <v>134</v>
      </c>
      <c r="BI13" s="76" t="s">
        <v>135</v>
      </c>
      <c r="BJ13" s="76" t="s">
        <v>136</v>
      </c>
      <c r="BK13" s="76" t="s">
        <v>136</v>
      </c>
      <c r="BL13" s="76"/>
      <c r="BM13" s="76" t="s">
        <v>191</v>
      </c>
      <c r="BN13" s="98"/>
      <c r="BO13" s="77"/>
      <c r="BP13" s="76" t="s">
        <v>184</v>
      </c>
      <c r="BQ13" s="76">
        <v>3.2</v>
      </c>
      <c r="BR13" s="76">
        <v>3.4</v>
      </c>
      <c r="BS13" s="76">
        <v>3.5</v>
      </c>
      <c r="BT13" s="76">
        <v>3.6</v>
      </c>
      <c r="BU13" s="76">
        <v>3.7</v>
      </c>
      <c r="BV13" s="76"/>
      <c r="BW13" s="77"/>
      <c r="BX13" s="76"/>
      <c r="BY13" s="76"/>
      <c r="BZ13" s="76"/>
      <c r="CA13" s="76"/>
      <c r="CB13" s="76"/>
      <c r="CC13" s="76"/>
      <c r="CD13" s="76"/>
      <c r="CE13" s="76"/>
      <c r="CF13" s="77"/>
      <c r="CG13" s="105" t="s">
        <v>5</v>
      </c>
      <c r="CH13" s="105" t="s">
        <v>40</v>
      </c>
      <c r="CI13" s="105" t="s">
        <v>142</v>
      </c>
      <c r="CJ13" s="105" t="s">
        <v>139</v>
      </c>
      <c r="CK13" s="105" t="s">
        <v>140</v>
      </c>
      <c r="CL13" s="79"/>
      <c r="CM13" s="105" t="s">
        <v>101</v>
      </c>
      <c r="CN13" s="105" t="s">
        <v>59</v>
      </c>
      <c r="CO13" s="106" t="s">
        <v>111</v>
      </c>
      <c r="CP13" s="79"/>
      <c r="CQ13" s="80" t="s">
        <v>42</v>
      </c>
      <c r="DD13" s="107" t="s">
        <v>43</v>
      </c>
      <c r="DE13" s="79"/>
      <c r="DF13" s="79"/>
      <c r="DG13" s="79"/>
      <c r="DH13" s="79"/>
      <c r="DI13" s="79"/>
      <c r="DJ13" s="79"/>
      <c r="DK13" s="79"/>
      <c r="DL13" s="79"/>
      <c r="DM13" s="79"/>
      <c r="DN13" s="108"/>
      <c r="DQ13" s="80" t="s">
        <v>44</v>
      </c>
      <c r="EC13" s="80" t="s">
        <v>45</v>
      </c>
      <c r="EM13" s="80" t="s">
        <v>52</v>
      </c>
      <c r="EN13" s="80" t="s">
        <v>54</v>
      </c>
      <c r="EP13" s="107" t="s">
        <v>127</v>
      </c>
      <c r="EQ13" s="79"/>
      <c r="ER13" s="79"/>
      <c r="ES13" s="79"/>
      <c r="ET13" s="79"/>
      <c r="EU13" s="79"/>
      <c r="EV13" s="79"/>
      <c r="EW13" s="79"/>
      <c r="EX13" s="79"/>
      <c r="EY13" s="79"/>
      <c r="EZ13" s="79"/>
      <c r="FA13" s="79"/>
      <c r="FB13" s="108" t="s">
        <v>6</v>
      </c>
      <c r="FC13" s="80" t="s">
        <v>128</v>
      </c>
      <c r="FD13" s="80" t="s">
        <v>129</v>
      </c>
      <c r="FE13" s="109" t="s">
        <v>15</v>
      </c>
      <c r="FF13" s="110"/>
      <c r="FG13" s="110"/>
      <c r="FH13" s="110"/>
      <c r="FI13" s="110"/>
      <c r="FJ13" s="110"/>
      <c r="FK13" s="110" t="s">
        <v>16</v>
      </c>
      <c r="FL13" s="111"/>
      <c r="FN13" s="80">
        <v>1996</v>
      </c>
      <c r="FO13" s="80">
        <v>2003</v>
      </c>
      <c r="FT13" s="79" t="s">
        <v>137</v>
      </c>
      <c r="FU13" s="79" t="s">
        <v>137</v>
      </c>
      <c r="FV13" s="80" t="s">
        <v>138</v>
      </c>
      <c r="FZ13" s="80" t="s">
        <v>136</v>
      </c>
      <c r="GA13" s="80" t="s">
        <v>100</v>
      </c>
      <c r="GB13" s="80" t="s">
        <v>101</v>
      </c>
      <c r="GD13" s="80" t="s">
        <v>102</v>
      </c>
      <c r="GK13" s="80" t="s">
        <v>103</v>
      </c>
      <c r="GR13" s="80" t="s">
        <v>41</v>
      </c>
      <c r="GT13" s="80" t="s">
        <v>104</v>
      </c>
      <c r="GX13" s="80" t="s">
        <v>143</v>
      </c>
      <c r="GY13" s="80" t="s">
        <v>105</v>
      </c>
      <c r="GZ13" s="80" t="s">
        <v>106</v>
      </c>
      <c r="HB13" s="80" t="s">
        <v>107</v>
      </c>
      <c r="IC13" s="112" t="s">
        <v>108</v>
      </c>
      <c r="ID13" s="112"/>
      <c r="IE13" s="112" t="s">
        <v>109</v>
      </c>
      <c r="IF13" s="112"/>
      <c r="IG13" s="112" t="s">
        <v>110</v>
      </c>
    </row>
    <row r="14" spans="1:247" s="77" customFormat="1" ht="18" customHeight="1" thickBot="1" x14ac:dyDescent="0.25">
      <c r="A14" s="64" t="s">
        <v>21</v>
      </c>
      <c r="B14" s="64" t="s">
        <v>19</v>
      </c>
      <c r="C14" s="64" t="s">
        <v>22</v>
      </c>
      <c r="D14" s="64" t="s">
        <v>213</v>
      </c>
      <c r="E14" s="64" t="s">
        <v>183</v>
      </c>
      <c r="F14" s="65" t="s">
        <v>1</v>
      </c>
      <c r="G14" s="65" t="s">
        <v>117</v>
      </c>
      <c r="H14" s="65" t="s">
        <v>118</v>
      </c>
      <c r="I14" s="65" t="s">
        <v>141</v>
      </c>
      <c r="J14" s="65" t="s">
        <v>120</v>
      </c>
      <c r="K14" s="65" t="s">
        <v>121</v>
      </c>
      <c r="L14" s="65" t="s">
        <v>122</v>
      </c>
      <c r="M14" s="65" t="s">
        <v>123</v>
      </c>
      <c r="N14" s="65" t="s">
        <v>124</v>
      </c>
      <c r="O14" s="65" t="s">
        <v>125</v>
      </c>
      <c r="P14" s="65" t="s">
        <v>126</v>
      </c>
      <c r="Q14" s="65" t="s">
        <v>4</v>
      </c>
      <c r="R14" s="66" t="s">
        <v>4</v>
      </c>
      <c r="S14" s="164"/>
      <c r="T14" s="65" t="s">
        <v>1</v>
      </c>
      <c r="U14" s="65" t="s">
        <v>117</v>
      </c>
      <c r="V14" s="65" t="s">
        <v>118</v>
      </c>
      <c r="W14" s="65" t="s">
        <v>141</v>
      </c>
      <c r="X14" s="65" t="s">
        <v>120</v>
      </c>
      <c r="Y14" s="65" t="s">
        <v>121</v>
      </c>
      <c r="Z14" s="65" t="s">
        <v>122</v>
      </c>
      <c r="AA14" s="65" t="s">
        <v>123</v>
      </c>
      <c r="AB14" s="65" t="s">
        <v>124</v>
      </c>
      <c r="AC14" s="65" t="s">
        <v>125</v>
      </c>
      <c r="AD14" s="164"/>
      <c r="AE14" s="68" t="s">
        <v>180</v>
      </c>
      <c r="AF14" s="69" t="s">
        <v>230</v>
      </c>
      <c r="AG14" s="69" t="s">
        <v>193</v>
      </c>
      <c r="AH14" s="70"/>
      <c r="AI14" s="71" t="s">
        <v>155</v>
      </c>
      <c r="AJ14" s="71" t="s">
        <v>22</v>
      </c>
      <c r="AK14" s="72"/>
      <c r="AL14" s="71" t="s">
        <v>155</v>
      </c>
      <c r="AM14" s="71" t="s">
        <v>22</v>
      </c>
      <c r="AN14" s="73"/>
      <c r="AO14" s="71" t="s">
        <v>180</v>
      </c>
      <c r="AP14" s="71" t="s">
        <v>213</v>
      </c>
      <c r="AQ14" s="71" t="s">
        <v>188</v>
      </c>
      <c r="AR14" s="72"/>
      <c r="AS14" s="71" t="s">
        <v>190</v>
      </c>
      <c r="AT14" s="71" t="s">
        <v>213</v>
      </c>
      <c r="AU14" s="71" t="s">
        <v>188</v>
      </c>
      <c r="AV14" s="164"/>
      <c r="AW14" s="74" t="s">
        <v>153</v>
      </c>
      <c r="AX14" s="74" t="s">
        <v>224</v>
      </c>
      <c r="AY14" s="74" t="s">
        <v>154</v>
      </c>
      <c r="AZ14" s="74" t="s">
        <v>225</v>
      </c>
      <c r="BA14" s="74" t="s">
        <v>22</v>
      </c>
      <c r="BB14" s="75"/>
      <c r="BC14" s="74" t="s">
        <v>155</v>
      </c>
      <c r="BD14" s="74" t="s">
        <v>22</v>
      </c>
      <c r="BE14" s="74" t="s">
        <v>213</v>
      </c>
      <c r="BF14" s="76"/>
      <c r="BG14" s="74" t="s">
        <v>22</v>
      </c>
      <c r="BH14" s="74" t="s">
        <v>22</v>
      </c>
      <c r="BI14" s="74" t="s">
        <v>213</v>
      </c>
      <c r="BJ14" s="74" t="s">
        <v>213</v>
      </c>
      <c r="BK14" s="74" t="s">
        <v>213</v>
      </c>
      <c r="BL14" s="76"/>
      <c r="BM14" s="74" t="s">
        <v>226</v>
      </c>
      <c r="BN14" s="98"/>
      <c r="BO14" s="77" t="s">
        <v>206</v>
      </c>
      <c r="BP14" s="74" t="s">
        <v>50</v>
      </c>
      <c r="BQ14" s="74" t="s">
        <v>32</v>
      </c>
      <c r="BR14" s="74" t="s">
        <v>28</v>
      </c>
      <c r="BS14" s="74" t="s">
        <v>27</v>
      </c>
      <c r="BT14" s="74" t="s">
        <v>29</v>
      </c>
      <c r="BU14" s="74" t="s">
        <v>30</v>
      </c>
      <c r="BV14" s="74" t="s">
        <v>53</v>
      </c>
      <c r="BX14" s="74" t="s">
        <v>50</v>
      </c>
      <c r="BY14" s="74" t="str">
        <f t="shared" ref="BY14:BY17" si="0">FJ14</f>
        <v>EnFs</v>
      </c>
      <c r="BZ14" s="74" t="str">
        <f t="shared" ref="BZ14:BZ17" si="1">FF14</f>
        <v>CaTs</v>
      </c>
      <c r="CA14" s="74" t="str">
        <f t="shared" ref="CA14:CA17" si="2">FE14</f>
        <v>Jd</v>
      </c>
      <c r="CB14" s="74" t="str">
        <f t="shared" ref="CB14:CC17" si="3">FG14</f>
        <v>CaTi</v>
      </c>
      <c r="CC14" s="74" t="str">
        <f t="shared" si="3"/>
        <v>CrCaTs</v>
      </c>
      <c r="CD14" s="74" t="s">
        <v>53</v>
      </c>
      <c r="CE14" s="74" t="s">
        <v>214</v>
      </c>
      <c r="CG14" s="74" t="s">
        <v>22</v>
      </c>
      <c r="CH14" s="74" t="s">
        <v>22</v>
      </c>
      <c r="CI14" s="74" t="s">
        <v>144</v>
      </c>
      <c r="CJ14" s="74" t="s">
        <v>156</v>
      </c>
      <c r="CK14" s="74" t="s">
        <v>159</v>
      </c>
      <c r="CL14" s="98"/>
      <c r="CM14" s="74" t="s">
        <v>22</v>
      </c>
      <c r="CN14" s="74" t="s">
        <v>22</v>
      </c>
      <c r="CO14" s="78" t="s">
        <v>156</v>
      </c>
      <c r="CP14" s="98"/>
      <c r="CQ14" s="77" t="s">
        <v>1</v>
      </c>
      <c r="CR14" s="77" t="s">
        <v>117</v>
      </c>
      <c r="CS14" s="77" t="s">
        <v>146</v>
      </c>
      <c r="CT14" s="77" t="s">
        <v>119</v>
      </c>
      <c r="CU14" s="77" t="s">
        <v>120</v>
      </c>
      <c r="CV14" s="77" t="s">
        <v>121</v>
      </c>
      <c r="CW14" s="77" t="s">
        <v>122</v>
      </c>
      <c r="CX14" s="77" t="s">
        <v>147</v>
      </c>
      <c r="CY14" s="77" t="s">
        <v>148</v>
      </c>
      <c r="CZ14" s="77" t="s">
        <v>149</v>
      </c>
      <c r="DA14" s="77" t="s">
        <v>150</v>
      </c>
      <c r="DB14" s="77" t="s">
        <v>151</v>
      </c>
      <c r="DD14" s="165" t="s">
        <v>1</v>
      </c>
      <c r="DE14" s="148" t="s">
        <v>117</v>
      </c>
      <c r="DF14" s="148" t="s">
        <v>146</v>
      </c>
      <c r="DG14" s="148" t="s">
        <v>119</v>
      </c>
      <c r="DH14" s="148" t="s">
        <v>120</v>
      </c>
      <c r="DI14" s="148" t="s">
        <v>121</v>
      </c>
      <c r="DJ14" s="148" t="s">
        <v>122</v>
      </c>
      <c r="DK14" s="148" t="s">
        <v>147</v>
      </c>
      <c r="DL14" s="148" t="s">
        <v>148</v>
      </c>
      <c r="DM14" s="148" t="s">
        <v>149</v>
      </c>
      <c r="DN14" s="166" t="s">
        <v>150</v>
      </c>
      <c r="DP14" s="98" t="s">
        <v>205</v>
      </c>
      <c r="DQ14" s="77" t="s">
        <v>1</v>
      </c>
      <c r="DR14" s="77" t="s">
        <v>117</v>
      </c>
      <c r="DS14" s="77" t="s">
        <v>146</v>
      </c>
      <c r="DT14" s="77" t="s">
        <v>119</v>
      </c>
      <c r="DU14" s="77" t="s">
        <v>120</v>
      </c>
      <c r="DV14" s="77" t="s">
        <v>121</v>
      </c>
      <c r="DW14" s="77" t="s">
        <v>122</v>
      </c>
      <c r="DX14" s="77" t="s">
        <v>147</v>
      </c>
      <c r="DY14" s="77" t="s">
        <v>148</v>
      </c>
      <c r="DZ14" s="77" t="s">
        <v>149</v>
      </c>
      <c r="EA14" s="77" t="s">
        <v>151</v>
      </c>
      <c r="EC14" s="77" t="s">
        <v>1</v>
      </c>
      <c r="ED14" s="77" t="s">
        <v>117</v>
      </c>
      <c r="EE14" s="77" t="s">
        <v>146</v>
      </c>
      <c r="EF14" s="77" t="s">
        <v>119</v>
      </c>
      <c r="EG14" s="77" t="s">
        <v>120</v>
      </c>
      <c r="EH14" s="77" t="s">
        <v>121</v>
      </c>
      <c r="EI14" s="77" t="s">
        <v>122</v>
      </c>
      <c r="EJ14" s="77" t="s">
        <v>147</v>
      </c>
      <c r="EK14" s="77" t="s">
        <v>148</v>
      </c>
      <c r="EL14" s="77" t="s">
        <v>149</v>
      </c>
      <c r="EM14" s="77" t="s">
        <v>53</v>
      </c>
      <c r="EN14" s="77" t="s">
        <v>55</v>
      </c>
      <c r="EP14" s="165" t="s">
        <v>14</v>
      </c>
      <c r="EQ14" s="148" t="s">
        <v>13</v>
      </c>
      <c r="ER14" s="148" t="s">
        <v>23</v>
      </c>
      <c r="ES14" s="148" t="s">
        <v>24</v>
      </c>
      <c r="ET14" s="148" t="s">
        <v>25</v>
      </c>
      <c r="EU14" s="148" t="s">
        <v>12</v>
      </c>
      <c r="EV14" s="148" t="s">
        <v>11</v>
      </c>
      <c r="EW14" s="148" t="s">
        <v>10</v>
      </c>
      <c r="EX14" s="148" t="s">
        <v>9</v>
      </c>
      <c r="EY14" s="148" t="s">
        <v>7</v>
      </c>
      <c r="EZ14" s="148" t="s">
        <v>82</v>
      </c>
      <c r="FA14" s="148" t="s">
        <v>8</v>
      </c>
      <c r="FB14" s="166" t="s">
        <v>53</v>
      </c>
      <c r="FC14" s="77" t="s">
        <v>26</v>
      </c>
      <c r="FD14" s="77" t="s">
        <v>26</v>
      </c>
      <c r="FE14" s="167" t="s">
        <v>27</v>
      </c>
      <c r="FF14" s="150" t="s">
        <v>28</v>
      </c>
      <c r="FG14" s="150" t="s">
        <v>29</v>
      </c>
      <c r="FH14" s="150" t="s">
        <v>30</v>
      </c>
      <c r="FI14" s="150" t="s">
        <v>31</v>
      </c>
      <c r="FJ14" s="150" t="s">
        <v>32</v>
      </c>
      <c r="FK14" s="148" t="s">
        <v>53</v>
      </c>
      <c r="FL14" s="166" t="s">
        <v>33</v>
      </c>
      <c r="FM14" s="77" t="s">
        <v>34</v>
      </c>
      <c r="FN14" s="77" t="s">
        <v>35</v>
      </c>
      <c r="FO14" s="77" t="s">
        <v>35</v>
      </c>
      <c r="FP14" s="77" t="s">
        <v>152</v>
      </c>
      <c r="FQ14" s="77" t="s">
        <v>17</v>
      </c>
      <c r="FR14" s="77" t="s">
        <v>18</v>
      </c>
      <c r="FS14" s="77" t="s">
        <v>157</v>
      </c>
      <c r="FT14" s="98" t="s">
        <v>133</v>
      </c>
      <c r="FU14" s="98" t="s">
        <v>135</v>
      </c>
      <c r="FV14" s="77" t="s">
        <v>22</v>
      </c>
      <c r="FW14" s="168" t="s">
        <v>158</v>
      </c>
      <c r="FX14" s="98" t="s">
        <v>204</v>
      </c>
      <c r="FZ14" s="77" t="s">
        <v>159</v>
      </c>
      <c r="GA14" s="77" t="s">
        <v>159</v>
      </c>
      <c r="GB14" s="77" t="s">
        <v>160</v>
      </c>
      <c r="GC14" s="77" t="s">
        <v>161</v>
      </c>
      <c r="GD14" s="77" t="s">
        <v>159</v>
      </c>
      <c r="GE14" s="77" t="s">
        <v>162</v>
      </c>
      <c r="GF14" s="77" t="s">
        <v>163</v>
      </c>
      <c r="GG14" s="77" t="s">
        <v>164</v>
      </c>
      <c r="GH14" s="77" t="s">
        <v>165</v>
      </c>
      <c r="GI14" s="77" t="s">
        <v>112</v>
      </c>
      <c r="GJ14" s="77" t="s">
        <v>113</v>
      </c>
      <c r="GK14" s="77" t="s">
        <v>166</v>
      </c>
      <c r="GL14" s="77" t="s">
        <v>167</v>
      </c>
      <c r="GM14" s="77" t="s">
        <v>168</v>
      </c>
      <c r="GN14" s="77" t="s">
        <v>169</v>
      </c>
      <c r="GO14" s="77" t="s">
        <v>170</v>
      </c>
      <c r="GP14" s="77" t="s">
        <v>46</v>
      </c>
      <c r="GQ14" s="77" t="s">
        <v>77</v>
      </c>
      <c r="GR14" s="77" t="s">
        <v>78</v>
      </c>
      <c r="GS14" s="77" t="s">
        <v>79</v>
      </c>
      <c r="GT14" s="77" t="s">
        <v>80</v>
      </c>
      <c r="GU14" s="77" t="s">
        <v>81</v>
      </c>
      <c r="GV14" s="77" t="s">
        <v>82</v>
      </c>
      <c r="GW14" s="77" t="s">
        <v>83</v>
      </c>
      <c r="GX14" s="77" t="s">
        <v>22</v>
      </c>
      <c r="GY14" s="77" t="s">
        <v>22</v>
      </c>
      <c r="GZ14" s="77" t="s">
        <v>22</v>
      </c>
      <c r="HA14" s="77" t="s">
        <v>84</v>
      </c>
      <c r="HB14" s="77" t="s">
        <v>85</v>
      </c>
      <c r="HD14" s="77" t="s">
        <v>86</v>
      </c>
      <c r="HE14" s="77" t="s">
        <v>87</v>
      </c>
      <c r="HF14" s="119" t="s">
        <v>88</v>
      </c>
      <c r="HG14" s="119"/>
      <c r="HH14" s="169" t="s">
        <v>89</v>
      </c>
      <c r="HI14" s="169" t="s">
        <v>90</v>
      </c>
      <c r="HJ14" s="169" t="s">
        <v>91</v>
      </c>
      <c r="HK14" s="169" t="s">
        <v>92</v>
      </c>
      <c r="HL14" s="84" t="s">
        <v>93</v>
      </c>
      <c r="HM14" s="169" t="s">
        <v>94</v>
      </c>
      <c r="HN14" s="169" t="s">
        <v>95</v>
      </c>
      <c r="HO14" s="169" t="s">
        <v>96</v>
      </c>
      <c r="HP14" s="169" t="s">
        <v>97</v>
      </c>
      <c r="HQ14" s="169" t="s">
        <v>98</v>
      </c>
      <c r="HR14" s="169" t="s">
        <v>99</v>
      </c>
      <c r="HS14" s="169" t="s">
        <v>60</v>
      </c>
      <c r="HT14" s="169" t="s">
        <v>61</v>
      </c>
      <c r="HU14" s="169" t="s">
        <v>62</v>
      </c>
      <c r="HV14" s="170" t="s">
        <v>63</v>
      </c>
      <c r="HW14" s="171"/>
      <c r="HX14" s="83" t="s">
        <v>64</v>
      </c>
      <c r="HY14" s="83" t="s">
        <v>65</v>
      </c>
      <c r="HZ14" s="83" t="s">
        <v>66</v>
      </c>
      <c r="IA14" s="83" t="s">
        <v>67</v>
      </c>
      <c r="IB14" s="84" t="s">
        <v>68</v>
      </c>
      <c r="IC14" s="85" t="s">
        <v>69</v>
      </c>
      <c r="ID14" s="85" t="s">
        <v>70</v>
      </c>
      <c r="IE14" s="85" t="s">
        <v>69</v>
      </c>
      <c r="IF14" s="85" t="s">
        <v>71</v>
      </c>
      <c r="IG14" s="85" t="s">
        <v>71</v>
      </c>
      <c r="IH14" s="84" t="s">
        <v>72</v>
      </c>
      <c r="II14" s="77" t="s">
        <v>73</v>
      </c>
      <c r="IJ14" s="77" t="s">
        <v>74</v>
      </c>
      <c r="IK14" s="84" t="s">
        <v>75</v>
      </c>
      <c r="IL14" s="86" t="s">
        <v>82</v>
      </c>
      <c r="IM14" s="83" t="s">
        <v>81</v>
      </c>
    </row>
    <row r="15" spans="1:247" s="80" customFormat="1" ht="14" x14ac:dyDescent="0.2">
      <c r="A15" s="189" t="s">
        <v>232</v>
      </c>
      <c r="B15" s="163"/>
      <c r="C15" s="98"/>
      <c r="D15" s="175"/>
      <c r="E15" s="119">
        <f ca="1">BP15-BX15</f>
        <v>-2.5218448921282888E-2</v>
      </c>
      <c r="F15" s="193">
        <v>51.250334881752664</v>
      </c>
      <c r="G15" s="193">
        <v>1.6765003552327717</v>
      </c>
      <c r="H15" s="193">
        <v>17.692230005780477</v>
      </c>
      <c r="I15" s="193">
        <v>7.1310886989191582</v>
      </c>
      <c r="J15" s="193">
        <v>0.14048885658375179</v>
      </c>
      <c r="K15" s="193">
        <v>4.3645204778685578</v>
      </c>
      <c r="L15" s="193">
        <v>10.321247997019631</v>
      </c>
      <c r="M15" s="193">
        <v>5.310478778865817</v>
      </c>
      <c r="N15" s="193">
        <v>1.1894723190757654</v>
      </c>
      <c r="O15" s="193">
        <v>0.33358443124964637</v>
      </c>
      <c r="P15" s="193">
        <v>0.59005319765175768</v>
      </c>
      <c r="Q15" s="194">
        <v>1.5</v>
      </c>
      <c r="R15" s="176">
        <f t="shared" ref="R15:R78" ca="1" si="4">0.7996+15.347*(AJ15/10)^0.5-0.00233*(AI15-273.15)+0.06248*(N15+M15)</f>
        <v>10.377610932392829</v>
      </c>
      <c r="S15" s="67"/>
      <c r="T15" s="206">
        <v>47.54</v>
      </c>
      <c r="U15" s="206">
        <v>1.6</v>
      </c>
      <c r="V15" s="206">
        <v>5.83</v>
      </c>
      <c r="W15" s="206">
        <v>6.16</v>
      </c>
      <c r="X15" s="206">
        <v>0.09</v>
      </c>
      <c r="Y15" s="206">
        <v>14.4</v>
      </c>
      <c r="Z15" s="206">
        <v>22.81</v>
      </c>
      <c r="AA15" s="206">
        <v>0.42</v>
      </c>
      <c r="AB15" s="206">
        <v>4.7999999999999996E-3</v>
      </c>
      <c r="AC15" s="206">
        <v>7.7299999999999994E-2</v>
      </c>
      <c r="AE15" s="177">
        <f ca="1">10^4/(7.53-0.14*FN15+0.07*Q15-14.9*DJ15*DD15-0.08*LN(DE15)-3.62*(DK15+DL15)-1.1*DI15/(DI15+DG15)-0.18*LN(FJ15)-0.027*AG15)</f>
        <v>1405.7993625207312</v>
      </c>
      <c r="AF15" s="178">
        <f ca="1">AE15-273.15</f>
        <v>1132.6493625207313</v>
      </c>
      <c r="AG15" s="178">
        <f ca="1">-26.2712+39.16138*AE15*FM15/10^4-4.21676*LN(FL15)+78.43463*DF15+393.8126*(DK15+DL15)^2</f>
        <v>5.481287991553911</v>
      </c>
      <c r="AH15" s="175"/>
      <c r="AI15" s="179">
        <f ca="1">AY15</f>
        <v>1436.9640278506663</v>
      </c>
      <c r="AJ15" s="179">
        <f ca="1">BA15</f>
        <v>5.9958070893607696</v>
      </c>
      <c r="AK15" s="179"/>
      <c r="AL15" s="179">
        <f t="shared" ref="AL15:AM18" si="5">BC15</f>
        <v>1399.6891865097741</v>
      </c>
      <c r="AM15" s="179">
        <f t="shared" si="5"/>
        <v>2.8070116774714351</v>
      </c>
      <c r="AN15" s="180"/>
      <c r="AO15" s="179">
        <f ca="1">10^4/(7.53-0.14*FN15+0.07*Q15-14.9*DJ15*DD15-0.08*LN(DE15)-3.62*(DK15+DL15)-1.1*DI15/(DI15+DG15)-0.18*LN(FJ15)-0.027*AQ15)</f>
        <v>1401.4772396425196</v>
      </c>
      <c r="AP15" s="179">
        <f t="shared" ref="AP15:AP18" ca="1" si="6">AO15-273.15</f>
        <v>1128.3272396425195</v>
      </c>
      <c r="AQ15" s="179">
        <f ca="1">IF(ABS(FE15)&gt;0,-54.3+299*(AO15)/10^4+36.4*(AO15)*FM15/10^4+367*DK15*DF15,0)</f>
        <v>4.6687868974991735</v>
      </c>
      <c r="AR15" s="179"/>
      <c r="AS15" s="179">
        <f ca="1">10^4/(6.39+0.076*Q15-5.55*DJ15*DD15-0.386*LN(DI15)-0.046*AU15+2.2*10^-4*(AU15^2))</f>
        <v>1405.3141642970395</v>
      </c>
      <c r="AT15" s="179">
        <f t="shared" ref="AT15:AT18" ca="1" si="7">AS15-273.15</f>
        <v>1132.1641642970394</v>
      </c>
      <c r="AU15" s="181">
        <f ca="1">-54.3+299*(AS15)/10^4+36.4*(AS15)*FM15/10^4+367*DK15*DF15</f>
        <v>4.8122678025992505</v>
      </c>
      <c r="AW15" s="181">
        <f>IF(ABS(FE15)&gt;0,10^4/(6.73-0.26*FN15-0.86*LN(FP15)+0.52*LN(DJ15)),0)</f>
        <v>1416.1127662447029</v>
      </c>
      <c r="AX15" s="181">
        <f>IF(AW15&gt;0,AW15-273.15,0)</f>
        <v>1142.9627662447028</v>
      </c>
      <c r="AY15" s="181">
        <f ca="1">IF(ABS(FE15)&gt;0,10^4/(6.59-0.16*FN15-0.65*LN(FP15)+0.23*LN(DJ15)-0.02*BA15),0)</f>
        <v>1436.9640278506663</v>
      </c>
      <c r="AZ15" s="181">
        <f ca="1">IF(AY15&gt;0,AY15-273.15,0)</f>
        <v>1163.8140278506662</v>
      </c>
      <c r="BA15" s="181">
        <f ca="1">IF(ABS(FE15)&gt;0,-54.3+299*(AY15)/10^4+36.4*(AY15)*FM15/10^4+367*DK15*DF15,0)</f>
        <v>5.9958070893607696</v>
      </c>
      <c r="BB15" s="181"/>
      <c r="BC15" s="181">
        <f>IF(ABS(FE15)&gt;0,10^4/(4.6-0.437*FO15-0.654*LN(FP15)-0.326*LN(DK15)-0.92*LN(DD15)+0.274*LN(FE15)-0.00632*BD15),0)</f>
        <v>1399.6891865097741</v>
      </c>
      <c r="BD15" s="181">
        <f>IF(ABS(FE15)&gt;0,-88.3+0.00282*(AW15)*FM15+0.0219*(AW15)-25.1*LN(DJ15*DD15)+12.4*LN(DJ15)+7.03*FP15,0)</f>
        <v>2.8070116774714351</v>
      </c>
      <c r="BE15" s="181">
        <f>BC15-273.15</f>
        <v>1126.539186509774</v>
      </c>
      <c r="BF15" s="181"/>
      <c r="BG15" s="181">
        <f ca="1">-48.7+271.3*AI15/10^4+31.96*(AI15/10^4)*FM15-8.2*LN(DG15)+4.6*LN(DI15)-0.96*LN(DL15)-2.2*LN(FL15)-31*FP15+56.2*(DK15+DL15)+0.76*Q15</f>
        <v>6.2317756659578514</v>
      </c>
      <c r="BH15" s="181">
        <f ca="1">-40.73+358*AI15/10^4+21.7*(AI15/10^4)*FM15-106*DJ15-166*(DK15+DL15)^2-50.2*DD15*(DG15+DI15)-3.2*LN(FL15)-2.2*LN(FJ15)+0.86*LN(ET15)+0.4*Q15</f>
        <v>7.0665091917764347</v>
      </c>
      <c r="BI15" s="181">
        <f ca="1">-273.15+10^4/(7.53+0.07*Q15-1.1*FP15-14.9*DJ15*DD15-0.08*LN(DE15)-3.62*(DK15+DL15)-0.18*LN(FJ15)-0.026*AJ15-0.14*FO15)</f>
        <v>1134.211602148825</v>
      </c>
      <c r="BJ15" s="181">
        <f ca="1">-273.15+10^4/(6.39+0.076*Q15-5.55*DJ15*DD15-0.386*LN(DI15)-0.046*FR15+2.2*10^-4*AJ15^2)</f>
        <v>1142.4348587568452</v>
      </c>
      <c r="BK15" s="181">
        <f ca="1">-273.15+10^4/(6.39+0.076*Q15-5.55*(DJ15*DD15)-0.386*LN(DI15)-0.046*AJ15+0.00022*AJ15^2)</f>
        <v>1142.4348587568452</v>
      </c>
      <c r="BL15" s="181"/>
      <c r="BM15" s="181">
        <f>10^4/(3.12-0.0259*BD15-0.37*LN(DI15/(DI15+DG15))+0.47*LN(DJ15*(DI15+DG15)*DD15^2)-0.78*LN((DI15+DG15)^2*DD15^2)-0.34*LN(DJ15*DF15^2*DD15))-273.15</f>
        <v>1112.5125614799085</v>
      </c>
      <c r="BN15" s="180"/>
      <c r="BO15" s="182">
        <f ca="1">EXP(-9.8+0.24*LN(DJ15*(DG15+DI15)*DD15^2)+17558/AE15+8.7*LN(AE15/1670)-4.61*10^3*(FJ15^2/AE15))</f>
        <v>0.75781821400915905</v>
      </c>
      <c r="BP15" s="182">
        <f ca="1">EXP(-0.482-0.439*LN(DD15)+101.03*(DK15+DL15)^3-51.69*AG15/AE15-3742.5*FJ15^2/AE15)</f>
        <v>0.77943136170705718</v>
      </c>
      <c r="BQ15" s="182">
        <f ca="1">EXP(-6.96+18438/AE15+8*LN(AE15/1670)+0.66*LN((DG15+DI15)^2*DD15^2)-5.1*10^3*(FI15^2/AE15)+1.81*LN(DD15))</f>
        <v>5.96870080039772E-2</v>
      </c>
      <c r="BR15" s="182">
        <f ca="1">EXP(2.58+0.12*AJ15/AO15-9*10^-7*AJ15^2/AO15+0.78*LN(DJ15*DF15^2*DD15)-4.3*10^3*(FI15^2/AO15))</f>
        <v>1.2572277524897996E-2</v>
      </c>
      <c r="BS15" s="182">
        <f ca="1">EXP(-1.06+0.23*AJ15/AO15-6*10^-7*AJ15^2/AO15+1.02*LN(DK15*DF15*DD15^2)-0.8*LN(DF15)-2.2*LN(DD15))</f>
        <v>2.4362699837557438E-2</v>
      </c>
      <c r="BT15" s="182">
        <f ca="1">EXP(5.1+0.52*LN(DJ15*DE15*DF15^2)+2.04*10^3*FI15^2/AO15-6.2*DD15+42.5*DK15*DF15-45.1*(DG15+DI15)*DF15)</f>
        <v>9.8889915080732291E-2</v>
      </c>
      <c r="BU15" s="182">
        <f>EXP(12.8)*DJ15*DM15^2*DD15</f>
        <v>9.9000731048873247E-2</v>
      </c>
      <c r="BV15" s="181">
        <f ca="1">SUM(BP15:BU15)</f>
        <v>1.0739439932030954</v>
      </c>
      <c r="BW15" s="180"/>
      <c r="BX15" s="182">
        <f>FI15</f>
        <v>0.80464981062834007</v>
      </c>
      <c r="BY15" s="182">
        <f t="shared" si="0"/>
        <v>9.8556307021196055E-2</v>
      </c>
      <c r="BZ15" s="182">
        <f t="shared" si="1"/>
        <v>1.7062759857639685E-2</v>
      </c>
      <c r="CA15" s="182">
        <f t="shared" si="2"/>
        <v>3.0646244551785919E-2</v>
      </c>
      <c r="CB15" s="182">
        <f t="shared" si="3"/>
        <v>9.6907503960490818E-2</v>
      </c>
      <c r="CC15" s="182">
        <f t="shared" si="3"/>
        <v>1.1499604122398278E-3</v>
      </c>
      <c r="CD15" s="182">
        <f>SUM(BX15:CC15)</f>
        <v>1.0489725864316923</v>
      </c>
      <c r="CE15" s="182">
        <f>(EU15/EW15)/($G$8*DG15/DI15)</f>
        <v>0.2618176480361547</v>
      </c>
      <c r="CF15" s="180"/>
      <c r="CG15" s="181">
        <f ca="1">3205-5.62*EW15+83.2*EY15+68.2*FL15+2.52*LN(ES15)-51.1*FL15^2+34.8*FJ15^2+0.384*(AI15)-518*LN(AI15)</f>
        <v>3.2569360287084237</v>
      </c>
      <c r="CH15" s="181">
        <f ca="1">1458+0.197*(AI15)-241*LN(AI15)+0.453*Q15+55.5*ES15+8.05*EU15-277*EZ15+18*FE15+44.1*FI15+2.2*LN(FE15)-27.7*ET15^2+97.3*GL15^2+30.7*GN15^2-27.6*FI15^2</f>
        <v>2.4649450405196731</v>
      </c>
      <c r="CI15" s="181">
        <f ca="1">-57.9+0.0475*(AI15)-40.6*DG15-47.7*FF15+0.67*Q15-153*DJ15*DD15+6.89*(ET15/DF15)</f>
        <v>10.480690072176063</v>
      </c>
      <c r="CJ15" s="181">
        <f ca="1">-273.15+(93100+544*AJ15)/(61.1+36.6*EQ15+10.9*EU15-0.95*(ET15+FA15-EY15-EZ15)+0.395*(LN(FW15))^2)</f>
        <v>1131.2772135599844</v>
      </c>
      <c r="CK15" s="183">
        <f ca="1">EXP(-0.107-1719/AI15)</f>
        <v>0.27164149442961849</v>
      </c>
      <c r="CL15" s="79"/>
      <c r="CM15" s="181">
        <f>698.443+4.985*ER15-26.826*GM15-3.764*FC15+53.989*ES15+3.948*EQ15+14.651*FA15-700.431*EX15-666.629*EY15-682.848*GN15-691.138*GL15-688.384*EV15-6.267*GN15^2-4.144*GL15^2</f>
        <v>1.0975952760849277</v>
      </c>
      <c r="CN15" s="181">
        <f>771.48+4.956*ER15-28.756*GM15-5.345*FC15+56.904*ES15+1.848*EQ15+14.827*FA15-773.74*EX15-736.57*EY15-754.81*GN15-763.2*GL15-759.66*EV15-1.185*GN15^2-1.876*GL15^2</f>
        <v>0.72634811751133588</v>
      </c>
      <c r="CO15" s="181">
        <f ca="1">-273.15+(23166+39.28*AJ15)/(13.25+15.35*EQ15+4.5*EU15-1.55*(ET15-FA15-EY15-EZ15)+(LN(IH15))^2)</f>
        <v>682.22400308345334</v>
      </c>
      <c r="CP15" s="184"/>
      <c r="CQ15" s="80">
        <f t="shared" ref="CQ15:CR18" si="8">F15/CQ$10</f>
        <v>0.85297381981237475</v>
      </c>
      <c r="CR15" s="80">
        <f t="shared" si="8"/>
        <v>2.0988051338187E-2</v>
      </c>
      <c r="CS15" s="80">
        <f>H15*2/CS$10</f>
        <v>0.34703916214592789</v>
      </c>
      <c r="CT15" s="80">
        <f t="shared" ref="CT15:CW18" si="9">I15/CT$10</f>
        <v>9.9254641832007703E-2</v>
      </c>
      <c r="CU15" s="80">
        <f t="shared" si="9"/>
        <v>1.9804596522819636E-3</v>
      </c>
      <c r="CV15" s="80">
        <f t="shared" si="9"/>
        <v>0.10828893316532581</v>
      </c>
      <c r="CW15" s="80">
        <f t="shared" si="9"/>
        <v>0.18405361156222705</v>
      </c>
      <c r="CX15" s="80">
        <f t="shared" ref="CX15:DA18" si="10">M15*2/CX$10</f>
        <v>0.17136408612820869</v>
      </c>
      <c r="CY15" s="80">
        <f t="shared" si="10"/>
        <v>2.5255261774932387E-2</v>
      </c>
      <c r="CZ15" s="80">
        <f t="shared" si="10"/>
        <v>4.3893208110312668E-3</v>
      </c>
      <c r="DA15" s="80">
        <f t="shared" si="10"/>
        <v>8.3142971551006094E-3</v>
      </c>
      <c r="DB15" s="80">
        <f>SUM(CQ15:DA15)</f>
        <v>1.8239016453776054</v>
      </c>
      <c r="DD15" s="80">
        <f t="shared" ref="DD15:DN18" si="11">(CQ15/$DB15)</f>
        <v>0.46766437322654103</v>
      </c>
      <c r="DE15" s="80">
        <f t="shared" si="11"/>
        <v>1.150722759167302E-2</v>
      </c>
      <c r="DF15" s="80">
        <f t="shared" si="11"/>
        <v>0.19027295853668677</v>
      </c>
      <c r="DG15" s="80">
        <f t="shared" si="11"/>
        <v>5.441885645728383E-2</v>
      </c>
      <c r="DH15" s="80">
        <f t="shared" si="11"/>
        <v>1.0858368691651385E-3</v>
      </c>
      <c r="DI15" s="80">
        <f t="shared" si="11"/>
        <v>5.9372134149759254E-2</v>
      </c>
      <c r="DJ15" s="80">
        <f t="shared" si="11"/>
        <v>0.10091202671409517</v>
      </c>
      <c r="DK15" s="80">
        <f t="shared" si="11"/>
        <v>9.395467489297149E-2</v>
      </c>
      <c r="DL15" s="80">
        <f t="shared" si="11"/>
        <v>1.3846833155141843E-2</v>
      </c>
      <c r="DM15" s="80">
        <f t="shared" si="11"/>
        <v>2.4065556507146734E-3</v>
      </c>
      <c r="DN15" s="80">
        <f t="shared" si="11"/>
        <v>4.5585227559676259E-3</v>
      </c>
      <c r="DO15" s="80">
        <f>SUM(DD15:DN15)</f>
        <v>0.99999999999999978</v>
      </c>
      <c r="DP15" s="80">
        <f t="shared" ref="DP15:DP18" si="12">100*DI15/(DI15+DG15)</f>
        <v>52.176480609778977</v>
      </c>
      <c r="DQ15" s="80">
        <f t="shared" ref="DQ15:DZ18" si="13">T15/CQ$10</f>
        <v>0.79122166689135098</v>
      </c>
      <c r="DR15" s="80">
        <f t="shared" si="13"/>
        <v>2.0030345974150841E-2</v>
      </c>
      <c r="DS15" s="80">
        <f t="shared" si="13"/>
        <v>5.717872519885054E-2</v>
      </c>
      <c r="DT15" s="80">
        <f t="shared" si="13"/>
        <v>8.5738464279351501E-2</v>
      </c>
      <c r="DU15" s="80">
        <f t="shared" si="13"/>
        <v>1.2687224669603525E-3</v>
      </c>
      <c r="DV15" s="80">
        <f t="shared" si="13"/>
        <v>0.35728109089826421</v>
      </c>
      <c r="DW15" s="80">
        <f t="shared" si="13"/>
        <v>0.40675922920820151</v>
      </c>
      <c r="DX15" s="80">
        <f t="shared" si="13"/>
        <v>6.7764997442678063E-3</v>
      </c>
      <c r="DY15" s="80">
        <f t="shared" si="13"/>
        <v>5.0957577816467789E-5</v>
      </c>
      <c r="DZ15" s="80">
        <f t="shared" si="13"/>
        <v>5.0855865398406026E-4</v>
      </c>
      <c r="EA15" s="80">
        <f>SUM(DQ15:DZ15)</f>
        <v>1.7268142608931982</v>
      </c>
      <c r="EC15" s="80">
        <f t="shared" ref="EC15:ED17" si="14">DQ15*2</f>
        <v>1.582443333782702</v>
      </c>
      <c r="ED15" s="80">
        <f t="shared" si="14"/>
        <v>4.0060691948301683E-2</v>
      </c>
      <c r="EE15" s="80">
        <f>DS15*3</f>
        <v>0.17153617559655163</v>
      </c>
      <c r="EF15" s="80">
        <f t="shared" ref="EF15:EK17" si="15">DT15</f>
        <v>8.5738464279351501E-2</v>
      </c>
      <c r="EG15" s="80">
        <f t="shared" si="15"/>
        <v>1.2687224669603525E-3</v>
      </c>
      <c r="EH15" s="80">
        <f t="shared" si="15"/>
        <v>0.35728109089826421</v>
      </c>
      <c r="EI15" s="80">
        <f t="shared" si="15"/>
        <v>0.40675922920820151</v>
      </c>
      <c r="EJ15" s="80">
        <f t="shared" si="15"/>
        <v>6.7764997442678063E-3</v>
      </c>
      <c r="EK15" s="80">
        <f t="shared" si="15"/>
        <v>5.0957577816467789E-5</v>
      </c>
      <c r="EL15" s="80">
        <f>DZ15*3</f>
        <v>1.5256759619521809E-3</v>
      </c>
      <c r="EM15" s="80">
        <f>SUM(EC15:EL15)</f>
        <v>2.6534408414643691</v>
      </c>
      <c r="EN15" s="80">
        <f>6/EM15</f>
        <v>2.2612149124412912</v>
      </c>
      <c r="EP15" s="80">
        <f t="shared" ref="EP15:EQ18" si="16">DQ15*$EN15</f>
        <v>1.7891222322213787</v>
      </c>
      <c r="EQ15" s="80">
        <f t="shared" si="16"/>
        <v>4.5292917018108267E-2</v>
      </c>
      <c r="ER15" s="80">
        <f>2-EP15</f>
        <v>0.21087776777862133</v>
      </c>
      <c r="ES15" s="80">
        <f>IF(ET15-ER15&lt;0,0,ET15-ER15)</f>
        <v>4.7709004409425604E-2</v>
      </c>
      <c r="ET15" s="80">
        <f>DS15*$EN15*2</f>
        <v>0.25858677218804693</v>
      </c>
      <c r="EU15" s="80">
        <f t="shared" ref="EU15:EX18" si="17">DT15*$EN15</f>
        <v>0.19387309399828459</v>
      </c>
      <c r="EV15" s="80">
        <f t="shared" si="17"/>
        <v>2.8688541620400525E-3</v>
      </c>
      <c r="EW15" s="80">
        <f t="shared" si="17"/>
        <v>0.8078893306724475</v>
      </c>
      <c r="EX15" s="80">
        <f t="shared" si="17"/>
        <v>0.91977003485871045</v>
      </c>
      <c r="EY15" s="80">
        <f t="shared" ref="EY15:FA18" si="18">DX15*$EN15*2</f>
        <v>3.0646244551785919E-2</v>
      </c>
      <c r="EZ15" s="80">
        <f t="shared" si="18"/>
        <v>2.3045206972096898E-4</v>
      </c>
      <c r="FA15" s="80">
        <f t="shared" si="18"/>
        <v>2.2999208244796556E-3</v>
      </c>
      <c r="FB15" s="80">
        <f>EP15+EQ15+ET15+EU15+EV15+EW15+EX15+EY15+EZ15+FA15</f>
        <v>4.0505798525650034</v>
      </c>
      <c r="FC15" s="80">
        <f>IF(EY15+ER15-ES15-2*EQ15-FA15&gt;0,EY15+ER15-ES15-2*EQ15-FA15,0)</f>
        <v>0.10092925306028544</v>
      </c>
      <c r="FD15" s="80">
        <f>12-48/FB15</f>
        <v>0.14984477602526169</v>
      </c>
      <c r="FE15" s="80">
        <f>IF(EY15&lt;ES15,EY15,ES15)</f>
        <v>3.0646244551785919E-2</v>
      </c>
      <c r="FF15" s="80">
        <f>IF(ES15&gt;EY15,ES15-EY15,0)</f>
        <v>1.7062759857639685E-2</v>
      </c>
      <c r="FG15" s="80">
        <f>IF(ER15&gt;FF15,(ER15-FF15)/2,0)</f>
        <v>9.6907503960490818E-2</v>
      </c>
      <c r="FH15" s="80">
        <f>FA15/2</f>
        <v>1.1499604122398278E-3</v>
      </c>
      <c r="FI15" s="184">
        <f>IF(EX15-FG15-FF15-FH15&gt;0,EX15-FG15-FF15-FH15,0)</f>
        <v>0.80464981062834007</v>
      </c>
      <c r="FJ15" s="80">
        <f>((EU15+EW15)-FI15)/2</f>
        <v>9.8556307021196055E-2</v>
      </c>
      <c r="FK15" s="80">
        <f>SUM(FE15:FJ15)</f>
        <v>1.0489725864316923</v>
      </c>
      <c r="FL15" s="80">
        <f>EX15-FF15-FG15-FH15</f>
        <v>0.80464981062834007</v>
      </c>
      <c r="FM15" s="80">
        <f>LN(FE15/(DD15^2*DK15*DF15))</f>
        <v>2.0590020410561536</v>
      </c>
      <c r="FN15" s="80">
        <f>LN(FE15*DJ15*(DG15+DI15)/(FI15*DK15*DF15))</f>
        <v>-3.7105567214244246</v>
      </c>
      <c r="FO15" s="80">
        <f>LN((FE15*DJ15*(DG15+DI15))/(DK15*DF15*FL15))</f>
        <v>-3.7105567214244246</v>
      </c>
      <c r="FP15" s="80">
        <f>DI15/(DI15+DG15)</f>
        <v>0.52176480609778975</v>
      </c>
      <c r="FQ15" s="185">
        <f t="shared" ref="FQ15:FR18" ca="1" si="19">AI15</f>
        <v>1436.9640278506663</v>
      </c>
      <c r="FR15" s="185">
        <f t="shared" ca="1" si="19"/>
        <v>5.9958070893607696</v>
      </c>
      <c r="FS15" s="80">
        <f ca="1">(FQ15)/10^4</f>
        <v>0.14369640278506662</v>
      </c>
      <c r="FT15" s="184">
        <f ca="1">LN(ABS(BG15-FR15))</f>
        <v>-1.444056632834142</v>
      </c>
      <c r="FU15" s="184">
        <f ca="1">LN(ABS(BJ15-FQ15))</f>
        <v>5.6853780443458799</v>
      </c>
      <c r="FV15" s="80">
        <f>1458+0.45*Q15+0.197*(D15+273.15)-241*LN(D15+273.15)+55.5*ES15+8.05*EU15-276.6*EZ15+18.01*FE15+44.09*FL15+2.17*LN(FE15)+97.3*GL15^2+30.38*GN15^2-27.59*FL15^2-17.7*ET15^2</f>
        <v>174.08505527444021</v>
      </c>
      <c r="FW15" s="80">
        <f>(1-EX15-EY15-EZ15)*(1-0.5*(ET15+FA15+EY15+EZ15))</f>
        <v>4.2153530063357446E-2</v>
      </c>
      <c r="FX15" s="184">
        <f t="shared" ref="FX15:FX18" si="20">100*DV15/(DV15+DT15)</f>
        <v>80.646799158791708</v>
      </c>
      <c r="FY15" s="184">
        <f>2446.5+0.309*(D15+273.15)-400*LN(D15+273.15)-5.98*EW15-20.5*EY15+112*FE15+61.5*FF15+71.1*FL15+1.66*LN(FL15)-43.5*FL15^2+43*FJ15^2-26.2*ET15^2</f>
        <v>313.26821666991685</v>
      </c>
      <c r="FZ15" s="184">
        <f>EXP(-0.107-1719/(D15+273.15))</f>
        <v>1.6611494615586205E-3</v>
      </c>
      <c r="GA15" s="184">
        <f>(EU15/EW15)/(DG15/DI15)</f>
        <v>0.2618176480361547</v>
      </c>
      <c r="GB15" s="80">
        <f>EX15+EY15+EV15</f>
        <v>0.95328513357253641</v>
      </c>
      <c r="GC15" s="80">
        <f>ES15+EQ15+FA15+FC15</f>
        <v>0.19623109531229899</v>
      </c>
      <c r="GD15" s="80">
        <f>EXP(0.238*GC15+0.289*GB15-2.3315)</f>
        <v>0.13408282194912949</v>
      </c>
      <c r="GE15" s="80">
        <f>1-EQ15-ES15</f>
        <v>0.90699807857246617</v>
      </c>
      <c r="GF15" s="80">
        <f>(EU15-FC15)+EW15-GE15</f>
        <v>-6.1649069620195451E-3</v>
      </c>
      <c r="GG15" s="80">
        <f>EU15-FC15</f>
        <v>9.294384093799915E-2</v>
      </c>
      <c r="GH15" s="80">
        <f>1-GD15</f>
        <v>0.86591717805087054</v>
      </c>
      <c r="GI15" s="80">
        <f>(GD15*EW15)-(GD15*(1-GB15))+GG15+(1-GB15)</f>
        <v>0.24171912752704694</v>
      </c>
      <c r="GJ15" s="80">
        <f>-GG15*(1-GB15)</f>
        <v>-4.3418591146740524E-3</v>
      </c>
      <c r="GK15" s="80">
        <f>(-GI15+SQRT(GI15^2-4*GH15*GJ15))/2*GH15</f>
        <v>1.2698091304089183E-2</v>
      </c>
      <c r="GL15" s="80">
        <f>GK15</f>
        <v>1.2698091304089183E-2</v>
      </c>
      <c r="GM15" s="80">
        <f>GG15-GL15</f>
        <v>8.0245749633909971E-2</v>
      </c>
      <c r="GN15" s="80">
        <f>1-GB15-GL15</f>
        <v>3.4016775123374407E-2</v>
      </c>
      <c r="GO15" s="80">
        <f>EW15-GN15</f>
        <v>0.77387255554907308</v>
      </c>
      <c r="GP15" s="80">
        <f>IF(1-GB15&gt;0,EX15,1-EY15-EZ15-EV15)</f>
        <v>0.91977003485871045</v>
      </c>
      <c r="GQ15" s="80">
        <f>IF(1-GB15&gt;0,EY15,IF(EX15&gt;0,EY15,1-EV15))</f>
        <v>3.0646244551785919E-2</v>
      </c>
      <c r="GR15" s="80">
        <f>11.864*GM15+9.107*FC15-18.375*ES15+11.794*EQ15-1.4925*FA15+439.97*EX15+419.68*EY15+431.72*GN15+432.56*GL15+428.03*EV15-28.652*GN15^2-12.741*GL15^2</f>
        <v>440.4292909028718</v>
      </c>
      <c r="GS15" s="80">
        <f>-0.3085*ER15+0.813*GM15-0.4173*FC15-2.209*ES15-1.0864*EQ15-0.8001*FA15+11.931*EX15+11.288*EY15+11.432*GN15+11.885*GL15+12.038*EV15+2.4355*GN15^2-1.661*GL15^2</f>
        <v>11.698223987223361</v>
      </c>
      <c r="GT15" s="80">
        <f>3*(FC15+ES15+FA15)+2*(GM15+GO15)+4*EQ15</f>
        <v>2.342222813320971</v>
      </c>
      <c r="GU15" s="80">
        <f>32.9*(0.75*GT15/6)*(10^-6)</f>
        <v>9.6323913197824914E-6</v>
      </c>
      <c r="GV15" s="80">
        <f>7500*GT15/((1.4133+0.05601*GS15)^3)</f>
        <v>1984.7776264099641</v>
      </c>
      <c r="GW15" s="80">
        <f>GS15*((2+3*GU15*(D15-25))/(2-3*GU15*(D15-25))-1)</f>
        <v>-8.4480887657206669E-3</v>
      </c>
      <c r="GX15" s="184">
        <f ca="1">-57.9+0.0475*(FQ15+273.15)-40.6*DG15-47.7*FF15+0.67*Q15-153*DD15*DJ15+6.89*((ER15+ES15)/DF15)</f>
        <v>23.455315072176063</v>
      </c>
      <c r="GY15" s="81" t="e">
        <f>#REF!</f>
        <v>#REF!</v>
      </c>
      <c r="GZ15" s="81" t="e">
        <f>#REF!</f>
        <v>#REF!</v>
      </c>
      <c r="HA15" s="81">
        <f>M15+N15</f>
        <v>6.4999510979415822</v>
      </c>
      <c r="HB15" s="81">
        <f>6*10^-5*(F15^3)-0.0166*(F15^2)+1.5751*F15-39.978</f>
        <v>5.2217331834330096</v>
      </c>
      <c r="HC15" s="81" t="e">
        <f>IF(HA15&gt;HB15,GZ15,GY15)</f>
        <v>#REF!</v>
      </c>
      <c r="HD15" s="80">
        <f t="shared" ref="HD15:HE17" si="21">GR15</f>
        <v>440.4292909028718</v>
      </c>
      <c r="HE15" s="80">
        <f t="shared" si="21"/>
        <v>11.698223987223361</v>
      </c>
      <c r="HF15" s="81">
        <f>771.475-(1.323*HD15)-(16.064*HE15)</f>
        <v>0.86677800474456035</v>
      </c>
      <c r="HG15" s="81"/>
      <c r="HH15" s="82">
        <f>GL15+GM15+EV15</f>
        <v>9.5812695100039202E-2</v>
      </c>
      <c r="HI15" s="82">
        <f>GN15+GO15</f>
        <v>0.8078893306724475</v>
      </c>
      <c r="HJ15" s="82">
        <f>IF(EY15&gt;FC15,FC15,EY15)</f>
        <v>3.0646244551785919E-2</v>
      </c>
      <c r="HK15" s="82">
        <f>EY15-HJ15</f>
        <v>0</v>
      </c>
      <c r="HL15" s="82">
        <f>FC15-HJ15</f>
        <v>7.0283008508499528E-2</v>
      </c>
      <c r="HM15" s="82">
        <f>IF(HK15&gt;ES15,ES15,HK15)</f>
        <v>0</v>
      </c>
      <c r="HN15" s="82">
        <f>HK15-HM15</f>
        <v>0</v>
      </c>
      <c r="HO15" s="82">
        <f>ES15-HM15</f>
        <v>4.7709004409425604E-2</v>
      </c>
      <c r="HP15" s="82">
        <f>HO15+FA15+2*EQ15</f>
        <v>0.1405947592701218</v>
      </c>
      <c r="HQ15" s="82">
        <f>HH15/(HH15+HI15)</f>
        <v>0.10602244143265949</v>
      </c>
      <c r="HR15" s="82">
        <f>(EX15-HP15-HL15)*(1-HQ15)</f>
        <v>0.63373377821152521</v>
      </c>
      <c r="HS15" s="82">
        <f>(EX15-HP15-HL15)*HQ15</f>
        <v>7.5158488868563952E-2</v>
      </c>
      <c r="HT15" s="82">
        <f>(1-HJ15-HM15-HL15-HP15-HR15-HS15)*(1-HQ15)</f>
        <v>4.4326733477289625E-2</v>
      </c>
      <c r="HU15" s="82">
        <f>(1-HJ15-HM15-HL15-HP15-HR15-HS15)*HQ15</f>
        <v>5.2569871122140005E-3</v>
      </c>
      <c r="HV15" s="82">
        <f>HM15+HJ15</f>
        <v>3.0646244551785919E-2</v>
      </c>
      <c r="HW15" s="82"/>
      <c r="HX15" s="186">
        <f>(-0.000000872*HR15)-(0.000000749*HT15)-(0.000000993*HS15)-(0.00000087*(HP15+HL15))-(0.00000086*HV15)-(0.00000087*HU15)</f>
        <v>-8.7484196449098651E-7</v>
      </c>
      <c r="HY15" s="186">
        <f>(0.000000000001707*HR15)+(0.000000000000447*HT15)+(0.0000000000014835*HS15)+(0.000000000002171*(HP15+HL15))+(0.000000000002149*HV15)+(0.0000000000002235*HU15)</f>
        <v>1.7379445775166915E-12</v>
      </c>
      <c r="HZ15" s="186">
        <f>(0.000027795*HR15)+(0.000024656*HT15)+(0.000031371*HS15)+(0.00002225*(HP15+HL15))+(0.000023118*HV15)+(0.000028232*HU15)</f>
        <v>2.6614272735075653E-5</v>
      </c>
      <c r="IA15" s="186">
        <f>(0.0000000083082*HR15)+(0.000000007467*HT15)+(0.0000000083672*HS15)+(0.0000000052863*(HP15+HL15))+(0.0000000025785*HV15)+(0.000000007526*HU15)</f>
        <v>7.4583893734643914E-9</v>
      </c>
      <c r="IB15" s="82">
        <f>GT15</f>
        <v>2.342222813320971</v>
      </c>
      <c r="IC15" s="82" t="e">
        <f ca="1">HD15+HD15*(HX15*(ID15-0.001)+HY15*(ID15-0.001)^2+HZ15*(D15-25)+IA15*(D15-25)^2)</f>
        <v>#REF!</v>
      </c>
      <c r="ID15" s="82" t="e">
        <f ca="1">ID$8+ID$9*IE15+ID$10*#REF!+ID$11*EW15/(EW15+EU15)</f>
        <v>#REF!</v>
      </c>
      <c r="IE15" s="82" t="e">
        <f ca="1">HD15+HD15*(HX15*(IF15-0.001)+HY15*(IF15-0.001)^2+HZ15*(D15-25)+IA15*(D15-25)^2)</f>
        <v>#REF!</v>
      </c>
      <c r="IF15" s="82" t="e">
        <f ca="1">IF$8+IF$9*IE15+IF$10*#REF!+IF$11*(EW15/(EW15+EU15))</f>
        <v>#REF!</v>
      </c>
      <c r="IG15" s="82" t="e">
        <f ca="1">IF(HA15&gt;HB15,IF15,ID15)</f>
        <v>#REF!</v>
      </c>
      <c r="IH15" s="184">
        <f>(1-EX15-EY15-EZ15)*(1-0.5*(ET15+FA15+EY15+EZ15))</f>
        <v>4.2153530063357446E-2</v>
      </c>
      <c r="II15" s="187">
        <f>D15-25</f>
        <v>-25</v>
      </c>
      <c r="IJ15" s="187"/>
      <c r="IK15" s="82">
        <f>1.4133+(0.05601*HE15)</f>
        <v>2.0685175255243804</v>
      </c>
      <c r="IL15" s="187">
        <f>(7500*IB15)/IK15^3</f>
        <v>1984.7776264099641</v>
      </c>
      <c r="IM15" s="186">
        <f>0.0000329*(0.75-IB15/6)</f>
        <v>1.1831811573623342E-5</v>
      </c>
    </row>
    <row r="16" spans="1:247" s="80" customFormat="1" ht="14" x14ac:dyDescent="0.2">
      <c r="A16" s="189" t="s">
        <v>232</v>
      </c>
      <c r="B16" s="163"/>
      <c r="C16" s="98"/>
      <c r="D16" s="175"/>
      <c r="E16" s="119">
        <f ca="1">BP16-BX16</f>
        <v>-1.74203562569194E-2</v>
      </c>
      <c r="F16" s="193">
        <v>51.250334881752664</v>
      </c>
      <c r="G16" s="193">
        <v>1.6765003552327717</v>
      </c>
      <c r="H16" s="193">
        <v>17.692230005780477</v>
      </c>
      <c r="I16" s="193">
        <v>7.1310886989191582</v>
      </c>
      <c r="J16" s="193">
        <v>0.14048885658375179</v>
      </c>
      <c r="K16" s="193">
        <v>4.3645204778685578</v>
      </c>
      <c r="L16" s="193">
        <v>10.321247997019631</v>
      </c>
      <c r="M16" s="193">
        <v>5.310478778865817</v>
      </c>
      <c r="N16" s="193">
        <v>1.1894723190757654</v>
      </c>
      <c r="O16" s="193">
        <v>0.33358443124964637</v>
      </c>
      <c r="P16" s="193">
        <v>0.59005319765175768</v>
      </c>
      <c r="Q16" s="194">
        <v>1.5</v>
      </c>
      <c r="R16" s="176">
        <f t="shared" ca="1" si="4"/>
        <v>10.165229695311403</v>
      </c>
      <c r="S16" s="67"/>
      <c r="T16" s="206">
        <v>47.89</v>
      </c>
      <c r="U16" s="206">
        <v>1.46</v>
      </c>
      <c r="V16" s="206">
        <v>5.93</v>
      </c>
      <c r="W16" s="206">
        <v>5.8</v>
      </c>
      <c r="X16" s="206">
        <v>0.08</v>
      </c>
      <c r="Y16" s="206">
        <v>14.7</v>
      </c>
      <c r="Z16" s="206">
        <v>22.86</v>
      </c>
      <c r="AA16" s="206">
        <v>0.41</v>
      </c>
      <c r="AB16" s="206">
        <v>2.64E-2</v>
      </c>
      <c r="AC16" s="206">
        <v>7.51E-2</v>
      </c>
      <c r="AE16" s="177">
        <f t="shared" ref="AE16:AE79" ca="1" si="22">10^4/(7.53-0.14*FN16+0.07*Q16-14.9*DJ16*DD16-0.08*LN(DE16)-3.62*(DK16+DL16)-1.1*DI16/(DI16+DG16)-0.18*LN(FJ16)-0.027*AG16)</f>
        <v>1405.2808621449958</v>
      </c>
      <c r="AF16" s="178">
        <f t="shared" ref="AF16:AF79" ca="1" si="23">AE16-273.15</f>
        <v>1132.1308621449957</v>
      </c>
      <c r="AG16" s="178">
        <f t="shared" ref="AG16:AG79" ca="1" si="24">-26.2712+39.16138*AE16*FM16/10^4-4.21676*LN(FL16)+78.43463*DF16+393.8126*(DK16+DL16)^2</f>
        <v>5.3403770221096085</v>
      </c>
      <c r="AH16" s="175"/>
      <c r="AI16" s="179">
        <f t="shared" ref="AI16:AI79" ca="1" si="25">AY16</f>
        <v>1435.2987278676114</v>
      </c>
      <c r="AJ16" s="179">
        <f t="shared" ref="AJ16:AJ79" ca="1" si="26">BA16</f>
        <v>5.7795653611965045</v>
      </c>
      <c r="AK16" s="179"/>
      <c r="AL16" s="179">
        <f t="shared" ref="AL16:AL79" si="27">BC16</f>
        <v>1399.0776765539943</v>
      </c>
      <c r="AM16" s="179">
        <f t="shared" ref="AM16:AM79" si="28">BD16</f>
        <v>2.6556007418942174</v>
      </c>
      <c r="AN16" s="180"/>
      <c r="AO16" s="179">
        <f t="shared" ref="AO16:AO79" ca="1" si="29">10^4/(7.53-0.14*FN16+0.07*Q16-14.9*DJ16*DD16-0.08*LN(DE16)-3.62*(DK16+DL16)-1.1*DI16/(DI16+DG16)-0.18*LN(FJ16)-0.027*AQ16)</f>
        <v>1400.7727813938091</v>
      </c>
      <c r="AP16" s="179">
        <f t="shared" ref="AP16:AP79" ca="1" si="30">AO16-273.15</f>
        <v>1127.622781393809</v>
      </c>
      <c r="AQ16" s="179">
        <f t="shared" ref="AQ16:AQ79" ca="1" si="31">IF(ABS(FE16)&gt;0,-54.3+299*(AO16)/10^4+36.4*(AO16)*FM16/10^4+367*DK16*DF16,0)</f>
        <v>4.4921793104835031</v>
      </c>
      <c r="AR16" s="179"/>
      <c r="AS16" s="179">
        <f t="shared" ref="AS16:AS79" ca="1" si="32">10^4/(6.39+0.076*Q16-5.55*DJ16*DD16-0.386*LN(DI16)-0.046*AU16+2.2*10^-4*(AU16^2))</f>
        <v>1403.3846740635372</v>
      </c>
      <c r="AT16" s="179">
        <f t="shared" ref="AT16:AT79" ca="1" si="33">AS16-273.15</f>
        <v>1130.2346740635371</v>
      </c>
      <c r="AU16" s="181">
        <f t="shared" ref="AU16:AU79" ca="1" si="34">-54.3+299*(AS16)/10^4+36.4*(AS16)*FM16/10^4+367*DK16*DF16</f>
        <v>4.5895702449078213</v>
      </c>
      <c r="AW16" s="181">
        <f t="shared" ref="AW16:AW79" si="35">IF(ABS(FE16)&gt;0,10^4/(6.73-0.26*FN16-0.86*LN(FP16)+0.52*LN(DJ16)),0)</f>
        <v>1414.8919717907715</v>
      </c>
      <c r="AX16" s="181">
        <f t="shared" ref="AX16:AX79" si="36">IF(AW16&gt;0,AW16-273.15,0)</f>
        <v>1141.7419717907715</v>
      </c>
      <c r="AY16" s="181">
        <f t="shared" ref="AY16:AY79" ca="1" si="37">IF(ABS(FE16)&gt;0,10^4/(6.59-0.16*FN16-0.65*LN(FP16)+0.23*LN(DJ16)-0.02*BA16),0)</f>
        <v>1435.2987278676114</v>
      </c>
      <c r="AZ16" s="181">
        <f t="shared" ref="AZ16:AZ79" ca="1" si="38">IF(AY16&gt;0,AY16-273.15,0)</f>
        <v>1162.1487278676113</v>
      </c>
      <c r="BA16" s="181">
        <f t="shared" ref="BA16:BA79" ca="1" si="39">IF(ABS(FE16)&gt;0,-54.3+299*(AY16)/10^4+36.4*(AY16)*FM16/10^4+367*DK16*DF16,0)</f>
        <v>5.7795653611965045</v>
      </c>
      <c r="BB16" s="181"/>
      <c r="BC16" s="181">
        <f t="shared" ref="BC16:BC79" si="40">IF(ABS(FE16)&gt;0,10^4/(4.6-0.437*FO16-0.654*LN(FP16)-0.326*LN(DK16)-0.92*LN(DD16)+0.274*LN(FE16)-0.00632*BD16),0)</f>
        <v>1399.0776765539943</v>
      </c>
      <c r="BD16" s="181">
        <f t="shared" ref="BD16:BD79" si="41">IF(ABS(FE16)&gt;0,-88.3+0.00282*(AW16)*FM16+0.0219*(AW16)-25.1*LN(DJ16*DD16)+12.4*LN(DJ16)+7.03*FP16,0)</f>
        <v>2.6556007418942174</v>
      </c>
      <c r="BE16" s="181">
        <f t="shared" ref="BE16:BE79" si="42">BC16-273.15</f>
        <v>1125.9276765539944</v>
      </c>
      <c r="BF16" s="181"/>
      <c r="BG16" s="181">
        <f t="shared" ref="BG16:BG79" ca="1" si="43">-48.7+271.3*AI16/10^4+31.96*(AI16/10^4)*FM16-8.2*LN(DG16)+4.6*LN(DI16)-0.96*LN(DL16)-2.2*LN(FL16)-31*FP16+56.2*(DK16+DL16)+0.76*Q16</f>
        <v>6.0537300601130841</v>
      </c>
      <c r="BH16" s="181">
        <f t="shared" ref="BH16:BH79" ca="1" si="44">-40.73+358*AI16/10^4+21.7*(AI16/10^4)*FM16-106*DJ16-166*(DK16+DL16)^2-50.2*DD16*(DG16+DI16)-3.2*LN(FL16)-2.2*LN(FJ16)+0.86*LN(ET16)+0.4*Q16</f>
        <v>6.8824635092396296</v>
      </c>
      <c r="BI16" s="181">
        <f t="shared" ref="BI16:BI79" ca="1" si="45">-273.15+10^4/(7.53+0.07*Q16-1.1*FP16-14.9*DJ16*DD16-0.08*LN(DE16)-3.62*(DK16+DL16)-0.18*LN(FJ16)-0.026*AJ16-0.14*FO16)</f>
        <v>1133.3322831843066</v>
      </c>
      <c r="BJ16" s="181">
        <f t="shared" ref="BJ16:BJ79" ca="1" si="46">-273.15+10^4/(6.39+0.076*Q16-5.55*DJ16*DD16-0.386*LN(DI16)-0.046*FR16+2.2*10^-4*AJ16^2)</f>
        <v>1140.5563268425776</v>
      </c>
      <c r="BK16" s="181">
        <f t="shared" ref="BK16:BK79" ca="1" si="47">-273.15+10^4/(6.39+0.076*Q16-5.55*(DJ16*DD16)-0.386*LN(DI16)-0.046*AJ16+0.00022*AJ16^2)</f>
        <v>1140.5563268425776</v>
      </c>
      <c r="BL16" s="181"/>
      <c r="BM16" s="181">
        <f t="shared" ref="BM16:BM79" si="48">10^4/(3.12-0.0259*BD16-0.37*LN(DI16/(DI16+DG16))+0.47*LN(DJ16*(DI16+DG16)*DD16^2)-0.78*LN((DI16+DG16)^2*DD16^2)-0.34*LN(DJ16*DF16^2*DD16))-273.15</f>
        <v>1111.7600102937281</v>
      </c>
      <c r="BN16" s="180"/>
      <c r="BO16" s="182">
        <f t="shared" ref="BO16:BO79" ca="1" si="49">EXP(-9.8+0.24*LN(DJ16*(DG16+DI16)*DD16^2)+17558/AE16+8.7*LN(AE16/1670)-4.61*10^3*(FJ16^2/AE16))</f>
        <v>0.75764240311780584</v>
      </c>
      <c r="BP16" s="182">
        <f t="shared" ref="BP16:BP79" ca="1" si="50">EXP(-0.482-0.439*LN(DD16)+101.03*(DK16+DL16)^3-51.69*AG16/AE16-3742.5*FJ16^2/AE16)</f>
        <v>0.78238689311851128</v>
      </c>
      <c r="BQ16" s="182">
        <f t="shared" ref="BQ16:BQ79" ca="1" si="51">EXP(-6.96+18438/AE16+8*LN(AE16/1670)+0.66*LN((DG16+DI16)^2*DD16^2)-5.1*10^3*(FI16^2/AE16)+1.81*LN(DD16))</f>
        <v>6.1456723757877862E-2</v>
      </c>
      <c r="BR16" s="182">
        <f t="shared" ref="BR16:BR79" ca="1" si="52">EXP(2.58+0.12*AJ16/AO16-9*10^-7*AJ16^2/AO16+0.78*LN(DJ16*DF16^2*DD16)-4.3*10^3*(FI16^2/AO16))</f>
        <v>1.2862649745534253E-2</v>
      </c>
      <c r="BS16" s="182">
        <f t="shared" ref="BS16:BS79" ca="1" si="53">EXP(-1.06+0.23*AJ16/AO16-6*10^-7*AJ16^2/AO16+1.02*LN(DK16*DF16*DD16^2)-0.8*LN(DF16)-2.2*LN(DD16))</f>
        <v>2.4361846917017756E-2</v>
      </c>
      <c r="BT16" s="182">
        <f t="shared" ref="BT16:BT79" ca="1" si="54">EXP(5.1+0.52*LN(DJ16*DE16*DF16^2)+2.04*10^3*FI16^2/AO16-6.2*DD16+42.5*DK16*DF16-45.1*(DG16+DI16)*DF16)</f>
        <v>9.7823607812020444E-2</v>
      </c>
      <c r="BU16" s="182">
        <f t="shared" ref="BU16:BU79" si="55">EXP(12.8)*DJ16*DM16^2*DD16</f>
        <v>9.9000731048873247E-2</v>
      </c>
      <c r="BV16" s="181">
        <f t="shared" ref="BV16:BV79" ca="1" si="56">SUM(BP16:BU16)</f>
        <v>1.077892452399835</v>
      </c>
      <c r="BW16" s="180"/>
      <c r="BX16" s="182">
        <f t="shared" ref="BX16:BX79" si="57">FI16</f>
        <v>0.79980724937543068</v>
      </c>
      <c r="BY16" s="182">
        <f t="shared" ref="BY16:BY79" si="58">FJ16</f>
        <v>0.10102925167435906</v>
      </c>
      <c r="BZ16" s="182">
        <f t="shared" ref="BZ16:BZ79" si="59">FF16</f>
        <v>2.4493038206513128E-2</v>
      </c>
      <c r="CA16" s="182">
        <f t="shared" ref="CA16:CA79" si="60">FE16</f>
        <v>2.9756263100549053E-2</v>
      </c>
      <c r="CB16" s="182">
        <f t="shared" ref="CB16:CB79" si="61">FG16</f>
        <v>9.1435234923528133E-2</v>
      </c>
      <c r="CC16" s="182">
        <f t="shared" ref="CC16:CC79" si="62">FH16</f>
        <v>1.111245189141559E-3</v>
      </c>
      <c r="CD16" s="182">
        <f t="shared" ref="CD16:CD79" si="63">SUM(BX16:CC16)</f>
        <v>1.0476322824695217</v>
      </c>
      <c r="CE16" s="182">
        <f t="shared" ref="CE16:CE79" si="64">(EU16/EW16)/($G$8*DG16/DI16)</f>
        <v>0.24148566529706292</v>
      </c>
      <c r="CF16" s="180"/>
      <c r="CG16" s="181">
        <f t="shared" ref="CG16:CG79" ca="1" si="65">3205-5.62*EW16+83.2*EY16+68.2*FL16+2.52*LN(ES16)-51.1*FL16^2+34.8*FJ16^2+0.384*(AI16)-518*LN(AI16)</f>
        <v>3.4820079808910123</v>
      </c>
      <c r="CH16" s="181">
        <f t="shared" ref="CH16:CH79" ca="1" si="66">1458+0.197*(AI16)-241*LN(AI16)+0.453*Q16+55.5*ES16+8.05*EU16-277*EZ16+18*FE16+44.1*FI16+2.2*LN(FE16)-27.7*ET16^2+97.3*GL16^2+30.7*GN16^2-27.6*FI16^2</f>
        <v>2.2804683254610261</v>
      </c>
      <c r="CI16" s="181">
        <f t="shared" ref="CI16:CI79" ca="1" si="67">-57.9+0.0475*(AI16)-40.6*DG16-47.7*FF16+0.67*Q16-153*DJ16*DD16+6.89*(ET16/DF16)</f>
        <v>10.156740289676055</v>
      </c>
      <c r="CJ16" s="181">
        <f t="shared" ref="CJ16:CJ79" ca="1" si="68">-273.15+(93100+544*AJ16)/(61.1+36.6*EQ16+10.9*EU16-0.95*(ET16+FA16-EY16-EZ16)+0.395*(LN(FW16))^2)</f>
        <v>1138.2345584519139</v>
      </c>
      <c r="CK16" s="183">
        <f t="shared" ref="CK16:CK79" ca="1" si="69">EXP(-0.107-1719/AI16)</f>
        <v>0.27126472564864013</v>
      </c>
      <c r="CL16" s="79"/>
      <c r="CM16" s="181">
        <f t="shared" ref="CM16:CM79" si="70">698.443+4.985*ER16-26.826*GM16-3.764*FC16+53.989*ES16+3.948*EQ16+14.651*FA16-700.431*EX16-666.629*EY16-682.848*GN16-691.138*GL16-688.384*EV16-6.267*GN16^2-4.144*GL16^2</f>
        <v>1.7232970888556394</v>
      </c>
      <c r="CN16" s="181">
        <f t="shared" ref="CN16:CN79" si="71">771.48+4.956*ER16-28.756*GM16-5.345*FC16+56.904*ES16+1.848*EQ16+14.827*FA16-773.74*EX16-736.57*EY16-754.81*GN16-763.2*GL16-759.66*EV16-1.185*GN16^2-1.876*GL16^2</f>
        <v>1.4061682208819626</v>
      </c>
      <c r="CO16" s="181">
        <f t="shared" ref="CO16:CO79" ca="1" si="72">-273.15+(23166+39.28*AJ16)/(13.25+15.35*EQ16+4.5*EU16-1.55*(ET16-FA16-EY16-EZ16)+(LN(IH16))^2)</f>
        <v>700.04789540821253</v>
      </c>
      <c r="CP16" s="184"/>
      <c r="CQ16" s="80">
        <f t="shared" ref="CQ16:CQ79" si="73">F16/CQ$10</f>
        <v>0.85297381981237475</v>
      </c>
      <c r="CR16" s="80">
        <f t="shared" ref="CR16:CR79" si="74">G16/CR$10</f>
        <v>2.0988051338187E-2</v>
      </c>
      <c r="CS16" s="80">
        <f t="shared" ref="CS16:CS79" si="75">H16*2/CS$10</f>
        <v>0.34703916214592789</v>
      </c>
      <c r="CT16" s="80">
        <f t="shared" ref="CT16:CT79" si="76">I16/CT$10</f>
        <v>9.9254641832007703E-2</v>
      </c>
      <c r="CU16" s="80">
        <f t="shared" ref="CU16:CU79" si="77">J16/CU$10</f>
        <v>1.9804596522819636E-3</v>
      </c>
      <c r="CV16" s="80">
        <f t="shared" ref="CV16:CV79" si="78">K16/CV$10</f>
        <v>0.10828893316532581</v>
      </c>
      <c r="CW16" s="80">
        <f t="shared" ref="CW16:CW79" si="79">L16/CW$10</f>
        <v>0.18405361156222705</v>
      </c>
      <c r="CX16" s="80">
        <f t="shared" ref="CX16:CX79" si="80">M16*2/CX$10</f>
        <v>0.17136408612820869</v>
      </c>
      <c r="CY16" s="80">
        <f t="shared" ref="CY16:CY79" si="81">N16*2/CY$10</f>
        <v>2.5255261774932387E-2</v>
      </c>
      <c r="CZ16" s="80">
        <f t="shared" ref="CZ16:CZ79" si="82">O16*2/CZ$10</f>
        <v>4.3893208110312668E-3</v>
      </c>
      <c r="DA16" s="80">
        <f t="shared" ref="DA16:DA79" si="83">P16*2/DA$10</f>
        <v>8.3142971551006094E-3</v>
      </c>
      <c r="DB16" s="80">
        <f t="shared" ref="DB16:DB79" si="84">SUM(CQ16:DA16)</f>
        <v>1.8239016453776054</v>
      </c>
      <c r="DD16" s="80">
        <f t="shared" ref="DD16:DD79" si="85">(CQ16/$DB16)</f>
        <v>0.46766437322654103</v>
      </c>
      <c r="DE16" s="80">
        <f t="shared" ref="DE16:DE79" si="86">(CR16/$DB16)</f>
        <v>1.150722759167302E-2</v>
      </c>
      <c r="DF16" s="80">
        <f t="shared" ref="DF16:DF79" si="87">(CS16/$DB16)</f>
        <v>0.19027295853668677</v>
      </c>
      <c r="DG16" s="80">
        <f t="shared" ref="DG16:DG79" si="88">(CT16/$DB16)</f>
        <v>5.441885645728383E-2</v>
      </c>
      <c r="DH16" s="80">
        <f t="shared" ref="DH16:DH79" si="89">(CU16/$DB16)</f>
        <v>1.0858368691651385E-3</v>
      </c>
      <c r="DI16" s="80">
        <f t="shared" ref="DI16:DI79" si="90">(CV16/$DB16)</f>
        <v>5.9372134149759254E-2</v>
      </c>
      <c r="DJ16" s="80">
        <f t="shared" ref="DJ16:DJ79" si="91">(CW16/$DB16)</f>
        <v>0.10091202671409517</v>
      </c>
      <c r="DK16" s="80">
        <f t="shared" ref="DK16:DK79" si="92">(CX16/$DB16)</f>
        <v>9.395467489297149E-2</v>
      </c>
      <c r="DL16" s="80">
        <f t="shared" ref="DL16:DL79" si="93">(CY16/$DB16)</f>
        <v>1.3846833155141843E-2</v>
      </c>
      <c r="DM16" s="80">
        <f t="shared" ref="DM16:DM79" si="94">(CZ16/$DB16)</f>
        <v>2.4065556507146734E-3</v>
      </c>
      <c r="DN16" s="80">
        <f t="shared" ref="DN16:DN79" si="95">(DA16/$DB16)</f>
        <v>4.5585227559676259E-3</v>
      </c>
      <c r="DO16" s="80">
        <f t="shared" ref="DO16:DO79" si="96">SUM(DD16:DN16)</f>
        <v>0.99999999999999978</v>
      </c>
      <c r="DP16" s="80">
        <f t="shared" ref="DP16:DP79" si="97">100*DI16/(DI16+DG16)</f>
        <v>52.176480609778977</v>
      </c>
      <c r="DQ16" s="80">
        <f t="shared" ref="DQ16:DQ79" si="98">T16/CQ$10</f>
        <v>0.79704681589034077</v>
      </c>
      <c r="DR16" s="80">
        <f t="shared" ref="DR16:DR79" si="99">U16/CR$10</f>
        <v>1.8277690701412639E-2</v>
      </c>
      <c r="DS16" s="80">
        <f t="shared" ref="DS16:DS79" si="100">V16/CS$10</f>
        <v>5.8159492354920017E-2</v>
      </c>
      <c r="DT16" s="80">
        <f t="shared" ref="DT16:DT79" si="101">W16/CT$10</f>
        <v>8.0727774808480313E-2</v>
      </c>
      <c r="DU16" s="80">
        <f t="shared" ref="DU16:DU79" si="102">X16/CU$10</f>
        <v>1.1277533039647577E-3</v>
      </c>
      <c r="DV16" s="80">
        <f t="shared" ref="DV16:DV79" si="103">Y16/CV$10</f>
        <v>0.3647244469586447</v>
      </c>
      <c r="DW16" s="80">
        <f t="shared" ref="DW16:DW79" si="104">Z16/CW$10</f>
        <v>0.40765085399822387</v>
      </c>
      <c r="DX16" s="80">
        <f t="shared" ref="DX16:DX79" si="105">AA16/CX$10</f>
        <v>6.6151545122614301E-3</v>
      </c>
      <c r="DY16" s="80">
        <f t="shared" ref="DY16:DY79" si="106">AB16/CY$10</f>
        <v>2.8026667799057285E-4</v>
      </c>
      <c r="DZ16" s="80">
        <f t="shared" ref="DZ16:DZ79" si="107">AC16/CZ$10</f>
        <v>4.9408479837261226E-4</v>
      </c>
      <c r="EA16" s="80">
        <f t="shared" ref="EA16:EA79" si="108">SUM(DQ16:DZ16)</f>
        <v>1.7351043340046117</v>
      </c>
      <c r="EC16" s="80">
        <f t="shared" ref="EC16:EC79" si="109">DQ16*2</f>
        <v>1.5940936317806815</v>
      </c>
      <c r="ED16" s="80">
        <f t="shared" ref="ED16:ED79" si="110">DR16*2</f>
        <v>3.6555381402825278E-2</v>
      </c>
      <c r="EE16" s="80">
        <f t="shared" ref="EE16:EE79" si="111">DS16*3</f>
        <v>0.17447847706476005</v>
      </c>
      <c r="EF16" s="80">
        <f t="shared" ref="EF16:EF79" si="112">DT16</f>
        <v>8.0727774808480313E-2</v>
      </c>
      <c r="EG16" s="80">
        <f t="shared" ref="EG16:EG79" si="113">DU16</f>
        <v>1.1277533039647577E-3</v>
      </c>
      <c r="EH16" s="80">
        <f t="shared" ref="EH16:EH79" si="114">DV16</f>
        <v>0.3647244469586447</v>
      </c>
      <c r="EI16" s="80">
        <f t="shared" ref="EI16:EI79" si="115">DW16</f>
        <v>0.40765085399822387</v>
      </c>
      <c r="EJ16" s="80">
        <f t="shared" ref="EJ16:EJ79" si="116">DX16</f>
        <v>6.6151545122614301E-3</v>
      </c>
      <c r="EK16" s="80">
        <f t="shared" ref="EK16:EK79" si="117">DY16</f>
        <v>2.8026667799057285E-4</v>
      </c>
      <c r="EL16" s="80">
        <f t="shared" ref="EL16:EL79" si="118">DZ16*3</f>
        <v>1.4822543951178368E-3</v>
      </c>
      <c r="EM16" s="80">
        <f t="shared" ref="EM16:EM79" si="119">SUM(EC16:EL16)</f>
        <v>2.6677359949029498</v>
      </c>
      <c r="EN16" s="80">
        <f t="shared" ref="EN16:EN79" si="120">6/EM16</f>
        <v>2.2490981159544146</v>
      </c>
      <c r="EP16" s="80">
        <f t="shared" ref="EP16:EP79" si="121">DQ16*$EN16</f>
        <v>1.7926364919464306</v>
      </c>
      <c r="EQ16" s="80">
        <f t="shared" ref="EQ16:EQ79" si="122">DR16*$EN16</f>
        <v>4.1108319720544691E-2</v>
      </c>
      <c r="ER16" s="80">
        <f t="shared" ref="ER16:ER79" si="123">2-EP16</f>
        <v>0.2073635080535694</v>
      </c>
      <c r="ES16" s="80">
        <f t="shared" ref="ES16:ES79" si="124">IF(ET16-ER16&lt;0,0,ET16-ER16)</f>
        <v>5.4249301307062181E-2</v>
      </c>
      <c r="ET16" s="80">
        <f t="shared" ref="ET16:ET79" si="125">DS16*$EN16*2</f>
        <v>0.26161280936063158</v>
      </c>
      <c r="EU16" s="80">
        <f t="shared" ref="EU16:EU79" si="126">DT16*$EN16</f>
        <v>0.18156468622694533</v>
      </c>
      <c r="EV16" s="80">
        <f t="shared" ref="EV16:EV79" si="127">DU16*$EN16</f>
        <v>2.5364278312085026E-3</v>
      </c>
      <c r="EW16" s="80">
        <f t="shared" ref="EW16:EW79" si="128">DV16*$EN16</f>
        <v>0.82030106649720358</v>
      </c>
      <c r="EX16" s="80">
        <f t="shared" ref="EX16:EX79" si="129">DW16*$EN16</f>
        <v>0.91684676769461348</v>
      </c>
      <c r="EY16" s="80">
        <f t="shared" ref="EY16:EY79" si="130">DX16*$EN16*2</f>
        <v>2.9756263100549053E-2</v>
      </c>
      <c r="EZ16" s="80">
        <f t="shared" ref="EZ16:EZ79" si="131">DY16*$EN16*2</f>
        <v>1.2606945148667999E-3</v>
      </c>
      <c r="FA16" s="80">
        <f t="shared" ref="FA16:FA79" si="132">DZ16*$EN16*2</f>
        <v>2.2224903782831181E-3</v>
      </c>
      <c r="FB16" s="80">
        <f t="shared" ref="FB16:FB79" si="133">EP16+EQ16+ET16+EU16+EV16+EW16+EX16+EY16+EZ16+FA16</f>
        <v>4.0498460172712774</v>
      </c>
      <c r="FC16" s="80">
        <f t="shared" ref="FC16:FC79" si="134">IF(EY16+ER16-ES16-2*EQ16-FA16&gt;0,EY16+ER16-ES16-2*EQ16-FA16,0)</f>
        <v>9.8431340027683764E-2</v>
      </c>
      <c r="FD16" s="80">
        <f t="shared" ref="FD16:FD79" si="135">12-48/FB16</f>
        <v>0.14769751854870528</v>
      </c>
      <c r="FE16" s="80">
        <f t="shared" ref="FE16:FE79" si="136">IF(EY16&lt;ES16,EY16,ES16)</f>
        <v>2.9756263100549053E-2</v>
      </c>
      <c r="FF16" s="80">
        <f t="shared" ref="FF16:FF79" si="137">IF(ES16&gt;EY16,ES16-EY16,0)</f>
        <v>2.4493038206513128E-2</v>
      </c>
      <c r="FG16" s="80">
        <f t="shared" ref="FG16:FG79" si="138">IF(ER16&gt;FF16,(ER16-FF16)/2,0)</f>
        <v>9.1435234923528133E-2</v>
      </c>
      <c r="FH16" s="80">
        <f t="shared" ref="FH16:FH79" si="139">FA16/2</f>
        <v>1.111245189141559E-3</v>
      </c>
      <c r="FI16" s="184">
        <f t="shared" ref="FI16:FI79" si="140">IF(EX16-FG16-FF16-FH16&gt;0,EX16-FG16-FF16-FH16,0)</f>
        <v>0.79980724937543068</v>
      </c>
      <c r="FJ16" s="80">
        <f t="shared" ref="FJ16:FJ79" si="141">((EU16+EW16)-FI16)/2</f>
        <v>0.10102925167435906</v>
      </c>
      <c r="FK16" s="80">
        <f t="shared" ref="FK16:FK79" si="142">SUM(FE16:FJ16)</f>
        <v>1.0476322824695217</v>
      </c>
      <c r="FL16" s="80">
        <f t="shared" ref="FL16:FL79" si="143">EX16-FF16-FG16-FH16</f>
        <v>0.79980724937543068</v>
      </c>
      <c r="FM16" s="80">
        <f t="shared" ref="FM16:FM79" si="144">LN(FE16/(DD16^2*DK16*DF16))</f>
        <v>2.0295315472621893</v>
      </c>
      <c r="FN16" s="80">
        <f t="shared" ref="FN16:FN79" si="145">LN(FE16*DJ16*(DG16+DI16)/(FI16*DK16*DF16))</f>
        <v>-3.7339908106574606</v>
      </c>
      <c r="FO16" s="80">
        <f t="shared" ref="FO16:FO79" si="146">LN((FE16*DJ16*(DG16+DI16))/(DK16*DF16*FL16))</f>
        <v>-3.7339908106574606</v>
      </c>
      <c r="FP16" s="80">
        <f t="shared" ref="FP16:FP79" si="147">DI16/(DI16+DG16)</f>
        <v>0.52176480609778975</v>
      </c>
      <c r="FQ16" s="185">
        <f t="shared" ref="FQ16:FQ79" ca="1" si="148">AI16</f>
        <v>1435.2987278676114</v>
      </c>
      <c r="FR16" s="185">
        <f t="shared" ref="FR16:FR79" ca="1" si="149">AJ16</f>
        <v>5.7795653611965045</v>
      </c>
      <c r="FS16" s="80">
        <f t="shared" ref="FS16:FS79" ca="1" si="150">(FQ16)/10^4</f>
        <v>0.14352987278676113</v>
      </c>
      <c r="FT16" s="184">
        <f t="shared" ref="FT16:FT79" ca="1" si="151">LN(ABS(BG16-FR16))</f>
        <v>-1.294026262240441</v>
      </c>
      <c r="FU16" s="184">
        <f t="shared" ref="FU16:FU79" ca="1" si="152">LN(ABS(BJ16-FQ16))</f>
        <v>5.6861017579995909</v>
      </c>
      <c r="FV16" s="80">
        <f t="shared" ref="FV16:FV79" si="153">1458+0.45*Q16+0.197*(D16+273.15)-241*LN(D16+273.15)+55.5*ES16+8.05*EU16-276.6*EZ16+18.01*FE16+44.09*FL16+2.17*LN(FE16)+97.3*GL16^2+30.38*GN16^2-27.59*FL16^2-17.7*ET16^2</f>
        <v>173.96608686828884</v>
      </c>
      <c r="FW16" s="80">
        <f t="shared" ref="FW16:FW79" si="154">(1-EX16-EY16-EZ16)*(1-0.5*(ET16+FA16+EY16+EZ16))</f>
        <v>4.4450025548779006E-2</v>
      </c>
      <c r="FX16" s="184">
        <f t="shared" ref="FX16:FX79" si="155">100*DV16/(DV16+DT16)</f>
        <v>81.877343772530679</v>
      </c>
      <c r="FY16" s="184">
        <f t="shared" ref="FY16:FY79" si="156">2446.5+0.309*(D16+273.15)-400*LN(D16+273.15)-5.98*EW16-20.5*EY16+112*FE16+61.5*FF16+71.1*FL16+1.66*LN(FL16)-43.5*FL16^2+43*FJ16^2-26.2*ET16^2</f>
        <v>313.53315861792748</v>
      </c>
      <c r="FZ16" s="184">
        <f t="shared" ref="FZ16:FZ79" si="157">EXP(-0.107-1719/(D16+273.15))</f>
        <v>1.6611494615586205E-3</v>
      </c>
      <c r="GA16" s="184">
        <f t="shared" ref="GA16:GA79" si="158">(EU16/EW16)/(DG16/DI16)</f>
        <v>0.24148566529706292</v>
      </c>
      <c r="GB16" s="80">
        <f t="shared" ref="GB16:GB79" si="159">EX16+EY16+EV16</f>
        <v>0.94913945862637106</v>
      </c>
      <c r="GC16" s="80">
        <f t="shared" ref="GC16:GC79" si="160">ES16+EQ16+FA16+FC16</f>
        <v>0.19601145143357374</v>
      </c>
      <c r="GD16" s="80">
        <f t="shared" ref="GD16:GD79" si="161">EXP(0.238*GC16+0.289*GB16-2.3315)</f>
        <v>0.13391527287150798</v>
      </c>
      <c r="GE16" s="80">
        <f t="shared" ref="GE16:GE79" si="162">1-EQ16-ES16</f>
        <v>0.90464237897239308</v>
      </c>
      <c r="GF16" s="80">
        <f t="shared" ref="GF16:GF79" si="163">(EU16-FC16)+EW16-GE16</f>
        <v>-1.2079662759278964E-3</v>
      </c>
      <c r="GG16" s="80">
        <f t="shared" ref="GG16:GG79" si="164">EU16-FC16</f>
        <v>8.3133346199261562E-2</v>
      </c>
      <c r="GH16" s="80">
        <f t="shared" ref="GH16:GH79" si="165">1-GD16</f>
        <v>0.86608472712849205</v>
      </c>
      <c r="GI16" s="80">
        <f t="shared" ref="GI16:GI79" si="166">(GD16*EW16)-(GD16*(1-GB16))+GG16+(1-GB16)</f>
        <v>0.23703372545321039</v>
      </c>
      <c r="GJ16" s="80">
        <f t="shared" ref="GJ16:GJ79" si="167">-GG16*(1-GB16)</f>
        <v>-4.2282069938957608E-3</v>
      </c>
      <c r="GK16" s="80">
        <f t="shared" ref="GK16:GK79" si="168">(-GI16+SQRT(GI16^2-4*GH16*GJ16))/2*GH16</f>
        <v>1.2606226376565792E-2</v>
      </c>
      <c r="GL16" s="80">
        <f t="shared" ref="GL16:GL79" si="169">GK16</f>
        <v>1.2606226376565792E-2</v>
      </c>
      <c r="GM16" s="80">
        <f t="shared" ref="GM16:GM79" si="170">GG16-GL16</f>
        <v>7.0527119822695772E-2</v>
      </c>
      <c r="GN16" s="80">
        <f t="shared" ref="GN16:GN79" si="171">1-GB16-GL16</f>
        <v>3.8254314997063152E-2</v>
      </c>
      <c r="GO16" s="80">
        <f t="shared" ref="GO16:GO79" si="172">EW16-GN16</f>
        <v>0.78204675150014047</v>
      </c>
      <c r="GP16" s="80">
        <f t="shared" ref="GP16:GP79" si="173">IF(1-GB16&gt;0,EX16,1-EY16-EZ16-EV16)</f>
        <v>0.91684676769461348</v>
      </c>
      <c r="GQ16" s="80">
        <f t="shared" ref="GQ16:GQ79" si="174">IF(1-GB16&gt;0,EY16,IF(EX16&gt;0,EY16,1-EV16))</f>
        <v>2.9756263100549053E-2</v>
      </c>
      <c r="GR16" s="80">
        <f t="shared" ref="GR16:GR79" si="175">11.864*GM16+9.107*FC16-18.375*ES16+11.794*EQ16-1.4925*FA16+439.97*EX16+419.68*EY16+431.72*GN16+432.56*GL16+428.03*EV16-28.652*GN16^2-12.741*GL16^2</f>
        <v>440.10082785878768</v>
      </c>
      <c r="GS16" s="80">
        <f t="shared" ref="GS16:GS79" si="176">-0.3085*ER16+0.813*GM16-0.4173*FC16-2.209*ES16-1.0864*EQ16-0.8001*FA16+11.931*EX16+11.288*EY16+11.432*GN16+11.885*GL16+12.038*EV16+2.4355*GN16^2-1.661*GL16^2</f>
        <v>11.68178597098477</v>
      </c>
      <c r="GT16" s="80">
        <f t="shared" ref="GT16:GT79" si="177">3*(FC16+ES16+FA16)+2*(GM16+GO16)+4*EQ16</f>
        <v>2.3342904166669389</v>
      </c>
      <c r="GU16" s="80">
        <f t="shared" ref="GU16:GU79" si="178">32.9*(0.75*GT16/6)*(10^-6)</f>
        <v>9.599769338542785E-6</v>
      </c>
      <c r="GV16" s="80">
        <f t="shared" ref="GV16:GV79" si="179">7500*GT16/((1.4133+0.05601*GS16)^3)</f>
        <v>1980.6994277698884</v>
      </c>
      <c r="GW16" s="80">
        <f t="shared" ref="GW16:GW79" si="180">GS16*((2+3*GU16*(D16-25))/(2-3*GU16*(D16-25))-1)</f>
        <v>-8.4076571249351081E-3</v>
      </c>
      <c r="GX16" s="184">
        <f t="shared" ref="GX16:GX79" ca="1" si="181">-57.9+0.0475*(FQ16+273.15)-40.6*DG16-47.7*FF16+0.67*Q16-153*DD16*DJ16+6.89*((ER16+ES16)/DF16)</f>
        <v>23.131365289676054</v>
      </c>
      <c r="GY16" s="81" t="e">
        <f>#REF!</f>
        <v>#REF!</v>
      </c>
      <c r="GZ16" s="81" t="e">
        <f>#REF!</f>
        <v>#REF!</v>
      </c>
      <c r="HA16" s="81">
        <f t="shared" ref="HA16:HA79" si="182">M16+N16</f>
        <v>6.4999510979415822</v>
      </c>
      <c r="HB16" s="81">
        <f t="shared" ref="HB16:HB79" si="183">6*10^-5*(F16^3)-0.0166*(F16^2)+1.5751*F16-39.978</f>
        <v>5.2217331834330096</v>
      </c>
      <c r="HC16" s="81" t="e">
        <f t="shared" ref="HC16:HC79" si="184">IF(HA16&gt;HB16,GZ16,GY16)</f>
        <v>#REF!</v>
      </c>
      <c r="HD16" s="80">
        <f t="shared" ref="HD16:HD79" si="185">GR16</f>
        <v>440.10082785878768</v>
      </c>
      <c r="HE16" s="80">
        <f t="shared" ref="HE16:HE79" si="186">GS16</f>
        <v>11.68178597098477</v>
      </c>
      <c r="HF16" s="81">
        <f t="shared" ref="HF16:HF79" si="187">771.475-(1.323*HD16)-(16.064*HE16)</f>
        <v>1.5653949049246307</v>
      </c>
      <c r="HG16" s="81"/>
      <c r="HH16" s="82">
        <f t="shared" ref="HH16:HH79" si="188">GL16+GM16+EV16</f>
        <v>8.5669774030470061E-2</v>
      </c>
      <c r="HI16" s="82">
        <f t="shared" ref="HI16:HI79" si="189">GN16+GO16</f>
        <v>0.82030106649720358</v>
      </c>
      <c r="HJ16" s="82">
        <f t="shared" ref="HJ16:HJ79" si="190">IF(EY16&gt;FC16,FC16,EY16)</f>
        <v>2.9756263100549053E-2</v>
      </c>
      <c r="HK16" s="82">
        <f t="shared" ref="HK16:HK79" si="191">EY16-HJ16</f>
        <v>0</v>
      </c>
      <c r="HL16" s="82">
        <f t="shared" ref="HL16:HL79" si="192">FC16-HJ16</f>
        <v>6.8675076927134704E-2</v>
      </c>
      <c r="HM16" s="82">
        <f t="shared" ref="HM16:HM79" si="193">IF(HK16&gt;ES16,ES16,HK16)</f>
        <v>0</v>
      </c>
      <c r="HN16" s="82">
        <f t="shared" ref="HN16:HN79" si="194">HK16-HM16</f>
        <v>0</v>
      </c>
      <c r="HO16" s="82">
        <f t="shared" ref="HO16:HO79" si="195">ES16-HM16</f>
        <v>5.4249301307062181E-2</v>
      </c>
      <c r="HP16" s="82">
        <f t="shared" ref="HP16:HP79" si="196">HO16+FA16+2*EQ16</f>
        <v>0.1386884311264347</v>
      </c>
      <c r="HQ16" s="82">
        <f t="shared" ref="HQ16:HQ79" si="197">HH16/(HH16+HI16)</f>
        <v>9.4561292922598433E-2</v>
      </c>
      <c r="HR16" s="82">
        <f t="shared" ref="HR16:HR79" si="198">(EX16-HP16-HL16)*(1-HQ16)</f>
        <v>0.64239360530244738</v>
      </c>
      <c r="HS16" s="82">
        <f t="shared" ref="HS16:HS79" si="199">(EX16-HP16-HL16)*HQ16</f>
        <v>6.7089654338596733E-2</v>
      </c>
      <c r="HT16" s="82">
        <f t="shared" ref="HT16:HT79" si="200">(1-HJ16-HM16-HL16-HP16-HR16-HS16)*(1-HQ16)</f>
        <v>4.8347682758679865E-2</v>
      </c>
      <c r="HU16" s="82">
        <f t="shared" ref="HU16:HU79" si="201">(1-HJ16-HM16-HL16-HP16-HR16-HS16)*HQ16</f>
        <v>5.049286446157604E-3</v>
      </c>
      <c r="HV16" s="82">
        <f t="shared" ref="HV16:HV79" si="202">HM16+HJ16</f>
        <v>2.9756263100549053E-2</v>
      </c>
      <c r="HW16" s="82"/>
      <c r="HX16" s="186">
        <f t="shared" ref="HX16:HX79" si="203">(-0.000000872*HR16)-(0.000000749*HT16)-(0.000000993*HS16)-(0.00000087*(HP16+HL16))-(0.00000086*HV16)-(0.00000087*HU16)</f>
        <v>-8.733891824494466E-7</v>
      </c>
      <c r="HY16" s="186">
        <f t="shared" ref="HY16:HY79" si="204">(0.000000000001707*HR16)+(0.000000000000447*HT16)+(0.0000000000014835*HS16)+(0.000000000002171*(HP16+HL16))+(0.000000000002149*HV16)+(0.0000000000002235*HU16)</f>
        <v>1.7329657015638112E-12</v>
      </c>
      <c r="HZ16" s="186">
        <f t="shared" ref="HZ16:HZ79" si="205">(0.000027795*HR16)+(0.000024656*HT16)+(0.000031371*HS16)+(0.00002225*(HP16+HL16))+(0.000023118*HV16)+(0.000028232*HU16)</f>
        <v>2.6596355071233989E-5</v>
      </c>
      <c r="IA16" s="186">
        <f t="shared" ref="IA16:IA79" si="206">(0.0000000083082*HR16)+(0.000000007467*HT16)+(0.0000000083672*HS16)+(0.0000000052863*(HP16+HL16))+(0.0000000025785*HV16)+(0.000000007526*HU16)</f>
        <v>7.4704124213368948E-9</v>
      </c>
      <c r="IB16" s="82">
        <f t="shared" ref="IB16:IB79" si="207">GT16</f>
        <v>2.3342904166669389</v>
      </c>
      <c r="IC16" s="82" t="e">
        <f t="shared" ref="IC16:IC79" ca="1" si="208">HD16+HD16*(HX16*(ID16-0.001)+HY16*(ID16-0.001)^2+HZ16*(D16-25)+IA16*(D16-25)^2)</f>
        <v>#REF!</v>
      </c>
      <c r="ID16" s="82" t="e">
        <f ca="1">ID$8+ID$9*IE16+ID$10*#REF!+ID$11*EW16/(EW16+EU16)</f>
        <v>#REF!</v>
      </c>
      <c r="IE16" s="82" t="e">
        <f t="shared" ref="IE16:IE79" ca="1" si="209">HD16+HD16*(HX16*(IF16-0.001)+HY16*(IF16-0.001)^2+HZ16*(D16-25)+IA16*(D16-25)^2)</f>
        <v>#REF!</v>
      </c>
      <c r="IF16" s="82" t="e">
        <f ca="1">IF$8+IF$9*IE16+IF$10*#REF!+IF$11*(EW16/(EW16+EU16))</f>
        <v>#REF!</v>
      </c>
      <c r="IG16" s="82" t="e">
        <f t="shared" ref="IG16:IG79" ca="1" si="210">IF(HA16&gt;HB16,IF16,ID16)</f>
        <v>#REF!</v>
      </c>
      <c r="IH16" s="184">
        <f t="shared" ref="IH16:IH79" si="211">(1-EX16-EY16-EZ16)*(1-0.5*(ET16+FA16+EY16+EZ16))</f>
        <v>4.4450025548779006E-2</v>
      </c>
      <c r="II16" s="187">
        <f t="shared" ref="II16:II79" si="212">D16-25</f>
        <v>-25</v>
      </c>
      <c r="IJ16" s="187"/>
      <c r="IK16" s="82">
        <f t="shared" ref="IK16:IK79" si="213">1.4133+(0.05601*HE16)</f>
        <v>2.067596832234857</v>
      </c>
      <c r="IL16" s="187">
        <f t="shared" ref="IL16:IL79" si="214">(7500*IB16)/IK16^3</f>
        <v>1980.6994277698884</v>
      </c>
      <c r="IM16" s="186">
        <f t="shared" ref="IM16:IM79" si="215">0.0000329*(0.75-IB16/6)</f>
        <v>1.1875307548609618E-5</v>
      </c>
    </row>
    <row r="17" spans="1:247" s="80" customFormat="1" ht="14" x14ac:dyDescent="0.2">
      <c r="A17" s="189" t="s">
        <v>232</v>
      </c>
      <c r="B17" s="163"/>
      <c r="C17" s="98"/>
      <c r="D17" s="175"/>
      <c r="E17" s="119">
        <f ca="1">BP17-BX17</f>
        <v>-1.9258831516506758E-2</v>
      </c>
      <c r="F17" s="193">
        <v>51.250334881752664</v>
      </c>
      <c r="G17" s="193">
        <v>1.6765003552327717</v>
      </c>
      <c r="H17" s="193">
        <v>17.692230005780477</v>
      </c>
      <c r="I17" s="193">
        <v>7.1310886989191582</v>
      </c>
      <c r="J17" s="193">
        <v>0.14048885658375179</v>
      </c>
      <c r="K17" s="193">
        <v>4.3645204778685578</v>
      </c>
      <c r="L17" s="193">
        <v>10.321247997019631</v>
      </c>
      <c r="M17" s="193">
        <v>5.310478778865817</v>
      </c>
      <c r="N17" s="193">
        <v>1.1894723190757654</v>
      </c>
      <c r="O17" s="193">
        <v>0.33358443124964637</v>
      </c>
      <c r="P17" s="193">
        <v>0.59005319765175768</v>
      </c>
      <c r="Q17" s="194">
        <v>1.5</v>
      </c>
      <c r="R17" s="176">
        <f t="shared" ca="1" si="4"/>
        <v>10.804936814504293</v>
      </c>
      <c r="S17" s="67"/>
      <c r="T17" s="206">
        <v>49.12</v>
      </c>
      <c r="U17" s="206">
        <v>1.19</v>
      </c>
      <c r="V17" s="206">
        <v>5.73</v>
      </c>
      <c r="W17" s="206">
        <v>5.58</v>
      </c>
      <c r="X17" s="206">
        <v>7.0000000000000007E-2</v>
      </c>
      <c r="Y17" s="206">
        <v>15.3</v>
      </c>
      <c r="Z17" s="206">
        <v>22.35</v>
      </c>
      <c r="AA17" s="206">
        <v>0.45</v>
      </c>
      <c r="AB17" s="206">
        <v>2.46E-2</v>
      </c>
      <c r="AC17" s="206">
        <v>0.1128</v>
      </c>
      <c r="AE17" s="177">
        <f t="shared" ca="1" si="22"/>
        <v>1418.4110345404065</v>
      </c>
      <c r="AF17" s="178">
        <f t="shared" ca="1" si="23"/>
        <v>1145.2610345404064</v>
      </c>
      <c r="AG17" s="178">
        <f t="shared" ca="1" si="24"/>
        <v>6.0263788725863687</v>
      </c>
      <c r="AH17" s="175"/>
      <c r="AI17" s="179">
        <f t="shared" ca="1" si="25"/>
        <v>1441.7743586177353</v>
      </c>
      <c r="AJ17" s="179">
        <f t="shared" ca="1" si="26"/>
        <v>6.4464928111924733</v>
      </c>
      <c r="AK17" s="179"/>
      <c r="AL17" s="179">
        <f t="shared" si="27"/>
        <v>1404.9550077768836</v>
      </c>
      <c r="AM17" s="179">
        <f t="shared" si="28"/>
        <v>3.1424237029958264</v>
      </c>
      <c r="AN17" s="180"/>
      <c r="AO17" s="179">
        <f t="shared" ca="1" si="29"/>
        <v>1415.293962253342</v>
      </c>
      <c r="AP17" s="179">
        <f t="shared" ca="1" si="30"/>
        <v>1142.1439622533421</v>
      </c>
      <c r="AQ17" s="179">
        <f t="shared" ca="1" si="31"/>
        <v>5.4512908075197783</v>
      </c>
      <c r="AR17" s="179"/>
      <c r="AS17" s="179">
        <f t="shared" ca="1" si="32"/>
        <v>1408.7089359764839</v>
      </c>
      <c r="AT17" s="179">
        <f t="shared" ca="1" si="33"/>
        <v>1135.558935976484</v>
      </c>
      <c r="AU17" s="181">
        <f t="shared" ca="1" si="34"/>
        <v>5.203808433963677</v>
      </c>
      <c r="AW17" s="181">
        <f t="shared" si="35"/>
        <v>1420.7568677690886</v>
      </c>
      <c r="AX17" s="181">
        <f t="shared" si="36"/>
        <v>1147.6068677690887</v>
      </c>
      <c r="AY17" s="181">
        <f t="shared" ca="1" si="37"/>
        <v>1441.7743586177353</v>
      </c>
      <c r="AZ17" s="181">
        <f t="shared" ca="1" si="38"/>
        <v>1168.6243586177352</v>
      </c>
      <c r="BA17" s="181">
        <f t="shared" ca="1" si="39"/>
        <v>6.4464928111924733</v>
      </c>
      <c r="BB17" s="181"/>
      <c r="BC17" s="181">
        <f t="shared" si="40"/>
        <v>1404.9550077768836</v>
      </c>
      <c r="BD17" s="181">
        <f t="shared" si="41"/>
        <v>3.1424237029958264</v>
      </c>
      <c r="BE17" s="181">
        <f t="shared" si="42"/>
        <v>1131.8050077768835</v>
      </c>
      <c r="BF17" s="181"/>
      <c r="BG17" s="181">
        <f t="shared" ca="1" si="43"/>
        <v>6.7134990420194818</v>
      </c>
      <c r="BH17" s="181">
        <f t="shared" ca="1" si="44"/>
        <v>7.0695458474094082</v>
      </c>
      <c r="BI17" s="181">
        <f t="shared" ca="1" si="45"/>
        <v>1146.2468579079487</v>
      </c>
      <c r="BJ17" s="181">
        <f t="shared" ca="1" si="46"/>
        <v>1146.3528145014679</v>
      </c>
      <c r="BK17" s="181">
        <f t="shared" ca="1" si="47"/>
        <v>1146.3528145014679</v>
      </c>
      <c r="BL17" s="181"/>
      <c r="BM17" s="181">
        <f t="shared" si="48"/>
        <v>1114.1825614218224</v>
      </c>
      <c r="BN17" s="180"/>
      <c r="BO17" s="182">
        <f t="shared" ca="1" si="49"/>
        <v>0.72183543705203568</v>
      </c>
      <c r="BP17" s="182">
        <f t="shared" ca="1" si="50"/>
        <v>0.75602481345039219</v>
      </c>
      <c r="BQ17" s="182">
        <f t="shared" ca="1" si="51"/>
        <v>6.8830993458703124E-2</v>
      </c>
      <c r="BR17" s="182">
        <f t="shared" ca="1" si="52"/>
        <v>1.4759466883577739E-2</v>
      </c>
      <c r="BS17" s="182">
        <f t="shared" ca="1" si="53"/>
        <v>2.4364250153148633E-2</v>
      </c>
      <c r="BT17" s="182">
        <f t="shared" ca="1" si="54"/>
        <v>9.1645765661368589E-2</v>
      </c>
      <c r="BU17" s="182">
        <f t="shared" si="55"/>
        <v>9.9000731048873247E-2</v>
      </c>
      <c r="BV17" s="181">
        <f t="shared" ca="1" si="56"/>
        <v>1.0546260206560636</v>
      </c>
      <c r="BW17" s="180"/>
      <c r="BX17" s="182">
        <f t="shared" si="57"/>
        <v>0.77528364496689894</v>
      </c>
      <c r="BY17" s="182">
        <f t="shared" si="58"/>
        <v>0.1204448663460852</v>
      </c>
      <c r="BZ17" s="182">
        <f t="shared" si="59"/>
        <v>3.4211665106871486E-2</v>
      </c>
      <c r="CA17" s="182">
        <f t="shared" si="60"/>
        <v>3.2269129252783718E-2</v>
      </c>
      <c r="CB17" s="182">
        <f t="shared" si="61"/>
        <v>7.4538442116320699E-2</v>
      </c>
      <c r="CC17" s="182">
        <f t="shared" si="62"/>
        <v>1.6491465705450331E-3</v>
      </c>
      <c r="CD17" s="182">
        <f t="shared" si="63"/>
        <v>1.038396894359505</v>
      </c>
      <c r="CE17" s="182">
        <f t="shared" si="64"/>
        <v>0.22321504599568265</v>
      </c>
      <c r="CF17" s="180"/>
      <c r="CG17" s="181">
        <f t="shared" ca="1" si="65"/>
        <v>4.6784178388274995</v>
      </c>
      <c r="CH17" s="181">
        <f t="shared" ca="1" si="66"/>
        <v>3.5700008825775669</v>
      </c>
      <c r="CI17" s="181">
        <f t="shared" ca="1" si="67"/>
        <v>9.5718889000550984</v>
      </c>
      <c r="CJ17" s="181">
        <f t="shared" ca="1" si="68"/>
        <v>1173.088900995916</v>
      </c>
      <c r="CK17" s="183">
        <f t="shared" ca="1" si="69"/>
        <v>0.27272784678099565</v>
      </c>
      <c r="CL17" s="79"/>
      <c r="CM17" s="181">
        <f t="shared" si="70"/>
        <v>2.745969090663841</v>
      </c>
      <c r="CN17" s="181">
        <f t="shared" si="71"/>
        <v>2.5631657958598284</v>
      </c>
      <c r="CO17" s="181">
        <f t="shared" ca="1" si="72"/>
        <v>824.80687923618609</v>
      </c>
      <c r="CP17" s="184"/>
      <c r="CQ17" s="80">
        <f t="shared" si="73"/>
        <v>0.85297381981237475</v>
      </c>
      <c r="CR17" s="80">
        <f t="shared" si="74"/>
        <v>2.0988051338187E-2</v>
      </c>
      <c r="CS17" s="80">
        <f t="shared" si="75"/>
        <v>0.34703916214592789</v>
      </c>
      <c r="CT17" s="80">
        <f t="shared" si="76"/>
        <v>9.9254641832007703E-2</v>
      </c>
      <c r="CU17" s="80">
        <f t="shared" si="77"/>
        <v>1.9804596522819636E-3</v>
      </c>
      <c r="CV17" s="80">
        <f t="shared" si="78"/>
        <v>0.10828893316532581</v>
      </c>
      <c r="CW17" s="80">
        <f t="shared" si="79"/>
        <v>0.18405361156222705</v>
      </c>
      <c r="CX17" s="80">
        <f t="shared" si="80"/>
        <v>0.17136408612820869</v>
      </c>
      <c r="CY17" s="80">
        <f t="shared" si="81"/>
        <v>2.5255261774932387E-2</v>
      </c>
      <c r="CZ17" s="80">
        <f t="shared" si="82"/>
        <v>4.3893208110312668E-3</v>
      </c>
      <c r="DA17" s="80">
        <f t="shared" si="83"/>
        <v>8.3142971551006094E-3</v>
      </c>
      <c r="DB17" s="80">
        <f t="shared" si="84"/>
        <v>1.8239016453776054</v>
      </c>
      <c r="DD17" s="80">
        <f t="shared" si="85"/>
        <v>0.46766437322654103</v>
      </c>
      <c r="DE17" s="80">
        <f t="shared" si="86"/>
        <v>1.150722759167302E-2</v>
      </c>
      <c r="DF17" s="80">
        <f t="shared" si="87"/>
        <v>0.19027295853668677</v>
      </c>
      <c r="DG17" s="80">
        <f t="shared" si="88"/>
        <v>5.441885645728383E-2</v>
      </c>
      <c r="DH17" s="80">
        <f t="shared" si="89"/>
        <v>1.0858368691651385E-3</v>
      </c>
      <c r="DI17" s="80">
        <f t="shared" si="90"/>
        <v>5.9372134149759254E-2</v>
      </c>
      <c r="DJ17" s="80">
        <f t="shared" si="91"/>
        <v>0.10091202671409517</v>
      </c>
      <c r="DK17" s="80">
        <f t="shared" si="92"/>
        <v>9.395467489297149E-2</v>
      </c>
      <c r="DL17" s="80">
        <f t="shared" si="93"/>
        <v>1.3846833155141843E-2</v>
      </c>
      <c r="DM17" s="80">
        <f t="shared" si="94"/>
        <v>2.4065556507146734E-3</v>
      </c>
      <c r="DN17" s="80">
        <f t="shared" si="95"/>
        <v>4.5585227559676259E-3</v>
      </c>
      <c r="DO17" s="80">
        <f t="shared" si="96"/>
        <v>0.99999999999999978</v>
      </c>
      <c r="DP17" s="80">
        <f t="shared" si="97"/>
        <v>52.176480609778977</v>
      </c>
      <c r="DQ17" s="80">
        <f t="shared" si="98"/>
        <v>0.81751805380107612</v>
      </c>
      <c r="DR17" s="80">
        <f t="shared" si="99"/>
        <v>1.4897569818274685E-2</v>
      </c>
      <c r="DS17" s="80">
        <f t="shared" si="100"/>
        <v>5.619795804278107E-2</v>
      </c>
      <c r="DT17" s="80">
        <f t="shared" si="101"/>
        <v>7.7665686798503469E-2</v>
      </c>
      <c r="DU17" s="80">
        <f t="shared" si="102"/>
        <v>9.8678414096916309E-4</v>
      </c>
      <c r="DV17" s="80">
        <f t="shared" si="103"/>
        <v>0.37961115907940574</v>
      </c>
      <c r="DW17" s="80">
        <f t="shared" si="104"/>
        <v>0.39855628113999586</v>
      </c>
      <c r="DX17" s="80">
        <f t="shared" si="105"/>
        <v>7.2605354402869365E-3</v>
      </c>
      <c r="DY17" s="80">
        <f t="shared" si="106"/>
        <v>2.6115758630939744E-4</v>
      </c>
      <c r="DZ17" s="80">
        <f t="shared" si="107"/>
        <v>7.4211405135060811E-4</v>
      </c>
      <c r="EA17" s="80">
        <f t="shared" si="108"/>
        <v>1.7536972998989533</v>
      </c>
      <c r="EC17" s="80">
        <f t="shared" si="109"/>
        <v>1.6350361076021522</v>
      </c>
      <c r="ED17" s="80">
        <f t="shared" si="110"/>
        <v>2.9795139636549371E-2</v>
      </c>
      <c r="EE17" s="80">
        <f t="shared" si="111"/>
        <v>0.1685938741283432</v>
      </c>
      <c r="EF17" s="80">
        <f t="shared" si="112"/>
        <v>7.7665686798503469E-2</v>
      </c>
      <c r="EG17" s="80">
        <f t="shared" si="113"/>
        <v>9.8678414096916309E-4</v>
      </c>
      <c r="EH17" s="80">
        <f t="shared" si="114"/>
        <v>0.37961115907940574</v>
      </c>
      <c r="EI17" s="80">
        <f t="shared" si="115"/>
        <v>0.39855628113999586</v>
      </c>
      <c r="EJ17" s="80">
        <f t="shared" si="116"/>
        <v>7.2605354402869365E-3</v>
      </c>
      <c r="EK17" s="80">
        <f t="shared" si="117"/>
        <v>2.6115758630939744E-4</v>
      </c>
      <c r="EL17" s="80">
        <f t="shared" si="118"/>
        <v>2.2263421540518243E-3</v>
      </c>
      <c r="EM17" s="80">
        <f t="shared" si="119"/>
        <v>2.6999930677065676</v>
      </c>
      <c r="EN17" s="80">
        <f t="shared" si="120"/>
        <v>2.222227927828174</v>
      </c>
      <c r="EP17" s="80">
        <f t="shared" si="121"/>
        <v>1.8167114506604871</v>
      </c>
      <c r="EQ17" s="80">
        <f t="shared" si="122"/>
        <v>3.3105795706940104E-2</v>
      </c>
      <c r="ER17" s="80">
        <f t="shared" si="123"/>
        <v>0.18328854933951289</v>
      </c>
      <c r="ES17" s="80">
        <f t="shared" si="124"/>
        <v>6.6480794359655204E-2</v>
      </c>
      <c r="ET17" s="80">
        <f t="shared" si="125"/>
        <v>0.24976934369916809</v>
      </c>
      <c r="EU17" s="80">
        <f t="shared" si="126"/>
        <v>0.17259085823759032</v>
      </c>
      <c r="EV17" s="80">
        <f t="shared" si="127"/>
        <v>2.1928592767996081E-3</v>
      </c>
      <c r="EW17" s="80">
        <f t="shared" si="128"/>
        <v>0.8435825194214791</v>
      </c>
      <c r="EX17" s="80">
        <f t="shared" si="129"/>
        <v>0.88568289876063611</v>
      </c>
      <c r="EY17" s="80">
        <f t="shared" si="130"/>
        <v>3.2269129252783718E-2</v>
      </c>
      <c r="EZ17" s="80">
        <f t="shared" si="131"/>
        <v>1.1607033637218796E-3</v>
      </c>
      <c r="FA17" s="80">
        <f t="shared" si="132"/>
        <v>3.2982931410900662E-3</v>
      </c>
      <c r="FB17" s="80">
        <f t="shared" si="133"/>
        <v>4.0403638515206959</v>
      </c>
      <c r="FC17" s="80">
        <f t="shared" si="134"/>
        <v>7.9566999677671127E-2</v>
      </c>
      <c r="FD17" s="80">
        <f t="shared" si="135"/>
        <v>0.11988183145090936</v>
      </c>
      <c r="FE17" s="80">
        <f t="shared" si="136"/>
        <v>3.2269129252783718E-2</v>
      </c>
      <c r="FF17" s="80">
        <f t="shared" si="137"/>
        <v>3.4211665106871486E-2</v>
      </c>
      <c r="FG17" s="80">
        <f t="shared" si="138"/>
        <v>7.4538442116320699E-2</v>
      </c>
      <c r="FH17" s="80">
        <f t="shared" si="139"/>
        <v>1.6491465705450331E-3</v>
      </c>
      <c r="FI17" s="184">
        <f t="shared" si="140"/>
        <v>0.77528364496689894</v>
      </c>
      <c r="FJ17" s="80">
        <f t="shared" si="141"/>
        <v>0.1204448663460852</v>
      </c>
      <c r="FK17" s="80">
        <f t="shared" si="142"/>
        <v>1.0383968943595052</v>
      </c>
      <c r="FL17" s="80">
        <f t="shared" si="143"/>
        <v>0.77528364496689894</v>
      </c>
      <c r="FM17" s="80">
        <f t="shared" si="144"/>
        <v>2.1106029355593861</v>
      </c>
      <c r="FN17" s="80">
        <f t="shared" si="145"/>
        <v>-3.6217776179030761</v>
      </c>
      <c r="FO17" s="80">
        <f t="shared" si="146"/>
        <v>-3.6217776179030761</v>
      </c>
      <c r="FP17" s="80">
        <f t="shared" si="147"/>
        <v>0.52176480609778975</v>
      </c>
      <c r="FQ17" s="185">
        <f t="shared" ca="1" si="148"/>
        <v>1441.7743586177353</v>
      </c>
      <c r="FR17" s="185">
        <f t="shared" ca="1" si="149"/>
        <v>6.4464928111924733</v>
      </c>
      <c r="FS17" s="80">
        <f t="shared" ca="1" si="150"/>
        <v>0.14417743586177353</v>
      </c>
      <c r="FT17" s="184">
        <f t="shared" ca="1" si="151"/>
        <v>-1.3204832844234344</v>
      </c>
      <c r="FU17" s="184">
        <f t="shared" ca="1" si="152"/>
        <v>5.6884032994496074</v>
      </c>
      <c r="FV17" s="80">
        <f t="shared" si="153"/>
        <v>175.00091947342216</v>
      </c>
      <c r="FW17" s="80">
        <f t="shared" si="154"/>
        <v>6.9300269736999084E-2</v>
      </c>
      <c r="FX17" s="184">
        <f t="shared" si="155"/>
        <v>83.01560914386647</v>
      </c>
      <c r="FY17" s="184">
        <f t="shared" si="156"/>
        <v>314.45008876133107</v>
      </c>
      <c r="FZ17" s="184">
        <f t="shared" si="157"/>
        <v>1.6611494615586205E-3</v>
      </c>
      <c r="GA17" s="184">
        <f t="shared" si="158"/>
        <v>0.22321504599568265</v>
      </c>
      <c r="GB17" s="80">
        <f t="shared" si="159"/>
        <v>0.92014488729021937</v>
      </c>
      <c r="GC17" s="80">
        <f t="shared" si="160"/>
        <v>0.18245188288535652</v>
      </c>
      <c r="GD17" s="80">
        <f t="shared" si="161"/>
        <v>0.13236995602802307</v>
      </c>
      <c r="GE17" s="80">
        <f t="shared" si="162"/>
        <v>0.90041340993340468</v>
      </c>
      <c r="GF17" s="80">
        <f t="shared" si="163"/>
        <v>3.6192968047993657E-2</v>
      </c>
      <c r="GG17" s="80">
        <f t="shared" si="164"/>
        <v>9.3023858559919195E-2</v>
      </c>
      <c r="GH17" s="80">
        <f t="shared" si="165"/>
        <v>0.86763004397197696</v>
      </c>
      <c r="GI17" s="80">
        <f t="shared" si="166"/>
        <v>0.27397353451352346</v>
      </c>
      <c r="GJ17" s="80">
        <f t="shared" si="167"/>
        <v>-7.4284307100010386E-3</v>
      </c>
      <c r="GK17" s="80">
        <f t="shared" si="168"/>
        <v>1.8906866973080805E-2</v>
      </c>
      <c r="GL17" s="80">
        <f t="shared" si="169"/>
        <v>1.8906866973080805E-2</v>
      </c>
      <c r="GM17" s="80">
        <f t="shared" si="170"/>
        <v>7.4116991586838391E-2</v>
      </c>
      <c r="GN17" s="80">
        <f t="shared" si="171"/>
        <v>6.0948245736699824E-2</v>
      </c>
      <c r="GO17" s="80">
        <f t="shared" si="172"/>
        <v>0.78263427368477934</v>
      </c>
      <c r="GP17" s="80">
        <f t="shared" si="173"/>
        <v>0.88568289876063611</v>
      </c>
      <c r="GQ17" s="80">
        <f t="shared" si="174"/>
        <v>3.2269129252783718E-2</v>
      </c>
      <c r="GR17" s="80">
        <f t="shared" si="175"/>
        <v>439.3030490461922</v>
      </c>
      <c r="GS17" s="80">
        <f t="shared" si="176"/>
        <v>11.672704174705148</v>
      </c>
      <c r="GT17" s="80">
        <f t="shared" si="177"/>
        <v>2.2939639749062448</v>
      </c>
      <c r="GU17" s="80">
        <f t="shared" si="178"/>
        <v>9.4339268468019316E-6</v>
      </c>
      <c r="GV17" s="80">
        <f t="shared" si="179"/>
        <v>1947.9188396939951</v>
      </c>
      <c r="GW17" s="80">
        <f t="shared" si="180"/>
        <v>-8.2560370397827751E-3</v>
      </c>
      <c r="GX17" s="184">
        <f t="shared" ca="1" si="181"/>
        <v>22.546513900055096</v>
      </c>
      <c r="GY17" s="81" t="e">
        <f>#REF!</f>
        <v>#REF!</v>
      </c>
      <c r="GZ17" s="81" t="e">
        <f>#REF!</f>
        <v>#REF!</v>
      </c>
      <c r="HA17" s="81">
        <f t="shared" si="182"/>
        <v>6.4999510979415822</v>
      </c>
      <c r="HB17" s="81">
        <f t="shared" si="183"/>
        <v>5.2217331834330096</v>
      </c>
      <c r="HC17" s="81" t="e">
        <f t="shared" si="184"/>
        <v>#REF!</v>
      </c>
      <c r="HD17" s="80">
        <f t="shared" si="185"/>
        <v>439.3030490461922</v>
      </c>
      <c r="HE17" s="80">
        <f t="shared" si="186"/>
        <v>11.672704174705148</v>
      </c>
      <c r="HF17" s="81">
        <f t="shared" si="187"/>
        <v>2.7667462494242443</v>
      </c>
      <c r="HG17" s="81"/>
      <c r="HH17" s="82">
        <f t="shared" si="188"/>
        <v>9.5216717836718798E-2</v>
      </c>
      <c r="HI17" s="82">
        <f t="shared" si="189"/>
        <v>0.84358251942147922</v>
      </c>
      <c r="HJ17" s="82">
        <f t="shared" si="190"/>
        <v>3.2269129252783718E-2</v>
      </c>
      <c r="HK17" s="82">
        <f t="shared" si="191"/>
        <v>0</v>
      </c>
      <c r="HL17" s="82">
        <f t="shared" si="192"/>
        <v>4.7297870424887409E-2</v>
      </c>
      <c r="HM17" s="82">
        <f t="shared" si="193"/>
        <v>0</v>
      </c>
      <c r="HN17" s="82">
        <f t="shared" si="194"/>
        <v>0</v>
      </c>
      <c r="HO17" s="82">
        <f t="shared" si="195"/>
        <v>6.6480794359655204E-2</v>
      </c>
      <c r="HP17" s="82">
        <f t="shared" si="196"/>
        <v>0.13599067891462546</v>
      </c>
      <c r="HQ17" s="82">
        <f t="shared" si="197"/>
        <v>0.10142394034618429</v>
      </c>
      <c r="HR17" s="82">
        <f t="shared" si="198"/>
        <v>0.63115474682593831</v>
      </c>
      <c r="HS17" s="82">
        <f t="shared" si="199"/>
        <v>7.1239602595184928E-2</v>
      </c>
      <c r="HT17" s="82">
        <f t="shared" si="200"/>
        <v>7.3726343370287883E-2</v>
      </c>
      <c r="HU17" s="82">
        <f t="shared" si="201"/>
        <v>8.3216286162923099E-3</v>
      </c>
      <c r="HV17" s="82">
        <f t="shared" si="202"/>
        <v>3.2269129252783718E-2</v>
      </c>
      <c r="HW17" s="82"/>
      <c r="HX17" s="186">
        <f t="shared" si="203"/>
        <v>-8.7078120177252696E-7</v>
      </c>
      <c r="HY17" s="186">
        <f t="shared" si="204"/>
        <v>1.6851464621444084E-12</v>
      </c>
      <c r="HZ17" s="186">
        <f t="shared" si="205"/>
        <v>2.66547046551435E-5</v>
      </c>
      <c r="IA17" s="186">
        <f t="shared" si="206"/>
        <v>7.5051032614776164E-9</v>
      </c>
      <c r="IB17" s="82">
        <f t="shared" si="207"/>
        <v>2.2939639749062448</v>
      </c>
      <c r="IC17" s="82" t="e">
        <f t="shared" ca="1" si="208"/>
        <v>#REF!</v>
      </c>
      <c r="ID17" s="82" t="e">
        <f ca="1">ID$8+ID$9*IE17+ID$10*#REF!+ID$11*EW17/(EW17+EU17)</f>
        <v>#REF!</v>
      </c>
      <c r="IE17" s="82" t="e">
        <f t="shared" ca="1" si="209"/>
        <v>#REF!</v>
      </c>
      <c r="IF17" s="82" t="e">
        <f ca="1">IF$8+IF$9*IE17+IF$10*#REF!+IF$11*(EW17/(EW17+EU17))</f>
        <v>#REF!</v>
      </c>
      <c r="IG17" s="82" t="e">
        <f t="shared" ca="1" si="210"/>
        <v>#REF!</v>
      </c>
      <c r="IH17" s="184">
        <f t="shared" si="211"/>
        <v>6.9300269736999084E-2</v>
      </c>
      <c r="II17" s="187">
        <f t="shared" si="212"/>
        <v>-25</v>
      </c>
      <c r="IJ17" s="187"/>
      <c r="IK17" s="82">
        <f t="shared" si="213"/>
        <v>2.0670881608252354</v>
      </c>
      <c r="IL17" s="187">
        <f t="shared" si="214"/>
        <v>1947.9188396939951</v>
      </c>
      <c r="IM17" s="186">
        <f t="shared" si="215"/>
        <v>1.2096430870930757E-5</v>
      </c>
    </row>
    <row r="18" spans="1:247" s="80" customFormat="1" ht="14" x14ac:dyDescent="0.2">
      <c r="A18" s="189" t="s">
        <v>232</v>
      </c>
      <c r="B18" s="163"/>
      <c r="C18" s="98"/>
      <c r="D18" s="175"/>
      <c r="E18" s="119">
        <f ca="1">BP18-BX18</f>
        <v>-3.217092348488082E-2</v>
      </c>
      <c r="F18" s="193">
        <v>51.250334881752664</v>
      </c>
      <c r="G18" s="193">
        <v>1.6765003552327717</v>
      </c>
      <c r="H18" s="193">
        <v>17.692230005780477</v>
      </c>
      <c r="I18" s="193">
        <v>7.1310886989191582</v>
      </c>
      <c r="J18" s="193">
        <v>0.14048885658375179</v>
      </c>
      <c r="K18" s="193">
        <v>4.3645204778685578</v>
      </c>
      <c r="L18" s="193">
        <v>10.321247997019631</v>
      </c>
      <c r="M18" s="193">
        <v>5.310478778865817</v>
      </c>
      <c r="N18" s="193">
        <v>1.1894723190757654</v>
      </c>
      <c r="O18" s="193">
        <v>0.33358443124964637</v>
      </c>
      <c r="P18" s="193">
        <v>0.59005319765175768</v>
      </c>
      <c r="Q18" s="194">
        <v>1.5</v>
      </c>
      <c r="R18" s="176">
        <f t="shared" ca="1" si="4"/>
        <v>11.310380738733752</v>
      </c>
      <c r="S18" s="67"/>
      <c r="T18" s="206">
        <v>48.65</v>
      </c>
      <c r="U18" s="206">
        <v>1.23</v>
      </c>
      <c r="V18" s="206">
        <v>5.72</v>
      </c>
      <c r="W18" s="206">
        <v>5.24</v>
      </c>
      <c r="X18" s="206">
        <v>0.09</v>
      </c>
      <c r="Y18" s="206">
        <v>15.09</v>
      </c>
      <c r="Z18" s="206">
        <v>22.36</v>
      </c>
      <c r="AA18" s="206">
        <v>0.48</v>
      </c>
      <c r="AB18" s="206">
        <v>0</v>
      </c>
      <c r="AC18" s="206">
        <v>0.1623</v>
      </c>
      <c r="AE18" s="177">
        <f t="shared" ca="1" si="22"/>
        <v>1418.8651864618776</v>
      </c>
      <c r="AF18" s="178">
        <f t="shared" ca="1" si="23"/>
        <v>1145.7151864618777</v>
      </c>
      <c r="AG18" s="178">
        <f t="shared" ca="1" si="24"/>
        <v>6.3950587327827382</v>
      </c>
      <c r="AH18" s="175"/>
      <c r="AI18" s="179">
        <f t="shared" ca="1" si="25"/>
        <v>1446.183222060384</v>
      </c>
      <c r="AJ18" s="179">
        <f t="shared" ca="1" si="26"/>
        <v>6.9973941224339749</v>
      </c>
      <c r="AK18" s="179"/>
      <c r="AL18" s="179">
        <f t="shared" si="27"/>
        <v>1406.9420278517323</v>
      </c>
      <c r="AM18" s="179">
        <f t="shared" si="28"/>
        <v>3.5290261153891351</v>
      </c>
      <c r="AN18" s="180"/>
      <c r="AO18" s="179">
        <f t="shared" ca="1" si="29"/>
        <v>1415.9190861487525</v>
      </c>
      <c r="AP18" s="179">
        <f t="shared" ca="1" si="30"/>
        <v>1142.7690861487526</v>
      </c>
      <c r="AQ18" s="179">
        <f t="shared" ca="1" si="31"/>
        <v>5.8519282258494654</v>
      </c>
      <c r="AR18" s="179"/>
      <c r="AS18" s="179">
        <f t="shared" ca="1" si="32"/>
        <v>1413.5589926057994</v>
      </c>
      <c r="AT18" s="179">
        <f t="shared" ca="1" si="33"/>
        <v>1140.4089926057995</v>
      </c>
      <c r="AU18" s="181">
        <f t="shared" ca="1" si="34"/>
        <v>5.7626011532346828</v>
      </c>
      <c r="AW18" s="181">
        <f t="shared" si="35"/>
        <v>1424.0864189643239</v>
      </c>
      <c r="AX18" s="181">
        <f t="shared" si="36"/>
        <v>1150.9364189643238</v>
      </c>
      <c r="AY18" s="181">
        <f t="shared" ca="1" si="37"/>
        <v>1446.183222060384</v>
      </c>
      <c r="AZ18" s="181">
        <f t="shared" ca="1" si="38"/>
        <v>1173.0332220603841</v>
      </c>
      <c r="BA18" s="181">
        <f t="shared" ca="1" si="39"/>
        <v>6.9973941224339749</v>
      </c>
      <c r="BB18" s="181"/>
      <c r="BC18" s="181">
        <f t="shared" si="40"/>
        <v>1406.9420278517323</v>
      </c>
      <c r="BD18" s="181">
        <f t="shared" si="41"/>
        <v>3.5290261153891351</v>
      </c>
      <c r="BE18" s="181">
        <f t="shared" si="42"/>
        <v>1133.7920278517322</v>
      </c>
      <c r="BF18" s="181"/>
      <c r="BG18" s="181">
        <f t="shared" ca="1" si="43"/>
        <v>7.1793279123880289</v>
      </c>
      <c r="BH18" s="181">
        <f t="shared" ca="1" si="44"/>
        <v>7.6539034513821544</v>
      </c>
      <c r="BI18" s="181">
        <f t="shared" ca="1" si="45"/>
        <v>1147.5829849600104</v>
      </c>
      <c r="BJ18" s="181">
        <f t="shared" ca="1" si="46"/>
        <v>1151.1469082068925</v>
      </c>
      <c r="BK18" s="181">
        <f t="shared" ca="1" si="47"/>
        <v>1151.1469082068925</v>
      </c>
      <c r="BL18" s="181"/>
      <c r="BM18" s="181">
        <f t="shared" si="48"/>
        <v>1116.1124364942275</v>
      </c>
      <c r="BN18" s="180"/>
      <c r="BO18" s="182">
        <f t="shared" ca="1" si="49"/>
        <v>0.72673093115865617</v>
      </c>
      <c r="BP18" s="182">
        <f t="shared" ca="1" si="50"/>
        <v>0.75081254951672138</v>
      </c>
      <c r="BQ18" s="182">
        <f t="shared" ca="1" si="51"/>
        <v>6.5865772221080712E-2</v>
      </c>
      <c r="BR18" s="182">
        <f t="shared" ca="1" si="52"/>
        <v>1.4243483830511015E-2</v>
      </c>
      <c r="BS18" s="182">
        <f t="shared" ca="1" si="53"/>
        <v>2.4366419204423572E-2</v>
      </c>
      <c r="BT18" s="182">
        <f t="shared" ca="1" si="54"/>
        <v>9.3208141535795069E-2</v>
      </c>
      <c r="BU18" s="182">
        <f t="shared" si="55"/>
        <v>9.9000731048873247E-2</v>
      </c>
      <c r="BV18" s="181">
        <f t="shared" ca="1" si="56"/>
        <v>1.0474970973574049</v>
      </c>
      <c r="BW18" s="180"/>
      <c r="BX18" s="182">
        <f t="shared" si="57"/>
        <v>0.7829834730016022</v>
      </c>
      <c r="BY18" s="182">
        <f t="shared" si="58"/>
        <v>0.10985913335590497</v>
      </c>
      <c r="BZ18" s="182">
        <f t="shared" si="59"/>
        <v>3.1714204483149912E-2</v>
      </c>
      <c r="CA18" s="182">
        <f t="shared" si="60"/>
        <v>3.4718987815794931E-2</v>
      </c>
      <c r="CB18" s="182">
        <f t="shared" si="61"/>
        <v>7.6674458736392379E-2</v>
      </c>
      <c r="CC18" s="182">
        <f t="shared" si="62"/>
        <v>2.3934246602089235E-3</v>
      </c>
      <c r="CD18" s="182">
        <f t="shared" si="63"/>
        <v>1.0383436820530534</v>
      </c>
      <c r="CE18" s="182">
        <f t="shared" si="64"/>
        <v>0.21253122445216244</v>
      </c>
      <c r="CF18" s="180"/>
      <c r="CG18" s="181">
        <f t="shared" ca="1" si="65"/>
        <v>4.8435280498260909</v>
      </c>
      <c r="CH18" s="181">
        <f t="shared" ca="1" si="66"/>
        <v>4.0990300848599261</v>
      </c>
      <c r="CI18" s="181">
        <f t="shared" ca="1" si="67"/>
        <v>9.96297435118667</v>
      </c>
      <c r="CJ18" s="181">
        <f t="shared" ca="1" si="68"/>
        <v>1172.771328170028</v>
      </c>
      <c r="CK18" s="183">
        <f t="shared" ca="1" si="69"/>
        <v>0.27372096493319864</v>
      </c>
      <c r="CL18" s="79"/>
      <c r="CM18" s="181">
        <f t="shared" si="70"/>
        <v>2.8669579179595974</v>
      </c>
      <c r="CN18" s="181">
        <f t="shared" si="71"/>
        <v>2.6828265441239285</v>
      </c>
      <c r="CO18" s="181">
        <f t="shared" ca="1" si="72"/>
        <v>792.37399197476213</v>
      </c>
      <c r="CP18" s="184"/>
      <c r="CQ18" s="80">
        <f t="shared" si="73"/>
        <v>0.85297381981237475</v>
      </c>
      <c r="CR18" s="80">
        <f t="shared" si="74"/>
        <v>2.0988051338187E-2</v>
      </c>
      <c r="CS18" s="80">
        <f t="shared" si="75"/>
        <v>0.34703916214592789</v>
      </c>
      <c r="CT18" s="80">
        <f t="shared" si="76"/>
        <v>9.9254641832007703E-2</v>
      </c>
      <c r="CU18" s="80">
        <f t="shared" si="77"/>
        <v>1.9804596522819636E-3</v>
      </c>
      <c r="CV18" s="80">
        <f t="shared" si="78"/>
        <v>0.10828893316532581</v>
      </c>
      <c r="CW18" s="80">
        <f t="shared" si="79"/>
        <v>0.18405361156222705</v>
      </c>
      <c r="CX18" s="80">
        <f t="shared" si="80"/>
        <v>0.17136408612820869</v>
      </c>
      <c r="CY18" s="80">
        <f t="shared" si="81"/>
        <v>2.5255261774932387E-2</v>
      </c>
      <c r="CZ18" s="80">
        <f t="shared" si="82"/>
        <v>4.3893208110312668E-3</v>
      </c>
      <c r="DA18" s="80">
        <f t="shared" si="83"/>
        <v>8.3142971551006094E-3</v>
      </c>
      <c r="DB18" s="80">
        <f t="shared" si="84"/>
        <v>1.8239016453776054</v>
      </c>
      <c r="DD18" s="80">
        <f t="shared" si="85"/>
        <v>0.46766437322654103</v>
      </c>
      <c r="DE18" s="80">
        <f t="shared" si="86"/>
        <v>1.150722759167302E-2</v>
      </c>
      <c r="DF18" s="80">
        <f t="shared" si="87"/>
        <v>0.19027295853668677</v>
      </c>
      <c r="DG18" s="80">
        <f t="shared" si="88"/>
        <v>5.441885645728383E-2</v>
      </c>
      <c r="DH18" s="80">
        <f t="shared" si="89"/>
        <v>1.0858368691651385E-3</v>
      </c>
      <c r="DI18" s="80">
        <f t="shared" si="90"/>
        <v>5.9372134149759254E-2</v>
      </c>
      <c r="DJ18" s="80">
        <f t="shared" si="91"/>
        <v>0.10091202671409517</v>
      </c>
      <c r="DK18" s="80">
        <f t="shared" si="92"/>
        <v>9.395467489297149E-2</v>
      </c>
      <c r="DL18" s="80">
        <f t="shared" si="93"/>
        <v>1.3846833155141843E-2</v>
      </c>
      <c r="DM18" s="80">
        <f t="shared" si="94"/>
        <v>2.4065556507146734E-3</v>
      </c>
      <c r="DN18" s="80">
        <f t="shared" si="95"/>
        <v>4.5585227559676259E-3</v>
      </c>
      <c r="DO18" s="80">
        <f t="shared" si="96"/>
        <v>0.99999999999999978</v>
      </c>
      <c r="DP18" s="80">
        <f t="shared" si="97"/>
        <v>52.176480609778977</v>
      </c>
      <c r="DQ18" s="80">
        <f t="shared" si="98"/>
        <v>0.80969571085957559</v>
      </c>
      <c r="DR18" s="80">
        <f t="shared" si="99"/>
        <v>1.5398328467628458E-2</v>
      </c>
      <c r="DS18" s="80">
        <f t="shared" si="100"/>
        <v>5.6099881327174111E-2</v>
      </c>
      <c r="DT18" s="80">
        <f t="shared" si="101"/>
        <v>7.2933368964902906E-2</v>
      </c>
      <c r="DU18" s="80">
        <f t="shared" si="102"/>
        <v>1.2687224669603525E-3</v>
      </c>
      <c r="DV18" s="80">
        <f t="shared" si="103"/>
        <v>0.37440080983713936</v>
      </c>
      <c r="DW18" s="80">
        <f t="shared" si="104"/>
        <v>0.39873460609800027</v>
      </c>
      <c r="DX18" s="80">
        <f t="shared" si="105"/>
        <v>7.744571136306065E-3</v>
      </c>
      <c r="DY18" s="80">
        <f t="shared" si="106"/>
        <v>0</v>
      </c>
      <c r="DZ18" s="80">
        <f t="shared" si="107"/>
        <v>1.0677758026081889E-3</v>
      </c>
      <c r="EA18" s="80">
        <f t="shared" si="108"/>
        <v>1.7373437749602949</v>
      </c>
      <c r="EC18" s="80">
        <f t="shared" si="109"/>
        <v>1.6193914217191512</v>
      </c>
      <c r="ED18" s="80">
        <f t="shared" si="110"/>
        <v>3.0796656935256916E-2</v>
      </c>
      <c r="EE18" s="80">
        <f t="shared" si="111"/>
        <v>0.16829964398152233</v>
      </c>
      <c r="EF18" s="80">
        <f t="shared" si="112"/>
        <v>7.2933368964902906E-2</v>
      </c>
      <c r="EG18" s="80">
        <f t="shared" si="113"/>
        <v>1.2687224669603525E-3</v>
      </c>
      <c r="EH18" s="80">
        <f t="shared" si="114"/>
        <v>0.37440080983713936</v>
      </c>
      <c r="EI18" s="80">
        <f t="shared" si="115"/>
        <v>0.39873460609800027</v>
      </c>
      <c r="EJ18" s="80">
        <f t="shared" si="116"/>
        <v>7.744571136306065E-3</v>
      </c>
      <c r="EK18" s="80">
        <f t="shared" si="117"/>
        <v>0</v>
      </c>
      <c r="EL18" s="80">
        <f t="shared" si="118"/>
        <v>3.2033274078245664E-3</v>
      </c>
      <c r="EM18" s="80">
        <f t="shared" si="119"/>
        <v>2.676773128547064</v>
      </c>
      <c r="EN18" s="80">
        <f t="shared" si="120"/>
        <v>2.2415048686837213</v>
      </c>
      <c r="EP18" s="80">
        <f t="shared" si="121"/>
        <v>1.8149368780440653</v>
      </c>
      <c r="EQ18" s="80">
        <f t="shared" si="122"/>
        <v>3.4515428229780334E-2</v>
      </c>
      <c r="ER18" s="80">
        <f t="shared" si="123"/>
        <v>0.18506312195593466</v>
      </c>
      <c r="ES18" s="80">
        <f t="shared" si="124"/>
        <v>6.6433192298944843E-2</v>
      </c>
      <c r="ET18" s="80">
        <f t="shared" si="125"/>
        <v>0.2514963142548795</v>
      </c>
      <c r="EU18" s="80">
        <f t="shared" si="126"/>
        <v>0.16348050162433608</v>
      </c>
      <c r="EV18" s="80">
        <f t="shared" si="127"/>
        <v>2.8438475867000519E-3</v>
      </c>
      <c r="EW18" s="80">
        <f t="shared" si="128"/>
        <v>0.839221238089076</v>
      </c>
      <c r="EX18" s="80">
        <f t="shared" si="129"/>
        <v>0.89376556088135339</v>
      </c>
      <c r="EY18" s="80">
        <f t="shared" si="130"/>
        <v>3.4718987815794931E-2</v>
      </c>
      <c r="EZ18" s="80">
        <f t="shared" si="131"/>
        <v>0</v>
      </c>
      <c r="FA18" s="80">
        <f t="shared" si="132"/>
        <v>4.7868493204178469E-3</v>
      </c>
      <c r="FB18" s="80">
        <f t="shared" si="133"/>
        <v>4.0397656058464033</v>
      </c>
      <c r="FC18" s="80">
        <f t="shared" si="134"/>
        <v>7.9531211692806247E-2</v>
      </c>
      <c r="FD18" s="80">
        <f t="shared" si="135"/>
        <v>0.118122514203856</v>
      </c>
      <c r="FE18" s="80">
        <f t="shared" si="136"/>
        <v>3.4718987815794931E-2</v>
      </c>
      <c r="FF18" s="80">
        <f t="shared" si="137"/>
        <v>3.1714204483149912E-2</v>
      </c>
      <c r="FG18" s="80">
        <f t="shared" si="138"/>
        <v>7.6674458736392379E-2</v>
      </c>
      <c r="FH18" s="80">
        <f t="shared" si="139"/>
        <v>2.3934246602089235E-3</v>
      </c>
      <c r="FI18" s="184">
        <f t="shared" si="140"/>
        <v>0.7829834730016022</v>
      </c>
      <c r="FJ18" s="80">
        <f t="shared" si="141"/>
        <v>0.10985913335590497</v>
      </c>
      <c r="FK18" s="80">
        <f t="shared" si="142"/>
        <v>1.0383436820530534</v>
      </c>
      <c r="FL18" s="80">
        <f t="shared" si="143"/>
        <v>0.7829834730016022</v>
      </c>
      <c r="FM18" s="80">
        <f t="shared" si="144"/>
        <v>2.183778649635812</v>
      </c>
      <c r="FN18" s="80">
        <f t="shared" si="145"/>
        <v>-3.5584845364173066</v>
      </c>
      <c r="FO18" s="80">
        <f t="shared" si="146"/>
        <v>-3.5584845364173066</v>
      </c>
      <c r="FP18" s="80">
        <f t="shared" si="147"/>
        <v>0.52176480609778975</v>
      </c>
      <c r="FQ18" s="185">
        <f t="shared" ca="1" si="148"/>
        <v>1446.183222060384</v>
      </c>
      <c r="FR18" s="185">
        <f t="shared" ca="1" si="149"/>
        <v>6.9973941224339749</v>
      </c>
      <c r="FS18" s="80">
        <f t="shared" ca="1" si="150"/>
        <v>0.1446183222060384</v>
      </c>
      <c r="FT18" s="184">
        <f t="shared" ca="1" si="151"/>
        <v>-1.7041124495547497</v>
      </c>
      <c r="FU18" s="184">
        <f t="shared" ca="1" si="152"/>
        <v>5.6870984465723522</v>
      </c>
      <c r="FV18" s="80">
        <f t="shared" si="153"/>
        <v>175.40360310359213</v>
      </c>
      <c r="FW18" s="80">
        <f t="shared" si="154"/>
        <v>6.1109876209434304E-2</v>
      </c>
      <c r="FX18" s="184">
        <f t="shared" si="155"/>
        <v>83.69599900454331</v>
      </c>
      <c r="FY18" s="184">
        <f t="shared" si="156"/>
        <v>314.46115862578807</v>
      </c>
      <c r="FZ18" s="184">
        <f t="shared" si="157"/>
        <v>1.6611494615586205E-3</v>
      </c>
      <c r="GA18" s="184">
        <f t="shared" si="158"/>
        <v>0.21253122445216244</v>
      </c>
      <c r="GB18" s="80">
        <f t="shared" si="159"/>
        <v>0.93132839628384845</v>
      </c>
      <c r="GC18" s="80">
        <f t="shared" si="160"/>
        <v>0.18526668154194925</v>
      </c>
      <c r="GD18" s="80">
        <f t="shared" si="161"/>
        <v>0.13288746679147495</v>
      </c>
      <c r="GE18" s="80">
        <f t="shared" si="162"/>
        <v>0.89905137947127478</v>
      </c>
      <c r="GF18" s="80">
        <f t="shared" si="163"/>
        <v>2.411914854933106E-2</v>
      </c>
      <c r="GG18" s="80">
        <f t="shared" si="164"/>
        <v>8.3949289931529836E-2</v>
      </c>
      <c r="GH18" s="80">
        <f t="shared" si="165"/>
        <v>0.86711253320852499</v>
      </c>
      <c r="GI18" s="80">
        <f t="shared" si="166"/>
        <v>0.25501728259659656</v>
      </c>
      <c r="GJ18" s="80">
        <f t="shared" si="167"/>
        <v>-5.7649323704303283E-3</v>
      </c>
      <c r="GK18" s="80">
        <f t="shared" si="168"/>
        <v>1.5859651524554569E-2</v>
      </c>
      <c r="GL18" s="80">
        <f t="shared" si="169"/>
        <v>1.5859651524554569E-2</v>
      </c>
      <c r="GM18" s="80">
        <f t="shared" si="170"/>
        <v>6.8089638406975267E-2</v>
      </c>
      <c r="GN18" s="80">
        <f t="shared" si="171"/>
        <v>5.2811952191596984E-2</v>
      </c>
      <c r="GO18" s="80">
        <f t="shared" si="172"/>
        <v>0.78640928589747905</v>
      </c>
      <c r="GP18" s="80">
        <f t="shared" si="173"/>
        <v>0.89376556088135339</v>
      </c>
      <c r="GQ18" s="80">
        <f t="shared" si="174"/>
        <v>3.4718987815794931E-2</v>
      </c>
      <c r="GR18" s="80">
        <f t="shared" si="175"/>
        <v>439.30658638389298</v>
      </c>
      <c r="GS18" s="80">
        <f t="shared" si="176"/>
        <v>11.665270431238104</v>
      </c>
      <c r="GT18" s="80">
        <f t="shared" si="177"/>
        <v>2.2993133214645369</v>
      </c>
      <c r="GU18" s="80">
        <f t="shared" si="178"/>
        <v>9.4559260345229062E-6</v>
      </c>
      <c r="GV18" s="80">
        <f t="shared" si="179"/>
        <v>1953.6415368224366</v>
      </c>
      <c r="GW18" s="80">
        <f t="shared" si="180"/>
        <v>-8.2700125542738319E-3</v>
      </c>
      <c r="GX18" s="184">
        <f t="shared" ca="1" si="181"/>
        <v>22.937599351186655</v>
      </c>
      <c r="GY18" s="81" t="e">
        <f>#REF!</f>
        <v>#REF!</v>
      </c>
      <c r="GZ18" s="81" t="e">
        <f>#REF!</f>
        <v>#REF!</v>
      </c>
      <c r="HA18" s="81">
        <f t="shared" si="182"/>
        <v>6.4999510979415822</v>
      </c>
      <c r="HB18" s="81">
        <f t="shared" si="183"/>
        <v>5.2217331834330096</v>
      </c>
      <c r="HC18" s="81" t="e">
        <f t="shared" si="184"/>
        <v>#REF!</v>
      </c>
      <c r="HD18" s="80">
        <f t="shared" si="185"/>
        <v>439.30658638389298</v>
      </c>
      <c r="HE18" s="80">
        <f t="shared" si="186"/>
        <v>11.665270431238104</v>
      </c>
      <c r="HF18" s="81">
        <f t="shared" si="187"/>
        <v>2.8814820067006792</v>
      </c>
      <c r="HG18" s="81"/>
      <c r="HH18" s="82">
        <f t="shared" si="188"/>
        <v>8.6793137518229882E-2</v>
      </c>
      <c r="HI18" s="82">
        <f t="shared" si="189"/>
        <v>0.839221238089076</v>
      </c>
      <c r="HJ18" s="82">
        <f t="shared" si="190"/>
        <v>3.4718987815794931E-2</v>
      </c>
      <c r="HK18" s="82">
        <f t="shared" si="191"/>
        <v>0</v>
      </c>
      <c r="HL18" s="82">
        <f t="shared" si="192"/>
        <v>4.4812223877011316E-2</v>
      </c>
      <c r="HM18" s="82">
        <f t="shared" si="193"/>
        <v>0</v>
      </c>
      <c r="HN18" s="82">
        <f t="shared" si="194"/>
        <v>0</v>
      </c>
      <c r="HO18" s="82">
        <f t="shared" si="195"/>
        <v>6.6433192298944843E-2</v>
      </c>
      <c r="HP18" s="82">
        <f t="shared" si="196"/>
        <v>0.14025089807892335</v>
      </c>
      <c r="HQ18" s="82">
        <f t="shared" si="197"/>
        <v>9.372763512586782E-2</v>
      </c>
      <c r="HR18" s="82">
        <f t="shared" si="198"/>
        <v>0.64227743531700443</v>
      </c>
      <c r="HS18" s="82">
        <f t="shared" si="199"/>
        <v>6.6425003608414274E-2</v>
      </c>
      <c r="HT18" s="82">
        <f t="shared" si="200"/>
        <v>6.4812477177276215E-2</v>
      </c>
      <c r="HU18" s="82">
        <f t="shared" si="201"/>
        <v>6.7029741255754498E-3</v>
      </c>
      <c r="HV18" s="82">
        <f t="shared" si="202"/>
        <v>3.4718987815794931E-2</v>
      </c>
      <c r="HW18" s="82"/>
      <c r="HX18" s="186">
        <f t="shared" si="203"/>
        <v>-8.7126533069786064E-7</v>
      </c>
      <c r="HY18" s="186">
        <f t="shared" si="204"/>
        <v>1.7017615095369951E-12</v>
      </c>
      <c r="HZ18" s="186">
        <f t="shared" si="205"/>
        <v>2.6643462929476964E-5</v>
      </c>
      <c r="IA18" s="186">
        <f t="shared" si="206"/>
        <v>7.4941841203235463E-9</v>
      </c>
      <c r="IB18" s="82">
        <f t="shared" si="207"/>
        <v>2.2993133214645369</v>
      </c>
      <c r="IC18" s="82" t="e">
        <f t="shared" ca="1" si="208"/>
        <v>#REF!</v>
      </c>
      <c r="ID18" s="82" t="e">
        <f ca="1">ID$8+ID$9*IE18+ID$10*#REF!+ID$11*EW18/(EW18+EU18)</f>
        <v>#REF!</v>
      </c>
      <c r="IE18" s="82" t="e">
        <f t="shared" ca="1" si="209"/>
        <v>#REF!</v>
      </c>
      <c r="IF18" s="82" t="e">
        <f ca="1">IF$8+IF$9*IE18+IF$10*#REF!+IF$11*(EW18/(EW18+EU18))</f>
        <v>#REF!</v>
      </c>
      <c r="IG18" s="82" t="e">
        <f t="shared" ca="1" si="210"/>
        <v>#REF!</v>
      </c>
      <c r="IH18" s="184">
        <f t="shared" si="211"/>
        <v>6.1109876209434304E-2</v>
      </c>
      <c r="II18" s="187">
        <f t="shared" si="212"/>
        <v>-25</v>
      </c>
      <c r="IJ18" s="187"/>
      <c r="IK18" s="82">
        <f t="shared" si="213"/>
        <v>2.0666717968536461</v>
      </c>
      <c r="IL18" s="187">
        <f t="shared" si="214"/>
        <v>1953.6415368224366</v>
      </c>
      <c r="IM18" s="186">
        <f t="shared" si="215"/>
        <v>1.2067098620636122E-5</v>
      </c>
    </row>
    <row r="19" spans="1:247" ht="14" x14ac:dyDescent="0.2">
      <c r="A19" s="189" t="s">
        <v>232</v>
      </c>
      <c r="F19" s="193">
        <v>50.844153889151308</v>
      </c>
      <c r="G19" s="193">
        <v>1.7636723351043566</v>
      </c>
      <c r="H19" s="193">
        <v>17.324301394539368</v>
      </c>
      <c r="I19" s="193">
        <v>8.6316949139651751</v>
      </c>
      <c r="J19" s="193">
        <v>0.15117191443751629</v>
      </c>
      <c r="K19" s="193">
        <v>4.8576575172588567</v>
      </c>
      <c r="L19" s="193">
        <v>10.078127629167755</v>
      </c>
      <c r="M19" s="193">
        <v>4.5553136883838246</v>
      </c>
      <c r="N19" s="193">
        <v>1.219453443129298</v>
      </c>
      <c r="O19" s="193">
        <v>0</v>
      </c>
      <c r="P19" s="193">
        <v>0.57445327486256192</v>
      </c>
      <c r="Q19" s="194">
        <v>1.5</v>
      </c>
      <c r="R19" s="176">
        <f t="shared" ca="1" si="4"/>
        <v>11.891832226442197</v>
      </c>
      <c r="T19" s="4">
        <v>48.42</v>
      </c>
      <c r="U19" s="4">
        <v>1.24</v>
      </c>
      <c r="V19" s="4">
        <v>5.7</v>
      </c>
      <c r="W19" s="4">
        <v>5.41</v>
      </c>
      <c r="X19" s="4">
        <v>0.09</v>
      </c>
      <c r="Y19" s="4">
        <v>15.26</v>
      </c>
      <c r="Z19" s="4">
        <v>22.4</v>
      </c>
      <c r="AA19" s="4">
        <v>0.52</v>
      </c>
      <c r="AB19" s="4">
        <v>2.6599999999999999E-2</v>
      </c>
      <c r="AC19" s="4">
        <v>7.2900000000000006E-2</v>
      </c>
      <c r="AE19" s="177">
        <f t="shared" ca="1" si="22"/>
        <v>1416.250345514663</v>
      </c>
      <c r="AF19" s="178">
        <f t="shared" ca="1" si="23"/>
        <v>1143.1003455146629</v>
      </c>
      <c r="AG19" s="178">
        <f t="shared" ca="1" si="24"/>
        <v>6.4959967442792337</v>
      </c>
      <c r="AH19" s="175"/>
      <c r="AI19" s="179">
        <f t="shared" ca="1" si="25"/>
        <v>1457.0248072471147</v>
      </c>
      <c r="AJ19" s="179">
        <f t="shared" ca="1" si="26"/>
        <v>7.7262268091134372</v>
      </c>
      <c r="AK19" s="179"/>
      <c r="AL19" s="179">
        <f t="shared" si="27"/>
        <v>1421.8322015453596</v>
      </c>
      <c r="AM19" s="179">
        <f t="shared" si="28"/>
        <v>5.0229171236205463</v>
      </c>
      <c r="AN19" s="180"/>
      <c r="AO19" s="179">
        <f t="shared" ca="1" si="29"/>
        <v>1413.8620343729133</v>
      </c>
      <c r="AP19" s="179">
        <f t="shared" ca="1" si="30"/>
        <v>1140.7120343729134</v>
      </c>
      <c r="AQ19" s="179">
        <f t="shared" ca="1" si="31"/>
        <v>6.0542431630830729</v>
      </c>
      <c r="AR19" s="179"/>
      <c r="AS19" s="179">
        <f t="shared" ca="1" si="32"/>
        <v>1429.2293583185217</v>
      </c>
      <c r="AT19" s="179">
        <f t="shared" ca="1" si="33"/>
        <v>1156.0793583185218</v>
      </c>
      <c r="AU19" s="181">
        <f t="shared" ca="1" si="34"/>
        <v>6.6495226738594804</v>
      </c>
      <c r="AV19" s="80"/>
      <c r="AW19" s="181">
        <f t="shared" si="35"/>
        <v>1438.5226687888244</v>
      </c>
      <c r="AX19" s="181">
        <f t="shared" si="36"/>
        <v>1165.3726687888243</v>
      </c>
      <c r="AY19" s="181">
        <f t="shared" ca="1" si="37"/>
        <v>1457.0248072471147</v>
      </c>
      <c r="AZ19" s="181">
        <f t="shared" ca="1" si="38"/>
        <v>1183.8748072471149</v>
      </c>
      <c r="BA19" s="181">
        <f t="shared" ca="1" si="39"/>
        <v>7.7262268091134372</v>
      </c>
      <c r="BB19" s="181"/>
      <c r="BC19" s="181">
        <f t="shared" si="40"/>
        <v>1421.8322015453596</v>
      </c>
      <c r="BD19" s="181">
        <f t="shared" si="41"/>
        <v>5.0229171236205463</v>
      </c>
      <c r="BE19" s="181">
        <f t="shared" si="42"/>
        <v>1148.6822015453595</v>
      </c>
      <c r="BF19" s="181"/>
      <c r="BG19" s="181">
        <f t="shared" ca="1" si="43"/>
        <v>7.4967041326759283</v>
      </c>
      <c r="BH19" s="181">
        <f t="shared" ca="1" si="44"/>
        <v>8.896612858923028</v>
      </c>
      <c r="BI19" s="181">
        <f t="shared" ca="1" si="45"/>
        <v>1148.2315613760811</v>
      </c>
      <c r="BJ19" s="181">
        <f t="shared" ca="1" si="46"/>
        <v>1165.5634349534575</v>
      </c>
      <c r="BK19" s="181">
        <f t="shared" ca="1" si="47"/>
        <v>1165.5634349534575</v>
      </c>
      <c r="BL19" s="181"/>
      <c r="BM19" s="181">
        <f t="shared" si="48"/>
        <v>1152.4869399428508</v>
      </c>
      <c r="BN19" s="180"/>
      <c r="BO19" s="182">
        <f t="shared" ca="1" si="49"/>
        <v>0.75301100491206752</v>
      </c>
      <c r="BP19" s="182">
        <f t="shared" ca="1" si="50"/>
        <v>0.71748695612480295</v>
      </c>
      <c r="BQ19" s="182">
        <f t="shared" ca="1" si="51"/>
        <v>7.8545720734210941E-2</v>
      </c>
      <c r="BR19" s="182">
        <f t="shared" ca="1" si="52"/>
        <v>1.3357168525656195E-2</v>
      </c>
      <c r="BS19" s="182">
        <f t="shared" ca="1" si="53"/>
        <v>2.0922447464104297E-2</v>
      </c>
      <c r="BT19" s="182">
        <f t="shared" ca="1" si="54"/>
        <v>7.350698268404901E-2</v>
      </c>
      <c r="BU19" s="182">
        <f t="shared" si="55"/>
        <v>0</v>
      </c>
      <c r="BV19" s="181">
        <f t="shared" ca="1" si="56"/>
        <v>0.90381927553282337</v>
      </c>
      <c r="BW19" s="180"/>
      <c r="BX19" s="182">
        <f t="shared" si="57"/>
        <v>0.78823854790082204</v>
      </c>
      <c r="BY19" s="182">
        <f t="shared" si="58"/>
        <v>0.1149022842558366</v>
      </c>
      <c r="BZ19" s="182">
        <f t="shared" si="59"/>
        <v>2.0518645411111029E-2</v>
      </c>
      <c r="CA19" s="182">
        <f t="shared" si="60"/>
        <v>3.763379482520058E-2</v>
      </c>
      <c r="CB19" s="182">
        <f t="shared" si="61"/>
        <v>8.6044757890082146E-2</v>
      </c>
      <c r="CC19" s="182">
        <f t="shared" si="62"/>
        <v>1.0756664446588046E-3</v>
      </c>
      <c r="CD19" s="182">
        <f t="shared" si="63"/>
        <v>1.0484136967277111</v>
      </c>
      <c r="CE19" s="182">
        <f t="shared" si="64"/>
        <v>0.19951407628201057</v>
      </c>
      <c r="CF19" s="180"/>
      <c r="CG19" s="181">
        <f t="shared" ca="1" si="65"/>
        <v>4.9649698976500076</v>
      </c>
      <c r="CH19" s="181">
        <f t="shared" ca="1" si="66"/>
        <v>3.8968740072219781</v>
      </c>
      <c r="CI19" s="181">
        <f t="shared" ca="1" si="67"/>
        <v>10.763358118943973</v>
      </c>
      <c r="CJ19" s="181">
        <f t="shared" ca="1" si="68"/>
        <v>1172.5420468646171</v>
      </c>
      <c r="CK19" s="183">
        <f t="shared" ca="1" si="69"/>
        <v>0.27615265632664571</v>
      </c>
      <c r="CL19" s="79"/>
      <c r="CM19" s="181">
        <f t="shared" si="70"/>
        <v>2.7132872616620198</v>
      </c>
      <c r="CN19" s="181">
        <f t="shared" si="71"/>
        <v>2.4970249346539219</v>
      </c>
      <c r="CO19" s="181">
        <f t="shared" ca="1" si="72"/>
        <v>767.25618677443902</v>
      </c>
      <c r="CP19" s="184"/>
      <c r="CQ19" s="80">
        <f t="shared" si="73"/>
        <v>0.84621363466248767</v>
      </c>
      <c r="CR19" s="80">
        <f t="shared" si="74"/>
        <v>2.2079354410736725E-2</v>
      </c>
      <c r="CS19" s="80">
        <f t="shared" si="75"/>
        <v>0.33982211619225722</v>
      </c>
      <c r="CT19" s="80">
        <f t="shared" si="76"/>
        <v>0.12014095228104922</v>
      </c>
      <c r="CU19" s="80">
        <f t="shared" si="77"/>
        <v>2.1310578246698333E-3</v>
      </c>
      <c r="CV19" s="80">
        <f t="shared" si="78"/>
        <v>0.12052424840113875</v>
      </c>
      <c r="CW19" s="80">
        <f t="shared" si="79"/>
        <v>0.17971816862350529</v>
      </c>
      <c r="CX19" s="80">
        <f t="shared" si="80"/>
        <v>0.14699562878282205</v>
      </c>
      <c r="CY19" s="80">
        <f t="shared" si="81"/>
        <v>2.5891830717425329E-2</v>
      </c>
      <c r="CZ19" s="80">
        <f t="shared" si="82"/>
        <v>0</v>
      </c>
      <c r="DA19" s="80">
        <f t="shared" si="83"/>
        <v>8.0944824092740002E-3</v>
      </c>
      <c r="DB19" s="80">
        <f t="shared" si="84"/>
        <v>1.811611474305366</v>
      </c>
      <c r="DC19" s="80"/>
      <c r="DD19" s="80">
        <f t="shared" si="85"/>
        <v>0.46710547303579814</v>
      </c>
      <c r="DE19" s="80">
        <f t="shared" si="86"/>
        <v>1.2187687439550308E-2</v>
      </c>
      <c r="DF19" s="80">
        <f t="shared" si="87"/>
        <v>0.18758001978462666</v>
      </c>
      <c r="DG19" s="80">
        <f t="shared" si="88"/>
        <v>6.6317173403373036E-2</v>
      </c>
      <c r="DH19" s="80">
        <f t="shared" si="89"/>
        <v>1.1763327042775295E-3</v>
      </c>
      <c r="DI19" s="80">
        <f t="shared" si="90"/>
        <v>6.6528750844521936E-2</v>
      </c>
      <c r="DJ19" s="80">
        <f t="shared" si="91"/>
        <v>9.9203483292362893E-2</v>
      </c>
      <c r="DK19" s="80">
        <f t="shared" si="92"/>
        <v>8.1140813506486109E-2</v>
      </c>
      <c r="DL19" s="80">
        <f t="shared" si="93"/>
        <v>1.4292154297241436E-2</v>
      </c>
      <c r="DM19" s="80">
        <f t="shared" si="94"/>
        <v>0</v>
      </c>
      <c r="DN19" s="80">
        <f t="shared" si="95"/>
        <v>4.4681116917620004E-3</v>
      </c>
      <c r="DO19" s="80">
        <f t="shared" si="96"/>
        <v>1</v>
      </c>
      <c r="DP19" s="80">
        <f t="shared" si="97"/>
        <v>50.079632642983491</v>
      </c>
      <c r="DQ19" s="80">
        <f t="shared" si="98"/>
        <v>0.80586775580309666</v>
      </c>
      <c r="DR19" s="80">
        <f t="shared" si="99"/>
        <v>1.55235181299669E-2</v>
      </c>
      <c r="DS19" s="80">
        <f t="shared" si="100"/>
        <v>5.5903727895960223E-2</v>
      </c>
      <c r="DT19" s="80">
        <f t="shared" si="101"/>
        <v>7.5299527881703188E-2</v>
      </c>
      <c r="DU19" s="80">
        <f t="shared" si="102"/>
        <v>1.2687224669603525E-3</v>
      </c>
      <c r="DV19" s="80">
        <f t="shared" si="103"/>
        <v>0.3786187116046883</v>
      </c>
      <c r="DW19" s="80">
        <f t="shared" si="104"/>
        <v>0.39944790593001817</v>
      </c>
      <c r="DX19" s="80">
        <f t="shared" si="105"/>
        <v>8.3899520643315705E-3</v>
      </c>
      <c r="DY19" s="80">
        <f t="shared" si="106"/>
        <v>2.8238991039959232E-4</v>
      </c>
      <c r="DZ19" s="80">
        <f t="shared" si="107"/>
        <v>4.7961094276116433E-4</v>
      </c>
      <c r="EA19" s="80">
        <f t="shared" si="108"/>
        <v>1.7410818226298863</v>
      </c>
      <c r="EB19" s="80"/>
      <c r="EC19" s="80">
        <f t="shared" si="109"/>
        <v>1.6117355116061933</v>
      </c>
      <c r="ED19" s="80">
        <f t="shared" si="110"/>
        <v>3.10470362599338E-2</v>
      </c>
      <c r="EE19" s="80">
        <f t="shared" si="111"/>
        <v>0.16771118368788068</v>
      </c>
      <c r="EF19" s="80">
        <f t="shared" si="112"/>
        <v>7.5299527881703188E-2</v>
      </c>
      <c r="EG19" s="80">
        <f t="shared" si="113"/>
        <v>1.2687224669603525E-3</v>
      </c>
      <c r="EH19" s="80">
        <f t="shared" si="114"/>
        <v>0.3786187116046883</v>
      </c>
      <c r="EI19" s="80">
        <f t="shared" si="115"/>
        <v>0.39944790593001817</v>
      </c>
      <c r="EJ19" s="80">
        <f t="shared" si="116"/>
        <v>8.3899520643315705E-3</v>
      </c>
      <c r="EK19" s="80">
        <f t="shared" si="117"/>
        <v>2.8238991039959232E-4</v>
      </c>
      <c r="EL19" s="80">
        <f t="shared" si="118"/>
        <v>1.4388328282834929E-3</v>
      </c>
      <c r="EM19" s="80">
        <f t="shared" si="119"/>
        <v>2.6752397742403922</v>
      </c>
      <c r="EN19" s="80">
        <f t="shared" si="120"/>
        <v>2.2427896212419465</v>
      </c>
      <c r="EO19" s="80"/>
      <c r="EP19" s="80">
        <f t="shared" si="121"/>
        <v>1.8073918388087247</v>
      </c>
      <c r="EQ19" s="80">
        <f t="shared" si="122"/>
        <v>3.4815985347050951E-2</v>
      </c>
      <c r="ER19" s="80">
        <f t="shared" si="123"/>
        <v>0.19260816119127533</v>
      </c>
      <c r="ES19" s="80">
        <f t="shared" si="124"/>
        <v>5.8152440236311609E-2</v>
      </c>
      <c r="ET19" s="80">
        <f t="shared" si="125"/>
        <v>0.25076060142758694</v>
      </c>
      <c r="EU19" s="80">
        <f t="shared" si="126"/>
        <v>0.16888099961750247</v>
      </c>
      <c r="EV19" s="80">
        <f t="shared" si="127"/>
        <v>2.8454775811351568E-3</v>
      </c>
      <c r="EW19" s="80">
        <f t="shared" si="128"/>
        <v>0.84916211679499265</v>
      </c>
      <c r="EX19" s="80">
        <f t="shared" si="129"/>
        <v>0.89587761764667406</v>
      </c>
      <c r="EY19" s="80">
        <f t="shared" si="130"/>
        <v>3.763379482520058E-2</v>
      </c>
      <c r="EZ19" s="80">
        <f t="shared" si="131"/>
        <v>1.2666823203752978E-3</v>
      </c>
      <c r="FA19" s="80">
        <f t="shared" si="132"/>
        <v>2.1513328893176093E-3</v>
      </c>
      <c r="FB19" s="80">
        <f t="shared" si="133"/>
        <v>4.0507864472585604</v>
      </c>
      <c r="FC19" s="80">
        <f t="shared" si="134"/>
        <v>0.10030621219674478</v>
      </c>
      <c r="FD19" s="80">
        <f t="shared" si="135"/>
        <v>0.15044914735388559</v>
      </c>
      <c r="FE19" s="80">
        <f t="shared" si="136"/>
        <v>3.763379482520058E-2</v>
      </c>
      <c r="FF19" s="80">
        <f t="shared" si="137"/>
        <v>2.0518645411111029E-2</v>
      </c>
      <c r="FG19" s="80">
        <f t="shared" si="138"/>
        <v>8.6044757890082146E-2</v>
      </c>
      <c r="FH19" s="80">
        <f t="shared" si="139"/>
        <v>1.0756664446588046E-3</v>
      </c>
      <c r="FI19" s="184">
        <f t="shared" si="140"/>
        <v>0.78823854790082204</v>
      </c>
      <c r="FJ19" s="80">
        <f t="shared" si="141"/>
        <v>0.1149022842558366</v>
      </c>
      <c r="FK19" s="80">
        <f t="shared" si="142"/>
        <v>1.0484136967277111</v>
      </c>
      <c r="FL19" s="80">
        <f t="shared" si="143"/>
        <v>0.78823854790082204</v>
      </c>
      <c r="FM19" s="80">
        <f t="shared" si="144"/>
        <v>2.4276665029780178</v>
      </c>
      <c r="FN19" s="80">
        <f t="shared" si="145"/>
        <v>-3.185926814899827</v>
      </c>
      <c r="FO19" s="80">
        <f t="shared" si="146"/>
        <v>-3.185926814899827</v>
      </c>
      <c r="FP19" s="80">
        <f t="shared" si="147"/>
        <v>0.50079632642983485</v>
      </c>
      <c r="FQ19" s="185">
        <f t="shared" ca="1" si="148"/>
        <v>1457.0248072471147</v>
      </c>
      <c r="FR19" s="185">
        <f t="shared" ca="1" si="149"/>
        <v>7.7262268091134372</v>
      </c>
      <c r="FS19" s="80">
        <f t="shared" ca="1" si="150"/>
        <v>0.14570248072471148</v>
      </c>
      <c r="FT19" s="184">
        <f t="shared" ca="1" si="151"/>
        <v>-1.4717534463561521</v>
      </c>
      <c r="FU19" s="184">
        <f t="shared" ca="1" si="152"/>
        <v>5.6749074834374884</v>
      </c>
      <c r="FV19" s="80">
        <f t="shared" si="153"/>
        <v>174.86014237199953</v>
      </c>
      <c r="FW19" s="80">
        <f t="shared" si="154"/>
        <v>5.5705624488324633E-2</v>
      </c>
      <c r="FX19" s="184">
        <f t="shared" si="155"/>
        <v>83.411213445200048</v>
      </c>
      <c r="FY19" s="184">
        <f t="shared" si="156"/>
        <v>314.06387739551178</v>
      </c>
      <c r="FZ19" s="184">
        <f t="shared" si="157"/>
        <v>1.6611494615586205E-3</v>
      </c>
      <c r="GA19" s="184">
        <f t="shared" si="158"/>
        <v>0.19951407628201057</v>
      </c>
      <c r="GB19" s="80">
        <f t="shared" si="159"/>
        <v>0.93635689005300982</v>
      </c>
      <c r="GC19" s="80">
        <f t="shared" si="160"/>
        <v>0.19542597066942496</v>
      </c>
      <c r="GD19" s="80">
        <f t="shared" si="161"/>
        <v>0.13340289050853249</v>
      </c>
      <c r="GE19" s="80">
        <f t="shared" si="162"/>
        <v>0.9070315744166374</v>
      </c>
      <c r="GF19" s="80">
        <f t="shared" si="163"/>
        <v>1.0705329799112984E-2</v>
      </c>
      <c r="GG19" s="80">
        <f t="shared" si="164"/>
        <v>6.8574787420757691E-2</v>
      </c>
      <c r="GH19" s="80">
        <f t="shared" si="165"/>
        <v>0.86659710949146751</v>
      </c>
      <c r="GI19" s="80">
        <f t="shared" si="166"/>
        <v>0.23700840343066315</v>
      </c>
      <c r="GJ19" s="80">
        <f t="shared" si="167"/>
        <v>-4.3643127354107613E-3</v>
      </c>
      <c r="GK19" s="80">
        <f t="shared" si="168"/>
        <v>1.3005365673660185E-2</v>
      </c>
      <c r="GL19" s="80">
        <f t="shared" si="169"/>
        <v>1.3005365673660185E-2</v>
      </c>
      <c r="GM19" s="80">
        <f t="shared" si="170"/>
        <v>5.5569421747097503E-2</v>
      </c>
      <c r="GN19" s="80">
        <f t="shared" si="171"/>
        <v>5.0637744273329996E-2</v>
      </c>
      <c r="GO19" s="80">
        <f t="shared" si="172"/>
        <v>0.79852437252166264</v>
      </c>
      <c r="GP19" s="80">
        <f t="shared" si="173"/>
        <v>0.89587761764667406</v>
      </c>
      <c r="GQ19" s="80">
        <f t="shared" si="174"/>
        <v>3.763379482520058E-2</v>
      </c>
      <c r="GR19" s="80">
        <f t="shared" si="175"/>
        <v>439.49430229736686</v>
      </c>
      <c r="GS19" s="80">
        <f t="shared" si="176"/>
        <v>11.663100008619651</v>
      </c>
      <c r="GT19" s="80">
        <f t="shared" si="177"/>
        <v>2.3292814858928463</v>
      </c>
      <c r="GU19" s="80">
        <f t="shared" si="178"/>
        <v>9.5791701107343292E-6</v>
      </c>
      <c r="GV19" s="80">
        <f t="shared" si="179"/>
        <v>1979.4536629673555</v>
      </c>
      <c r="GW19" s="80">
        <f t="shared" si="180"/>
        <v>-8.3762025349960086E-3</v>
      </c>
      <c r="GX19" s="184">
        <f t="shared" ca="1" si="181"/>
        <v>23.737983118943959</v>
      </c>
      <c r="GY19" s="81" t="e">
        <f>#REF!</f>
        <v>#REF!</v>
      </c>
      <c r="GZ19" s="81" t="e">
        <f>#REF!</f>
        <v>#REF!</v>
      </c>
      <c r="HA19" s="81">
        <f t="shared" si="182"/>
        <v>5.7747671315131228</v>
      </c>
      <c r="HB19" s="81">
        <f t="shared" si="183"/>
        <v>5.0798209493663862</v>
      </c>
      <c r="HC19" s="81" t="e">
        <f t="shared" si="184"/>
        <v>#REF!</v>
      </c>
      <c r="HD19" s="80">
        <f t="shared" si="185"/>
        <v>439.49430229736686</v>
      </c>
      <c r="HE19" s="80">
        <f t="shared" si="186"/>
        <v>11.663100008619651</v>
      </c>
      <c r="HF19" s="81">
        <f t="shared" si="187"/>
        <v>2.6679995221176682</v>
      </c>
      <c r="HG19" s="81"/>
      <c r="HH19" s="82">
        <f t="shared" si="188"/>
        <v>7.1420265001892844E-2</v>
      </c>
      <c r="HI19" s="82">
        <f t="shared" si="189"/>
        <v>0.84916211679499265</v>
      </c>
      <c r="HJ19" s="82">
        <f t="shared" si="190"/>
        <v>3.763379482520058E-2</v>
      </c>
      <c r="HK19" s="82">
        <f t="shared" si="191"/>
        <v>0</v>
      </c>
      <c r="HL19" s="82">
        <f t="shared" si="192"/>
        <v>6.2672417371544192E-2</v>
      </c>
      <c r="HM19" s="82">
        <f t="shared" si="193"/>
        <v>0</v>
      </c>
      <c r="HN19" s="82">
        <f t="shared" si="194"/>
        <v>0</v>
      </c>
      <c r="HO19" s="82">
        <f t="shared" si="195"/>
        <v>5.8152440236311609E-2</v>
      </c>
      <c r="HP19" s="82">
        <f t="shared" si="196"/>
        <v>0.12993574381973111</v>
      </c>
      <c r="HQ19" s="82">
        <f t="shared" si="197"/>
        <v>7.7581611829771899E-2</v>
      </c>
      <c r="HR19" s="82">
        <f t="shared" si="198"/>
        <v>0.64870867847294145</v>
      </c>
      <c r="HS19" s="82">
        <f t="shared" si="199"/>
        <v>5.4560777982457426E-2</v>
      </c>
      <c r="HT19" s="82">
        <f t="shared" si="200"/>
        <v>6.1330295739408403E-2</v>
      </c>
      <c r="HU19" s="82">
        <f t="shared" si="201"/>
        <v>5.1582917887168242E-3</v>
      </c>
      <c r="HV19" s="82">
        <f t="shared" si="202"/>
        <v>3.763379482520058E-2</v>
      </c>
      <c r="HW19" s="82"/>
      <c r="HX19" s="186">
        <f t="shared" si="203"/>
        <v>-8.7021108931606763E-7</v>
      </c>
      <c r="HY19" s="186">
        <f t="shared" si="204"/>
        <v>1.7158814917261954E-12</v>
      </c>
      <c r="HZ19" s="186">
        <f t="shared" si="205"/>
        <v>2.655582220504785E-5</v>
      </c>
      <c r="IA19" s="186">
        <f t="shared" si="206"/>
        <v>7.4581202687739732E-9</v>
      </c>
      <c r="IB19" s="82">
        <f t="shared" si="207"/>
        <v>2.3292814858928463</v>
      </c>
      <c r="IC19" s="82" t="e">
        <f t="shared" ca="1" si="208"/>
        <v>#REF!</v>
      </c>
      <c r="ID19" s="82" t="e">
        <f ca="1">ID$8+ID$9*IE19+ID$10*#REF!+ID$11*EW19/(EW19+EU19)</f>
        <v>#REF!</v>
      </c>
      <c r="IE19" s="82" t="e">
        <f t="shared" ca="1" si="209"/>
        <v>#REF!</v>
      </c>
      <c r="IF19" s="82" t="e">
        <f ca="1">IF$8+IF$9*IE19+IF$10*#REF!+IF$11*(EW19/(EW19+EU19))</f>
        <v>#REF!</v>
      </c>
      <c r="IG19" s="82" t="e">
        <f t="shared" ca="1" si="210"/>
        <v>#REF!</v>
      </c>
      <c r="IH19" s="184">
        <f t="shared" si="211"/>
        <v>5.5705624488324633E-2</v>
      </c>
      <c r="II19" s="187">
        <f t="shared" si="212"/>
        <v>-25</v>
      </c>
      <c r="IJ19" s="187"/>
      <c r="IK19" s="82">
        <f t="shared" si="213"/>
        <v>2.0665502314827866</v>
      </c>
      <c r="IL19" s="187">
        <f t="shared" si="214"/>
        <v>1979.4536629673555</v>
      </c>
      <c r="IM19" s="186">
        <f t="shared" si="215"/>
        <v>1.1902773185687561E-5</v>
      </c>
    </row>
    <row r="20" spans="1:247" ht="14" x14ac:dyDescent="0.2">
      <c r="A20" s="189" t="s">
        <v>232</v>
      </c>
      <c r="F20" s="193">
        <v>50.844153889151308</v>
      </c>
      <c r="G20" s="193">
        <v>1.7636723351043566</v>
      </c>
      <c r="H20" s="193">
        <v>17.324301394539368</v>
      </c>
      <c r="I20" s="193">
        <v>8.6316949139651751</v>
      </c>
      <c r="J20" s="193">
        <v>0.15117191443751629</v>
      </c>
      <c r="K20" s="193">
        <v>4.8576575172588567</v>
      </c>
      <c r="L20" s="193">
        <v>10.078127629167755</v>
      </c>
      <c r="M20" s="193">
        <v>4.5553136883838246</v>
      </c>
      <c r="N20" s="193">
        <v>1.219453443129298</v>
      </c>
      <c r="O20" s="193">
        <v>0</v>
      </c>
      <c r="P20" s="193">
        <v>0.57445327486256192</v>
      </c>
      <c r="Q20" s="194">
        <v>1.5</v>
      </c>
      <c r="R20" s="176">
        <f t="shared" ca="1" si="4"/>
        <v>11.884979156561217</v>
      </c>
      <c r="T20" s="4">
        <v>48.54</v>
      </c>
      <c r="U20" s="4">
        <v>1.22</v>
      </c>
      <c r="V20" s="4">
        <v>5.86</v>
      </c>
      <c r="W20" s="4">
        <v>5.44</v>
      </c>
      <c r="X20" s="4">
        <v>0.08</v>
      </c>
      <c r="Y20" s="4">
        <v>14.96</v>
      </c>
      <c r="Z20" s="4">
        <v>22.51</v>
      </c>
      <c r="AA20" s="4">
        <v>0.52</v>
      </c>
      <c r="AB20" s="4">
        <v>1.01E-2</v>
      </c>
      <c r="AC20" s="4">
        <v>5.16E-2</v>
      </c>
      <c r="AE20" s="177">
        <f t="shared" ca="1" si="22"/>
        <v>1413.218326194313</v>
      </c>
      <c r="AF20" s="178">
        <f t="shared" ca="1" si="23"/>
        <v>1140.0683261943132</v>
      </c>
      <c r="AG20" s="178">
        <f t="shared" ca="1" si="24"/>
        <v>6.4596054459512118</v>
      </c>
      <c r="AH20" s="175"/>
      <c r="AI20" s="179">
        <f t="shared" ca="1" si="25"/>
        <v>1456.9390964189786</v>
      </c>
      <c r="AJ20" s="179">
        <f t="shared" ca="1" si="26"/>
        <v>7.7181500564686987</v>
      </c>
      <c r="AK20" s="179"/>
      <c r="AL20" s="179">
        <f t="shared" si="27"/>
        <v>1421.7405028621813</v>
      </c>
      <c r="AM20" s="179">
        <f t="shared" si="28"/>
        <v>5.0169375085643484</v>
      </c>
      <c r="AN20" s="180"/>
      <c r="AO20" s="179">
        <f t="shared" ca="1" si="29"/>
        <v>1410.2617863230348</v>
      </c>
      <c r="AP20" s="179">
        <f t="shared" ca="1" si="30"/>
        <v>1137.1117863230347</v>
      </c>
      <c r="AQ20" s="179">
        <f t="shared" ca="1" si="31"/>
        <v>5.9101772066332563</v>
      </c>
      <c r="AR20" s="179"/>
      <c r="AS20" s="179">
        <f t="shared" ca="1" si="32"/>
        <v>1429.1670766857417</v>
      </c>
      <c r="AT20" s="179">
        <f t="shared" ca="1" si="33"/>
        <v>1156.0170766857418</v>
      </c>
      <c r="AU20" s="181">
        <f t="shared" ca="1" si="34"/>
        <v>6.6424441608294869</v>
      </c>
      <c r="AV20" s="80"/>
      <c r="AW20" s="181">
        <f t="shared" si="35"/>
        <v>1438.4412194008619</v>
      </c>
      <c r="AX20" s="181">
        <f t="shared" si="36"/>
        <v>1165.2912194008618</v>
      </c>
      <c r="AY20" s="181">
        <f t="shared" ca="1" si="37"/>
        <v>1456.9390964189786</v>
      </c>
      <c r="AZ20" s="181">
        <f t="shared" ca="1" si="38"/>
        <v>1183.7890964189787</v>
      </c>
      <c r="BA20" s="181">
        <f t="shared" ca="1" si="39"/>
        <v>7.7181500564686987</v>
      </c>
      <c r="BB20" s="181"/>
      <c r="BC20" s="181">
        <f t="shared" si="40"/>
        <v>1421.7405028621813</v>
      </c>
      <c r="BD20" s="181">
        <f t="shared" si="41"/>
        <v>5.0169375085643484</v>
      </c>
      <c r="BE20" s="181">
        <f t="shared" si="42"/>
        <v>1148.5905028621814</v>
      </c>
      <c r="BF20" s="181"/>
      <c r="BG20" s="181">
        <f t="shared" ca="1" si="43"/>
        <v>7.4881799644357248</v>
      </c>
      <c r="BH20" s="181">
        <f t="shared" ca="1" si="44"/>
        <v>9.0818734505526706</v>
      </c>
      <c r="BI20" s="181">
        <f t="shared" ca="1" si="45"/>
        <v>1145.3329865365995</v>
      </c>
      <c r="BJ20" s="181">
        <f t="shared" ca="1" si="46"/>
        <v>1165.4922158853187</v>
      </c>
      <c r="BK20" s="181">
        <f t="shared" ca="1" si="47"/>
        <v>1165.4922158853187</v>
      </c>
      <c r="BL20" s="181"/>
      <c r="BM20" s="181">
        <f t="shared" si="48"/>
        <v>1152.4554638163586</v>
      </c>
      <c r="BN20" s="180"/>
      <c r="BO20" s="182">
        <f t="shared" ca="1" si="49"/>
        <v>0.76366271509526418</v>
      </c>
      <c r="BP20" s="182">
        <f t="shared" ca="1" si="50"/>
        <v>0.72163822920336484</v>
      </c>
      <c r="BQ20" s="182">
        <f t="shared" ca="1" si="51"/>
        <v>7.8798834626959288E-2</v>
      </c>
      <c r="BR20" s="182">
        <f t="shared" ca="1" si="52"/>
        <v>1.3261842621743791E-2</v>
      </c>
      <c r="BS20" s="182">
        <f t="shared" ca="1" si="53"/>
        <v>2.0922487036610145E-2</v>
      </c>
      <c r="BT20" s="182">
        <f t="shared" ca="1" si="54"/>
        <v>7.3757212562361507E-2</v>
      </c>
      <c r="BU20" s="182">
        <f t="shared" si="55"/>
        <v>0</v>
      </c>
      <c r="BV20" s="181">
        <f t="shared" ca="1" si="56"/>
        <v>0.90837860605103948</v>
      </c>
      <c r="BW20" s="180"/>
      <c r="BX20" s="182">
        <f t="shared" si="57"/>
        <v>0.78872504877685889</v>
      </c>
      <c r="BY20" s="182">
        <f t="shared" si="58"/>
        <v>0.1063310562707015</v>
      </c>
      <c r="BZ20" s="182">
        <f t="shared" si="59"/>
        <v>3.0215068336230458E-2</v>
      </c>
      <c r="CA20" s="182">
        <f t="shared" si="60"/>
        <v>3.7600055461744761E-2</v>
      </c>
      <c r="CB20" s="182">
        <f t="shared" si="61"/>
        <v>7.9769090777937868E-2</v>
      </c>
      <c r="CC20" s="182">
        <f t="shared" si="62"/>
        <v>7.606944839125961E-4</v>
      </c>
      <c r="CD20" s="182">
        <f t="shared" si="63"/>
        <v>1.0434010141073862</v>
      </c>
      <c r="CE20" s="182">
        <f t="shared" si="64"/>
        <v>0.20464357614273107</v>
      </c>
      <c r="CF20" s="180"/>
      <c r="CG20" s="181">
        <f t="shared" ca="1" si="65"/>
        <v>5.3730908620555056</v>
      </c>
      <c r="CH20" s="181">
        <f t="shared" ca="1" si="66"/>
        <v>4.5463630861861795</v>
      </c>
      <c r="CI20" s="181">
        <f t="shared" ca="1" si="67"/>
        <v>10.546823702112023</v>
      </c>
      <c r="CJ20" s="181">
        <f t="shared" ca="1" si="68"/>
        <v>1170.6032905610032</v>
      </c>
      <c r="CK20" s="183">
        <f t="shared" ca="1" si="69"/>
        <v>0.27613349006653071</v>
      </c>
      <c r="CL20" s="79"/>
      <c r="CM20" s="181">
        <f t="shared" si="70"/>
        <v>2.8993713271132324</v>
      </c>
      <c r="CN20" s="181">
        <f t="shared" si="71"/>
        <v>2.7018906591109086</v>
      </c>
      <c r="CO20" s="181">
        <f t="shared" ca="1" si="72"/>
        <v>755.71133153972585</v>
      </c>
      <c r="CP20" s="184"/>
      <c r="CQ20" s="80">
        <f t="shared" si="73"/>
        <v>0.84621363466248767</v>
      </c>
      <c r="CR20" s="80">
        <f t="shared" si="74"/>
        <v>2.2079354410736725E-2</v>
      </c>
      <c r="CS20" s="80">
        <f t="shared" si="75"/>
        <v>0.33982211619225722</v>
      </c>
      <c r="CT20" s="80">
        <f t="shared" si="76"/>
        <v>0.12014095228104922</v>
      </c>
      <c r="CU20" s="80">
        <f t="shared" si="77"/>
        <v>2.1310578246698333E-3</v>
      </c>
      <c r="CV20" s="80">
        <f t="shared" si="78"/>
        <v>0.12052424840113875</v>
      </c>
      <c r="CW20" s="80">
        <f t="shared" si="79"/>
        <v>0.17971816862350529</v>
      </c>
      <c r="CX20" s="80">
        <f t="shared" si="80"/>
        <v>0.14699562878282205</v>
      </c>
      <c r="CY20" s="80">
        <f t="shared" si="81"/>
        <v>2.5891830717425329E-2</v>
      </c>
      <c r="CZ20" s="80">
        <f t="shared" si="82"/>
        <v>0</v>
      </c>
      <c r="DA20" s="80">
        <f t="shared" si="83"/>
        <v>8.0944824092740002E-3</v>
      </c>
      <c r="DB20" s="80">
        <f t="shared" si="84"/>
        <v>1.811611474305366</v>
      </c>
      <c r="DC20" s="80"/>
      <c r="DD20" s="80">
        <f t="shared" si="85"/>
        <v>0.46710547303579814</v>
      </c>
      <c r="DE20" s="80">
        <f t="shared" si="86"/>
        <v>1.2187687439550308E-2</v>
      </c>
      <c r="DF20" s="80">
        <f t="shared" si="87"/>
        <v>0.18758001978462666</v>
      </c>
      <c r="DG20" s="80">
        <f t="shared" si="88"/>
        <v>6.6317173403373036E-2</v>
      </c>
      <c r="DH20" s="80">
        <f t="shared" si="89"/>
        <v>1.1763327042775295E-3</v>
      </c>
      <c r="DI20" s="80">
        <f t="shared" si="90"/>
        <v>6.6528750844521936E-2</v>
      </c>
      <c r="DJ20" s="80">
        <f t="shared" si="91"/>
        <v>9.9203483292362893E-2</v>
      </c>
      <c r="DK20" s="80">
        <f t="shared" si="92"/>
        <v>8.1140813506486109E-2</v>
      </c>
      <c r="DL20" s="80">
        <f t="shared" si="93"/>
        <v>1.4292154297241436E-2</v>
      </c>
      <c r="DM20" s="80">
        <f t="shared" si="94"/>
        <v>0</v>
      </c>
      <c r="DN20" s="80">
        <f t="shared" si="95"/>
        <v>4.4681116917620004E-3</v>
      </c>
      <c r="DO20" s="80">
        <f t="shared" si="96"/>
        <v>1</v>
      </c>
      <c r="DP20" s="80">
        <f t="shared" si="97"/>
        <v>50.079632642983491</v>
      </c>
      <c r="DQ20" s="80">
        <f t="shared" si="98"/>
        <v>0.80786494974560741</v>
      </c>
      <c r="DR20" s="80">
        <f t="shared" si="99"/>
        <v>1.5273138805290014E-2</v>
      </c>
      <c r="DS20" s="80">
        <f t="shared" si="100"/>
        <v>5.7472955345671387E-2</v>
      </c>
      <c r="DT20" s="80">
        <f t="shared" si="101"/>
        <v>7.5717085337609125E-2</v>
      </c>
      <c r="DU20" s="80">
        <f t="shared" si="102"/>
        <v>1.1277533039647577E-3</v>
      </c>
      <c r="DV20" s="80">
        <f t="shared" si="103"/>
        <v>0.37117535554430781</v>
      </c>
      <c r="DW20" s="80">
        <f t="shared" si="104"/>
        <v>0.4014094804680674</v>
      </c>
      <c r="DX20" s="80">
        <f t="shared" si="105"/>
        <v>8.3899520643315705E-3</v>
      </c>
      <c r="DY20" s="80">
        <f t="shared" si="106"/>
        <v>1.0722323665548431E-4</v>
      </c>
      <c r="DZ20" s="80">
        <f t="shared" si="107"/>
        <v>3.3947770434123565E-4</v>
      </c>
      <c r="EA20" s="80">
        <f t="shared" si="108"/>
        <v>1.7388773715558463</v>
      </c>
      <c r="EB20" s="80"/>
      <c r="EC20" s="80">
        <f t="shared" si="109"/>
        <v>1.6157298994912148</v>
      </c>
      <c r="ED20" s="80">
        <f t="shared" si="110"/>
        <v>3.0546277610580028E-2</v>
      </c>
      <c r="EE20" s="80">
        <f t="shared" si="111"/>
        <v>0.17241886603701417</v>
      </c>
      <c r="EF20" s="80">
        <f t="shared" si="112"/>
        <v>7.5717085337609125E-2</v>
      </c>
      <c r="EG20" s="80">
        <f t="shared" si="113"/>
        <v>1.1277533039647577E-3</v>
      </c>
      <c r="EH20" s="80">
        <f t="shared" si="114"/>
        <v>0.37117535554430781</v>
      </c>
      <c r="EI20" s="80">
        <f t="shared" si="115"/>
        <v>0.4014094804680674</v>
      </c>
      <c r="EJ20" s="80">
        <f t="shared" si="116"/>
        <v>8.3899520643315705E-3</v>
      </c>
      <c r="EK20" s="80">
        <f t="shared" si="117"/>
        <v>1.0722323665548431E-4</v>
      </c>
      <c r="EL20" s="80">
        <f t="shared" si="118"/>
        <v>1.0184331130237069E-3</v>
      </c>
      <c r="EM20" s="80">
        <f t="shared" si="119"/>
        <v>2.677640326206769</v>
      </c>
      <c r="EN20" s="80">
        <f t="shared" si="120"/>
        <v>2.2407789206326272</v>
      </c>
      <c r="EO20" s="80"/>
      <c r="EP20" s="80">
        <f t="shared" si="121"/>
        <v>1.8102467501078938</v>
      </c>
      <c r="EQ20" s="80">
        <f t="shared" si="122"/>
        <v>3.4223727486790048E-2</v>
      </c>
      <c r="ER20" s="80">
        <f t="shared" si="123"/>
        <v>0.18975324989210618</v>
      </c>
      <c r="ES20" s="80">
        <f t="shared" si="124"/>
        <v>6.7815123797975219E-2</v>
      </c>
      <c r="ET20" s="80">
        <f t="shared" si="125"/>
        <v>0.2575683736900814</v>
      </c>
      <c r="EU20" s="80">
        <f t="shared" si="126"/>
        <v>0.1696652487562563</v>
      </c>
      <c r="EV20" s="80">
        <f t="shared" si="127"/>
        <v>2.5270458311980287E-3</v>
      </c>
      <c r="EW20" s="80">
        <f t="shared" si="128"/>
        <v>0.83172191256200567</v>
      </c>
      <c r="EX20" s="80">
        <f t="shared" si="129"/>
        <v>0.89946990237493973</v>
      </c>
      <c r="EY20" s="80">
        <f t="shared" si="130"/>
        <v>3.7600055461744761E-2</v>
      </c>
      <c r="EZ20" s="80">
        <f t="shared" si="131"/>
        <v>4.8052713699922578E-4</v>
      </c>
      <c r="FA20" s="80">
        <f t="shared" si="132"/>
        <v>1.5213889678251922E-3</v>
      </c>
      <c r="FB20" s="80">
        <f t="shared" si="133"/>
        <v>4.0450249323757346</v>
      </c>
      <c r="FC20" s="80">
        <f t="shared" si="134"/>
        <v>8.9569337614470446E-2</v>
      </c>
      <c r="FD20" s="80">
        <f t="shared" si="135"/>
        <v>0.13357128757955117</v>
      </c>
      <c r="FE20" s="80">
        <f t="shared" si="136"/>
        <v>3.7600055461744761E-2</v>
      </c>
      <c r="FF20" s="80">
        <f t="shared" si="137"/>
        <v>3.0215068336230458E-2</v>
      </c>
      <c r="FG20" s="80">
        <f t="shared" si="138"/>
        <v>7.9769090777937868E-2</v>
      </c>
      <c r="FH20" s="80">
        <f t="shared" si="139"/>
        <v>7.606944839125961E-4</v>
      </c>
      <c r="FI20" s="184">
        <f t="shared" si="140"/>
        <v>0.78872504877685889</v>
      </c>
      <c r="FJ20" s="80">
        <f t="shared" si="141"/>
        <v>0.1063310562707015</v>
      </c>
      <c r="FK20" s="80">
        <f t="shared" si="142"/>
        <v>1.0434010141073862</v>
      </c>
      <c r="FL20" s="80">
        <f t="shared" si="143"/>
        <v>0.78872504877685878</v>
      </c>
      <c r="FM20" s="80">
        <f t="shared" si="144"/>
        <v>2.4267695831583098</v>
      </c>
      <c r="FN20" s="80">
        <f t="shared" si="145"/>
        <v>-3.1874407443860817</v>
      </c>
      <c r="FO20" s="80">
        <f t="shared" si="146"/>
        <v>-3.1874407443860817</v>
      </c>
      <c r="FP20" s="80">
        <f t="shared" si="147"/>
        <v>0.50079632642983485</v>
      </c>
      <c r="FQ20" s="185">
        <f t="shared" ca="1" si="148"/>
        <v>1456.9390964189786</v>
      </c>
      <c r="FR20" s="185">
        <f t="shared" ca="1" si="149"/>
        <v>7.7181500564686987</v>
      </c>
      <c r="FS20" s="80">
        <f t="shared" ca="1" si="150"/>
        <v>0.14569390964189785</v>
      </c>
      <c r="FT20" s="184">
        <f t="shared" ca="1" si="151"/>
        <v>-1.4698060131534223</v>
      </c>
      <c r="FU20" s="184">
        <f t="shared" ca="1" si="152"/>
        <v>5.6748577611701156</v>
      </c>
      <c r="FV20" s="80">
        <f t="shared" si="153"/>
        <v>175.54679116511576</v>
      </c>
      <c r="FW20" s="80">
        <f t="shared" si="154"/>
        <v>5.3170443055575882E-2</v>
      </c>
      <c r="FX20" s="184">
        <f t="shared" si="155"/>
        <v>83.056977829343964</v>
      </c>
      <c r="FY20" s="184">
        <f t="shared" si="156"/>
        <v>314.59144839376285</v>
      </c>
      <c r="FZ20" s="184">
        <f t="shared" si="157"/>
        <v>1.6611494615586205E-3</v>
      </c>
      <c r="GA20" s="184">
        <f t="shared" si="158"/>
        <v>0.20464357614273107</v>
      </c>
      <c r="GB20" s="80">
        <f t="shared" si="159"/>
        <v>0.93959700366788246</v>
      </c>
      <c r="GC20" s="80">
        <f t="shared" si="160"/>
        <v>0.19312957786706092</v>
      </c>
      <c r="GD20" s="80">
        <f t="shared" si="161"/>
        <v>0.13345490794406392</v>
      </c>
      <c r="GE20" s="80">
        <f t="shared" si="162"/>
        <v>0.8979611487152348</v>
      </c>
      <c r="GF20" s="80">
        <f t="shared" si="163"/>
        <v>1.3856674988556694E-2</v>
      </c>
      <c r="GG20" s="80">
        <f t="shared" si="164"/>
        <v>8.0095911141785853E-2</v>
      </c>
      <c r="GH20" s="80">
        <f t="shared" si="165"/>
        <v>0.86654509205593611</v>
      </c>
      <c r="GI20" s="80">
        <f t="shared" si="166"/>
        <v>0.24343520243487826</v>
      </c>
      <c r="GJ20" s="80">
        <f t="shared" si="167"/>
        <v>-4.8380330269149037E-3</v>
      </c>
      <c r="GK20" s="80">
        <f t="shared" si="168"/>
        <v>1.399493188264465E-2</v>
      </c>
      <c r="GL20" s="80">
        <f t="shared" si="169"/>
        <v>1.399493188264465E-2</v>
      </c>
      <c r="GM20" s="80">
        <f t="shared" si="170"/>
        <v>6.6100979259141199E-2</v>
      </c>
      <c r="GN20" s="80">
        <f t="shared" si="171"/>
        <v>4.6408064449472888E-2</v>
      </c>
      <c r="GO20" s="80">
        <f t="shared" si="172"/>
        <v>0.7853138481125328</v>
      </c>
      <c r="GP20" s="80">
        <f t="shared" si="173"/>
        <v>0.89946990237493973</v>
      </c>
      <c r="GQ20" s="80">
        <f t="shared" si="174"/>
        <v>3.7600055461744761E-2</v>
      </c>
      <c r="GR20" s="80">
        <f t="shared" si="175"/>
        <v>439.38134053256078</v>
      </c>
      <c r="GS20" s="80">
        <f t="shared" si="176"/>
        <v>11.657834608435504</v>
      </c>
      <c r="GT20" s="80">
        <f t="shared" si="177"/>
        <v>2.3164421158313209</v>
      </c>
      <c r="GU20" s="80">
        <f t="shared" si="178"/>
        <v>9.5263682013563062E-6</v>
      </c>
      <c r="GV20" s="80">
        <f t="shared" si="179"/>
        <v>1969.3856256303911</v>
      </c>
      <c r="GW20" s="80">
        <f t="shared" si="180"/>
        <v>-8.32628739530397E-3</v>
      </c>
      <c r="GX20" s="184">
        <f t="shared" ca="1" si="181"/>
        <v>23.521448702112025</v>
      </c>
      <c r="GY20" s="81" t="e">
        <f>#REF!</f>
        <v>#REF!</v>
      </c>
      <c r="GZ20" s="81" t="e">
        <f>#REF!</f>
        <v>#REF!</v>
      </c>
      <c r="HA20" s="81">
        <f t="shared" si="182"/>
        <v>5.7747671315131228</v>
      </c>
      <c r="HB20" s="81">
        <f t="shared" si="183"/>
        <v>5.0798209493663862</v>
      </c>
      <c r="HC20" s="81" t="e">
        <f t="shared" si="184"/>
        <v>#REF!</v>
      </c>
      <c r="HD20" s="80">
        <f t="shared" si="185"/>
        <v>439.38134053256078</v>
      </c>
      <c r="HE20" s="80">
        <f t="shared" si="186"/>
        <v>11.657834608435504</v>
      </c>
      <c r="HF20" s="81">
        <f t="shared" si="187"/>
        <v>2.902031325514173</v>
      </c>
      <c r="HG20" s="81"/>
      <c r="HH20" s="82">
        <f t="shared" si="188"/>
        <v>8.2622956972983885E-2</v>
      </c>
      <c r="HI20" s="82">
        <f t="shared" si="189"/>
        <v>0.83172191256200567</v>
      </c>
      <c r="HJ20" s="82">
        <f t="shared" si="190"/>
        <v>3.7600055461744761E-2</v>
      </c>
      <c r="HK20" s="82">
        <f t="shared" si="191"/>
        <v>0</v>
      </c>
      <c r="HL20" s="82">
        <f t="shared" si="192"/>
        <v>5.1969282152725685E-2</v>
      </c>
      <c r="HM20" s="82">
        <f t="shared" si="193"/>
        <v>0</v>
      </c>
      <c r="HN20" s="82">
        <f t="shared" si="194"/>
        <v>0</v>
      </c>
      <c r="HO20" s="82">
        <f t="shared" si="195"/>
        <v>6.7815123797975219E-2</v>
      </c>
      <c r="HP20" s="82">
        <f t="shared" si="196"/>
        <v>0.13778396773938051</v>
      </c>
      <c r="HQ20" s="82">
        <f t="shared" si="197"/>
        <v>9.0363012607052332E-2</v>
      </c>
      <c r="HR20" s="82">
        <f t="shared" si="198"/>
        <v>0.64558451766709224</v>
      </c>
      <c r="HS20" s="82">
        <f t="shared" si="199"/>
        <v>6.4132134815741274E-2</v>
      </c>
      <c r="HT20" s="82">
        <f t="shared" si="200"/>
        <v>5.7243493969949565E-2</v>
      </c>
      <c r="HU20" s="82">
        <f t="shared" si="201"/>
        <v>5.6865481933660216E-3</v>
      </c>
      <c r="HV20" s="82">
        <f t="shared" si="202"/>
        <v>3.7600055461744761E-2</v>
      </c>
      <c r="HW20" s="82"/>
      <c r="HX20" s="186">
        <f t="shared" si="203"/>
        <v>-8.7187695829268908E-7</v>
      </c>
      <c r="HY20" s="186">
        <f t="shared" si="204"/>
        <v>1.7167684036857153E-12</v>
      </c>
      <c r="HZ20" s="186">
        <f t="shared" si="205"/>
        <v>2.6619096978043611E-5</v>
      </c>
      <c r="IA20" s="186">
        <f t="shared" si="206"/>
        <v>7.4705301672016405E-9</v>
      </c>
      <c r="IB20" s="82">
        <f t="shared" si="207"/>
        <v>2.3164421158313209</v>
      </c>
      <c r="IC20" s="82" t="e">
        <f t="shared" ca="1" si="208"/>
        <v>#REF!</v>
      </c>
      <c r="ID20" s="82" t="e">
        <f ca="1">ID$8+ID$9*IE20+ID$10*#REF!+ID$11*EW20/(EW20+EU20)</f>
        <v>#REF!</v>
      </c>
      <c r="IE20" s="82" t="e">
        <f t="shared" ca="1" si="209"/>
        <v>#REF!</v>
      </c>
      <c r="IF20" s="82" t="e">
        <f ca="1">IF$8+IF$9*IE20+IF$10*#REF!+IF$11*(EW20/(EW20+EU20))</f>
        <v>#REF!</v>
      </c>
      <c r="IG20" s="82" t="e">
        <f t="shared" ca="1" si="210"/>
        <v>#REF!</v>
      </c>
      <c r="IH20" s="184">
        <f t="shared" si="211"/>
        <v>5.3170443055575882E-2</v>
      </c>
      <c r="II20" s="187">
        <f t="shared" si="212"/>
        <v>-25</v>
      </c>
      <c r="IJ20" s="187"/>
      <c r="IK20" s="82">
        <f t="shared" si="213"/>
        <v>2.0662553164184727</v>
      </c>
      <c r="IL20" s="187">
        <f t="shared" si="214"/>
        <v>1969.3856256303911</v>
      </c>
      <c r="IM20" s="186">
        <f t="shared" si="215"/>
        <v>1.1973175731524925E-5</v>
      </c>
    </row>
    <row r="21" spans="1:247" ht="14" x14ac:dyDescent="0.2">
      <c r="A21" s="189" t="s">
        <v>232</v>
      </c>
      <c r="F21" s="193">
        <v>51.250334881752664</v>
      </c>
      <c r="G21" s="193">
        <v>1.6765003552327717</v>
      </c>
      <c r="H21" s="193">
        <v>17.692230005780477</v>
      </c>
      <c r="I21" s="193">
        <v>7.1310886989191582</v>
      </c>
      <c r="J21" s="193">
        <v>0.14048885658375179</v>
      </c>
      <c r="K21" s="193">
        <v>4.3645204778685578</v>
      </c>
      <c r="L21" s="193">
        <v>10.321247997019631</v>
      </c>
      <c r="M21" s="193">
        <v>5.310478778865817</v>
      </c>
      <c r="N21" s="193">
        <v>1.1894723190757654</v>
      </c>
      <c r="O21" s="193">
        <v>0.33358443124964637</v>
      </c>
      <c r="P21" s="193">
        <v>0.59005319765175768</v>
      </c>
      <c r="Q21" s="194">
        <v>1.5</v>
      </c>
      <c r="R21" s="176">
        <f t="shared" ca="1" si="4"/>
        <v>10.459881811287705</v>
      </c>
      <c r="T21" s="4">
        <v>50.17</v>
      </c>
      <c r="U21" s="4">
        <v>0.81</v>
      </c>
      <c r="V21" s="4">
        <v>4.2</v>
      </c>
      <c r="W21" s="4">
        <v>5</v>
      </c>
      <c r="X21" s="4">
        <v>0.1</v>
      </c>
      <c r="Y21" s="4">
        <v>16.03</v>
      </c>
      <c r="Z21" s="4">
        <v>22.14</v>
      </c>
      <c r="AA21" s="4">
        <v>0.43</v>
      </c>
      <c r="AB21" s="4">
        <v>1.15E-2</v>
      </c>
      <c r="AC21" s="4">
        <v>0.19739999999999999</v>
      </c>
      <c r="AE21" s="177">
        <f t="shared" ca="1" si="22"/>
        <v>1414.1603892094672</v>
      </c>
      <c r="AF21" s="178">
        <f t="shared" ca="1" si="23"/>
        <v>1141.0103892094671</v>
      </c>
      <c r="AG21" s="178">
        <f t="shared" ca="1" si="24"/>
        <v>5.6215400634372532</v>
      </c>
      <c r="AH21" s="175"/>
      <c r="AI21" s="179">
        <f t="shared" ca="1" si="25"/>
        <v>1437.7788056961501</v>
      </c>
      <c r="AJ21" s="179">
        <f t="shared" ca="1" si="26"/>
        <v>6.0810423709909509</v>
      </c>
      <c r="AK21" s="179"/>
      <c r="AL21" s="179">
        <f t="shared" si="27"/>
        <v>1400.4026635583261</v>
      </c>
      <c r="AM21" s="179">
        <f t="shared" si="28"/>
        <v>2.8690486999378551</v>
      </c>
      <c r="AN21" s="180"/>
      <c r="AO21" s="179">
        <f t="shared" ca="1" si="29"/>
        <v>1411.2942103010314</v>
      </c>
      <c r="AP21" s="179">
        <f t="shared" ca="1" si="30"/>
        <v>1138.1442103010313</v>
      </c>
      <c r="AQ21" s="179">
        <f t="shared" ca="1" si="31"/>
        <v>5.0896482532474154</v>
      </c>
      <c r="AR21" s="179"/>
      <c r="AS21" s="179">
        <f t="shared" ca="1" si="32"/>
        <v>1406.000936698264</v>
      </c>
      <c r="AT21" s="179">
        <f t="shared" ca="1" si="33"/>
        <v>1132.8509366982639</v>
      </c>
      <c r="AU21" s="181">
        <f t="shared" ca="1" si="34"/>
        <v>4.8915058902963908</v>
      </c>
      <c r="AV21" s="80"/>
      <c r="AW21" s="181">
        <f t="shared" si="35"/>
        <v>1416.8427634941211</v>
      </c>
      <c r="AX21" s="181">
        <f t="shared" si="36"/>
        <v>1143.6927634941212</v>
      </c>
      <c r="AY21" s="181">
        <f t="shared" ca="1" si="37"/>
        <v>1437.7788056961501</v>
      </c>
      <c r="AZ21" s="181">
        <f t="shared" ca="1" si="38"/>
        <v>1164.6288056961503</v>
      </c>
      <c r="BA21" s="181">
        <f t="shared" ca="1" si="39"/>
        <v>6.0810423709909509</v>
      </c>
      <c r="BB21" s="181"/>
      <c r="BC21" s="181">
        <f t="shared" si="40"/>
        <v>1400.4026635583261</v>
      </c>
      <c r="BD21" s="181">
        <f t="shared" si="41"/>
        <v>2.8690486999378551</v>
      </c>
      <c r="BE21" s="181">
        <f t="shared" si="42"/>
        <v>1127.2526635583263</v>
      </c>
      <c r="BF21" s="181"/>
      <c r="BG21" s="181">
        <f t="shared" ca="1" si="43"/>
        <v>6.3150924269647906</v>
      </c>
      <c r="BH21" s="181">
        <f t="shared" ca="1" si="44"/>
        <v>6.4062007047852347</v>
      </c>
      <c r="BI21" s="181">
        <f t="shared" ca="1" si="45"/>
        <v>1142.2765306657757</v>
      </c>
      <c r="BJ21" s="181">
        <f t="shared" ca="1" si="46"/>
        <v>1143.1755518593191</v>
      </c>
      <c r="BK21" s="181">
        <f t="shared" ca="1" si="47"/>
        <v>1143.1755518593191</v>
      </c>
      <c r="BL21" s="181"/>
      <c r="BM21" s="181">
        <f t="shared" si="48"/>
        <v>1112.821137645954</v>
      </c>
      <c r="BN21" s="180"/>
      <c r="BO21" s="182">
        <f t="shared" ca="1" si="49"/>
        <v>0.72970594555273272</v>
      </c>
      <c r="BP21" s="182">
        <f t="shared" ca="1" si="50"/>
        <v>0.76663217412370943</v>
      </c>
      <c r="BQ21" s="182">
        <f t="shared" ca="1" si="51"/>
        <v>5.969919205642342E-2</v>
      </c>
      <c r="BR21" s="182">
        <f t="shared" ca="1" si="52"/>
        <v>1.292534790052891E-2</v>
      </c>
      <c r="BS21" s="182">
        <f t="shared" ca="1" si="53"/>
        <v>2.4362871495950015E-2</v>
      </c>
      <c r="BT21" s="182">
        <f t="shared" ca="1" si="54"/>
        <v>9.759921406164157E-2</v>
      </c>
      <c r="BU21" s="182">
        <f t="shared" si="55"/>
        <v>9.9000731048873247E-2</v>
      </c>
      <c r="BV21" s="181">
        <f t="shared" ca="1" si="56"/>
        <v>1.0602195306871265</v>
      </c>
      <c r="BW21" s="180"/>
      <c r="BX21" s="182">
        <f t="shared" si="57"/>
        <v>0.80181526659787727</v>
      </c>
      <c r="BY21" s="182">
        <f t="shared" si="58"/>
        <v>0.12058512835516244</v>
      </c>
      <c r="BZ21" s="182">
        <f t="shared" si="59"/>
        <v>1.6492684975063222E-2</v>
      </c>
      <c r="CA21" s="182">
        <f t="shared" si="60"/>
        <v>3.0968630379992711E-2</v>
      </c>
      <c r="CB21" s="182">
        <f t="shared" si="61"/>
        <v>5.9958367175871143E-2</v>
      </c>
      <c r="CC21" s="182">
        <f t="shared" si="62"/>
        <v>2.8985187555121438E-3</v>
      </c>
      <c r="CD21" s="182">
        <f t="shared" si="63"/>
        <v>1.0327185962394789</v>
      </c>
      <c r="CE21" s="182">
        <f t="shared" si="64"/>
        <v>0.19090494546146364</v>
      </c>
      <c r="CF21" s="180"/>
      <c r="CG21" s="181">
        <f t="shared" ca="1" si="65"/>
        <v>3.0489216770238272</v>
      </c>
      <c r="CH21" s="181">
        <f t="shared" ca="1" si="66"/>
        <v>3.139543752271603</v>
      </c>
      <c r="CI21" s="181">
        <f t="shared" ca="1" si="67"/>
        <v>7.8410319878515899</v>
      </c>
      <c r="CJ21" s="181">
        <f t="shared" ca="1" si="68"/>
        <v>1186.4645125704506</v>
      </c>
      <c r="CK21" s="183">
        <f t="shared" ca="1" si="69"/>
        <v>0.27182570750029816</v>
      </c>
      <c r="CL21" s="79"/>
      <c r="CM21" s="181">
        <f t="shared" si="70"/>
        <v>1.7398320227801849</v>
      </c>
      <c r="CN21" s="181">
        <f t="shared" si="71"/>
        <v>1.5618096711847371</v>
      </c>
      <c r="CO21" s="181">
        <f t="shared" ca="1" si="72"/>
        <v>863.06241768938605</v>
      </c>
      <c r="CP21" s="184"/>
      <c r="CQ21" s="80">
        <f t="shared" si="73"/>
        <v>0.85297381981237475</v>
      </c>
      <c r="CR21" s="80">
        <f t="shared" si="74"/>
        <v>2.0988051338187E-2</v>
      </c>
      <c r="CS21" s="80">
        <f t="shared" si="75"/>
        <v>0.34703916214592789</v>
      </c>
      <c r="CT21" s="80">
        <f t="shared" si="76"/>
        <v>9.9254641832007703E-2</v>
      </c>
      <c r="CU21" s="80">
        <f t="shared" si="77"/>
        <v>1.9804596522819636E-3</v>
      </c>
      <c r="CV21" s="80">
        <f t="shared" si="78"/>
        <v>0.10828893316532581</v>
      </c>
      <c r="CW21" s="80">
        <f t="shared" si="79"/>
        <v>0.18405361156222705</v>
      </c>
      <c r="CX21" s="80">
        <f t="shared" si="80"/>
        <v>0.17136408612820869</v>
      </c>
      <c r="CY21" s="80">
        <f t="shared" si="81"/>
        <v>2.5255261774932387E-2</v>
      </c>
      <c r="CZ21" s="80">
        <f t="shared" si="82"/>
        <v>4.3893208110312668E-3</v>
      </c>
      <c r="DA21" s="80">
        <f t="shared" si="83"/>
        <v>8.3142971551006094E-3</v>
      </c>
      <c r="DB21" s="80">
        <f t="shared" si="84"/>
        <v>1.8239016453776054</v>
      </c>
      <c r="DC21" s="80"/>
      <c r="DD21" s="80">
        <f t="shared" si="85"/>
        <v>0.46766437322654103</v>
      </c>
      <c r="DE21" s="80">
        <f t="shared" si="86"/>
        <v>1.150722759167302E-2</v>
      </c>
      <c r="DF21" s="80">
        <f t="shared" si="87"/>
        <v>0.19027295853668677</v>
      </c>
      <c r="DG21" s="80">
        <f t="shared" si="88"/>
        <v>5.441885645728383E-2</v>
      </c>
      <c r="DH21" s="80">
        <f t="shared" si="89"/>
        <v>1.0858368691651385E-3</v>
      </c>
      <c r="DI21" s="80">
        <f t="shared" si="90"/>
        <v>5.9372134149759254E-2</v>
      </c>
      <c r="DJ21" s="80">
        <f t="shared" si="91"/>
        <v>0.10091202671409517</v>
      </c>
      <c r="DK21" s="80">
        <f t="shared" si="92"/>
        <v>9.395467489297149E-2</v>
      </c>
      <c r="DL21" s="80">
        <f t="shared" si="93"/>
        <v>1.3846833155141843E-2</v>
      </c>
      <c r="DM21" s="80">
        <f t="shared" si="94"/>
        <v>2.4065556507146734E-3</v>
      </c>
      <c r="DN21" s="80">
        <f t="shared" si="95"/>
        <v>4.5585227559676259E-3</v>
      </c>
      <c r="DO21" s="80">
        <f t="shared" si="96"/>
        <v>0.99999999999999978</v>
      </c>
      <c r="DP21" s="80">
        <f t="shared" si="97"/>
        <v>52.176480609778977</v>
      </c>
      <c r="DQ21" s="80">
        <f t="shared" si="98"/>
        <v>0.83499350079804546</v>
      </c>
      <c r="DR21" s="80">
        <f t="shared" si="99"/>
        <v>1.0140362649413863E-2</v>
      </c>
      <c r="DS21" s="80">
        <f t="shared" si="100"/>
        <v>4.1192220554918058E-2</v>
      </c>
      <c r="DT21" s="80">
        <f t="shared" si="101"/>
        <v>6.9592909317655438E-2</v>
      </c>
      <c r="DU21" s="80">
        <f t="shared" si="102"/>
        <v>1.4096916299559472E-3</v>
      </c>
      <c r="DV21" s="80">
        <f t="shared" si="103"/>
        <v>0.39772332549299833</v>
      </c>
      <c r="DW21" s="80">
        <f t="shared" si="104"/>
        <v>0.3948114570219019</v>
      </c>
      <c r="DX21" s="80">
        <f t="shared" si="105"/>
        <v>6.9378449762741833E-3</v>
      </c>
      <c r="DY21" s="80">
        <f t="shared" si="106"/>
        <v>1.2208586351862075E-4</v>
      </c>
      <c r="DZ21" s="80">
        <f t="shared" si="107"/>
        <v>1.2986995898635642E-3</v>
      </c>
      <c r="EA21" s="80">
        <f t="shared" si="108"/>
        <v>1.7582220978945458</v>
      </c>
      <c r="EB21" s="80"/>
      <c r="EC21" s="80">
        <f t="shared" si="109"/>
        <v>1.6699870015960909</v>
      </c>
      <c r="ED21" s="80">
        <f t="shared" si="110"/>
        <v>2.0280725298827726E-2</v>
      </c>
      <c r="EE21" s="80">
        <f t="shared" si="111"/>
        <v>0.12357666166475417</v>
      </c>
      <c r="EF21" s="80">
        <f t="shared" si="112"/>
        <v>6.9592909317655438E-2</v>
      </c>
      <c r="EG21" s="80">
        <f t="shared" si="113"/>
        <v>1.4096916299559472E-3</v>
      </c>
      <c r="EH21" s="80">
        <f t="shared" si="114"/>
        <v>0.39772332549299833</v>
      </c>
      <c r="EI21" s="80">
        <f t="shared" si="115"/>
        <v>0.3948114570219019</v>
      </c>
      <c r="EJ21" s="80">
        <f t="shared" si="116"/>
        <v>6.9378449762741833E-3</v>
      </c>
      <c r="EK21" s="80">
        <f t="shared" si="117"/>
        <v>1.2208586351862075E-4</v>
      </c>
      <c r="EL21" s="80">
        <f t="shared" si="118"/>
        <v>3.8960987695906926E-3</v>
      </c>
      <c r="EM21" s="80">
        <f t="shared" si="119"/>
        <v>2.688337801631568</v>
      </c>
      <c r="EN21" s="80">
        <f t="shared" si="120"/>
        <v>2.2318623784401517</v>
      </c>
      <c r="EO21" s="80"/>
      <c r="EP21" s="80">
        <f t="shared" si="121"/>
        <v>1.8635905806731945</v>
      </c>
      <c r="EQ21" s="80">
        <f t="shared" si="122"/>
        <v>2.2631893900966503E-2</v>
      </c>
      <c r="ER21" s="80">
        <f t="shared" si="123"/>
        <v>0.1364094193268055</v>
      </c>
      <c r="ES21" s="80">
        <f t="shared" si="124"/>
        <v>4.7461315355055933E-2</v>
      </c>
      <c r="ET21" s="80">
        <f t="shared" si="125"/>
        <v>0.18387073468186144</v>
      </c>
      <c r="EU21" s="80">
        <f t="shared" si="126"/>
        <v>0.15532179611227226</v>
      </c>
      <c r="EV21" s="80">
        <f t="shared" si="127"/>
        <v>3.1462377141006546E-3</v>
      </c>
      <c r="EW21" s="80">
        <f t="shared" si="128"/>
        <v>0.8876637271959299</v>
      </c>
      <c r="EX21" s="80">
        <f t="shared" si="129"/>
        <v>0.88116483750432373</v>
      </c>
      <c r="EY21" s="80">
        <f t="shared" si="130"/>
        <v>3.0968630379992711E-2</v>
      </c>
      <c r="EZ21" s="80">
        <f t="shared" si="131"/>
        <v>5.4495769145317726E-4</v>
      </c>
      <c r="FA21" s="80">
        <f t="shared" si="132"/>
        <v>5.7970375110242877E-3</v>
      </c>
      <c r="FB21" s="80">
        <f t="shared" si="133"/>
        <v>4.034700433365118</v>
      </c>
      <c r="FC21" s="80">
        <f t="shared" si="134"/>
        <v>6.8855909038784982E-2</v>
      </c>
      <c r="FD21" s="80">
        <f t="shared" si="135"/>
        <v>0.10320597706286527</v>
      </c>
      <c r="FE21" s="80">
        <f t="shared" si="136"/>
        <v>3.0968630379992711E-2</v>
      </c>
      <c r="FF21" s="80">
        <f t="shared" si="137"/>
        <v>1.6492684975063222E-2</v>
      </c>
      <c r="FG21" s="80">
        <f t="shared" si="138"/>
        <v>5.9958367175871143E-2</v>
      </c>
      <c r="FH21" s="80">
        <f t="shared" si="139"/>
        <v>2.8985187555121438E-3</v>
      </c>
      <c r="FI21" s="184">
        <f t="shared" si="140"/>
        <v>0.80181526659787727</v>
      </c>
      <c r="FJ21" s="80">
        <f t="shared" si="141"/>
        <v>0.12058512835516244</v>
      </c>
      <c r="FK21" s="80">
        <f t="shared" si="142"/>
        <v>1.0327185962394789</v>
      </c>
      <c r="FL21" s="80">
        <f t="shared" si="143"/>
        <v>0.80181526659787727</v>
      </c>
      <c r="FM21" s="80">
        <f t="shared" si="144"/>
        <v>2.0694666819586316</v>
      </c>
      <c r="FN21" s="80">
        <f t="shared" si="145"/>
        <v>-3.6965631560376657</v>
      </c>
      <c r="FO21" s="80">
        <f t="shared" si="146"/>
        <v>-3.6965631560376657</v>
      </c>
      <c r="FP21" s="80">
        <f t="shared" si="147"/>
        <v>0.52176480609778975</v>
      </c>
      <c r="FQ21" s="185">
        <f t="shared" ca="1" si="148"/>
        <v>1437.7788056961501</v>
      </c>
      <c r="FR21" s="185">
        <f t="shared" ca="1" si="149"/>
        <v>6.0810423709909509</v>
      </c>
      <c r="FS21" s="80">
        <f t="shared" ca="1" si="150"/>
        <v>0.14377788056961502</v>
      </c>
      <c r="FT21" s="184">
        <f t="shared" ca="1" si="151"/>
        <v>-1.4522202720827442</v>
      </c>
      <c r="FU21" s="184">
        <f t="shared" ca="1" si="152"/>
        <v>5.6856295488990733</v>
      </c>
      <c r="FV21" s="80">
        <f t="shared" si="153"/>
        <v>174.40393580212756</v>
      </c>
      <c r="FW21" s="80">
        <f t="shared" si="154"/>
        <v>7.7664622118443216E-2</v>
      </c>
      <c r="FX21" s="184">
        <f t="shared" si="155"/>
        <v>85.107962417386815</v>
      </c>
      <c r="FY21" s="184">
        <f t="shared" si="156"/>
        <v>313.8500083888926</v>
      </c>
      <c r="FZ21" s="184">
        <f t="shared" si="157"/>
        <v>1.6611494615586205E-3</v>
      </c>
      <c r="GA21" s="184">
        <f t="shared" si="158"/>
        <v>0.19090494546146364</v>
      </c>
      <c r="GB21" s="80">
        <f t="shared" si="159"/>
        <v>0.91527970559841709</v>
      </c>
      <c r="GC21" s="80">
        <f t="shared" si="160"/>
        <v>0.14474615580583172</v>
      </c>
      <c r="GD21" s="80">
        <f t="shared" si="161"/>
        <v>0.13100306226306505</v>
      </c>
      <c r="GE21" s="80">
        <f t="shared" si="162"/>
        <v>0.92990679074397753</v>
      </c>
      <c r="GF21" s="80">
        <f t="shared" si="163"/>
        <v>4.4222823525439603E-2</v>
      </c>
      <c r="GG21" s="80">
        <f t="shared" si="164"/>
        <v>8.6465887073487277E-2</v>
      </c>
      <c r="GH21" s="80">
        <f t="shared" si="165"/>
        <v>0.86899693773693498</v>
      </c>
      <c r="GI21" s="80">
        <f t="shared" si="166"/>
        <v>0.27637422999514721</v>
      </c>
      <c r="GJ21" s="80">
        <f t="shared" si="167"/>
        <v>-7.3254154085598639E-3</v>
      </c>
      <c r="GK21" s="80">
        <f t="shared" si="168"/>
        <v>1.857855035320315E-2</v>
      </c>
      <c r="GL21" s="80">
        <f t="shared" si="169"/>
        <v>1.857855035320315E-2</v>
      </c>
      <c r="GM21" s="80">
        <f t="shared" si="170"/>
        <v>6.788733672028413E-2</v>
      </c>
      <c r="GN21" s="80">
        <f t="shared" si="171"/>
        <v>6.6141744048379761E-2</v>
      </c>
      <c r="GO21" s="80">
        <f t="shared" si="172"/>
        <v>0.82152198314755009</v>
      </c>
      <c r="GP21" s="80">
        <f t="shared" si="173"/>
        <v>0.88116483750432373</v>
      </c>
      <c r="GQ21" s="80">
        <f t="shared" si="174"/>
        <v>3.0968630379992711E-2</v>
      </c>
      <c r="GR21" s="80">
        <f t="shared" si="175"/>
        <v>439.30965441121003</v>
      </c>
      <c r="GS21" s="80">
        <f t="shared" si="176"/>
        <v>11.737954798380164</v>
      </c>
      <c r="GT21" s="80">
        <f t="shared" si="177"/>
        <v>2.2356890010541304</v>
      </c>
      <c r="GU21" s="80">
        <f t="shared" si="178"/>
        <v>9.1942710168351119E-6</v>
      </c>
      <c r="GV21" s="80">
        <f t="shared" si="179"/>
        <v>1888.4006588745945</v>
      </c>
      <c r="GW21" s="80">
        <f t="shared" si="180"/>
        <v>-8.0913555406343686E-3</v>
      </c>
      <c r="GX21" s="184">
        <f t="shared" ca="1" si="181"/>
        <v>20.815656987851575</v>
      </c>
      <c r="GY21" s="81" t="e">
        <f>#REF!</f>
        <v>#REF!</v>
      </c>
      <c r="GZ21" s="81" t="e">
        <f>#REF!</f>
        <v>#REF!</v>
      </c>
      <c r="HA21" s="81">
        <f t="shared" si="182"/>
        <v>6.4999510979415822</v>
      </c>
      <c r="HB21" s="81">
        <f t="shared" si="183"/>
        <v>5.2217331834330096</v>
      </c>
      <c r="HC21" s="81" t="e">
        <f t="shared" si="184"/>
        <v>#REF!</v>
      </c>
      <c r="HD21" s="80">
        <f t="shared" si="185"/>
        <v>439.30965441121003</v>
      </c>
      <c r="HE21" s="80">
        <f t="shared" si="186"/>
        <v>11.737954798380164</v>
      </c>
      <c r="HF21" s="81">
        <f t="shared" si="187"/>
        <v>1.7098213327902556</v>
      </c>
      <c r="HG21" s="81"/>
      <c r="HH21" s="82">
        <f t="shared" si="188"/>
        <v>8.9612124787587927E-2</v>
      </c>
      <c r="HI21" s="82">
        <f t="shared" si="189"/>
        <v>0.8876637271959299</v>
      </c>
      <c r="HJ21" s="82">
        <f t="shared" si="190"/>
        <v>3.0968630379992711E-2</v>
      </c>
      <c r="HK21" s="82">
        <f t="shared" si="191"/>
        <v>0</v>
      </c>
      <c r="HL21" s="82">
        <f t="shared" si="192"/>
        <v>3.7887278658792267E-2</v>
      </c>
      <c r="HM21" s="82">
        <f t="shared" si="193"/>
        <v>0</v>
      </c>
      <c r="HN21" s="82">
        <f t="shared" si="194"/>
        <v>0</v>
      </c>
      <c r="HO21" s="82">
        <f t="shared" si="195"/>
        <v>4.7461315355055933E-2</v>
      </c>
      <c r="HP21" s="82">
        <f t="shared" si="196"/>
        <v>9.8522140668013236E-2</v>
      </c>
      <c r="HQ21" s="82">
        <f t="shared" si="197"/>
        <v>9.1695834503336598E-2</v>
      </c>
      <c r="HR21" s="82">
        <f t="shared" si="198"/>
        <v>0.67646444860684929</v>
      </c>
      <c r="HS21" s="82">
        <f t="shared" si="199"/>
        <v>6.829096957066895E-2</v>
      </c>
      <c r="HT21" s="82">
        <f t="shared" si="200"/>
        <v>7.9809537128421676E-2</v>
      </c>
      <c r="HU21" s="82">
        <f t="shared" si="201"/>
        <v>8.056994987261824E-3</v>
      </c>
      <c r="HV21" s="82">
        <f t="shared" si="202"/>
        <v>3.0968630379992711E-2</v>
      </c>
      <c r="HW21" s="82"/>
      <c r="HX21" s="186">
        <f t="shared" si="203"/>
        <v>-8.6978607785806705E-7</v>
      </c>
      <c r="HY21" s="186">
        <f t="shared" si="204"/>
        <v>1.6562065046511357E-12</v>
      </c>
      <c r="HZ21" s="186">
        <f t="shared" si="205"/>
        <v>2.6890976762493667E-5</v>
      </c>
      <c r="IA21" s="186">
        <f t="shared" si="206"/>
        <v>7.6491346173412884E-9</v>
      </c>
      <c r="IB21" s="82">
        <f t="shared" si="207"/>
        <v>2.2356890010541304</v>
      </c>
      <c r="IC21" s="82" t="e">
        <f t="shared" ca="1" si="208"/>
        <v>#REF!</v>
      </c>
      <c r="ID21" s="82" t="e">
        <f ca="1">ID$8+ID$9*IE21+ID$10*#REF!+ID$11*EW21/(EW21+EU21)</f>
        <v>#REF!</v>
      </c>
      <c r="IE21" s="82" t="e">
        <f t="shared" ca="1" si="209"/>
        <v>#REF!</v>
      </c>
      <c r="IF21" s="82" t="e">
        <f ca="1">IF$8+IF$9*IE21+IF$10*#REF!+IF$11*(EW21/(EW21+EU21))</f>
        <v>#REF!</v>
      </c>
      <c r="IG21" s="82" t="e">
        <f t="shared" ca="1" si="210"/>
        <v>#REF!</v>
      </c>
      <c r="IH21" s="184">
        <f t="shared" si="211"/>
        <v>7.7664622118443216E-2</v>
      </c>
      <c r="II21" s="187">
        <f t="shared" si="212"/>
        <v>-25</v>
      </c>
      <c r="IJ21" s="187"/>
      <c r="IK21" s="82">
        <f t="shared" si="213"/>
        <v>2.070742848257273</v>
      </c>
      <c r="IL21" s="187">
        <f t="shared" si="214"/>
        <v>1888.4006588745945</v>
      </c>
      <c r="IM21" s="186">
        <f t="shared" si="215"/>
        <v>1.2415971977553184E-5</v>
      </c>
    </row>
    <row r="22" spans="1:247" ht="14" x14ac:dyDescent="0.2">
      <c r="A22" s="189" t="s">
        <v>232</v>
      </c>
      <c r="F22" s="193">
        <v>51.250334881752664</v>
      </c>
      <c r="G22" s="193">
        <v>1.6765003552327717</v>
      </c>
      <c r="H22" s="193">
        <v>17.692230005780477</v>
      </c>
      <c r="I22" s="193">
        <v>7.1310886989191582</v>
      </c>
      <c r="J22" s="193">
        <v>0.14048885658375179</v>
      </c>
      <c r="K22" s="193">
        <v>4.3645204778685578</v>
      </c>
      <c r="L22" s="193">
        <v>10.321247997019631</v>
      </c>
      <c r="M22" s="193">
        <v>5.310478778865817</v>
      </c>
      <c r="N22" s="193">
        <v>1.1894723190757654</v>
      </c>
      <c r="O22" s="193">
        <v>0.33358443124964637</v>
      </c>
      <c r="P22" s="193">
        <v>0.59005319765175768</v>
      </c>
      <c r="Q22" s="194">
        <v>1.5</v>
      </c>
      <c r="R22" s="176">
        <f t="shared" ca="1" si="4"/>
        <v>10.771675655445007</v>
      </c>
      <c r="T22" s="4">
        <v>50.08</v>
      </c>
      <c r="U22" s="4">
        <v>0.85</v>
      </c>
      <c r="V22" s="4">
        <v>4.24</v>
      </c>
      <c r="W22" s="4">
        <v>5.0199999999999996</v>
      </c>
      <c r="X22" s="4">
        <v>0.09</v>
      </c>
      <c r="Y22" s="4">
        <v>15.89</v>
      </c>
      <c r="Z22" s="4">
        <v>22.4</v>
      </c>
      <c r="AA22" s="4">
        <v>0.45</v>
      </c>
      <c r="AB22" s="4">
        <v>2.46E-2</v>
      </c>
      <c r="AC22" s="4">
        <v>0.254</v>
      </c>
      <c r="AE22" s="177">
        <f t="shared" ca="1" si="22"/>
        <v>1413.5953934624804</v>
      </c>
      <c r="AF22" s="178">
        <f t="shared" ca="1" si="23"/>
        <v>1140.4453934624803</v>
      </c>
      <c r="AG22" s="178">
        <f t="shared" ca="1" si="24"/>
        <v>5.8186751949134994</v>
      </c>
      <c r="AH22" s="175"/>
      <c r="AI22" s="179">
        <f t="shared" ca="1" si="25"/>
        <v>1440.2547754287234</v>
      </c>
      <c r="AJ22" s="179">
        <f t="shared" ca="1" si="26"/>
        <v>6.4080435370689353</v>
      </c>
      <c r="AK22" s="179"/>
      <c r="AL22" s="179">
        <f t="shared" si="27"/>
        <v>1401.1852053198672</v>
      </c>
      <c r="AM22" s="179">
        <f t="shared" si="28"/>
        <v>3.0969236817485055</v>
      </c>
      <c r="AN22" s="180"/>
      <c r="AO22" s="179">
        <f t="shared" ca="1" si="29"/>
        <v>1410.8077094629098</v>
      </c>
      <c r="AP22" s="179">
        <f t="shared" ca="1" si="30"/>
        <v>1137.6577094629097</v>
      </c>
      <c r="AQ22" s="179">
        <f t="shared" ca="1" si="31"/>
        <v>5.3009648624360084</v>
      </c>
      <c r="AR22" s="179"/>
      <c r="AS22" s="179">
        <f t="shared" ca="1" si="32"/>
        <v>1408.9438799480679</v>
      </c>
      <c r="AT22" s="179">
        <f t="shared" ca="1" si="33"/>
        <v>1135.793879948068</v>
      </c>
      <c r="AU22" s="181">
        <f t="shared" ca="1" si="34"/>
        <v>5.2308931645823646</v>
      </c>
      <c r="AV22" s="80"/>
      <c r="AW22" s="181">
        <f t="shared" si="35"/>
        <v>1418.6119649451641</v>
      </c>
      <c r="AX22" s="181">
        <f t="shared" si="36"/>
        <v>1145.4619649451643</v>
      </c>
      <c r="AY22" s="181">
        <f t="shared" ca="1" si="37"/>
        <v>1440.2547754287234</v>
      </c>
      <c r="AZ22" s="181">
        <f t="shared" ca="1" si="38"/>
        <v>1167.1047754287233</v>
      </c>
      <c r="BA22" s="181">
        <f t="shared" ca="1" si="39"/>
        <v>6.4080435370689353</v>
      </c>
      <c r="BB22" s="181"/>
      <c r="BC22" s="181">
        <f t="shared" si="40"/>
        <v>1401.1852053198672</v>
      </c>
      <c r="BD22" s="181">
        <f t="shared" si="41"/>
        <v>3.0969236817485055</v>
      </c>
      <c r="BE22" s="181">
        <f t="shared" si="42"/>
        <v>1128.0352053198671</v>
      </c>
      <c r="BF22" s="181"/>
      <c r="BG22" s="181">
        <f t="shared" ca="1" si="43"/>
        <v>6.5805281183192843</v>
      </c>
      <c r="BH22" s="181">
        <f t="shared" ca="1" si="44"/>
        <v>6.7759779400763289</v>
      </c>
      <c r="BI22" s="181">
        <f t="shared" ca="1" si="45"/>
        <v>1142.3472676598421</v>
      </c>
      <c r="BJ22" s="181">
        <f t="shared" ca="1" si="46"/>
        <v>1146.0184189202846</v>
      </c>
      <c r="BK22" s="181">
        <f t="shared" ca="1" si="47"/>
        <v>1146.0184189202846</v>
      </c>
      <c r="BL22" s="181"/>
      <c r="BM22" s="181">
        <f t="shared" si="48"/>
        <v>1113.9557831061138</v>
      </c>
      <c r="BN22" s="180"/>
      <c r="BO22" s="182">
        <f t="shared" ca="1" si="49"/>
        <v>0.73541547799392804</v>
      </c>
      <c r="BP22" s="182">
        <f t="shared" ca="1" si="50"/>
        <v>0.76497071094121138</v>
      </c>
      <c r="BQ22" s="182">
        <f t="shared" ca="1" si="51"/>
        <v>5.6801651117598446E-2</v>
      </c>
      <c r="BR22" s="182">
        <f t="shared" ca="1" si="52"/>
        <v>1.2373937564845599E-2</v>
      </c>
      <c r="BS22" s="182">
        <f t="shared" ca="1" si="53"/>
        <v>2.4364178601057364E-2</v>
      </c>
      <c r="BT22" s="182">
        <f t="shared" ca="1" si="54"/>
        <v>9.9640266751259143E-2</v>
      </c>
      <c r="BU22" s="182">
        <f t="shared" si="55"/>
        <v>9.9000731048873247E-2</v>
      </c>
      <c r="BV22" s="181">
        <f t="shared" ca="1" si="56"/>
        <v>1.0571514760248453</v>
      </c>
      <c r="BW22" s="180"/>
      <c r="BX22" s="182">
        <f t="shared" si="57"/>
        <v>0.81055507049516617</v>
      </c>
      <c r="BY22" s="182">
        <f t="shared" si="58"/>
        <v>0.11225269087687567</v>
      </c>
      <c r="BZ22" s="182">
        <f t="shared" si="59"/>
        <v>1.191730276480088E-2</v>
      </c>
      <c r="CA22" s="182">
        <f t="shared" si="60"/>
        <v>3.2384194828810414E-2</v>
      </c>
      <c r="CB22" s="182">
        <f t="shared" si="61"/>
        <v>6.4630415556347673E-2</v>
      </c>
      <c r="CC22" s="182">
        <f t="shared" si="62"/>
        <v>3.726745450569962E-3</v>
      </c>
      <c r="CD22" s="182">
        <f t="shared" si="63"/>
        <v>1.0354664199725707</v>
      </c>
      <c r="CE22" s="182">
        <f t="shared" si="64"/>
        <v>0.19335727506924177</v>
      </c>
      <c r="CF22" s="180"/>
      <c r="CG22" s="181">
        <f t="shared" ca="1" si="65"/>
        <v>2.9083865834586504</v>
      </c>
      <c r="CH22" s="181">
        <f t="shared" ca="1" si="66"/>
        <v>2.9334958854160114</v>
      </c>
      <c r="CI22" s="181">
        <f t="shared" ca="1" si="67"/>
        <v>8.2351462622038483</v>
      </c>
      <c r="CJ22" s="181">
        <f t="shared" ca="1" si="68"/>
        <v>1181.4609605285414</v>
      </c>
      <c r="CK22" s="183">
        <f t="shared" ca="1" si="69"/>
        <v>0.27238498420213436</v>
      </c>
      <c r="CL22" s="79"/>
      <c r="CM22" s="181">
        <f t="shared" si="70"/>
        <v>1.5527888624334452</v>
      </c>
      <c r="CN22" s="181">
        <f t="shared" si="71"/>
        <v>1.3441873277852825</v>
      </c>
      <c r="CO22" s="181">
        <f t="shared" ca="1" si="72"/>
        <v>821.47225576519293</v>
      </c>
      <c r="CP22" s="184"/>
      <c r="CQ22" s="80">
        <f t="shared" si="73"/>
        <v>0.85297381981237475</v>
      </c>
      <c r="CR22" s="80">
        <f t="shared" si="74"/>
        <v>2.0988051338187E-2</v>
      </c>
      <c r="CS22" s="80">
        <f t="shared" si="75"/>
        <v>0.34703916214592789</v>
      </c>
      <c r="CT22" s="80">
        <f t="shared" si="76"/>
        <v>9.9254641832007703E-2</v>
      </c>
      <c r="CU22" s="80">
        <f t="shared" si="77"/>
        <v>1.9804596522819636E-3</v>
      </c>
      <c r="CV22" s="80">
        <f t="shared" si="78"/>
        <v>0.10828893316532581</v>
      </c>
      <c r="CW22" s="80">
        <f t="shared" si="79"/>
        <v>0.18405361156222705</v>
      </c>
      <c r="CX22" s="80">
        <f t="shared" si="80"/>
        <v>0.17136408612820869</v>
      </c>
      <c r="CY22" s="80">
        <f t="shared" si="81"/>
        <v>2.5255261774932387E-2</v>
      </c>
      <c r="CZ22" s="80">
        <f t="shared" si="82"/>
        <v>4.3893208110312668E-3</v>
      </c>
      <c r="DA22" s="80">
        <f t="shared" si="83"/>
        <v>8.3142971551006094E-3</v>
      </c>
      <c r="DB22" s="80">
        <f t="shared" si="84"/>
        <v>1.8239016453776054</v>
      </c>
      <c r="DC22" s="80"/>
      <c r="DD22" s="80">
        <f t="shared" si="85"/>
        <v>0.46766437322654103</v>
      </c>
      <c r="DE22" s="80">
        <f t="shared" si="86"/>
        <v>1.150722759167302E-2</v>
      </c>
      <c r="DF22" s="80">
        <f t="shared" si="87"/>
        <v>0.19027295853668677</v>
      </c>
      <c r="DG22" s="80">
        <f t="shared" si="88"/>
        <v>5.441885645728383E-2</v>
      </c>
      <c r="DH22" s="80">
        <f t="shared" si="89"/>
        <v>1.0858368691651385E-3</v>
      </c>
      <c r="DI22" s="80">
        <f t="shared" si="90"/>
        <v>5.9372134149759254E-2</v>
      </c>
      <c r="DJ22" s="80">
        <f t="shared" si="91"/>
        <v>0.10091202671409517</v>
      </c>
      <c r="DK22" s="80">
        <f t="shared" si="92"/>
        <v>9.395467489297149E-2</v>
      </c>
      <c r="DL22" s="80">
        <f t="shared" si="93"/>
        <v>1.3846833155141843E-2</v>
      </c>
      <c r="DM22" s="80">
        <f t="shared" si="94"/>
        <v>2.4065556507146734E-3</v>
      </c>
      <c r="DN22" s="80">
        <f t="shared" si="95"/>
        <v>4.5585227559676259E-3</v>
      </c>
      <c r="DO22" s="80">
        <f t="shared" si="96"/>
        <v>0.99999999999999978</v>
      </c>
      <c r="DP22" s="80">
        <f t="shared" si="97"/>
        <v>52.176480609778977</v>
      </c>
      <c r="DQ22" s="80">
        <f t="shared" si="98"/>
        <v>0.83349560534116229</v>
      </c>
      <c r="DR22" s="80">
        <f t="shared" si="99"/>
        <v>1.0641121298767632E-2</v>
      </c>
      <c r="DS22" s="80">
        <f t="shared" si="100"/>
        <v>4.1584527417345848E-2</v>
      </c>
      <c r="DT22" s="80">
        <f t="shared" si="101"/>
        <v>6.9871280954926063E-2</v>
      </c>
      <c r="DU22" s="80">
        <f t="shared" si="102"/>
        <v>1.2687224669603525E-3</v>
      </c>
      <c r="DV22" s="80">
        <f t="shared" si="103"/>
        <v>0.39424975933148737</v>
      </c>
      <c r="DW22" s="80">
        <f t="shared" si="104"/>
        <v>0.39944790593001817</v>
      </c>
      <c r="DX22" s="80">
        <f t="shared" si="105"/>
        <v>7.2605354402869365E-3</v>
      </c>
      <c r="DY22" s="80">
        <f t="shared" si="106"/>
        <v>2.6115758630939744E-4</v>
      </c>
      <c r="DZ22" s="80">
        <f t="shared" si="107"/>
        <v>1.6710724205944545E-3</v>
      </c>
      <c r="EA22" s="80">
        <f t="shared" si="108"/>
        <v>1.7597516881878585</v>
      </c>
      <c r="EB22" s="80"/>
      <c r="EC22" s="80">
        <f t="shared" si="109"/>
        <v>1.6669912106823246</v>
      </c>
      <c r="ED22" s="80">
        <f t="shared" si="110"/>
        <v>2.1282242597535264E-2</v>
      </c>
      <c r="EE22" s="80">
        <f t="shared" si="111"/>
        <v>0.12475358225203755</v>
      </c>
      <c r="EF22" s="80">
        <f t="shared" si="112"/>
        <v>6.9871280954926063E-2</v>
      </c>
      <c r="EG22" s="80">
        <f t="shared" si="113"/>
        <v>1.2687224669603525E-3</v>
      </c>
      <c r="EH22" s="80">
        <f t="shared" si="114"/>
        <v>0.39424975933148737</v>
      </c>
      <c r="EI22" s="80">
        <f t="shared" si="115"/>
        <v>0.39944790593001817</v>
      </c>
      <c r="EJ22" s="80">
        <f t="shared" si="116"/>
        <v>7.2605354402869365E-3</v>
      </c>
      <c r="EK22" s="80">
        <f t="shared" si="117"/>
        <v>2.6115758630939744E-4</v>
      </c>
      <c r="EL22" s="80">
        <f t="shared" si="118"/>
        <v>5.0132172617833636E-3</v>
      </c>
      <c r="EM22" s="80">
        <f t="shared" si="119"/>
        <v>2.6903996145036686</v>
      </c>
      <c r="EN22" s="80">
        <f t="shared" si="120"/>
        <v>2.2301519698615087</v>
      </c>
      <c r="EO22" s="80"/>
      <c r="EP22" s="80">
        <f t="shared" si="121"/>
        <v>1.8588218661225038</v>
      </c>
      <c r="EQ22" s="80">
        <f t="shared" si="122"/>
        <v>2.373131762598189E-2</v>
      </c>
      <c r="ER22" s="80">
        <f t="shared" si="123"/>
        <v>0.14117813387749623</v>
      </c>
      <c r="ES22" s="80">
        <f t="shared" si="124"/>
        <v>4.4301497593611294E-2</v>
      </c>
      <c r="ET22" s="80">
        <f t="shared" si="125"/>
        <v>0.18547963147110752</v>
      </c>
      <c r="EU22" s="80">
        <f t="shared" si="126"/>
        <v>0.15582357485837528</v>
      </c>
      <c r="EV22" s="80">
        <f t="shared" si="127"/>
        <v>2.829443908899183E-3</v>
      </c>
      <c r="EW22" s="80">
        <f t="shared" si="128"/>
        <v>0.87923687739054224</v>
      </c>
      <c r="EX22" s="80">
        <f t="shared" si="129"/>
        <v>0.8908295342668846</v>
      </c>
      <c r="EY22" s="80">
        <f t="shared" si="130"/>
        <v>3.2384194828810414E-2</v>
      </c>
      <c r="EZ22" s="80">
        <f t="shared" si="131"/>
        <v>1.1648422111043594E-3</v>
      </c>
      <c r="FA22" s="80">
        <f t="shared" si="132"/>
        <v>7.4534909011399241E-3</v>
      </c>
      <c r="FB22" s="80">
        <f t="shared" si="133"/>
        <v>4.0377547735853501</v>
      </c>
      <c r="FC22" s="80">
        <f t="shared" si="134"/>
        <v>7.434470495959164E-2</v>
      </c>
      <c r="FD22" s="80">
        <f t="shared" si="135"/>
        <v>0.11220524980567426</v>
      </c>
      <c r="FE22" s="80">
        <f t="shared" si="136"/>
        <v>3.2384194828810414E-2</v>
      </c>
      <c r="FF22" s="80">
        <f t="shared" si="137"/>
        <v>1.191730276480088E-2</v>
      </c>
      <c r="FG22" s="80">
        <f t="shared" si="138"/>
        <v>6.4630415556347673E-2</v>
      </c>
      <c r="FH22" s="80">
        <f t="shared" si="139"/>
        <v>3.726745450569962E-3</v>
      </c>
      <c r="FI22" s="184">
        <f t="shared" si="140"/>
        <v>0.81055507049516617</v>
      </c>
      <c r="FJ22" s="80">
        <f t="shared" si="141"/>
        <v>0.11225269087687567</v>
      </c>
      <c r="FK22" s="80">
        <f t="shared" si="142"/>
        <v>1.0354664199725707</v>
      </c>
      <c r="FL22" s="80">
        <f t="shared" si="143"/>
        <v>0.81055507049516617</v>
      </c>
      <c r="FM22" s="80">
        <f t="shared" si="144"/>
        <v>2.1141624028922545</v>
      </c>
      <c r="FN22" s="80">
        <f t="shared" si="145"/>
        <v>-3.6627084798614167</v>
      </c>
      <c r="FO22" s="80">
        <f t="shared" si="146"/>
        <v>-3.6627084798614167</v>
      </c>
      <c r="FP22" s="80">
        <f t="shared" si="147"/>
        <v>0.52176480609778975</v>
      </c>
      <c r="FQ22" s="185">
        <f t="shared" ca="1" si="148"/>
        <v>1440.2547754287234</v>
      </c>
      <c r="FR22" s="185">
        <f t="shared" ca="1" si="149"/>
        <v>6.4080435370689353</v>
      </c>
      <c r="FS22" s="80">
        <f t="shared" ca="1" si="150"/>
        <v>0.14402547754287234</v>
      </c>
      <c r="FT22" s="184">
        <f t="shared" ca="1" si="151"/>
        <v>-1.757447430561663</v>
      </c>
      <c r="FU22" s="184">
        <f t="shared" ca="1" si="152"/>
        <v>5.6843833780592483</v>
      </c>
      <c r="FV22" s="80">
        <f t="shared" si="153"/>
        <v>174.13003681501672</v>
      </c>
      <c r="FW22" s="80">
        <f t="shared" si="154"/>
        <v>6.7057976459066165E-2</v>
      </c>
      <c r="FX22" s="184">
        <f t="shared" si="155"/>
        <v>84.945461444323271</v>
      </c>
      <c r="FY22" s="184">
        <f t="shared" si="156"/>
        <v>313.67594811510878</v>
      </c>
      <c r="FZ22" s="184">
        <f t="shared" si="157"/>
        <v>1.6611494615586205E-3</v>
      </c>
      <c r="GA22" s="184">
        <f t="shared" si="158"/>
        <v>0.19335727506924177</v>
      </c>
      <c r="GB22" s="80">
        <f t="shared" si="159"/>
        <v>0.92604317300459416</v>
      </c>
      <c r="GC22" s="80">
        <f t="shared" si="160"/>
        <v>0.14983101108032476</v>
      </c>
      <c r="GD22" s="80">
        <f t="shared" si="161"/>
        <v>0.13157032987795864</v>
      </c>
      <c r="GE22" s="80">
        <f t="shared" si="162"/>
        <v>0.93196718478040674</v>
      </c>
      <c r="GF22" s="80">
        <f t="shared" si="163"/>
        <v>2.8748562508919107E-2</v>
      </c>
      <c r="GG22" s="80">
        <f t="shared" si="164"/>
        <v>8.147886989878364E-2</v>
      </c>
      <c r="GH22" s="80">
        <f t="shared" si="165"/>
        <v>0.86842967012204131</v>
      </c>
      <c r="GI22" s="80">
        <f t="shared" si="166"/>
        <v>0.26138665876881673</v>
      </c>
      <c r="GJ22" s="80">
        <f t="shared" si="167"/>
        <v>-6.0259186848855223E-3</v>
      </c>
      <c r="GK22" s="80">
        <f t="shared" si="168"/>
        <v>1.622645616101322E-2</v>
      </c>
      <c r="GL22" s="80">
        <f t="shared" si="169"/>
        <v>1.622645616101322E-2</v>
      </c>
      <c r="GM22" s="80">
        <f t="shared" si="170"/>
        <v>6.5252413737770423E-2</v>
      </c>
      <c r="GN22" s="80">
        <f t="shared" si="171"/>
        <v>5.7730370834392628E-2</v>
      </c>
      <c r="GO22" s="80">
        <f t="shared" si="172"/>
        <v>0.82150650655614965</v>
      </c>
      <c r="GP22" s="80">
        <f t="shared" si="173"/>
        <v>0.8908295342668846</v>
      </c>
      <c r="GQ22" s="80">
        <f t="shared" si="174"/>
        <v>3.2384194828810414E-2</v>
      </c>
      <c r="GR22" s="80">
        <f t="shared" si="175"/>
        <v>439.48971625723709</v>
      </c>
      <c r="GS22" s="80">
        <f t="shared" si="176"/>
        <v>11.737470990348406</v>
      </c>
      <c r="GT22" s="80">
        <f t="shared" si="177"/>
        <v>2.2467421914547963</v>
      </c>
      <c r="GU22" s="80">
        <f t="shared" si="178"/>
        <v>9.2397272623578484E-6</v>
      </c>
      <c r="GV22" s="80">
        <f t="shared" si="179"/>
        <v>1897.8113686713102</v>
      </c>
      <c r="GW22" s="80">
        <f t="shared" si="180"/>
        <v>-8.1310099907488144E-3</v>
      </c>
      <c r="GX22" s="184">
        <f t="shared" ca="1" si="181"/>
        <v>21.209771262203844</v>
      </c>
      <c r="GY22" s="81" t="e">
        <f>#REF!</f>
        <v>#REF!</v>
      </c>
      <c r="GZ22" s="81" t="e">
        <f>#REF!</f>
        <v>#REF!</v>
      </c>
      <c r="HA22" s="81">
        <f t="shared" si="182"/>
        <v>6.4999510979415822</v>
      </c>
      <c r="HB22" s="81">
        <f t="shared" si="183"/>
        <v>5.2217331834330096</v>
      </c>
      <c r="HC22" s="81" t="e">
        <f t="shared" si="184"/>
        <v>#REF!</v>
      </c>
      <c r="HD22" s="80">
        <f t="shared" si="185"/>
        <v>439.48971625723709</v>
      </c>
      <c r="HE22" s="80">
        <f t="shared" si="186"/>
        <v>11.737470990348406</v>
      </c>
      <c r="HF22" s="81">
        <f t="shared" si="187"/>
        <v>1.4793714027186127</v>
      </c>
      <c r="HG22" s="81"/>
      <c r="HH22" s="82">
        <f t="shared" si="188"/>
        <v>8.4308313807682819E-2</v>
      </c>
      <c r="HI22" s="82">
        <f t="shared" si="189"/>
        <v>0.87923687739054224</v>
      </c>
      <c r="HJ22" s="82">
        <f t="shared" si="190"/>
        <v>3.2384194828810414E-2</v>
      </c>
      <c r="HK22" s="82">
        <f t="shared" si="191"/>
        <v>0</v>
      </c>
      <c r="HL22" s="82">
        <f t="shared" si="192"/>
        <v>4.1960510130781226E-2</v>
      </c>
      <c r="HM22" s="82">
        <f t="shared" si="193"/>
        <v>0</v>
      </c>
      <c r="HN22" s="82">
        <f t="shared" si="194"/>
        <v>0</v>
      </c>
      <c r="HO22" s="82">
        <f t="shared" si="195"/>
        <v>4.4301497593611294E-2</v>
      </c>
      <c r="HP22" s="82">
        <f t="shared" si="196"/>
        <v>9.9217623746715E-2</v>
      </c>
      <c r="HQ22" s="82">
        <f t="shared" si="197"/>
        <v>8.7498038055527499E-2</v>
      </c>
      <c r="HR22" s="82">
        <f t="shared" si="198"/>
        <v>0.6840583736297382</v>
      </c>
      <c r="HS22" s="82">
        <f t="shared" si="199"/>
        <v>6.5593026759650189E-2</v>
      </c>
      <c r="HT22" s="82">
        <f t="shared" si="200"/>
        <v>7.0067622850578076E-2</v>
      </c>
      <c r="HU22" s="82">
        <f t="shared" si="201"/>
        <v>6.7186480537269229E-3</v>
      </c>
      <c r="HV22" s="82">
        <f t="shared" si="202"/>
        <v>3.2384194828810414E-2</v>
      </c>
      <c r="HW22" s="82"/>
      <c r="HX22" s="186">
        <f t="shared" si="203"/>
        <v>-8.7063403472548836E-7</v>
      </c>
      <c r="HY22" s="186">
        <f t="shared" si="204"/>
        <v>1.6739081075732786E-12</v>
      </c>
      <c r="HZ22" s="186">
        <f t="shared" si="205"/>
        <v>2.6878260813198962E-5</v>
      </c>
      <c r="IA22" s="186">
        <f t="shared" si="206"/>
        <v>7.6356958538542476E-9</v>
      </c>
      <c r="IB22" s="82">
        <f t="shared" si="207"/>
        <v>2.2467421914547963</v>
      </c>
      <c r="IC22" s="82" t="e">
        <f t="shared" ca="1" si="208"/>
        <v>#REF!</v>
      </c>
      <c r="ID22" s="82" t="e">
        <f ca="1">ID$8+ID$9*IE22+ID$10*#REF!+ID$11*EW22/(EW22+EU22)</f>
        <v>#REF!</v>
      </c>
      <c r="IE22" s="82" t="e">
        <f t="shared" ca="1" si="209"/>
        <v>#REF!</v>
      </c>
      <c r="IF22" s="82" t="e">
        <f ca="1">IF$8+IF$9*IE22+IF$10*#REF!+IF$11*(EW22/(EW22+EU22))</f>
        <v>#REF!</v>
      </c>
      <c r="IG22" s="82" t="e">
        <f t="shared" ca="1" si="210"/>
        <v>#REF!</v>
      </c>
      <c r="IH22" s="184">
        <f t="shared" si="211"/>
        <v>6.7057976459066165E-2</v>
      </c>
      <c r="II22" s="187">
        <f t="shared" si="212"/>
        <v>-25</v>
      </c>
      <c r="IJ22" s="187"/>
      <c r="IK22" s="82">
        <f t="shared" si="213"/>
        <v>2.0707157501694144</v>
      </c>
      <c r="IL22" s="187">
        <f t="shared" si="214"/>
        <v>1897.8113686713102</v>
      </c>
      <c r="IM22" s="186">
        <f t="shared" si="215"/>
        <v>1.2355363650189533E-5</v>
      </c>
    </row>
    <row r="23" spans="1:247" ht="14" x14ac:dyDescent="0.2">
      <c r="A23" s="189" t="s">
        <v>232</v>
      </c>
      <c r="F23" s="193">
        <v>51.250334881752664</v>
      </c>
      <c r="G23" s="193">
        <v>1.6765003552327717</v>
      </c>
      <c r="H23" s="193">
        <v>17.692230005780477</v>
      </c>
      <c r="I23" s="193">
        <v>7.1310886989191582</v>
      </c>
      <c r="J23" s="193">
        <v>0.14048885658375179</v>
      </c>
      <c r="K23" s="193">
        <v>4.3645204778685578</v>
      </c>
      <c r="L23" s="193">
        <v>10.321247997019631</v>
      </c>
      <c r="M23" s="193">
        <v>5.310478778865817</v>
      </c>
      <c r="N23" s="193">
        <v>1.1894723190757654</v>
      </c>
      <c r="O23" s="193">
        <v>0.33358443124964637</v>
      </c>
      <c r="P23" s="193">
        <v>0.59005319765175768</v>
      </c>
      <c r="Q23" s="194">
        <v>1.5</v>
      </c>
      <c r="R23" s="176">
        <f t="shared" ca="1" si="4"/>
        <v>10.823649158589216</v>
      </c>
      <c r="T23" s="4">
        <v>48.99</v>
      </c>
      <c r="U23" s="4">
        <v>0.95</v>
      </c>
      <c r="V23" s="4">
        <v>5.0999999999999996</v>
      </c>
      <c r="W23" s="4">
        <v>5.15</v>
      </c>
      <c r="X23" s="4">
        <v>7.0000000000000007E-2</v>
      </c>
      <c r="Y23" s="4">
        <v>15.5</v>
      </c>
      <c r="Z23" s="4">
        <v>22.56</v>
      </c>
      <c r="AA23" s="4">
        <v>0.45</v>
      </c>
      <c r="AB23" s="4">
        <v>0</v>
      </c>
      <c r="AC23" s="4">
        <v>0.216</v>
      </c>
      <c r="AE23" s="177">
        <f t="shared" ca="1" si="22"/>
        <v>1413.6680726801674</v>
      </c>
      <c r="AF23" s="178">
        <f t="shared" ca="1" si="23"/>
        <v>1140.5180726801673</v>
      </c>
      <c r="AG23" s="178">
        <f t="shared" ca="1" si="24"/>
        <v>5.8888584629290541</v>
      </c>
      <c r="AH23" s="175"/>
      <c r="AI23" s="179">
        <f t="shared" ca="1" si="25"/>
        <v>1440.9783305564674</v>
      </c>
      <c r="AJ23" s="179">
        <f t="shared" ca="1" si="26"/>
        <v>6.4641434707160643</v>
      </c>
      <c r="AK23" s="179"/>
      <c r="AL23" s="179">
        <f t="shared" si="27"/>
        <v>1402.2115460848713</v>
      </c>
      <c r="AM23" s="179">
        <f t="shared" si="28"/>
        <v>3.1405307363830262</v>
      </c>
      <c r="AN23" s="180"/>
      <c r="AO23" s="179">
        <f t="shared" ca="1" si="29"/>
        <v>1410.6163118504019</v>
      </c>
      <c r="AP23" s="179">
        <f t="shared" ca="1" si="30"/>
        <v>1137.4663118504018</v>
      </c>
      <c r="AQ23" s="179">
        <f t="shared" ca="1" si="31"/>
        <v>5.3220577615018696</v>
      </c>
      <c r="AR23" s="179"/>
      <c r="AS23" s="179">
        <f t="shared" ca="1" si="32"/>
        <v>1409.3077236863808</v>
      </c>
      <c r="AT23" s="179">
        <f t="shared" ca="1" si="33"/>
        <v>1136.1577236863809</v>
      </c>
      <c r="AU23" s="181">
        <f t="shared" ca="1" si="34"/>
        <v>5.2728344257334667</v>
      </c>
      <c r="AV23" s="80"/>
      <c r="AW23" s="181">
        <f t="shared" si="35"/>
        <v>1419.3855981311031</v>
      </c>
      <c r="AX23" s="181">
        <f t="shared" si="36"/>
        <v>1146.235598131103</v>
      </c>
      <c r="AY23" s="181">
        <f t="shared" ca="1" si="37"/>
        <v>1440.9783305564674</v>
      </c>
      <c r="AZ23" s="181">
        <f t="shared" ca="1" si="38"/>
        <v>1167.8283305564673</v>
      </c>
      <c r="BA23" s="181">
        <f t="shared" ca="1" si="39"/>
        <v>6.4641434707160643</v>
      </c>
      <c r="BB23" s="181"/>
      <c r="BC23" s="181">
        <f t="shared" si="40"/>
        <v>1402.2115460848713</v>
      </c>
      <c r="BD23" s="181">
        <f t="shared" si="41"/>
        <v>3.1405307363830262</v>
      </c>
      <c r="BE23" s="181">
        <f t="shared" si="42"/>
        <v>1129.0615460848712</v>
      </c>
      <c r="BF23" s="181"/>
      <c r="BG23" s="181">
        <f t="shared" ca="1" si="43"/>
        <v>6.6508094203101606</v>
      </c>
      <c r="BH23" s="181">
        <f t="shared" ca="1" si="44"/>
        <v>7.0596473026225173</v>
      </c>
      <c r="BI23" s="181">
        <f t="shared" ca="1" si="45"/>
        <v>1142.3327104826808</v>
      </c>
      <c r="BJ23" s="181">
        <f t="shared" ca="1" si="46"/>
        <v>1146.5063321941229</v>
      </c>
      <c r="BK23" s="181">
        <f t="shared" ca="1" si="47"/>
        <v>1146.5063321941229</v>
      </c>
      <c r="BL23" s="181"/>
      <c r="BM23" s="181">
        <f t="shared" si="48"/>
        <v>1114.1731251395581</v>
      </c>
      <c r="BN23" s="180"/>
      <c r="BO23" s="182">
        <f t="shared" ca="1" si="49"/>
        <v>0.7364620351596799</v>
      </c>
      <c r="BP23" s="182">
        <f t="shared" ca="1" si="50"/>
        <v>0.76401851914139141</v>
      </c>
      <c r="BQ23" s="182">
        <f t="shared" ca="1" si="51"/>
        <v>5.932066639130526E-2</v>
      </c>
      <c r="BR23" s="182">
        <f t="shared" ca="1" si="52"/>
        <v>1.28341112380432E-2</v>
      </c>
      <c r="BS23" s="182">
        <f t="shared" ca="1" si="53"/>
        <v>2.4364404908587375E-2</v>
      </c>
      <c r="BT23" s="182">
        <f t="shared" ca="1" si="54"/>
        <v>9.7929290317461726E-2</v>
      </c>
      <c r="BU23" s="182">
        <f t="shared" si="55"/>
        <v>9.9000731048873247E-2</v>
      </c>
      <c r="BV23" s="181">
        <f t="shared" ca="1" si="56"/>
        <v>1.0574677230456622</v>
      </c>
      <c r="BW23" s="180"/>
      <c r="BX23" s="182">
        <f t="shared" si="57"/>
        <v>0.80307752633531959</v>
      </c>
      <c r="BY23" s="182">
        <f t="shared" si="58"/>
        <v>0.11002988516993606</v>
      </c>
      <c r="BZ23" s="182">
        <f t="shared" si="59"/>
        <v>2.017988161485177E-2</v>
      </c>
      <c r="CA23" s="182">
        <f t="shared" si="60"/>
        <v>3.2563103393234115E-2</v>
      </c>
      <c r="CB23" s="182">
        <f t="shared" si="61"/>
        <v>7.5705083269320558E-2</v>
      </c>
      <c r="CC23" s="182">
        <f t="shared" si="62"/>
        <v>3.1867093092927436E-3</v>
      </c>
      <c r="CD23" s="182">
        <f t="shared" si="63"/>
        <v>1.0447421890919548</v>
      </c>
      <c r="CE23" s="182">
        <f t="shared" si="64"/>
        <v>0.20335564283997939</v>
      </c>
      <c r="CF23" s="180"/>
      <c r="CG23" s="181">
        <f t="shared" ca="1" si="65"/>
        <v>3.5645283099997869</v>
      </c>
      <c r="CH23" s="181">
        <f t="shared" ca="1" si="66"/>
        <v>3.3288225900618258</v>
      </c>
      <c r="CI23" s="181">
        <f t="shared" ca="1" si="67"/>
        <v>9.2823159366511234</v>
      </c>
      <c r="CJ23" s="181">
        <f t="shared" ca="1" si="68"/>
        <v>1171.1775621934912</v>
      </c>
      <c r="CK23" s="183">
        <f t="shared" ca="1" si="69"/>
        <v>0.27254827587407637</v>
      </c>
      <c r="CL23" s="79"/>
      <c r="CM23" s="181">
        <f t="shared" si="70"/>
        <v>2.1758976026641945</v>
      </c>
      <c r="CN23" s="181">
        <f t="shared" si="71"/>
        <v>1.9555081082055137</v>
      </c>
      <c r="CO23" s="181">
        <f t="shared" ca="1" si="72"/>
        <v>775.52788551096921</v>
      </c>
      <c r="CP23" s="184"/>
      <c r="CQ23" s="80">
        <f t="shared" si="73"/>
        <v>0.85297381981237475</v>
      </c>
      <c r="CR23" s="80">
        <f t="shared" si="74"/>
        <v>2.0988051338187E-2</v>
      </c>
      <c r="CS23" s="80">
        <f t="shared" si="75"/>
        <v>0.34703916214592789</v>
      </c>
      <c r="CT23" s="80">
        <f t="shared" si="76"/>
        <v>9.9254641832007703E-2</v>
      </c>
      <c r="CU23" s="80">
        <f t="shared" si="77"/>
        <v>1.9804596522819636E-3</v>
      </c>
      <c r="CV23" s="80">
        <f t="shared" si="78"/>
        <v>0.10828893316532581</v>
      </c>
      <c r="CW23" s="80">
        <f t="shared" si="79"/>
        <v>0.18405361156222705</v>
      </c>
      <c r="CX23" s="80">
        <f t="shared" si="80"/>
        <v>0.17136408612820869</v>
      </c>
      <c r="CY23" s="80">
        <f t="shared" si="81"/>
        <v>2.5255261774932387E-2</v>
      </c>
      <c r="CZ23" s="80">
        <f t="shared" si="82"/>
        <v>4.3893208110312668E-3</v>
      </c>
      <c r="DA23" s="80">
        <f t="shared" si="83"/>
        <v>8.3142971551006094E-3</v>
      </c>
      <c r="DB23" s="80">
        <f t="shared" si="84"/>
        <v>1.8239016453776054</v>
      </c>
      <c r="DC23" s="80"/>
      <c r="DD23" s="80">
        <f t="shared" si="85"/>
        <v>0.46766437322654103</v>
      </c>
      <c r="DE23" s="80">
        <f t="shared" si="86"/>
        <v>1.150722759167302E-2</v>
      </c>
      <c r="DF23" s="80">
        <f t="shared" si="87"/>
        <v>0.19027295853668677</v>
      </c>
      <c r="DG23" s="80">
        <f t="shared" si="88"/>
        <v>5.441885645728383E-2</v>
      </c>
      <c r="DH23" s="80">
        <f t="shared" si="89"/>
        <v>1.0858368691651385E-3</v>
      </c>
      <c r="DI23" s="80">
        <f t="shared" si="90"/>
        <v>5.9372134149759254E-2</v>
      </c>
      <c r="DJ23" s="80">
        <f t="shared" si="91"/>
        <v>0.10091202671409517</v>
      </c>
      <c r="DK23" s="80">
        <f t="shared" si="92"/>
        <v>9.395467489297149E-2</v>
      </c>
      <c r="DL23" s="80">
        <f t="shared" si="93"/>
        <v>1.3846833155141843E-2</v>
      </c>
      <c r="DM23" s="80">
        <f t="shared" si="94"/>
        <v>2.4065556507146734E-3</v>
      </c>
      <c r="DN23" s="80">
        <f t="shared" si="95"/>
        <v>4.5585227559676259E-3</v>
      </c>
      <c r="DO23" s="80">
        <f t="shared" si="96"/>
        <v>0.99999999999999978</v>
      </c>
      <c r="DP23" s="80">
        <f t="shared" si="97"/>
        <v>52.176480609778977</v>
      </c>
      <c r="DQ23" s="80">
        <f t="shared" si="98"/>
        <v>0.81535442703002281</v>
      </c>
      <c r="DR23" s="80">
        <f t="shared" si="99"/>
        <v>1.189301792215206E-2</v>
      </c>
      <c r="DS23" s="80">
        <f t="shared" si="100"/>
        <v>5.0019124959543353E-2</v>
      </c>
      <c r="DT23" s="80">
        <f t="shared" si="101"/>
        <v>7.1680696597185109E-2</v>
      </c>
      <c r="DU23" s="80">
        <f t="shared" si="102"/>
        <v>9.8678414096916309E-4</v>
      </c>
      <c r="DV23" s="80">
        <f t="shared" si="103"/>
        <v>0.38457339645299271</v>
      </c>
      <c r="DW23" s="80">
        <f t="shared" si="104"/>
        <v>0.40230110525808971</v>
      </c>
      <c r="DX23" s="80">
        <f t="shared" si="105"/>
        <v>7.2605354402869365E-3</v>
      </c>
      <c r="DY23" s="80">
        <f t="shared" si="106"/>
        <v>0</v>
      </c>
      <c r="DZ23" s="80">
        <f t="shared" si="107"/>
        <v>1.4210694600330794E-3</v>
      </c>
      <c r="EA23" s="80">
        <f t="shared" si="108"/>
        <v>1.7454901572612753</v>
      </c>
      <c r="EB23" s="80"/>
      <c r="EC23" s="80">
        <f t="shared" si="109"/>
        <v>1.6307088540600456</v>
      </c>
      <c r="ED23" s="80">
        <f t="shared" si="110"/>
        <v>2.378603584430412E-2</v>
      </c>
      <c r="EE23" s="80">
        <f t="shared" si="111"/>
        <v>0.15005737487863005</v>
      </c>
      <c r="EF23" s="80">
        <f t="shared" si="112"/>
        <v>7.1680696597185109E-2</v>
      </c>
      <c r="EG23" s="80">
        <f t="shared" si="113"/>
        <v>9.8678414096916309E-4</v>
      </c>
      <c r="EH23" s="80">
        <f t="shared" si="114"/>
        <v>0.38457339645299271</v>
      </c>
      <c r="EI23" s="80">
        <f t="shared" si="115"/>
        <v>0.40230110525808971</v>
      </c>
      <c r="EJ23" s="80">
        <f t="shared" si="116"/>
        <v>7.2605354402869365E-3</v>
      </c>
      <c r="EK23" s="80">
        <f t="shared" si="117"/>
        <v>0</v>
      </c>
      <c r="EL23" s="80">
        <f t="shared" si="118"/>
        <v>4.2632083800992378E-3</v>
      </c>
      <c r="EM23" s="80">
        <f t="shared" si="119"/>
        <v>2.6756179910526026</v>
      </c>
      <c r="EN23" s="80">
        <f t="shared" si="120"/>
        <v>2.2424725876654641</v>
      </c>
      <c r="EO23" s="80"/>
      <c r="EP23" s="80">
        <f t="shared" si="121"/>
        <v>1.8284099518465071</v>
      </c>
      <c r="EQ23" s="80">
        <f t="shared" si="122"/>
        <v>2.666976667504007E-2</v>
      </c>
      <c r="ER23" s="80">
        <f t="shared" si="123"/>
        <v>0.17159004815349288</v>
      </c>
      <c r="ES23" s="80">
        <f t="shared" si="124"/>
        <v>5.2742985008085885E-2</v>
      </c>
      <c r="ET23" s="80">
        <f t="shared" si="125"/>
        <v>0.22433303316157877</v>
      </c>
      <c r="EU23" s="80">
        <f t="shared" si="126"/>
        <v>0.16074199718395271</v>
      </c>
      <c r="EV23" s="80">
        <f t="shared" si="127"/>
        <v>2.2128363860663613E-3</v>
      </c>
      <c r="EW23" s="80">
        <f t="shared" si="128"/>
        <v>0.86239529949123894</v>
      </c>
      <c r="EX23" s="80">
        <f t="shared" si="129"/>
        <v>0.90214920052878467</v>
      </c>
      <c r="EY23" s="80">
        <f t="shared" si="130"/>
        <v>3.2563103393234115E-2</v>
      </c>
      <c r="EZ23" s="80">
        <f t="shared" si="131"/>
        <v>0</v>
      </c>
      <c r="FA23" s="80">
        <f t="shared" si="132"/>
        <v>6.3734186185854871E-3</v>
      </c>
      <c r="FB23" s="80">
        <f t="shared" si="133"/>
        <v>4.0458486072849871</v>
      </c>
      <c r="FC23" s="80">
        <f t="shared" si="134"/>
        <v>9.1697214569975483E-2</v>
      </c>
      <c r="FD23" s="80">
        <f t="shared" si="135"/>
        <v>0.13598711687559906</v>
      </c>
      <c r="FE23" s="80">
        <f t="shared" si="136"/>
        <v>3.2563103393234115E-2</v>
      </c>
      <c r="FF23" s="80">
        <f t="shared" si="137"/>
        <v>2.017988161485177E-2</v>
      </c>
      <c r="FG23" s="80">
        <f t="shared" si="138"/>
        <v>7.5705083269320558E-2</v>
      </c>
      <c r="FH23" s="80">
        <f t="shared" si="139"/>
        <v>3.1867093092927436E-3</v>
      </c>
      <c r="FI23" s="184">
        <f t="shared" si="140"/>
        <v>0.80307752633531959</v>
      </c>
      <c r="FJ23" s="80">
        <f t="shared" si="141"/>
        <v>0.11002988516993606</v>
      </c>
      <c r="FK23" s="80">
        <f t="shared" si="142"/>
        <v>1.0447421890919548</v>
      </c>
      <c r="FL23" s="80">
        <f t="shared" si="143"/>
        <v>0.80307752633531959</v>
      </c>
      <c r="FM23" s="80">
        <f t="shared" si="144"/>
        <v>2.1196717626918504</v>
      </c>
      <c r="FN23" s="80">
        <f t="shared" si="145"/>
        <v>-3.6479310900295121</v>
      </c>
      <c r="FO23" s="80">
        <f t="shared" si="146"/>
        <v>-3.6479310900295121</v>
      </c>
      <c r="FP23" s="80">
        <f t="shared" si="147"/>
        <v>0.52176480609778975</v>
      </c>
      <c r="FQ23" s="185">
        <f t="shared" ca="1" si="148"/>
        <v>1440.9783305564674</v>
      </c>
      <c r="FR23" s="185">
        <f t="shared" ca="1" si="149"/>
        <v>6.4641434707160643</v>
      </c>
      <c r="FS23" s="80">
        <f t="shared" ca="1" si="150"/>
        <v>0.14409783305564675</v>
      </c>
      <c r="FT23" s="184">
        <f t="shared" ca="1" si="151"/>
        <v>-1.6784346253886284</v>
      </c>
      <c r="FU23" s="184">
        <f t="shared" ca="1" si="152"/>
        <v>5.6851839166095868</v>
      </c>
      <c r="FV23" s="80">
        <f t="shared" si="153"/>
        <v>174.66267908344076</v>
      </c>
      <c r="FW23" s="80">
        <f t="shared" si="154"/>
        <v>5.6693564725608145E-2</v>
      </c>
      <c r="FX23" s="184">
        <f t="shared" si="155"/>
        <v>84.289303331400063</v>
      </c>
      <c r="FY23" s="184">
        <f t="shared" si="156"/>
        <v>313.84059410248346</v>
      </c>
      <c r="FZ23" s="184">
        <f t="shared" si="157"/>
        <v>1.6611494615586205E-3</v>
      </c>
      <c r="GA23" s="184">
        <f t="shared" si="158"/>
        <v>0.20335564283997939</v>
      </c>
      <c r="GB23" s="80">
        <f t="shared" si="159"/>
        <v>0.93692514030808516</v>
      </c>
      <c r="GC23" s="80">
        <f t="shared" si="160"/>
        <v>0.17748338487168691</v>
      </c>
      <c r="GD23" s="80">
        <f t="shared" si="161"/>
        <v>0.13285624647815839</v>
      </c>
      <c r="GE23" s="80">
        <f t="shared" si="162"/>
        <v>0.920587248316874</v>
      </c>
      <c r="GF23" s="80">
        <f t="shared" si="163"/>
        <v>1.0852833788342231E-2</v>
      </c>
      <c r="GG23" s="80">
        <f t="shared" si="164"/>
        <v>6.9044782613977229E-2</v>
      </c>
      <c r="GH23" s="80">
        <f t="shared" si="165"/>
        <v>0.86714375352184159</v>
      </c>
      <c r="GI23" s="80">
        <f t="shared" si="166"/>
        <v>0.23831435567090103</v>
      </c>
      <c r="GJ23" s="80">
        <f t="shared" si="167"/>
        <v>-4.3549899758353753E-3</v>
      </c>
      <c r="GK23" s="80">
        <f t="shared" si="168"/>
        <v>1.293178852657487E-2</v>
      </c>
      <c r="GL23" s="80">
        <f t="shared" si="169"/>
        <v>1.293178852657487E-2</v>
      </c>
      <c r="GM23" s="80">
        <f t="shared" si="170"/>
        <v>5.6112994087402362E-2</v>
      </c>
      <c r="GN23" s="80">
        <f t="shared" si="171"/>
        <v>5.0143071165339975E-2</v>
      </c>
      <c r="GO23" s="80">
        <f t="shared" si="172"/>
        <v>0.81225222832589894</v>
      </c>
      <c r="GP23" s="80">
        <f t="shared" si="173"/>
        <v>0.90214920052878467</v>
      </c>
      <c r="GQ23" s="80">
        <f t="shared" si="174"/>
        <v>3.2563103393234115E-2</v>
      </c>
      <c r="GR23" s="80">
        <f t="shared" si="175"/>
        <v>439.53588691577056</v>
      </c>
      <c r="GS23" s="80">
        <f t="shared" si="176"/>
        <v>11.694364743177854</v>
      </c>
      <c r="GT23" s="80">
        <f t="shared" si="177"/>
        <v>2.2958503661167033</v>
      </c>
      <c r="GU23" s="80">
        <f t="shared" si="178"/>
        <v>9.4416846306549412E-6</v>
      </c>
      <c r="GV23" s="80">
        <f t="shared" si="179"/>
        <v>1946.0920752564932</v>
      </c>
      <c r="GW23" s="80">
        <f t="shared" si="180"/>
        <v>-8.2781567991034328E-3</v>
      </c>
      <c r="GX23" s="184">
        <f t="shared" ca="1" si="181"/>
        <v>22.256940936651123</v>
      </c>
      <c r="GY23" s="81" t="e">
        <f>#REF!</f>
        <v>#REF!</v>
      </c>
      <c r="GZ23" s="81" t="e">
        <f>#REF!</f>
        <v>#REF!</v>
      </c>
      <c r="HA23" s="81">
        <f t="shared" si="182"/>
        <v>6.4999510979415822</v>
      </c>
      <c r="HB23" s="81">
        <f t="shared" si="183"/>
        <v>5.2217331834330096</v>
      </c>
      <c r="HC23" s="81" t="e">
        <f t="shared" si="184"/>
        <v>#REF!</v>
      </c>
      <c r="HD23" s="80">
        <f t="shared" si="185"/>
        <v>439.53588691577056</v>
      </c>
      <c r="HE23" s="80">
        <f t="shared" si="186"/>
        <v>11.694364743177854</v>
      </c>
      <c r="HF23" s="81">
        <f t="shared" si="187"/>
        <v>2.1107463760265261</v>
      </c>
      <c r="HG23" s="81"/>
      <c r="HH23" s="82">
        <f t="shared" si="188"/>
        <v>7.1257619000043584E-2</v>
      </c>
      <c r="HI23" s="82">
        <f t="shared" si="189"/>
        <v>0.86239529949123894</v>
      </c>
      <c r="HJ23" s="82">
        <f t="shared" si="190"/>
        <v>3.2563103393234115E-2</v>
      </c>
      <c r="HK23" s="82">
        <f t="shared" si="191"/>
        <v>0</v>
      </c>
      <c r="HL23" s="82">
        <f t="shared" si="192"/>
        <v>5.9134111176741368E-2</v>
      </c>
      <c r="HM23" s="82">
        <f t="shared" si="193"/>
        <v>0</v>
      </c>
      <c r="HN23" s="82">
        <f t="shared" si="194"/>
        <v>0</v>
      </c>
      <c r="HO23" s="82">
        <f t="shared" si="195"/>
        <v>5.2742985008085885E-2</v>
      </c>
      <c r="HP23" s="82">
        <f t="shared" si="196"/>
        <v>0.11245593697675152</v>
      </c>
      <c r="HQ23" s="82">
        <f t="shared" si="197"/>
        <v>7.6321315543243728E-2</v>
      </c>
      <c r="HR23" s="82">
        <f t="shared" si="198"/>
        <v>0.67480191678385248</v>
      </c>
      <c r="HS23" s="82">
        <f t="shared" si="199"/>
        <v>5.5757235591439323E-2</v>
      </c>
      <c r="HT23" s="82">
        <f t="shared" si="200"/>
        <v>6.0304853224522212E-2</v>
      </c>
      <c r="HU23" s="82">
        <f t="shared" si="201"/>
        <v>4.982842853459E-3</v>
      </c>
      <c r="HV23" s="82">
        <f t="shared" si="202"/>
        <v>3.2563103393234115E-2</v>
      </c>
      <c r="HW23" s="82"/>
      <c r="HX23" s="186">
        <f t="shared" si="203"/>
        <v>-8.7058522553721514E-7</v>
      </c>
      <c r="HY23" s="186">
        <f t="shared" si="204"/>
        <v>1.7051727694523392E-12</v>
      </c>
      <c r="HZ23" s="186">
        <f t="shared" si="205"/>
        <v>2.6703503990948901E-5</v>
      </c>
      <c r="IA23" s="186">
        <f t="shared" si="206"/>
        <v>7.5517588746601967E-9</v>
      </c>
      <c r="IB23" s="82">
        <f t="shared" si="207"/>
        <v>2.2958503661167033</v>
      </c>
      <c r="IC23" s="82" t="e">
        <f t="shared" ca="1" si="208"/>
        <v>#REF!</v>
      </c>
      <c r="ID23" s="82" t="e">
        <f ca="1">ID$8+ID$9*IE23+ID$10*#REF!+ID$11*EW23/(EW23+EU23)</f>
        <v>#REF!</v>
      </c>
      <c r="IE23" s="82" t="e">
        <f t="shared" ca="1" si="209"/>
        <v>#REF!</v>
      </c>
      <c r="IF23" s="82" t="e">
        <f ca="1">IF$8+IF$9*IE23+IF$10*#REF!+IF$11*(EW23/(EW23+EU23))</f>
        <v>#REF!</v>
      </c>
      <c r="IG23" s="82" t="e">
        <f t="shared" ca="1" si="210"/>
        <v>#REF!</v>
      </c>
      <c r="IH23" s="184">
        <f t="shared" si="211"/>
        <v>5.6693564725608145E-2</v>
      </c>
      <c r="II23" s="187">
        <f t="shared" si="212"/>
        <v>-25</v>
      </c>
      <c r="IJ23" s="187"/>
      <c r="IK23" s="82">
        <f t="shared" si="213"/>
        <v>2.0683013692653915</v>
      </c>
      <c r="IL23" s="187">
        <f t="shared" si="214"/>
        <v>1946.0920752564932</v>
      </c>
      <c r="IM23" s="186">
        <f t="shared" si="215"/>
        <v>1.2086087159126744E-5</v>
      </c>
    </row>
    <row r="24" spans="1:247" ht="14" x14ac:dyDescent="0.2">
      <c r="A24" s="189" t="s">
        <v>232</v>
      </c>
      <c r="F24" s="193">
        <v>51.250334881752664</v>
      </c>
      <c r="G24" s="193">
        <v>1.6765003552327717</v>
      </c>
      <c r="H24" s="193">
        <v>17.692230005780477</v>
      </c>
      <c r="I24" s="193">
        <v>7.1310886989191582</v>
      </c>
      <c r="J24" s="193">
        <v>0.14048885658375179</v>
      </c>
      <c r="K24" s="193">
        <v>4.3645204778685578</v>
      </c>
      <c r="L24" s="193">
        <v>10.321247997019631</v>
      </c>
      <c r="M24" s="193">
        <v>5.310478778865817</v>
      </c>
      <c r="N24" s="193">
        <v>1.1894723190757654</v>
      </c>
      <c r="O24" s="193">
        <v>0.33358443124964637</v>
      </c>
      <c r="P24" s="193">
        <v>0.59005319765175768</v>
      </c>
      <c r="Q24" s="194">
        <v>1.5</v>
      </c>
      <c r="R24" s="176">
        <f t="shared" ca="1" si="4"/>
        <v>6.329628895667196</v>
      </c>
      <c r="T24" s="4">
        <v>48.81</v>
      </c>
      <c r="U24" s="4">
        <v>1.19</v>
      </c>
      <c r="V24" s="4">
        <v>3.96</v>
      </c>
      <c r="W24" s="4">
        <v>7.31</v>
      </c>
      <c r="X24" s="4">
        <v>0.13</v>
      </c>
      <c r="Y24" s="4">
        <v>14.91</v>
      </c>
      <c r="Z24" s="4">
        <v>22</v>
      </c>
      <c r="AA24" s="4">
        <v>0.45</v>
      </c>
      <c r="AB24" s="4">
        <v>0</v>
      </c>
      <c r="AC24" s="4">
        <v>1.8700000000000001E-2</v>
      </c>
      <c r="AE24" s="177">
        <f t="shared" ca="1" si="22"/>
        <v>1388.551811373379</v>
      </c>
      <c r="AF24" s="178">
        <f t="shared" ca="1" si="23"/>
        <v>1115.4018113733791</v>
      </c>
      <c r="AG24" s="178">
        <f t="shared" ca="1" si="24"/>
        <v>2.8143441662144095</v>
      </c>
      <c r="AH24" s="175"/>
      <c r="AI24" s="179">
        <f t="shared" ca="1" si="25"/>
        <v>1407.9602442125886</v>
      </c>
      <c r="AJ24" s="179">
        <f t="shared" ca="1" si="26"/>
        <v>2.5619677807804626</v>
      </c>
      <c r="AK24" s="179"/>
      <c r="AL24" s="179">
        <f t="shared" si="27"/>
        <v>1381.5252259005879</v>
      </c>
      <c r="AM24" s="179">
        <f t="shared" si="28"/>
        <v>0.344499656624349</v>
      </c>
      <c r="AN24" s="180"/>
      <c r="AO24" s="179">
        <f t="shared" ca="1" si="29"/>
        <v>1382.5355979447515</v>
      </c>
      <c r="AP24" s="179">
        <f t="shared" ca="1" si="30"/>
        <v>1109.3855979447517</v>
      </c>
      <c r="AQ24" s="179">
        <f t="shared" ca="1" si="31"/>
        <v>1.6536412949933306</v>
      </c>
      <c r="AR24" s="179"/>
      <c r="AS24" s="179">
        <f t="shared" ca="1" si="32"/>
        <v>1376.0570594777882</v>
      </c>
      <c r="AT24" s="179">
        <f t="shared" ca="1" si="33"/>
        <v>1102.9070594777882</v>
      </c>
      <c r="AU24" s="181">
        <f t="shared" ca="1" si="34"/>
        <v>1.4221876095913162</v>
      </c>
      <c r="AV24" s="80"/>
      <c r="AW24" s="181">
        <f t="shared" si="35"/>
        <v>1392.1876798994354</v>
      </c>
      <c r="AX24" s="181">
        <f t="shared" si="36"/>
        <v>1119.0376798994353</v>
      </c>
      <c r="AY24" s="181">
        <f t="shared" ca="1" si="37"/>
        <v>1407.9602442125886</v>
      </c>
      <c r="AZ24" s="181">
        <f t="shared" ca="1" si="38"/>
        <v>1134.8102442125887</v>
      </c>
      <c r="BA24" s="181">
        <f t="shared" ca="1" si="39"/>
        <v>2.5619677807804626</v>
      </c>
      <c r="BB24" s="181"/>
      <c r="BC24" s="181">
        <f t="shared" si="40"/>
        <v>1381.5252259005879</v>
      </c>
      <c r="BD24" s="181">
        <f t="shared" si="41"/>
        <v>0.344499656624349</v>
      </c>
      <c r="BE24" s="181">
        <f t="shared" si="42"/>
        <v>1108.3752259005878</v>
      </c>
      <c r="BF24" s="181"/>
      <c r="BG24" s="181">
        <f t="shared" ca="1" si="43"/>
        <v>3.1729615261026587</v>
      </c>
      <c r="BH24" s="181">
        <f t="shared" ca="1" si="44"/>
        <v>3.5427760705998108</v>
      </c>
      <c r="BI24" s="181">
        <f t="shared" ca="1" si="45"/>
        <v>1113.5963726345472</v>
      </c>
      <c r="BJ24" s="181">
        <f t="shared" ca="1" si="46"/>
        <v>1112.7150747164151</v>
      </c>
      <c r="BK24" s="181">
        <f t="shared" ca="1" si="47"/>
        <v>1112.7150747164151</v>
      </c>
      <c r="BL24" s="181"/>
      <c r="BM24" s="181">
        <f t="shared" si="48"/>
        <v>1100.3738715438149</v>
      </c>
      <c r="BN24" s="180"/>
      <c r="BO24" s="182">
        <f t="shared" ca="1" si="49"/>
        <v>0.77623288984300343</v>
      </c>
      <c r="BP24" s="182">
        <f t="shared" ca="1" si="50"/>
        <v>0.84224965126084317</v>
      </c>
      <c r="BQ24" s="182">
        <f t="shared" ca="1" si="51"/>
        <v>5.9383027829861337E-2</v>
      </c>
      <c r="BR24" s="182">
        <f t="shared" ca="1" si="52"/>
        <v>1.1822945041550159E-2</v>
      </c>
      <c r="BS24" s="182">
        <f t="shared" ca="1" si="53"/>
        <v>2.4349115010998602E-2</v>
      </c>
      <c r="BT24" s="182">
        <f t="shared" ca="1" si="54"/>
        <v>0.10180133393815796</v>
      </c>
      <c r="BU24" s="182">
        <f t="shared" si="55"/>
        <v>9.9000731048873247E-2</v>
      </c>
      <c r="BV24" s="181">
        <f t="shared" ca="1" si="56"/>
        <v>1.1386068041302844</v>
      </c>
      <c r="BW24" s="180"/>
      <c r="BX24" s="182">
        <f t="shared" si="57"/>
        <v>0.81140314506542921</v>
      </c>
      <c r="BY24" s="182">
        <f t="shared" si="58"/>
        <v>0.12938910133893006</v>
      </c>
      <c r="BZ24" s="182">
        <f t="shared" si="59"/>
        <v>0</v>
      </c>
      <c r="CA24" s="182">
        <f t="shared" si="60"/>
        <v>1.9377599980960447E-2</v>
      </c>
      <c r="CB24" s="182">
        <f t="shared" si="61"/>
        <v>7.843056446590313E-2</v>
      </c>
      <c r="CC24" s="182">
        <f t="shared" si="62"/>
        <v>2.7913443643984336E-4</v>
      </c>
      <c r="CD24" s="182">
        <f t="shared" si="63"/>
        <v>1.0388795452876627</v>
      </c>
      <c r="CE24" s="182">
        <f t="shared" si="64"/>
        <v>0.30006851610613666</v>
      </c>
      <c r="CF24" s="180"/>
      <c r="CG24" s="181">
        <f t="shared" ca="1" si="65"/>
        <v>0.57338231299263498</v>
      </c>
      <c r="CH24" s="181">
        <f t="shared" ca="1" si="66"/>
        <v>0.30611762638982043</v>
      </c>
      <c r="CI24" s="181">
        <f t="shared" ca="1" si="67"/>
        <v>6.9349877909808644</v>
      </c>
      <c r="CJ24" s="181">
        <f t="shared" ca="1" si="68"/>
        <v>1125.8403772397241</v>
      </c>
      <c r="CK24" s="183">
        <f t="shared" ca="1" si="69"/>
        <v>0.26502923054264732</v>
      </c>
      <c r="CL24" s="79"/>
      <c r="CM24" s="181">
        <f t="shared" si="70"/>
        <v>-1.0276856891847221</v>
      </c>
      <c r="CN24" s="181">
        <f t="shared" si="71"/>
        <v>-1.4571800748263972</v>
      </c>
      <c r="CO24" s="181">
        <f t="shared" ca="1" si="72"/>
        <v>796.83819827494415</v>
      </c>
      <c r="CP24" s="184"/>
      <c r="CQ24" s="80">
        <f t="shared" si="73"/>
        <v>0.85297381981237475</v>
      </c>
      <c r="CR24" s="80">
        <f t="shared" si="74"/>
        <v>2.0988051338187E-2</v>
      </c>
      <c r="CS24" s="80">
        <f t="shared" si="75"/>
        <v>0.34703916214592789</v>
      </c>
      <c r="CT24" s="80">
        <f t="shared" si="76"/>
        <v>9.9254641832007703E-2</v>
      </c>
      <c r="CU24" s="80">
        <f t="shared" si="77"/>
        <v>1.9804596522819636E-3</v>
      </c>
      <c r="CV24" s="80">
        <f t="shared" si="78"/>
        <v>0.10828893316532581</v>
      </c>
      <c r="CW24" s="80">
        <f t="shared" si="79"/>
        <v>0.18405361156222705</v>
      </c>
      <c r="CX24" s="80">
        <f t="shared" si="80"/>
        <v>0.17136408612820869</v>
      </c>
      <c r="CY24" s="80">
        <f t="shared" si="81"/>
        <v>2.5255261774932387E-2</v>
      </c>
      <c r="CZ24" s="80">
        <f t="shared" si="82"/>
        <v>4.3893208110312668E-3</v>
      </c>
      <c r="DA24" s="80">
        <f t="shared" si="83"/>
        <v>8.3142971551006094E-3</v>
      </c>
      <c r="DB24" s="80">
        <f t="shared" si="84"/>
        <v>1.8239016453776054</v>
      </c>
      <c r="DC24" s="80"/>
      <c r="DD24" s="80">
        <f t="shared" si="85"/>
        <v>0.46766437322654103</v>
      </c>
      <c r="DE24" s="80">
        <f t="shared" si="86"/>
        <v>1.150722759167302E-2</v>
      </c>
      <c r="DF24" s="80">
        <f t="shared" si="87"/>
        <v>0.19027295853668677</v>
      </c>
      <c r="DG24" s="80">
        <f t="shared" si="88"/>
        <v>5.441885645728383E-2</v>
      </c>
      <c r="DH24" s="80">
        <f t="shared" si="89"/>
        <v>1.0858368691651385E-3</v>
      </c>
      <c r="DI24" s="80">
        <f t="shared" si="90"/>
        <v>5.9372134149759254E-2</v>
      </c>
      <c r="DJ24" s="80">
        <f t="shared" si="91"/>
        <v>0.10091202671409517</v>
      </c>
      <c r="DK24" s="80">
        <f t="shared" si="92"/>
        <v>9.395467489297149E-2</v>
      </c>
      <c r="DL24" s="80">
        <f t="shared" si="93"/>
        <v>1.3846833155141843E-2</v>
      </c>
      <c r="DM24" s="80">
        <f t="shared" si="94"/>
        <v>2.4065556507146734E-3</v>
      </c>
      <c r="DN24" s="80">
        <f t="shared" si="95"/>
        <v>4.5585227559676259E-3</v>
      </c>
      <c r="DO24" s="80">
        <f t="shared" si="96"/>
        <v>0.99999999999999978</v>
      </c>
      <c r="DP24" s="80">
        <f t="shared" si="97"/>
        <v>52.176480609778977</v>
      </c>
      <c r="DQ24" s="80">
        <f t="shared" si="98"/>
        <v>0.81235863611625669</v>
      </c>
      <c r="DR24" s="80">
        <f t="shared" si="99"/>
        <v>1.4897569818274685E-2</v>
      </c>
      <c r="DS24" s="80">
        <f t="shared" si="100"/>
        <v>3.8838379380351312E-2</v>
      </c>
      <c r="DT24" s="80">
        <f t="shared" si="101"/>
        <v>0.10174483342241225</v>
      </c>
      <c r="DU24" s="80">
        <f t="shared" si="102"/>
        <v>1.8325991189427314E-3</v>
      </c>
      <c r="DV24" s="80">
        <f t="shared" si="103"/>
        <v>0.36993479620091108</v>
      </c>
      <c r="DW24" s="80">
        <f t="shared" si="104"/>
        <v>0.39231490760983928</v>
      </c>
      <c r="DX24" s="80">
        <f t="shared" si="105"/>
        <v>7.2605354402869365E-3</v>
      </c>
      <c r="DY24" s="80">
        <f t="shared" si="106"/>
        <v>0</v>
      </c>
      <c r="DZ24" s="80">
        <f t="shared" si="107"/>
        <v>1.2302777269730826E-4</v>
      </c>
      <c r="EA24" s="80">
        <f t="shared" si="108"/>
        <v>1.7393052848799724</v>
      </c>
      <c r="EB24" s="80"/>
      <c r="EC24" s="80">
        <f t="shared" si="109"/>
        <v>1.6247172722325134</v>
      </c>
      <c r="ED24" s="80">
        <f t="shared" si="110"/>
        <v>2.9795139636549371E-2</v>
      </c>
      <c r="EE24" s="80">
        <f t="shared" si="111"/>
        <v>0.11651513814105394</v>
      </c>
      <c r="EF24" s="80">
        <f t="shared" si="112"/>
        <v>0.10174483342241225</v>
      </c>
      <c r="EG24" s="80">
        <f t="shared" si="113"/>
        <v>1.8325991189427314E-3</v>
      </c>
      <c r="EH24" s="80">
        <f t="shared" si="114"/>
        <v>0.36993479620091108</v>
      </c>
      <c r="EI24" s="80">
        <f t="shared" si="115"/>
        <v>0.39231490760983928</v>
      </c>
      <c r="EJ24" s="80">
        <f t="shared" si="116"/>
        <v>7.2605354402869365E-3</v>
      </c>
      <c r="EK24" s="80">
        <f t="shared" si="117"/>
        <v>0</v>
      </c>
      <c r="EL24" s="80">
        <f t="shared" si="118"/>
        <v>3.6908331809192479E-4</v>
      </c>
      <c r="EM24" s="80">
        <f t="shared" si="119"/>
        <v>2.6444843051206006</v>
      </c>
      <c r="EN24" s="80">
        <f t="shared" si="120"/>
        <v>2.2688733634690159</v>
      </c>
      <c r="EO24" s="80"/>
      <c r="EP24" s="80">
        <f t="shared" si="121"/>
        <v>1.8431388710681937</v>
      </c>
      <c r="EQ24" s="80">
        <f t="shared" si="122"/>
        <v>3.3800699341103378E-2</v>
      </c>
      <c r="ER24" s="80">
        <f t="shared" si="123"/>
        <v>0.15686112893180626</v>
      </c>
      <c r="ES24" s="80">
        <f t="shared" si="124"/>
        <v>1.9377599980960447E-2</v>
      </c>
      <c r="ET24" s="80">
        <f t="shared" si="125"/>
        <v>0.17623872891276671</v>
      </c>
      <c r="EU24" s="80">
        <f t="shared" si="126"/>
        <v>0.23084614242270324</v>
      </c>
      <c r="EV24" s="80">
        <f t="shared" si="127"/>
        <v>4.1579353268859504E-3</v>
      </c>
      <c r="EW24" s="80">
        <f t="shared" si="128"/>
        <v>0.83933520532058603</v>
      </c>
      <c r="EX24" s="80">
        <f t="shared" si="129"/>
        <v>0.89011284396777224</v>
      </c>
      <c r="EY24" s="80">
        <f t="shared" si="130"/>
        <v>3.2946470929979627E-2</v>
      </c>
      <c r="EZ24" s="80">
        <f t="shared" si="131"/>
        <v>0</v>
      </c>
      <c r="FA24" s="80">
        <f t="shared" si="132"/>
        <v>5.5826887287968672E-4</v>
      </c>
      <c r="FB24" s="80">
        <f t="shared" si="133"/>
        <v>4.0511351661628696</v>
      </c>
      <c r="FC24" s="80">
        <f t="shared" si="134"/>
        <v>0.102270332325739</v>
      </c>
      <c r="FD24" s="80">
        <f t="shared" si="135"/>
        <v>0.15146914846972237</v>
      </c>
      <c r="FE24" s="80">
        <f t="shared" si="136"/>
        <v>1.9377599980960447E-2</v>
      </c>
      <c r="FF24" s="80">
        <f t="shared" si="137"/>
        <v>0</v>
      </c>
      <c r="FG24" s="80">
        <f t="shared" si="138"/>
        <v>7.843056446590313E-2</v>
      </c>
      <c r="FH24" s="80">
        <f t="shared" si="139"/>
        <v>2.7913443643984336E-4</v>
      </c>
      <c r="FI24" s="184">
        <f t="shared" si="140"/>
        <v>0.81140314506542921</v>
      </c>
      <c r="FJ24" s="80">
        <f t="shared" si="141"/>
        <v>0.12938910133893006</v>
      </c>
      <c r="FK24" s="80">
        <f t="shared" si="142"/>
        <v>1.0388795452876627</v>
      </c>
      <c r="FL24" s="80">
        <f t="shared" si="143"/>
        <v>0.81140314506542921</v>
      </c>
      <c r="FM24" s="80">
        <f t="shared" si="144"/>
        <v>1.6006096718415903</v>
      </c>
      <c r="FN24" s="80">
        <f t="shared" si="145"/>
        <v>-4.1773069525833675</v>
      </c>
      <c r="FO24" s="80">
        <f t="shared" si="146"/>
        <v>-4.1773069525833675</v>
      </c>
      <c r="FP24" s="80">
        <f t="shared" si="147"/>
        <v>0.52176480609778975</v>
      </c>
      <c r="FQ24" s="185">
        <f t="shared" ca="1" si="148"/>
        <v>1407.9602442125886</v>
      </c>
      <c r="FR24" s="185">
        <f t="shared" ca="1" si="149"/>
        <v>2.5619677807804626</v>
      </c>
      <c r="FS24" s="80">
        <f t="shared" ca="1" si="150"/>
        <v>0.14079602442125885</v>
      </c>
      <c r="FT24" s="184">
        <f t="shared" ca="1" si="151"/>
        <v>-0.49266855665148779</v>
      </c>
      <c r="FU24" s="184">
        <f t="shared" ca="1" si="152"/>
        <v>5.687806094219412</v>
      </c>
      <c r="FV24" s="80">
        <f t="shared" si="153"/>
        <v>172.38089890660106</v>
      </c>
      <c r="FW24" s="80">
        <f t="shared" si="154"/>
        <v>6.8871782012897023E-2</v>
      </c>
      <c r="FX24" s="184">
        <f t="shared" si="155"/>
        <v>78.429250060329252</v>
      </c>
      <c r="FY24" s="184">
        <f t="shared" si="156"/>
        <v>311.98121245241396</v>
      </c>
      <c r="FZ24" s="184">
        <f t="shared" si="157"/>
        <v>1.6611494615586205E-3</v>
      </c>
      <c r="GA24" s="184">
        <f t="shared" si="158"/>
        <v>0.30006851610613666</v>
      </c>
      <c r="GB24" s="80">
        <f t="shared" si="159"/>
        <v>0.92721725022463775</v>
      </c>
      <c r="GC24" s="80">
        <f t="shared" si="160"/>
        <v>0.1560069005206825</v>
      </c>
      <c r="GD24" s="80">
        <f t="shared" si="161"/>
        <v>0.13180857842318747</v>
      </c>
      <c r="GE24" s="80">
        <f t="shared" si="162"/>
        <v>0.94682170067793614</v>
      </c>
      <c r="GF24" s="80">
        <f t="shared" si="163"/>
        <v>2.1089314739614173E-2</v>
      </c>
      <c r="GG24" s="80">
        <f t="shared" si="164"/>
        <v>0.12857581009696423</v>
      </c>
      <c r="GH24" s="80">
        <f t="shared" si="165"/>
        <v>0.86819142157681251</v>
      </c>
      <c r="GI24" s="80">
        <f t="shared" si="166"/>
        <v>0.30239674932454602</v>
      </c>
      <c r="GJ24" s="80">
        <f t="shared" si="167"/>
        <v>-9.3581010134518427E-3</v>
      </c>
      <c r="GK24" s="80">
        <f t="shared" si="168"/>
        <v>2.1556164245771531E-2</v>
      </c>
      <c r="GL24" s="80">
        <f t="shared" si="169"/>
        <v>2.1556164245771531E-2</v>
      </c>
      <c r="GM24" s="80">
        <f t="shared" si="170"/>
        <v>0.1070196458511927</v>
      </c>
      <c r="GN24" s="80">
        <f t="shared" si="171"/>
        <v>5.1226585529590724E-2</v>
      </c>
      <c r="GO24" s="80">
        <f t="shared" si="172"/>
        <v>0.78810861979099534</v>
      </c>
      <c r="GP24" s="80">
        <f t="shared" si="173"/>
        <v>0.89011284396777224</v>
      </c>
      <c r="GQ24" s="80">
        <f t="shared" si="174"/>
        <v>3.2946470929979627E-2</v>
      </c>
      <c r="GR24" s="80">
        <f t="shared" si="175"/>
        <v>440.83121781841089</v>
      </c>
      <c r="GS24" s="80">
        <f t="shared" si="176"/>
        <v>11.805291038848582</v>
      </c>
      <c r="GT24" s="80">
        <f t="shared" si="177"/>
        <v>2.2920779321875271</v>
      </c>
      <c r="GU24" s="80">
        <f t="shared" si="178"/>
        <v>9.4261704961212047E-6</v>
      </c>
      <c r="GV24" s="80">
        <f t="shared" si="179"/>
        <v>1925.490200214891</v>
      </c>
      <c r="GW24" s="80">
        <f t="shared" si="180"/>
        <v>-8.3429523782062587E-3</v>
      </c>
      <c r="GX24" s="184">
        <f t="shared" ca="1" si="181"/>
        <v>19.909612790980866</v>
      </c>
      <c r="GY24" s="81" t="e">
        <f>#REF!</f>
        <v>#REF!</v>
      </c>
      <c r="GZ24" s="81" t="e">
        <f>#REF!</f>
        <v>#REF!</v>
      </c>
      <c r="HA24" s="81">
        <f t="shared" si="182"/>
        <v>6.4999510979415822</v>
      </c>
      <c r="HB24" s="81">
        <f t="shared" si="183"/>
        <v>5.2217331834330096</v>
      </c>
      <c r="HC24" s="81" t="e">
        <f t="shared" si="184"/>
        <v>#REF!</v>
      </c>
      <c r="HD24" s="80">
        <f t="shared" si="185"/>
        <v>440.83121781841089</v>
      </c>
      <c r="HE24" s="80">
        <f t="shared" si="186"/>
        <v>11.805291038848582</v>
      </c>
      <c r="HF24" s="81">
        <f t="shared" si="187"/>
        <v>-1.3848964218211677</v>
      </c>
      <c r="HG24" s="81"/>
      <c r="HH24" s="82">
        <f t="shared" si="188"/>
        <v>0.13273374542385019</v>
      </c>
      <c r="HI24" s="82">
        <f t="shared" si="189"/>
        <v>0.83933520532058603</v>
      </c>
      <c r="HJ24" s="82">
        <f t="shared" si="190"/>
        <v>3.2946470929979627E-2</v>
      </c>
      <c r="HK24" s="82">
        <f t="shared" si="191"/>
        <v>0</v>
      </c>
      <c r="HL24" s="82">
        <f t="shared" si="192"/>
        <v>6.932386139575937E-2</v>
      </c>
      <c r="HM24" s="82">
        <f t="shared" si="193"/>
        <v>0</v>
      </c>
      <c r="HN24" s="82">
        <f t="shared" si="194"/>
        <v>0</v>
      </c>
      <c r="HO24" s="82">
        <f t="shared" si="195"/>
        <v>1.9377599980960447E-2</v>
      </c>
      <c r="HP24" s="82">
        <f t="shared" si="196"/>
        <v>8.7537267536046889E-2</v>
      </c>
      <c r="HQ24" s="82">
        <f t="shared" si="197"/>
        <v>0.13654766498014279</v>
      </c>
      <c r="HR24" s="82">
        <f t="shared" si="198"/>
        <v>0.63312790550511977</v>
      </c>
      <c r="HS24" s="82">
        <f t="shared" si="199"/>
        <v>0.10012380953084621</v>
      </c>
      <c r="HT24" s="82">
        <f t="shared" si="200"/>
        <v>6.6434614209563717E-2</v>
      </c>
      <c r="HU24" s="82">
        <f t="shared" si="201"/>
        <v>1.0506070892684445E-2</v>
      </c>
      <c r="HV24" s="82">
        <f t="shared" si="202"/>
        <v>3.2946470929979627E-2</v>
      </c>
      <c r="HW24" s="82"/>
      <c r="HX24" s="186">
        <f t="shared" si="203"/>
        <v>-8.7521343135464742E-7</v>
      </c>
      <c r="HY24" s="186">
        <f t="shared" si="204"/>
        <v>1.6726748624719176E-12</v>
      </c>
      <c r="HZ24" s="186">
        <f t="shared" si="205"/>
        <v>2.6925210037392207E-5</v>
      </c>
      <c r="IA24" s="186">
        <f t="shared" si="206"/>
        <v>7.587212618630447E-9</v>
      </c>
      <c r="IB24" s="82">
        <f t="shared" si="207"/>
        <v>2.2920779321875271</v>
      </c>
      <c r="IC24" s="82" t="e">
        <f t="shared" ca="1" si="208"/>
        <v>#REF!</v>
      </c>
      <c r="ID24" s="82" t="e">
        <f ca="1">ID$8+ID$9*IE24+ID$10*#REF!+ID$11*EW24/(EW24+EU24)</f>
        <v>#REF!</v>
      </c>
      <c r="IE24" s="82" t="e">
        <f t="shared" ca="1" si="209"/>
        <v>#REF!</v>
      </c>
      <c r="IF24" s="82" t="e">
        <f ca="1">IF$8+IF$9*IE24+IF$10*#REF!+IF$11*(EW24/(EW24+EU24))</f>
        <v>#REF!</v>
      </c>
      <c r="IG24" s="82" t="e">
        <f t="shared" ca="1" si="210"/>
        <v>#REF!</v>
      </c>
      <c r="IH24" s="184">
        <f t="shared" si="211"/>
        <v>6.8871782012897023E-2</v>
      </c>
      <c r="II24" s="187">
        <f t="shared" si="212"/>
        <v>-25</v>
      </c>
      <c r="IJ24" s="187"/>
      <c r="IK24" s="82">
        <f t="shared" si="213"/>
        <v>2.074514351085909</v>
      </c>
      <c r="IL24" s="187">
        <f t="shared" si="214"/>
        <v>1925.490200214891</v>
      </c>
      <c r="IM24" s="186">
        <f t="shared" si="215"/>
        <v>1.2106772671838394E-5</v>
      </c>
    </row>
    <row r="25" spans="1:247" ht="14" x14ac:dyDescent="0.2">
      <c r="A25" s="189" t="s">
        <v>232</v>
      </c>
      <c r="F25" s="193">
        <v>51.250334881752664</v>
      </c>
      <c r="G25" s="193">
        <v>1.6765003552327717</v>
      </c>
      <c r="H25" s="193">
        <v>17.692230005780477</v>
      </c>
      <c r="I25" s="193">
        <v>7.1310886989191582</v>
      </c>
      <c r="J25" s="193">
        <v>0.14048885658375179</v>
      </c>
      <c r="K25" s="193">
        <v>4.3645204778685578</v>
      </c>
      <c r="L25" s="193">
        <v>10.321247997019631</v>
      </c>
      <c r="M25" s="193">
        <v>5.310478778865817</v>
      </c>
      <c r="N25" s="193">
        <v>1.1894723190757654</v>
      </c>
      <c r="O25" s="193">
        <v>0.33358443124964637</v>
      </c>
      <c r="P25" s="193">
        <v>0.59005319765175768</v>
      </c>
      <c r="Q25" s="194">
        <v>1.5</v>
      </c>
      <c r="R25" s="176">
        <f t="shared" ca="1" si="4"/>
        <v>10.922768752791729</v>
      </c>
      <c r="T25" s="4">
        <v>48.32</v>
      </c>
      <c r="U25" s="4">
        <v>1.47</v>
      </c>
      <c r="V25" s="4">
        <v>4.97</v>
      </c>
      <c r="W25" s="4">
        <v>7.53</v>
      </c>
      <c r="X25" s="4">
        <v>0.16</v>
      </c>
      <c r="Y25" s="4">
        <v>14.7</v>
      </c>
      <c r="Z25" s="4">
        <v>21.88</v>
      </c>
      <c r="AA25" s="4">
        <v>0.49</v>
      </c>
      <c r="AB25" s="4">
        <v>0</v>
      </c>
      <c r="AC25" s="4">
        <v>0</v>
      </c>
      <c r="AE25" s="177">
        <f t="shared" ca="1" si="22"/>
        <v>1423.4996794810265</v>
      </c>
      <c r="AF25" s="178">
        <f t="shared" ca="1" si="23"/>
        <v>1150.3496794810267</v>
      </c>
      <c r="AG25" s="178">
        <f t="shared" ca="1" si="24"/>
        <v>6.1152836611278456</v>
      </c>
      <c r="AH25" s="175"/>
      <c r="AI25" s="179">
        <f t="shared" ca="1" si="25"/>
        <v>1442.4628796678433</v>
      </c>
      <c r="AJ25" s="179">
        <f t="shared" ca="1" si="26"/>
        <v>6.5720680148930617</v>
      </c>
      <c r="AK25" s="179"/>
      <c r="AL25" s="179">
        <f t="shared" si="27"/>
        <v>1404.4630845546847</v>
      </c>
      <c r="AM25" s="179">
        <f t="shared" si="28"/>
        <v>3.2258169770927325</v>
      </c>
      <c r="AN25" s="180"/>
      <c r="AO25" s="179">
        <f t="shared" ca="1" si="29"/>
        <v>1421.7301046001141</v>
      </c>
      <c r="AP25" s="179">
        <f t="shared" ca="1" si="30"/>
        <v>1148.5801046001143</v>
      </c>
      <c r="AQ25" s="179">
        <f t="shared" ca="1" si="31"/>
        <v>5.7914435443205745</v>
      </c>
      <c r="AR25" s="179"/>
      <c r="AS25" s="179">
        <f t="shared" ca="1" si="32"/>
        <v>1409.9634113722991</v>
      </c>
      <c r="AT25" s="179">
        <f t="shared" ca="1" si="33"/>
        <v>1136.813411372299</v>
      </c>
      <c r="AU25" s="181">
        <f t="shared" ca="1" si="34"/>
        <v>5.3484074026875481</v>
      </c>
      <c r="AV25" s="80"/>
      <c r="AW25" s="181">
        <f t="shared" si="35"/>
        <v>1421.0190525290975</v>
      </c>
      <c r="AX25" s="181">
        <f t="shared" si="36"/>
        <v>1147.8690525290976</v>
      </c>
      <c r="AY25" s="181">
        <f t="shared" ca="1" si="37"/>
        <v>1442.4628796678433</v>
      </c>
      <c r="AZ25" s="181">
        <f t="shared" ca="1" si="38"/>
        <v>1169.3128796678434</v>
      </c>
      <c r="BA25" s="181">
        <f t="shared" ca="1" si="39"/>
        <v>6.5720680148930617</v>
      </c>
      <c r="BB25" s="181"/>
      <c r="BC25" s="181">
        <f t="shared" si="40"/>
        <v>1404.4630845546847</v>
      </c>
      <c r="BD25" s="181">
        <f t="shared" si="41"/>
        <v>3.2258169770927325</v>
      </c>
      <c r="BE25" s="181">
        <f t="shared" si="42"/>
        <v>1131.3130845546848</v>
      </c>
      <c r="BF25" s="181"/>
      <c r="BG25" s="181">
        <f t="shared" ca="1" si="43"/>
        <v>6.793575180774166</v>
      </c>
      <c r="BH25" s="181">
        <f t="shared" ca="1" si="44"/>
        <v>6.7318956333844415</v>
      </c>
      <c r="BI25" s="181">
        <f t="shared" ca="1" si="45"/>
        <v>1151.5180408484121</v>
      </c>
      <c r="BJ25" s="181">
        <f t="shared" ca="1" si="46"/>
        <v>1147.4451335391491</v>
      </c>
      <c r="BK25" s="181">
        <f t="shared" ca="1" si="47"/>
        <v>1147.4451335391491</v>
      </c>
      <c r="BL25" s="181"/>
      <c r="BM25" s="181">
        <f t="shared" si="48"/>
        <v>1114.5983974394712</v>
      </c>
      <c r="BN25" s="180"/>
      <c r="BO25" s="182">
        <f t="shared" ca="1" si="49"/>
        <v>0.70330679689177078</v>
      </c>
      <c r="BP25" s="182">
        <f t="shared" ca="1" si="50"/>
        <v>0.74631721870738055</v>
      </c>
      <c r="BQ25" s="182">
        <f t="shared" ca="1" si="51"/>
        <v>6.4099792074077469E-2</v>
      </c>
      <c r="BR25" s="182">
        <f t="shared" ca="1" si="52"/>
        <v>1.4133722084414877E-2</v>
      </c>
      <c r="BS25" s="182">
        <f t="shared" ca="1" si="53"/>
        <v>2.4364629549397228E-2</v>
      </c>
      <c r="BT25" s="182">
        <f t="shared" ca="1" si="54"/>
        <v>9.3549150462892736E-2</v>
      </c>
      <c r="BU25" s="182">
        <f t="shared" si="55"/>
        <v>9.9000731048873247E-2</v>
      </c>
      <c r="BV25" s="181">
        <f t="shared" ca="1" si="56"/>
        <v>1.041465243927036</v>
      </c>
      <c r="BW25" s="180"/>
      <c r="BX25" s="182">
        <f t="shared" si="57"/>
        <v>0.78620879681115907</v>
      </c>
      <c r="BY25" s="182">
        <f t="shared" si="58"/>
        <v>0.13618103775903689</v>
      </c>
      <c r="BZ25" s="182">
        <f t="shared" si="59"/>
        <v>0</v>
      </c>
      <c r="CA25" s="182">
        <f t="shared" si="60"/>
        <v>3.2887716399543437E-2</v>
      </c>
      <c r="CB25" s="182">
        <f t="shared" si="61"/>
        <v>9.3451065138892342E-2</v>
      </c>
      <c r="CC25" s="182">
        <f t="shared" si="62"/>
        <v>0</v>
      </c>
      <c r="CD25" s="182">
        <f t="shared" si="63"/>
        <v>1.0487286161086318</v>
      </c>
      <c r="CE25" s="182">
        <f t="shared" si="64"/>
        <v>0.313515010290842</v>
      </c>
      <c r="CF25" s="180"/>
      <c r="CG25" s="181">
        <f t="shared" ca="1" si="65"/>
        <v>3.3366257530033181</v>
      </c>
      <c r="CH25" s="181">
        <f t="shared" ca="1" si="66"/>
        <v>3.0155215334607632</v>
      </c>
      <c r="CI25" s="181">
        <f t="shared" ca="1" si="67"/>
        <v>10.15089842830662</v>
      </c>
      <c r="CJ25" s="181">
        <f t="shared" ca="1" si="68"/>
        <v>1154.8354982259775</v>
      </c>
      <c r="CK25" s="183">
        <f t="shared" ca="1" si="69"/>
        <v>0.272883101290885</v>
      </c>
      <c r="CL25" s="79"/>
      <c r="CM25" s="181">
        <f t="shared" si="70"/>
        <v>7.9226357925433574E-2</v>
      </c>
      <c r="CN25" s="181">
        <f t="shared" si="71"/>
        <v>-0.31073398084332937</v>
      </c>
      <c r="CO25" s="181">
        <f t="shared" ca="1" si="72"/>
        <v>818.74499297391014</v>
      </c>
      <c r="CP25" s="184"/>
      <c r="CQ25" s="80">
        <f t="shared" si="73"/>
        <v>0.85297381981237475</v>
      </c>
      <c r="CR25" s="80">
        <f t="shared" si="74"/>
        <v>2.0988051338187E-2</v>
      </c>
      <c r="CS25" s="80">
        <f t="shared" si="75"/>
        <v>0.34703916214592789</v>
      </c>
      <c r="CT25" s="80">
        <f t="shared" si="76"/>
        <v>9.9254641832007703E-2</v>
      </c>
      <c r="CU25" s="80">
        <f t="shared" si="77"/>
        <v>1.9804596522819636E-3</v>
      </c>
      <c r="CV25" s="80">
        <f t="shared" si="78"/>
        <v>0.10828893316532581</v>
      </c>
      <c r="CW25" s="80">
        <f t="shared" si="79"/>
        <v>0.18405361156222705</v>
      </c>
      <c r="CX25" s="80">
        <f t="shared" si="80"/>
        <v>0.17136408612820869</v>
      </c>
      <c r="CY25" s="80">
        <f t="shared" si="81"/>
        <v>2.5255261774932387E-2</v>
      </c>
      <c r="CZ25" s="80">
        <f t="shared" si="82"/>
        <v>4.3893208110312668E-3</v>
      </c>
      <c r="DA25" s="80">
        <f t="shared" si="83"/>
        <v>8.3142971551006094E-3</v>
      </c>
      <c r="DB25" s="80">
        <f t="shared" si="84"/>
        <v>1.8239016453776054</v>
      </c>
      <c r="DC25" s="80"/>
      <c r="DD25" s="80">
        <f t="shared" si="85"/>
        <v>0.46766437322654103</v>
      </c>
      <c r="DE25" s="80">
        <f t="shared" si="86"/>
        <v>1.150722759167302E-2</v>
      </c>
      <c r="DF25" s="80">
        <f t="shared" si="87"/>
        <v>0.19027295853668677</v>
      </c>
      <c r="DG25" s="80">
        <f t="shared" si="88"/>
        <v>5.441885645728383E-2</v>
      </c>
      <c r="DH25" s="80">
        <f t="shared" si="89"/>
        <v>1.0858368691651385E-3</v>
      </c>
      <c r="DI25" s="80">
        <f t="shared" si="90"/>
        <v>5.9372134149759254E-2</v>
      </c>
      <c r="DJ25" s="80">
        <f t="shared" si="91"/>
        <v>0.10091202671409517</v>
      </c>
      <c r="DK25" s="80">
        <f t="shared" si="92"/>
        <v>9.395467489297149E-2</v>
      </c>
      <c r="DL25" s="80">
        <f t="shared" si="93"/>
        <v>1.3846833155141843E-2</v>
      </c>
      <c r="DM25" s="80">
        <f t="shared" si="94"/>
        <v>2.4065556507146734E-3</v>
      </c>
      <c r="DN25" s="80">
        <f t="shared" si="95"/>
        <v>4.5585227559676259E-3</v>
      </c>
      <c r="DO25" s="80">
        <f t="shared" si="96"/>
        <v>0.99999999999999978</v>
      </c>
      <c r="DP25" s="80">
        <f t="shared" si="97"/>
        <v>52.176480609778977</v>
      </c>
      <c r="DQ25" s="80">
        <f t="shared" si="98"/>
        <v>0.80420342751767104</v>
      </c>
      <c r="DR25" s="80">
        <f t="shared" si="99"/>
        <v>1.8402880363751081E-2</v>
      </c>
      <c r="DS25" s="80">
        <f t="shared" si="100"/>
        <v>4.8744127656653036E-2</v>
      </c>
      <c r="DT25" s="80">
        <f t="shared" si="101"/>
        <v>0.10480692143238909</v>
      </c>
      <c r="DU25" s="80">
        <f t="shared" si="102"/>
        <v>2.2555066079295153E-3</v>
      </c>
      <c r="DV25" s="80">
        <f t="shared" si="103"/>
        <v>0.3647244469586447</v>
      </c>
      <c r="DW25" s="80">
        <f t="shared" si="104"/>
        <v>0.39017500811378558</v>
      </c>
      <c r="DX25" s="80">
        <f t="shared" si="105"/>
        <v>7.905916368312442E-3</v>
      </c>
      <c r="DY25" s="80">
        <f t="shared" si="106"/>
        <v>0</v>
      </c>
      <c r="DZ25" s="80">
        <f t="shared" si="107"/>
        <v>0</v>
      </c>
      <c r="EA25" s="80">
        <f t="shared" si="108"/>
        <v>1.7412182350191363</v>
      </c>
      <c r="EB25" s="80"/>
      <c r="EC25" s="80">
        <f t="shared" si="109"/>
        <v>1.6084068550353421</v>
      </c>
      <c r="ED25" s="80">
        <f t="shared" si="110"/>
        <v>3.6805760727502163E-2</v>
      </c>
      <c r="EE25" s="80">
        <f t="shared" si="111"/>
        <v>0.14623238296995911</v>
      </c>
      <c r="EF25" s="80">
        <f t="shared" si="112"/>
        <v>0.10480692143238909</v>
      </c>
      <c r="EG25" s="80">
        <f t="shared" si="113"/>
        <v>2.2555066079295153E-3</v>
      </c>
      <c r="EH25" s="80">
        <f t="shared" si="114"/>
        <v>0.3647244469586447</v>
      </c>
      <c r="EI25" s="80">
        <f t="shared" si="115"/>
        <v>0.39017500811378558</v>
      </c>
      <c r="EJ25" s="80">
        <f t="shared" si="116"/>
        <v>7.905916368312442E-3</v>
      </c>
      <c r="EK25" s="80">
        <f t="shared" si="117"/>
        <v>0</v>
      </c>
      <c r="EL25" s="80">
        <f t="shared" si="118"/>
        <v>0</v>
      </c>
      <c r="EM25" s="80">
        <f t="shared" si="119"/>
        <v>2.6613127982138649</v>
      </c>
      <c r="EN25" s="80">
        <f t="shared" si="120"/>
        <v>2.2545264141918562</v>
      </c>
      <c r="EO25" s="80"/>
      <c r="EP25" s="80">
        <f t="shared" si="121"/>
        <v>1.8130978697222153</v>
      </c>
      <c r="EQ25" s="80">
        <f t="shared" si="122"/>
        <v>4.1489779877289447E-2</v>
      </c>
      <c r="ER25" s="80">
        <f t="shared" si="123"/>
        <v>0.18690213027778468</v>
      </c>
      <c r="ES25" s="80">
        <f t="shared" si="124"/>
        <v>3.2887716399543437E-2</v>
      </c>
      <c r="ET25" s="80">
        <f t="shared" si="125"/>
        <v>0.21978984667732812</v>
      </c>
      <c r="EU25" s="80">
        <f t="shared" si="126"/>
        <v>0.23628997275945179</v>
      </c>
      <c r="EV25" s="80">
        <f t="shared" si="127"/>
        <v>5.0850992249613673E-3</v>
      </c>
      <c r="EW25" s="80">
        <f t="shared" si="128"/>
        <v>0.82228089956978112</v>
      </c>
      <c r="EX25" s="80">
        <f t="shared" si="129"/>
        <v>0.87965986195005141</v>
      </c>
      <c r="EY25" s="80">
        <f t="shared" si="130"/>
        <v>3.5648194561504302E-2</v>
      </c>
      <c r="EZ25" s="80">
        <f t="shared" si="131"/>
        <v>0</v>
      </c>
      <c r="FA25" s="80">
        <f t="shared" si="132"/>
        <v>0</v>
      </c>
      <c r="FB25" s="80">
        <f t="shared" si="133"/>
        <v>4.0533415243425823</v>
      </c>
      <c r="FC25" s="80">
        <f t="shared" si="134"/>
        <v>0.10668304868516666</v>
      </c>
      <c r="FD25" s="80">
        <f t="shared" si="135"/>
        <v>0.15791866741720106</v>
      </c>
      <c r="FE25" s="80">
        <f t="shared" si="136"/>
        <v>3.2887716399543437E-2</v>
      </c>
      <c r="FF25" s="80">
        <f t="shared" si="137"/>
        <v>0</v>
      </c>
      <c r="FG25" s="80">
        <f t="shared" si="138"/>
        <v>9.3451065138892342E-2</v>
      </c>
      <c r="FH25" s="80">
        <f t="shared" si="139"/>
        <v>0</v>
      </c>
      <c r="FI25" s="184">
        <f t="shared" si="140"/>
        <v>0.78620879681115907</v>
      </c>
      <c r="FJ25" s="80">
        <f t="shared" si="141"/>
        <v>0.13618103775903689</v>
      </c>
      <c r="FK25" s="80">
        <f t="shared" si="142"/>
        <v>1.0487286161086318</v>
      </c>
      <c r="FL25" s="80">
        <f t="shared" si="143"/>
        <v>0.78620879681115907</v>
      </c>
      <c r="FM25" s="80">
        <f t="shared" si="144"/>
        <v>2.1295911393779785</v>
      </c>
      <c r="FN25" s="80">
        <f t="shared" si="145"/>
        <v>-3.6167828601345331</v>
      </c>
      <c r="FO25" s="80">
        <f t="shared" si="146"/>
        <v>-3.6167828601345331</v>
      </c>
      <c r="FP25" s="80">
        <f t="shared" si="147"/>
        <v>0.52176480609778975</v>
      </c>
      <c r="FQ25" s="185">
        <f t="shared" ca="1" si="148"/>
        <v>1442.4628796678433</v>
      </c>
      <c r="FR25" s="185">
        <f t="shared" ca="1" si="149"/>
        <v>6.5720680148930617</v>
      </c>
      <c r="FS25" s="80">
        <f t="shared" ca="1" si="150"/>
        <v>0.14424628796678432</v>
      </c>
      <c r="FT25" s="184">
        <f t="shared" ca="1" si="151"/>
        <v>-1.5073003384125543</v>
      </c>
      <c r="FU25" s="184">
        <f t="shared" ca="1" si="152"/>
        <v>5.6870355108989532</v>
      </c>
      <c r="FV25" s="80">
        <f t="shared" si="153"/>
        <v>174.28429783265693</v>
      </c>
      <c r="FW25" s="80">
        <f t="shared" si="154"/>
        <v>7.3875171411745225E-2</v>
      </c>
      <c r="FX25" s="184">
        <f t="shared" si="155"/>
        <v>77.678398401466524</v>
      </c>
      <c r="FY25" s="184">
        <f t="shared" si="156"/>
        <v>313.07385188688528</v>
      </c>
      <c r="FZ25" s="184">
        <f t="shared" si="157"/>
        <v>1.6611494615586205E-3</v>
      </c>
      <c r="GA25" s="184">
        <f t="shared" si="158"/>
        <v>0.313515010290842</v>
      </c>
      <c r="GB25" s="80">
        <f t="shared" si="159"/>
        <v>0.92039315573651703</v>
      </c>
      <c r="GC25" s="80">
        <f t="shared" si="160"/>
        <v>0.18106054496199953</v>
      </c>
      <c r="GD25" s="80">
        <f t="shared" si="161"/>
        <v>0.13233562519075615</v>
      </c>
      <c r="GE25" s="80">
        <f t="shared" si="162"/>
        <v>0.92562250372316712</v>
      </c>
      <c r="GF25" s="80">
        <f t="shared" si="163"/>
        <v>2.6265319920899088E-2</v>
      </c>
      <c r="GG25" s="80">
        <f t="shared" si="164"/>
        <v>0.12960692407428515</v>
      </c>
      <c r="GH25" s="80">
        <f t="shared" si="165"/>
        <v>0.86766437480924385</v>
      </c>
      <c r="GI25" s="80">
        <f t="shared" si="166"/>
        <v>0.30749600375968128</v>
      </c>
      <c r="GJ25" s="80">
        <f t="shared" si="167"/>
        <v>-1.031759822025068E-2</v>
      </c>
      <c r="GK25" s="80">
        <f t="shared" si="168"/>
        <v>2.3236775366518379E-2</v>
      </c>
      <c r="GL25" s="80">
        <f t="shared" si="169"/>
        <v>2.3236775366518379E-2</v>
      </c>
      <c r="GM25" s="80">
        <f t="shared" si="170"/>
        <v>0.10637014870776676</v>
      </c>
      <c r="GN25" s="80">
        <f t="shared" si="171"/>
        <v>5.6370068896964588E-2</v>
      </c>
      <c r="GO25" s="80">
        <f t="shared" si="172"/>
        <v>0.76591083067281651</v>
      </c>
      <c r="GP25" s="80">
        <f t="shared" si="173"/>
        <v>0.87965986195005141</v>
      </c>
      <c r="GQ25" s="80">
        <f t="shared" si="174"/>
        <v>3.5648194561504302E-2</v>
      </c>
      <c r="GR25" s="80">
        <f t="shared" si="175"/>
        <v>440.56937748749868</v>
      </c>
      <c r="GS25" s="80">
        <f t="shared" si="176"/>
        <v>11.75284423985368</v>
      </c>
      <c r="GT25" s="80">
        <f t="shared" si="177"/>
        <v>2.3292333735244544</v>
      </c>
      <c r="GU25" s="80">
        <f t="shared" si="178"/>
        <v>9.5789722486193177E-6</v>
      </c>
      <c r="GV25" s="80">
        <f t="shared" si="179"/>
        <v>1965.0388810887955</v>
      </c>
      <c r="GW25" s="80">
        <f t="shared" si="180"/>
        <v>-8.44048074378736E-3</v>
      </c>
      <c r="GX25" s="184">
        <f t="shared" ca="1" si="181"/>
        <v>23.125523428306618</v>
      </c>
      <c r="GY25" s="81" t="e">
        <f>#REF!</f>
        <v>#REF!</v>
      </c>
      <c r="GZ25" s="81" t="e">
        <f>#REF!</f>
        <v>#REF!</v>
      </c>
      <c r="HA25" s="81">
        <f t="shared" si="182"/>
        <v>6.4999510979415822</v>
      </c>
      <c r="HB25" s="81">
        <f t="shared" si="183"/>
        <v>5.2217331834330096</v>
      </c>
      <c r="HC25" s="81" t="e">
        <f t="shared" si="184"/>
        <v>#REF!</v>
      </c>
      <c r="HD25" s="80">
        <f t="shared" si="185"/>
        <v>440.56937748749868</v>
      </c>
      <c r="HE25" s="80">
        <f t="shared" si="186"/>
        <v>11.75284423985368</v>
      </c>
      <c r="HF25" s="81">
        <f t="shared" si="187"/>
        <v>-0.19597628497018604</v>
      </c>
      <c r="HG25" s="81"/>
      <c r="HH25" s="82">
        <f t="shared" si="188"/>
        <v>0.13469202329924651</v>
      </c>
      <c r="HI25" s="82">
        <f t="shared" si="189"/>
        <v>0.82228089956978112</v>
      </c>
      <c r="HJ25" s="82">
        <f t="shared" si="190"/>
        <v>3.5648194561504302E-2</v>
      </c>
      <c r="HK25" s="82">
        <f t="shared" si="191"/>
        <v>0</v>
      </c>
      <c r="HL25" s="82">
        <f t="shared" si="192"/>
        <v>7.1034854123662367E-2</v>
      </c>
      <c r="HM25" s="82">
        <f t="shared" si="193"/>
        <v>0</v>
      </c>
      <c r="HN25" s="82">
        <f t="shared" si="194"/>
        <v>0</v>
      </c>
      <c r="HO25" s="82">
        <f t="shared" si="195"/>
        <v>3.2887716399543437E-2</v>
      </c>
      <c r="HP25" s="82">
        <f t="shared" si="196"/>
        <v>0.11586727615412233</v>
      </c>
      <c r="HQ25" s="82">
        <f t="shared" si="197"/>
        <v>0.14074799827714729</v>
      </c>
      <c r="HR25" s="82">
        <f t="shared" si="198"/>
        <v>0.59525346764837805</v>
      </c>
      <c r="HS25" s="82">
        <f t="shared" si="199"/>
        <v>9.7504264023888662E-2</v>
      </c>
      <c r="HT25" s="82">
        <f t="shared" si="200"/>
        <v>7.2771721972244519E-2</v>
      </c>
      <c r="HU25" s="82">
        <f t="shared" si="201"/>
        <v>1.1920221516199821E-2</v>
      </c>
      <c r="HV25" s="82">
        <f t="shared" si="202"/>
        <v>3.5648194561504302E-2</v>
      </c>
      <c r="HW25" s="82"/>
      <c r="HX25" s="186">
        <f t="shared" si="203"/>
        <v>-8.7402167110597861E-7</v>
      </c>
      <c r="HY25" s="186">
        <f t="shared" si="204"/>
        <v>1.6783108691314274E-12</v>
      </c>
      <c r="HZ25" s="186">
        <f t="shared" si="205"/>
        <v>2.6717355031326659E-5</v>
      </c>
      <c r="IA25" s="186">
        <f t="shared" si="206"/>
        <v>7.474360173918898E-9</v>
      </c>
      <c r="IB25" s="82">
        <f t="shared" si="207"/>
        <v>2.3292333735244544</v>
      </c>
      <c r="IC25" s="82" t="e">
        <f t="shared" ca="1" si="208"/>
        <v>#REF!</v>
      </c>
      <c r="ID25" s="82" t="e">
        <f ca="1">ID$8+ID$9*IE25+ID$10*#REF!+ID$11*EW25/(EW25+EU25)</f>
        <v>#REF!</v>
      </c>
      <c r="IE25" s="82" t="e">
        <f t="shared" ca="1" si="209"/>
        <v>#REF!</v>
      </c>
      <c r="IF25" s="82" t="e">
        <f ca="1">IF$8+IF$9*IE25+IF$10*#REF!+IF$11*(EW25/(EW25+EU25))</f>
        <v>#REF!</v>
      </c>
      <c r="IG25" s="82" t="e">
        <f t="shared" ca="1" si="210"/>
        <v>#REF!</v>
      </c>
      <c r="IH25" s="184">
        <f t="shared" si="211"/>
        <v>7.3875171411745225E-2</v>
      </c>
      <c r="II25" s="187">
        <f t="shared" si="212"/>
        <v>-25</v>
      </c>
      <c r="IJ25" s="187"/>
      <c r="IK25" s="82">
        <f t="shared" si="213"/>
        <v>2.0715768058742046</v>
      </c>
      <c r="IL25" s="187">
        <f t="shared" si="214"/>
        <v>1965.0388810887955</v>
      </c>
      <c r="IM25" s="186">
        <f t="shared" si="215"/>
        <v>1.190303700184091E-5</v>
      </c>
    </row>
    <row r="26" spans="1:247" ht="14" x14ac:dyDescent="0.2">
      <c r="A26" s="189" t="s">
        <v>232</v>
      </c>
      <c r="F26" s="193">
        <v>51.250334881752664</v>
      </c>
      <c r="G26" s="193">
        <v>1.6765003552327717</v>
      </c>
      <c r="H26" s="193">
        <v>17.692230005780477</v>
      </c>
      <c r="I26" s="193">
        <v>7.1310886989191582</v>
      </c>
      <c r="J26" s="193">
        <v>0.14048885658375179</v>
      </c>
      <c r="K26" s="193">
        <v>4.3645204778685578</v>
      </c>
      <c r="L26" s="193">
        <v>10.321247997019631</v>
      </c>
      <c r="M26" s="193">
        <v>5.310478778865817</v>
      </c>
      <c r="N26" s="193">
        <v>1.1894723190757654</v>
      </c>
      <c r="O26" s="193">
        <v>0.33358443124964637</v>
      </c>
      <c r="P26" s="193">
        <v>0.59005319765175768</v>
      </c>
      <c r="Q26" s="194">
        <v>1.5</v>
      </c>
      <c r="R26" s="176">
        <f t="shared" ca="1" si="4"/>
        <v>10.692994555091657</v>
      </c>
      <c r="T26" s="4">
        <v>49.18</v>
      </c>
      <c r="U26" s="4">
        <v>1.32</v>
      </c>
      <c r="V26" s="4">
        <v>4.28</v>
      </c>
      <c r="W26" s="4">
        <v>7.05</v>
      </c>
      <c r="X26" s="4">
        <v>0.16</v>
      </c>
      <c r="Y26" s="4">
        <v>14.66</v>
      </c>
      <c r="Z26" s="4">
        <v>22.06</v>
      </c>
      <c r="AA26" s="4">
        <v>0.44</v>
      </c>
      <c r="AB26" s="4">
        <v>0</v>
      </c>
      <c r="AC26" s="4">
        <v>0</v>
      </c>
      <c r="AE26" s="177">
        <f t="shared" ca="1" si="22"/>
        <v>1414.4548298805541</v>
      </c>
      <c r="AF26" s="178">
        <f t="shared" ca="1" si="23"/>
        <v>1141.3048298805543</v>
      </c>
      <c r="AG26" s="178">
        <f t="shared" ca="1" si="24"/>
        <v>5.7738057551700948</v>
      </c>
      <c r="AH26" s="175"/>
      <c r="AI26" s="179">
        <f t="shared" ca="1" si="25"/>
        <v>1439.6181046615923</v>
      </c>
      <c r="AJ26" s="179">
        <f t="shared" ca="1" si="26"/>
        <v>6.3246884136802448</v>
      </c>
      <c r="AK26" s="179"/>
      <c r="AL26" s="179">
        <f t="shared" si="27"/>
        <v>1400.9704739042902</v>
      </c>
      <c r="AM26" s="179">
        <f t="shared" si="28"/>
        <v>3.0387923280930651</v>
      </c>
      <c r="AN26" s="180"/>
      <c r="AO26" s="179">
        <f t="shared" ca="1" si="29"/>
        <v>1411.790459670935</v>
      </c>
      <c r="AP26" s="179">
        <f t="shared" ca="1" si="30"/>
        <v>1138.6404596709349</v>
      </c>
      <c r="AQ26" s="179">
        <f t="shared" ca="1" si="31"/>
        <v>5.2796413278867993</v>
      </c>
      <c r="AR26" s="179"/>
      <c r="AS26" s="179">
        <f t="shared" ca="1" si="32"/>
        <v>1408.1957865744453</v>
      </c>
      <c r="AT26" s="179">
        <f t="shared" ca="1" si="33"/>
        <v>1135.0457865744452</v>
      </c>
      <c r="AU26" s="181">
        <f t="shared" ca="1" si="34"/>
        <v>5.1446459790124033</v>
      </c>
      <c r="AV26" s="80"/>
      <c r="AW26" s="181">
        <f t="shared" si="35"/>
        <v>1418.1531233399835</v>
      </c>
      <c r="AX26" s="181">
        <f t="shared" si="36"/>
        <v>1145.0031233399836</v>
      </c>
      <c r="AY26" s="181">
        <f t="shared" ca="1" si="37"/>
        <v>1439.6181046615923</v>
      </c>
      <c r="AZ26" s="181">
        <f t="shared" ca="1" si="38"/>
        <v>1166.4681046615924</v>
      </c>
      <c r="BA26" s="181">
        <f t="shared" ca="1" si="39"/>
        <v>6.3246884136802448</v>
      </c>
      <c r="BB26" s="181"/>
      <c r="BC26" s="181">
        <f t="shared" si="40"/>
        <v>1400.9704739042902</v>
      </c>
      <c r="BD26" s="181">
        <f t="shared" si="41"/>
        <v>3.0387923280930651</v>
      </c>
      <c r="BE26" s="181">
        <f t="shared" si="42"/>
        <v>1127.8204739042903</v>
      </c>
      <c r="BF26" s="181"/>
      <c r="BG26" s="181">
        <f t="shared" ca="1" si="43"/>
        <v>6.5124294215071128</v>
      </c>
      <c r="BH26" s="181">
        <f t="shared" ca="1" si="44"/>
        <v>6.6583538692335118</v>
      </c>
      <c r="BI26" s="181">
        <f t="shared" ca="1" si="45"/>
        <v>1143.0173128024771</v>
      </c>
      <c r="BJ26" s="181">
        <f t="shared" ca="1" si="46"/>
        <v>1145.2935658695687</v>
      </c>
      <c r="BK26" s="181">
        <f t="shared" ca="1" si="47"/>
        <v>1145.2935658695687</v>
      </c>
      <c r="BL26" s="181"/>
      <c r="BM26" s="181">
        <f t="shared" si="48"/>
        <v>1113.6661563533166</v>
      </c>
      <c r="BN26" s="180"/>
      <c r="BO26" s="182">
        <f t="shared" ca="1" si="49"/>
        <v>0.73143531222518132</v>
      </c>
      <c r="BP26" s="182">
        <f t="shared" ca="1" si="50"/>
        <v>0.76435701898778075</v>
      </c>
      <c r="BQ26" s="182">
        <f t="shared" ca="1" si="51"/>
        <v>5.740167297674887E-2</v>
      </c>
      <c r="BR26" s="182">
        <f t="shared" ca="1" si="52"/>
        <v>1.2518731867580447E-2</v>
      </c>
      <c r="BS26" s="182">
        <f t="shared" ca="1" si="53"/>
        <v>2.4363830039002485E-2</v>
      </c>
      <c r="BT26" s="182">
        <f t="shared" ca="1" si="54"/>
        <v>9.9091495524225526E-2</v>
      </c>
      <c r="BU26" s="182">
        <f t="shared" si="55"/>
        <v>9.9000731048873247E-2</v>
      </c>
      <c r="BV26" s="181">
        <f t="shared" ca="1" si="56"/>
        <v>1.0567334804442112</v>
      </c>
      <c r="BW26" s="180"/>
      <c r="BX26" s="182">
        <f t="shared" si="57"/>
        <v>0.8084770495328063</v>
      </c>
      <c r="BY26" s="182">
        <f t="shared" si="58"/>
        <v>0.11653425276214519</v>
      </c>
      <c r="BZ26" s="182">
        <f t="shared" si="59"/>
        <v>3.1604657934462127E-3</v>
      </c>
      <c r="CA26" s="182">
        <f t="shared" si="60"/>
        <v>3.2019062049265704E-2</v>
      </c>
      <c r="CB26" s="182">
        <f t="shared" si="61"/>
        <v>7.5492832462653092E-2</v>
      </c>
      <c r="CC26" s="182">
        <f t="shared" si="62"/>
        <v>0</v>
      </c>
      <c r="CD26" s="182">
        <f t="shared" si="63"/>
        <v>1.0356836626003165</v>
      </c>
      <c r="CE26" s="182">
        <f t="shared" si="64"/>
        <v>0.29433089009574626</v>
      </c>
      <c r="CF26" s="180"/>
      <c r="CG26" s="181">
        <f t="shared" ca="1" si="65"/>
        <v>2.6773044570963975</v>
      </c>
      <c r="CH26" s="181">
        <f t="shared" ca="1" si="66"/>
        <v>3.1980175035634311</v>
      </c>
      <c r="CI26" s="181">
        <f t="shared" ca="1" si="67"/>
        <v>8.7618745347579754</v>
      </c>
      <c r="CJ26" s="181">
        <f t="shared" ca="1" si="68"/>
        <v>1157.8498250955754</v>
      </c>
      <c r="CK26" s="183">
        <f t="shared" ca="1" si="69"/>
        <v>0.27224124583375092</v>
      </c>
      <c r="CL26" s="79"/>
      <c r="CM26" s="181">
        <f t="shared" si="70"/>
        <v>-0.44624255206786667</v>
      </c>
      <c r="CN26" s="181">
        <f t="shared" si="71"/>
        <v>-0.8198539235438933</v>
      </c>
      <c r="CO26" s="181">
        <f t="shared" ca="1" si="72"/>
        <v>815.70378383141804</v>
      </c>
      <c r="CP26" s="184"/>
      <c r="CQ26" s="80">
        <f t="shared" si="73"/>
        <v>0.85297381981237475</v>
      </c>
      <c r="CR26" s="80">
        <f t="shared" si="74"/>
        <v>2.0988051338187E-2</v>
      </c>
      <c r="CS26" s="80">
        <f t="shared" si="75"/>
        <v>0.34703916214592789</v>
      </c>
      <c r="CT26" s="80">
        <f t="shared" si="76"/>
        <v>9.9254641832007703E-2</v>
      </c>
      <c r="CU26" s="80">
        <f t="shared" si="77"/>
        <v>1.9804596522819636E-3</v>
      </c>
      <c r="CV26" s="80">
        <f t="shared" si="78"/>
        <v>0.10828893316532581</v>
      </c>
      <c r="CW26" s="80">
        <f t="shared" si="79"/>
        <v>0.18405361156222705</v>
      </c>
      <c r="CX26" s="80">
        <f t="shared" si="80"/>
        <v>0.17136408612820869</v>
      </c>
      <c r="CY26" s="80">
        <f t="shared" si="81"/>
        <v>2.5255261774932387E-2</v>
      </c>
      <c r="CZ26" s="80">
        <f t="shared" si="82"/>
        <v>4.3893208110312668E-3</v>
      </c>
      <c r="DA26" s="80">
        <f t="shared" si="83"/>
        <v>8.3142971551006094E-3</v>
      </c>
      <c r="DB26" s="80">
        <f t="shared" si="84"/>
        <v>1.8239016453776054</v>
      </c>
      <c r="DC26" s="80"/>
      <c r="DD26" s="80">
        <f t="shared" si="85"/>
        <v>0.46766437322654103</v>
      </c>
      <c r="DE26" s="80">
        <f t="shared" si="86"/>
        <v>1.150722759167302E-2</v>
      </c>
      <c r="DF26" s="80">
        <f t="shared" si="87"/>
        <v>0.19027295853668677</v>
      </c>
      <c r="DG26" s="80">
        <f t="shared" si="88"/>
        <v>5.441885645728383E-2</v>
      </c>
      <c r="DH26" s="80">
        <f t="shared" si="89"/>
        <v>1.0858368691651385E-3</v>
      </c>
      <c r="DI26" s="80">
        <f t="shared" si="90"/>
        <v>5.9372134149759254E-2</v>
      </c>
      <c r="DJ26" s="80">
        <f t="shared" si="91"/>
        <v>0.10091202671409517</v>
      </c>
      <c r="DK26" s="80">
        <f t="shared" si="92"/>
        <v>9.395467489297149E-2</v>
      </c>
      <c r="DL26" s="80">
        <f t="shared" si="93"/>
        <v>1.3846833155141843E-2</v>
      </c>
      <c r="DM26" s="80">
        <f t="shared" si="94"/>
        <v>2.4065556507146734E-3</v>
      </c>
      <c r="DN26" s="80">
        <f t="shared" si="95"/>
        <v>4.5585227559676259E-3</v>
      </c>
      <c r="DO26" s="80">
        <f t="shared" si="96"/>
        <v>0.99999999999999978</v>
      </c>
      <c r="DP26" s="80">
        <f t="shared" si="97"/>
        <v>52.176480609778977</v>
      </c>
      <c r="DQ26" s="80">
        <f t="shared" si="98"/>
        <v>0.8185166507723316</v>
      </c>
      <c r="DR26" s="80">
        <f t="shared" si="99"/>
        <v>1.6525035428674444E-2</v>
      </c>
      <c r="DS26" s="80">
        <f t="shared" si="100"/>
        <v>4.1976834279773639E-2</v>
      </c>
      <c r="DT26" s="80">
        <f t="shared" si="101"/>
        <v>9.8126002137894172E-2</v>
      </c>
      <c r="DU26" s="80">
        <f t="shared" si="102"/>
        <v>2.2555066079295153E-3</v>
      </c>
      <c r="DV26" s="80">
        <f t="shared" si="103"/>
        <v>0.36373199948392732</v>
      </c>
      <c r="DW26" s="80">
        <f t="shared" si="104"/>
        <v>0.3933848573578661</v>
      </c>
      <c r="DX26" s="80">
        <f t="shared" si="105"/>
        <v>7.0991902082805595E-3</v>
      </c>
      <c r="DY26" s="80">
        <f t="shared" si="106"/>
        <v>0</v>
      </c>
      <c r="DZ26" s="80">
        <f t="shared" si="107"/>
        <v>0</v>
      </c>
      <c r="EA26" s="80">
        <f t="shared" si="108"/>
        <v>1.7416160762766772</v>
      </c>
      <c r="EB26" s="80"/>
      <c r="EC26" s="80">
        <f t="shared" si="109"/>
        <v>1.6370333015446632</v>
      </c>
      <c r="ED26" s="80">
        <f t="shared" si="110"/>
        <v>3.3050070857348887E-2</v>
      </c>
      <c r="EE26" s="80">
        <f t="shared" si="111"/>
        <v>0.12593050283932092</v>
      </c>
      <c r="EF26" s="80">
        <f t="shared" si="112"/>
        <v>9.8126002137894172E-2</v>
      </c>
      <c r="EG26" s="80">
        <f t="shared" si="113"/>
        <v>2.2555066079295153E-3</v>
      </c>
      <c r="EH26" s="80">
        <f t="shared" si="114"/>
        <v>0.36373199948392732</v>
      </c>
      <c r="EI26" s="80">
        <f t="shared" si="115"/>
        <v>0.3933848573578661</v>
      </c>
      <c r="EJ26" s="80">
        <f t="shared" si="116"/>
        <v>7.0991902082805595E-3</v>
      </c>
      <c r="EK26" s="80">
        <f t="shared" si="117"/>
        <v>0</v>
      </c>
      <c r="EL26" s="80">
        <f t="shared" si="118"/>
        <v>0</v>
      </c>
      <c r="EM26" s="80">
        <f t="shared" si="119"/>
        <v>2.6606114310372306</v>
      </c>
      <c r="EN26" s="80">
        <f t="shared" si="120"/>
        <v>2.2551207327786753</v>
      </c>
      <c r="EO26" s="80"/>
      <c r="EP26" s="80">
        <f t="shared" si="121"/>
        <v>1.8458538692812476</v>
      </c>
      <c r="EQ26" s="80">
        <f t="shared" si="122"/>
        <v>3.726595000510588E-2</v>
      </c>
      <c r="ER26" s="80">
        <f t="shared" si="123"/>
        <v>0.15414613071875238</v>
      </c>
      <c r="ES26" s="80">
        <f t="shared" si="124"/>
        <v>3.5179527842711916E-2</v>
      </c>
      <c r="ET26" s="80">
        <f t="shared" si="125"/>
        <v>0.1893256585614643</v>
      </c>
      <c r="EU26" s="80">
        <f t="shared" si="126"/>
        <v>0.22128598184584977</v>
      </c>
      <c r="EV26" s="80">
        <f t="shared" si="127"/>
        <v>5.0864397144611533E-3</v>
      </c>
      <c r="EW26" s="80">
        <f t="shared" si="128"/>
        <v>0.82025957321124687</v>
      </c>
      <c r="EX26" s="80">
        <f t="shared" si="129"/>
        <v>0.88713034778890565</v>
      </c>
      <c r="EY26" s="80">
        <f t="shared" si="130"/>
        <v>3.2019062049265704E-2</v>
      </c>
      <c r="EZ26" s="80">
        <f t="shared" si="131"/>
        <v>0</v>
      </c>
      <c r="FA26" s="80">
        <f t="shared" si="132"/>
        <v>0</v>
      </c>
      <c r="FB26" s="80">
        <f t="shared" si="133"/>
        <v>4.0382268824575469</v>
      </c>
      <c r="FC26" s="80">
        <f t="shared" si="134"/>
        <v>7.6453764915094397E-2</v>
      </c>
      <c r="FD26" s="80">
        <f t="shared" si="135"/>
        <v>0.11359505120509716</v>
      </c>
      <c r="FE26" s="80">
        <f t="shared" si="136"/>
        <v>3.2019062049265704E-2</v>
      </c>
      <c r="FF26" s="80">
        <f t="shared" si="137"/>
        <v>3.1604657934462127E-3</v>
      </c>
      <c r="FG26" s="80">
        <f t="shared" si="138"/>
        <v>7.5492832462653092E-2</v>
      </c>
      <c r="FH26" s="80">
        <f t="shared" si="139"/>
        <v>0</v>
      </c>
      <c r="FI26" s="184">
        <f t="shared" si="140"/>
        <v>0.8084770495328063</v>
      </c>
      <c r="FJ26" s="80">
        <f t="shared" si="141"/>
        <v>0.11653425276214519</v>
      </c>
      <c r="FK26" s="80">
        <f t="shared" si="142"/>
        <v>1.0356836626003165</v>
      </c>
      <c r="FL26" s="80">
        <f t="shared" si="143"/>
        <v>0.80847704953280641</v>
      </c>
      <c r="FM26" s="80">
        <f t="shared" si="144"/>
        <v>2.102823327526488</v>
      </c>
      <c r="FN26" s="80">
        <f t="shared" si="145"/>
        <v>-3.6714805621728277</v>
      </c>
      <c r="FO26" s="80">
        <f t="shared" si="146"/>
        <v>-3.6714805621728281</v>
      </c>
      <c r="FP26" s="80">
        <f t="shared" si="147"/>
        <v>0.52176480609778975</v>
      </c>
      <c r="FQ26" s="185">
        <f t="shared" ca="1" si="148"/>
        <v>1439.6181046615923</v>
      </c>
      <c r="FR26" s="185">
        <f t="shared" ca="1" si="149"/>
        <v>6.3246884136802448</v>
      </c>
      <c r="FS26" s="80">
        <f t="shared" ca="1" si="150"/>
        <v>0.14396181046615922</v>
      </c>
      <c r="FT26" s="184">
        <f t="shared" ca="1" si="151"/>
        <v>-1.6726918838823737</v>
      </c>
      <c r="FU26" s="184">
        <f t="shared" ca="1" si="152"/>
        <v>5.6846830319606498</v>
      </c>
      <c r="FV26" s="80">
        <f t="shared" si="153"/>
        <v>174.42790323074053</v>
      </c>
      <c r="FW26" s="80">
        <f t="shared" si="154"/>
        <v>7.1902664516537346E-2</v>
      </c>
      <c r="FX26" s="184">
        <f t="shared" si="155"/>
        <v>78.754075539814565</v>
      </c>
      <c r="FY26" s="184">
        <f t="shared" si="156"/>
        <v>313.45537313754755</v>
      </c>
      <c r="FZ26" s="184">
        <f t="shared" si="157"/>
        <v>1.6611494615586205E-3</v>
      </c>
      <c r="GA26" s="184">
        <f t="shared" si="158"/>
        <v>0.29433089009574626</v>
      </c>
      <c r="GB26" s="80">
        <f t="shared" si="159"/>
        <v>0.92423584955263249</v>
      </c>
      <c r="GC26" s="80">
        <f t="shared" si="160"/>
        <v>0.14889924276291219</v>
      </c>
      <c r="GD26" s="80">
        <f t="shared" si="161"/>
        <v>0.13147246779024957</v>
      </c>
      <c r="GE26" s="80">
        <f t="shared" si="162"/>
        <v>0.92755452215218215</v>
      </c>
      <c r="GF26" s="80">
        <f t="shared" si="163"/>
        <v>3.7537267989820045E-2</v>
      </c>
      <c r="GG26" s="80">
        <f t="shared" si="164"/>
        <v>0.14483221693075538</v>
      </c>
      <c r="GH26" s="80">
        <f t="shared" si="165"/>
        <v>0.86852753220975043</v>
      </c>
      <c r="GI26" s="80">
        <f t="shared" si="166"/>
        <v>0.31847701786743526</v>
      </c>
      <c r="GJ26" s="80">
        <f t="shared" si="167"/>
        <v>-1.0973089873167518E-2</v>
      </c>
      <c r="GK26" s="80">
        <f t="shared" si="168"/>
        <v>2.3921856879644651E-2</v>
      </c>
      <c r="GL26" s="80">
        <f t="shared" si="169"/>
        <v>2.3921856879644651E-2</v>
      </c>
      <c r="GM26" s="80">
        <f t="shared" si="170"/>
        <v>0.12091036005111072</v>
      </c>
      <c r="GN26" s="80">
        <f t="shared" si="171"/>
        <v>5.1842293567722852E-2</v>
      </c>
      <c r="GO26" s="80">
        <f t="shared" si="172"/>
        <v>0.76841727964352402</v>
      </c>
      <c r="GP26" s="80">
        <f t="shared" si="173"/>
        <v>0.88713034778890565</v>
      </c>
      <c r="GQ26" s="80">
        <f t="shared" si="174"/>
        <v>3.2019062049265704E-2</v>
      </c>
      <c r="GR26" s="80">
        <f t="shared" si="175"/>
        <v>440.49418010870284</v>
      </c>
      <c r="GS26" s="80">
        <f t="shared" si="176"/>
        <v>11.790226053299172</v>
      </c>
      <c r="GT26" s="80">
        <f t="shared" si="177"/>
        <v>2.2626189576831122</v>
      </c>
      <c r="GU26" s="80">
        <f t="shared" si="178"/>
        <v>9.3050204634717983E-6</v>
      </c>
      <c r="GV26" s="80">
        <f t="shared" si="179"/>
        <v>1903.0640189367887</v>
      </c>
      <c r="GW26" s="80">
        <f t="shared" si="180"/>
        <v>-8.2252519969371884E-3</v>
      </c>
      <c r="GX26" s="184">
        <f t="shared" ca="1" si="181"/>
        <v>21.736499534757975</v>
      </c>
      <c r="GY26" s="81" t="e">
        <f>#REF!</f>
        <v>#REF!</v>
      </c>
      <c r="GZ26" s="81" t="e">
        <f>#REF!</f>
        <v>#REF!</v>
      </c>
      <c r="HA26" s="81">
        <f t="shared" si="182"/>
        <v>6.4999510979415822</v>
      </c>
      <c r="HB26" s="81">
        <f t="shared" si="183"/>
        <v>5.2217331834330096</v>
      </c>
      <c r="HC26" s="81" t="e">
        <f t="shared" si="184"/>
        <v>#REF!</v>
      </c>
      <c r="HD26" s="80">
        <f t="shared" si="185"/>
        <v>440.49418010870284</v>
      </c>
      <c r="HE26" s="80">
        <f t="shared" si="186"/>
        <v>11.790226053299172</v>
      </c>
      <c r="HF26" s="81">
        <f t="shared" si="187"/>
        <v>-0.69699160401165727</v>
      </c>
      <c r="HG26" s="81"/>
      <c r="HH26" s="82">
        <f t="shared" si="188"/>
        <v>0.14991865664521653</v>
      </c>
      <c r="HI26" s="82">
        <f t="shared" si="189"/>
        <v>0.82025957321124687</v>
      </c>
      <c r="HJ26" s="82">
        <f t="shared" si="190"/>
        <v>3.2019062049265704E-2</v>
      </c>
      <c r="HK26" s="82">
        <f t="shared" si="191"/>
        <v>0</v>
      </c>
      <c r="HL26" s="82">
        <f t="shared" si="192"/>
        <v>4.4434702865828693E-2</v>
      </c>
      <c r="HM26" s="82">
        <f t="shared" si="193"/>
        <v>0</v>
      </c>
      <c r="HN26" s="82">
        <f t="shared" si="194"/>
        <v>0</v>
      </c>
      <c r="HO26" s="82">
        <f t="shared" si="195"/>
        <v>3.5179527842711916E-2</v>
      </c>
      <c r="HP26" s="82">
        <f t="shared" si="196"/>
        <v>0.10971142785292368</v>
      </c>
      <c r="HQ26" s="82">
        <f t="shared" si="197"/>
        <v>0.15452692302464549</v>
      </c>
      <c r="HR26" s="82">
        <f t="shared" si="198"/>
        <v>0.61971842138067357</v>
      </c>
      <c r="HS26" s="82">
        <f t="shared" si="199"/>
        <v>0.11326579568947961</v>
      </c>
      <c r="HT26" s="82">
        <f t="shared" si="200"/>
        <v>6.8356997239394618E-2</v>
      </c>
      <c r="HU26" s="82">
        <f t="shared" si="201"/>
        <v>1.2493592922434063E-2</v>
      </c>
      <c r="HV26" s="82">
        <f t="shared" si="202"/>
        <v>3.2019062049265704E-2</v>
      </c>
      <c r="HW26" s="82"/>
      <c r="HX26" s="186">
        <f t="shared" si="203"/>
        <v>-8.7657974242610786E-7</v>
      </c>
      <c r="HY26" s="186">
        <f t="shared" si="204"/>
        <v>1.6626972631206098E-12</v>
      </c>
      <c r="HZ26" s="186">
        <f t="shared" si="205"/>
        <v>2.6986432123118327E-5</v>
      </c>
      <c r="IA26" s="186">
        <f t="shared" si="206"/>
        <v>7.5983344752412968E-9</v>
      </c>
      <c r="IB26" s="82">
        <f t="shared" si="207"/>
        <v>2.2626189576831122</v>
      </c>
      <c r="IC26" s="82" t="e">
        <f t="shared" ca="1" si="208"/>
        <v>#REF!</v>
      </c>
      <c r="ID26" s="82" t="e">
        <f ca="1">ID$8+ID$9*IE26+ID$10*#REF!+ID$11*EW26/(EW26+EU26)</f>
        <v>#REF!</v>
      </c>
      <c r="IE26" s="82" t="e">
        <f t="shared" ca="1" si="209"/>
        <v>#REF!</v>
      </c>
      <c r="IF26" s="82" t="e">
        <f ca="1">IF$8+IF$9*IE26+IF$10*#REF!+IF$11*(EW26/(EW26+EU26))</f>
        <v>#REF!</v>
      </c>
      <c r="IG26" s="82" t="e">
        <f t="shared" ca="1" si="210"/>
        <v>#REF!</v>
      </c>
      <c r="IH26" s="184">
        <f t="shared" si="211"/>
        <v>7.1902664516537346E-2</v>
      </c>
      <c r="II26" s="187">
        <f t="shared" si="212"/>
        <v>-25</v>
      </c>
      <c r="IJ26" s="187"/>
      <c r="IK26" s="82">
        <f t="shared" si="213"/>
        <v>2.0736705612452866</v>
      </c>
      <c r="IL26" s="187">
        <f t="shared" si="214"/>
        <v>1903.0640189367887</v>
      </c>
      <c r="IM26" s="186">
        <f t="shared" si="215"/>
        <v>1.2268306048704268E-5</v>
      </c>
    </row>
    <row r="27" spans="1:247" ht="14" x14ac:dyDescent="0.2">
      <c r="A27" s="189" t="s">
        <v>232</v>
      </c>
      <c r="F27" s="193">
        <v>51.250334881752664</v>
      </c>
      <c r="G27" s="193">
        <v>1.6765003552327717</v>
      </c>
      <c r="H27" s="193">
        <v>17.692230005780477</v>
      </c>
      <c r="I27" s="193">
        <v>7.1310886989191582</v>
      </c>
      <c r="J27" s="193">
        <v>0.14048885658375179</v>
      </c>
      <c r="K27" s="193">
        <v>4.3645204778685578</v>
      </c>
      <c r="L27" s="193">
        <v>10.321247997019631</v>
      </c>
      <c r="M27" s="193">
        <v>5.310478778865817</v>
      </c>
      <c r="N27" s="193">
        <v>1.1894723190757654</v>
      </c>
      <c r="O27" s="193">
        <v>0.33358443124964637</v>
      </c>
      <c r="P27" s="193">
        <v>0.59005319765175768</v>
      </c>
      <c r="Q27" s="194">
        <v>1.5</v>
      </c>
      <c r="R27" s="176">
        <f t="shared" ca="1" si="4"/>
        <v>9.6077907938557772</v>
      </c>
      <c r="T27" s="4">
        <v>48.3</v>
      </c>
      <c r="U27" s="4">
        <v>1.33</v>
      </c>
      <c r="V27" s="4">
        <v>4.13</v>
      </c>
      <c r="W27" s="4">
        <v>7.1</v>
      </c>
      <c r="X27" s="4">
        <v>0.14000000000000001</v>
      </c>
      <c r="Y27" s="4">
        <v>14.33</v>
      </c>
      <c r="Z27" s="4">
        <v>21.94</v>
      </c>
      <c r="AA27" s="4">
        <v>0.48</v>
      </c>
      <c r="AB27" s="4">
        <v>8.0000000000000004E-4</v>
      </c>
      <c r="AC27" s="4">
        <v>1.8700000000000001E-2</v>
      </c>
      <c r="AE27" s="177">
        <f t="shared" ca="1" si="22"/>
        <v>1403.8813414899669</v>
      </c>
      <c r="AF27" s="178">
        <f t="shared" ca="1" si="23"/>
        <v>1130.7313414899668</v>
      </c>
      <c r="AG27" s="178">
        <f t="shared" ca="1" si="24"/>
        <v>4.8617576927377684</v>
      </c>
      <c r="AH27" s="175"/>
      <c r="AI27" s="179">
        <f t="shared" ca="1" si="25"/>
        <v>1430.0798622094771</v>
      </c>
      <c r="AJ27" s="179">
        <f t="shared" ca="1" si="26"/>
        <v>5.2290232596924158</v>
      </c>
      <c r="AK27" s="179"/>
      <c r="AL27" s="179">
        <f t="shared" si="27"/>
        <v>1394.5570875631702</v>
      </c>
      <c r="AM27" s="179">
        <f t="shared" si="28"/>
        <v>2.2545651204914336</v>
      </c>
      <c r="AN27" s="180"/>
      <c r="AO27" s="179">
        <f t="shared" ca="1" si="29"/>
        <v>1399.8983647473658</v>
      </c>
      <c r="AP27" s="179">
        <f t="shared" ca="1" si="30"/>
        <v>1126.7483647473659</v>
      </c>
      <c r="AQ27" s="179">
        <f t="shared" ca="1" si="31"/>
        <v>4.1111429361821079</v>
      </c>
      <c r="AR27" s="179"/>
      <c r="AS27" s="179">
        <f t="shared" ca="1" si="32"/>
        <v>1398.9338315963862</v>
      </c>
      <c r="AT27" s="179">
        <f t="shared" ca="1" si="33"/>
        <v>1125.7838315963863</v>
      </c>
      <c r="AU27" s="181">
        <f t="shared" ca="1" si="34"/>
        <v>4.0754179814409772</v>
      </c>
      <c r="AV27" s="80"/>
      <c r="AW27" s="181">
        <f t="shared" si="35"/>
        <v>1410.2181259863355</v>
      </c>
      <c r="AX27" s="181">
        <f t="shared" si="36"/>
        <v>1137.0681259863354</v>
      </c>
      <c r="AY27" s="181">
        <f t="shared" ca="1" si="37"/>
        <v>1430.0798622094771</v>
      </c>
      <c r="AZ27" s="181">
        <f t="shared" ca="1" si="38"/>
        <v>1156.9298622094771</v>
      </c>
      <c r="BA27" s="181">
        <f t="shared" ca="1" si="39"/>
        <v>5.2290232596924158</v>
      </c>
      <c r="BB27" s="181"/>
      <c r="BC27" s="181">
        <f t="shared" si="40"/>
        <v>1394.5570875631702</v>
      </c>
      <c r="BD27" s="181">
        <f t="shared" si="41"/>
        <v>2.2545651204914336</v>
      </c>
      <c r="BE27" s="181">
        <f t="shared" si="42"/>
        <v>1121.4070875631701</v>
      </c>
      <c r="BF27" s="181"/>
      <c r="BG27" s="181">
        <f t="shared" ca="1" si="43"/>
        <v>5.5179922303069997</v>
      </c>
      <c r="BH27" s="181">
        <f t="shared" ca="1" si="44"/>
        <v>5.8705549589721837</v>
      </c>
      <c r="BI27" s="181">
        <f t="shared" ca="1" si="45"/>
        <v>1131.6557315165828</v>
      </c>
      <c r="BJ27" s="181">
        <f t="shared" ca="1" si="46"/>
        <v>1135.7776591730353</v>
      </c>
      <c r="BK27" s="181">
        <f t="shared" ca="1" si="47"/>
        <v>1135.7776591730353</v>
      </c>
      <c r="BL27" s="181"/>
      <c r="BM27" s="181">
        <f t="shared" si="48"/>
        <v>1109.7707045015836</v>
      </c>
      <c r="BN27" s="180"/>
      <c r="BO27" s="182">
        <f t="shared" ca="1" si="49"/>
        <v>0.75471692306169813</v>
      </c>
      <c r="BP27" s="182">
        <f t="shared" ca="1" si="50"/>
        <v>0.79120809317761598</v>
      </c>
      <c r="BQ27" s="182">
        <f t="shared" ca="1" si="51"/>
        <v>5.5588731458148397E-2</v>
      </c>
      <c r="BR27" s="182">
        <f t="shared" ca="1" si="52"/>
        <v>1.1773365187165876E-2</v>
      </c>
      <c r="BS27" s="182">
        <f t="shared" ca="1" si="53"/>
        <v>2.4359657922595972E-2</v>
      </c>
      <c r="BT27" s="182">
        <f t="shared" ca="1" si="54"/>
        <v>0.10201542486454943</v>
      </c>
      <c r="BU27" s="182">
        <f t="shared" si="55"/>
        <v>9.9000731048873247E-2</v>
      </c>
      <c r="BV27" s="181">
        <f t="shared" ca="1" si="56"/>
        <v>1.0839460036589488</v>
      </c>
      <c r="BW27" s="180"/>
      <c r="BX27" s="182">
        <f t="shared" si="57"/>
        <v>0.81736466323300905</v>
      </c>
      <c r="BY27" s="182">
        <f t="shared" si="58"/>
        <v>0.11192900356796448</v>
      </c>
      <c r="BZ27" s="182">
        <f t="shared" si="59"/>
        <v>0</v>
      </c>
      <c r="CA27" s="182">
        <f t="shared" si="60"/>
        <v>2.7789579951672111E-2</v>
      </c>
      <c r="CB27" s="182">
        <f t="shared" si="61"/>
        <v>7.8927766723918658E-2</v>
      </c>
      <c r="CC27" s="182">
        <f t="shared" si="62"/>
        <v>2.8192963078785889E-4</v>
      </c>
      <c r="CD27" s="182">
        <f t="shared" si="63"/>
        <v>1.036292943107352</v>
      </c>
      <c r="CE27" s="182">
        <f t="shared" si="64"/>
        <v>0.3032444460265955</v>
      </c>
      <c r="CF27" s="180"/>
      <c r="CG27" s="181">
        <f t="shared" ca="1" si="65"/>
        <v>2.0150504483863187</v>
      </c>
      <c r="CH27" s="181">
        <f t="shared" ca="1" si="66"/>
        <v>2.1443032730121914</v>
      </c>
      <c r="CI27" s="181">
        <f t="shared" ca="1" si="67"/>
        <v>8.3262855148040842</v>
      </c>
      <c r="CJ27" s="181">
        <f t="shared" ca="1" si="68"/>
        <v>1139.1530310057969</v>
      </c>
      <c r="CK27" s="183">
        <f t="shared" ca="1" si="69"/>
        <v>0.2700817004639483</v>
      </c>
      <c r="CL27" s="79"/>
      <c r="CM27" s="181">
        <f t="shared" si="70"/>
        <v>-0.83918343397150441</v>
      </c>
      <c r="CN27" s="181">
        <f t="shared" si="71"/>
        <v>-1.259195028939343</v>
      </c>
      <c r="CO27" s="181">
        <f t="shared" ca="1" si="72"/>
        <v>765.3856723655482</v>
      </c>
      <c r="CP27" s="184"/>
      <c r="CQ27" s="80">
        <f t="shared" si="73"/>
        <v>0.85297381981237475</v>
      </c>
      <c r="CR27" s="80">
        <f t="shared" si="74"/>
        <v>2.0988051338187E-2</v>
      </c>
      <c r="CS27" s="80">
        <f t="shared" si="75"/>
        <v>0.34703916214592789</v>
      </c>
      <c r="CT27" s="80">
        <f t="shared" si="76"/>
        <v>9.9254641832007703E-2</v>
      </c>
      <c r="CU27" s="80">
        <f t="shared" si="77"/>
        <v>1.9804596522819636E-3</v>
      </c>
      <c r="CV27" s="80">
        <f t="shared" si="78"/>
        <v>0.10828893316532581</v>
      </c>
      <c r="CW27" s="80">
        <f t="shared" si="79"/>
        <v>0.18405361156222705</v>
      </c>
      <c r="CX27" s="80">
        <f t="shared" si="80"/>
        <v>0.17136408612820869</v>
      </c>
      <c r="CY27" s="80">
        <f t="shared" si="81"/>
        <v>2.5255261774932387E-2</v>
      </c>
      <c r="CZ27" s="80">
        <f t="shared" si="82"/>
        <v>4.3893208110312668E-3</v>
      </c>
      <c r="DA27" s="80">
        <f t="shared" si="83"/>
        <v>8.3142971551006094E-3</v>
      </c>
      <c r="DB27" s="80">
        <f t="shared" si="84"/>
        <v>1.8239016453776054</v>
      </c>
      <c r="DC27" s="80"/>
      <c r="DD27" s="80">
        <f t="shared" si="85"/>
        <v>0.46766437322654103</v>
      </c>
      <c r="DE27" s="80">
        <f t="shared" si="86"/>
        <v>1.150722759167302E-2</v>
      </c>
      <c r="DF27" s="80">
        <f t="shared" si="87"/>
        <v>0.19027295853668677</v>
      </c>
      <c r="DG27" s="80">
        <f t="shared" si="88"/>
        <v>5.441885645728383E-2</v>
      </c>
      <c r="DH27" s="80">
        <f t="shared" si="89"/>
        <v>1.0858368691651385E-3</v>
      </c>
      <c r="DI27" s="80">
        <f t="shared" si="90"/>
        <v>5.9372134149759254E-2</v>
      </c>
      <c r="DJ27" s="80">
        <f t="shared" si="91"/>
        <v>0.10091202671409517</v>
      </c>
      <c r="DK27" s="80">
        <f t="shared" si="92"/>
        <v>9.395467489297149E-2</v>
      </c>
      <c r="DL27" s="80">
        <f t="shared" si="93"/>
        <v>1.3846833155141843E-2</v>
      </c>
      <c r="DM27" s="80">
        <f t="shared" si="94"/>
        <v>2.4065556507146734E-3</v>
      </c>
      <c r="DN27" s="80">
        <f t="shared" si="95"/>
        <v>4.5585227559676259E-3</v>
      </c>
      <c r="DO27" s="80">
        <f t="shared" si="96"/>
        <v>0.99999999999999978</v>
      </c>
      <c r="DP27" s="80">
        <f t="shared" si="97"/>
        <v>52.176480609778977</v>
      </c>
      <c r="DQ27" s="80">
        <f t="shared" si="98"/>
        <v>0.80387056186058581</v>
      </c>
      <c r="DR27" s="80">
        <f t="shared" si="99"/>
        <v>1.6650225091012886E-2</v>
      </c>
      <c r="DS27" s="80">
        <f t="shared" si="100"/>
        <v>4.050568354566942E-2</v>
      </c>
      <c r="DT27" s="80">
        <f t="shared" si="101"/>
        <v>9.882193123107072E-2</v>
      </c>
      <c r="DU27" s="80">
        <f t="shared" si="102"/>
        <v>1.9735682819383262E-3</v>
      </c>
      <c r="DV27" s="80">
        <f t="shared" si="103"/>
        <v>0.35554430781750873</v>
      </c>
      <c r="DW27" s="80">
        <f t="shared" si="104"/>
        <v>0.39124495786181246</v>
      </c>
      <c r="DX27" s="80">
        <f t="shared" si="105"/>
        <v>7.744571136306065E-3</v>
      </c>
      <c r="DY27" s="80">
        <f t="shared" si="106"/>
        <v>8.492929636077966E-6</v>
      </c>
      <c r="DZ27" s="80">
        <f t="shared" si="107"/>
        <v>1.2302777269730826E-4</v>
      </c>
      <c r="EA27" s="80">
        <f t="shared" si="108"/>
        <v>1.7164873275282377</v>
      </c>
      <c r="EB27" s="80"/>
      <c r="EC27" s="80">
        <f t="shared" si="109"/>
        <v>1.6077411237211716</v>
      </c>
      <c r="ED27" s="80">
        <f t="shared" si="110"/>
        <v>3.3300450182025772E-2</v>
      </c>
      <c r="EE27" s="80">
        <f t="shared" si="111"/>
        <v>0.12151705063700827</v>
      </c>
      <c r="EF27" s="80">
        <f t="shared" si="112"/>
        <v>9.882193123107072E-2</v>
      </c>
      <c r="EG27" s="80">
        <f t="shared" si="113"/>
        <v>1.9735682819383262E-3</v>
      </c>
      <c r="EH27" s="80">
        <f t="shared" si="114"/>
        <v>0.35554430781750873</v>
      </c>
      <c r="EI27" s="80">
        <f t="shared" si="115"/>
        <v>0.39124495786181246</v>
      </c>
      <c r="EJ27" s="80">
        <f t="shared" si="116"/>
        <v>7.744571136306065E-3</v>
      </c>
      <c r="EK27" s="80">
        <f t="shared" si="117"/>
        <v>8.492929636077966E-6</v>
      </c>
      <c r="EL27" s="80">
        <f t="shared" si="118"/>
        <v>3.6908331809192479E-4</v>
      </c>
      <c r="EM27" s="80">
        <f t="shared" si="119"/>
        <v>2.61826553711657</v>
      </c>
      <c r="EN27" s="80">
        <f t="shared" si="120"/>
        <v>2.2915933907176007</v>
      </c>
      <c r="EO27" s="80"/>
      <c r="EP27" s="80">
        <f t="shared" si="121"/>
        <v>1.8421444665521627</v>
      </c>
      <c r="EQ27" s="80">
        <f t="shared" si="122"/>
        <v>3.8155545772525494E-2</v>
      </c>
      <c r="ER27" s="80">
        <f t="shared" si="123"/>
        <v>0.15785553344783732</v>
      </c>
      <c r="ES27" s="80">
        <f t="shared" si="124"/>
        <v>2.7789579951672111E-2</v>
      </c>
      <c r="ET27" s="80">
        <f t="shared" si="125"/>
        <v>0.18564511339950943</v>
      </c>
      <c r="EU27" s="80">
        <f t="shared" si="126"/>
        <v>0.2264596844670709</v>
      </c>
      <c r="EV27" s="80">
        <f t="shared" si="127"/>
        <v>4.5226160310197589E-3</v>
      </c>
      <c r="EW27" s="80">
        <f t="shared" si="128"/>
        <v>0.81476298590186713</v>
      </c>
      <c r="EX27" s="80">
        <f t="shared" si="129"/>
        <v>0.89657435958771559</v>
      </c>
      <c r="EY27" s="80">
        <f t="shared" si="130"/>
        <v>3.5494816059802557E-2</v>
      </c>
      <c r="EZ27" s="80">
        <f t="shared" si="131"/>
        <v>3.892468284373181E-5</v>
      </c>
      <c r="FA27" s="80">
        <f t="shared" si="132"/>
        <v>5.6385926157571779E-4</v>
      </c>
      <c r="FB27" s="80">
        <f t="shared" si="133"/>
        <v>4.044362371716093</v>
      </c>
      <c r="FC27" s="80">
        <f t="shared" si="134"/>
        <v>8.8685818749341061E-2</v>
      </c>
      <c r="FD27" s="80">
        <f t="shared" si="135"/>
        <v>0.13162729045153121</v>
      </c>
      <c r="FE27" s="80">
        <f t="shared" si="136"/>
        <v>2.7789579951672111E-2</v>
      </c>
      <c r="FF27" s="80">
        <f t="shared" si="137"/>
        <v>0</v>
      </c>
      <c r="FG27" s="80">
        <f t="shared" si="138"/>
        <v>7.8927766723918658E-2</v>
      </c>
      <c r="FH27" s="80">
        <f t="shared" si="139"/>
        <v>2.8192963078785889E-4</v>
      </c>
      <c r="FI27" s="184">
        <f t="shared" si="140"/>
        <v>0.81736466323300905</v>
      </c>
      <c r="FJ27" s="80">
        <f t="shared" si="141"/>
        <v>0.11192900356796448</v>
      </c>
      <c r="FK27" s="80">
        <f t="shared" si="142"/>
        <v>1.0362929431073522</v>
      </c>
      <c r="FL27" s="80">
        <f t="shared" si="143"/>
        <v>0.81736466323300905</v>
      </c>
      <c r="FM27" s="80">
        <f t="shared" si="144"/>
        <v>1.9611530415905098</v>
      </c>
      <c r="FN27" s="80">
        <f t="shared" si="145"/>
        <v>-3.8240838954767136</v>
      </c>
      <c r="FO27" s="80">
        <f t="shared" si="146"/>
        <v>-3.8240838954767136</v>
      </c>
      <c r="FP27" s="80">
        <f t="shared" si="147"/>
        <v>0.52176480609778975</v>
      </c>
      <c r="FQ27" s="185">
        <f t="shared" ca="1" si="148"/>
        <v>1430.0798622094771</v>
      </c>
      <c r="FR27" s="185">
        <f t="shared" ca="1" si="149"/>
        <v>5.2290232596924158</v>
      </c>
      <c r="FS27" s="80">
        <f t="shared" ca="1" si="150"/>
        <v>0.14300798622094771</v>
      </c>
      <c r="FT27" s="184">
        <f t="shared" ca="1" si="151"/>
        <v>-1.2414359647497002</v>
      </c>
      <c r="FU27" s="184">
        <f t="shared" ca="1" si="152"/>
        <v>5.6846071408941885</v>
      </c>
      <c r="FV27" s="80">
        <f t="shared" si="153"/>
        <v>173.64189913225252</v>
      </c>
      <c r="FW27" s="80">
        <f t="shared" si="154"/>
        <v>6.0364632644198384E-2</v>
      </c>
      <c r="FX27" s="184">
        <f t="shared" si="155"/>
        <v>78.250599904165639</v>
      </c>
      <c r="FY27" s="184">
        <f t="shared" si="156"/>
        <v>312.76132565289947</v>
      </c>
      <c r="FZ27" s="184">
        <f t="shared" si="157"/>
        <v>1.6611494615586205E-3</v>
      </c>
      <c r="GA27" s="184">
        <f t="shared" si="158"/>
        <v>0.3032444460265955</v>
      </c>
      <c r="GB27" s="80">
        <f t="shared" si="159"/>
        <v>0.9365917916785379</v>
      </c>
      <c r="GC27" s="80">
        <f t="shared" si="160"/>
        <v>0.15519480373511441</v>
      </c>
      <c r="GD27" s="80">
        <f t="shared" si="161"/>
        <v>0.13214062151725431</v>
      </c>
      <c r="GE27" s="80">
        <f t="shared" si="162"/>
        <v>0.93405487427580247</v>
      </c>
      <c r="GF27" s="80">
        <f t="shared" si="163"/>
        <v>1.8481977343794531E-2</v>
      </c>
      <c r="GG27" s="80">
        <f t="shared" si="164"/>
        <v>0.13777386571772984</v>
      </c>
      <c r="GH27" s="80">
        <f t="shared" si="165"/>
        <v>0.86785937848274575</v>
      </c>
      <c r="GI27" s="80">
        <f t="shared" si="166"/>
        <v>0.30046656132862504</v>
      </c>
      <c r="GJ27" s="80">
        <f t="shared" si="167"/>
        <v>-8.7359939786829603E-3</v>
      </c>
      <c r="GK27" s="80">
        <f t="shared" si="168"/>
        <v>2.0315748403523785E-2</v>
      </c>
      <c r="GL27" s="80">
        <f t="shared" si="169"/>
        <v>2.0315748403523785E-2</v>
      </c>
      <c r="GM27" s="80">
        <f t="shared" si="170"/>
        <v>0.11745811731420605</v>
      </c>
      <c r="GN27" s="80">
        <f t="shared" si="171"/>
        <v>4.3092459917938315E-2</v>
      </c>
      <c r="GO27" s="80">
        <f t="shared" si="172"/>
        <v>0.77167052598392882</v>
      </c>
      <c r="GP27" s="80">
        <f t="shared" si="173"/>
        <v>0.89657435958771559</v>
      </c>
      <c r="GQ27" s="80">
        <f t="shared" si="174"/>
        <v>3.5494816059802557E-2</v>
      </c>
      <c r="GR27" s="80">
        <f t="shared" si="175"/>
        <v>440.77100971809767</v>
      </c>
      <c r="GS27" s="80">
        <f t="shared" si="176"/>
        <v>11.796556087978386</v>
      </c>
      <c r="GT27" s="80">
        <f t="shared" si="177"/>
        <v>2.2819972435741382</v>
      </c>
      <c r="GU27" s="80">
        <f t="shared" si="178"/>
        <v>9.3847136641986416E-6</v>
      </c>
      <c r="GV27" s="80">
        <f t="shared" si="179"/>
        <v>1918.3787318738684</v>
      </c>
      <c r="GW27" s="80">
        <f t="shared" si="180"/>
        <v>-8.3001265465379795E-3</v>
      </c>
      <c r="GX27" s="184">
        <f t="shared" ca="1" si="181"/>
        <v>21.300910514804084</v>
      </c>
      <c r="GY27" s="81" t="e">
        <f>#REF!</f>
        <v>#REF!</v>
      </c>
      <c r="GZ27" s="81" t="e">
        <f>#REF!</f>
        <v>#REF!</v>
      </c>
      <c r="HA27" s="81">
        <f t="shared" si="182"/>
        <v>6.4999510979415822</v>
      </c>
      <c r="HB27" s="81">
        <f t="shared" si="183"/>
        <v>5.2217331834330096</v>
      </c>
      <c r="HC27" s="81" t="e">
        <f t="shared" si="184"/>
        <v>#REF!</v>
      </c>
      <c r="HD27" s="80">
        <f t="shared" si="185"/>
        <v>440.77100971809767</v>
      </c>
      <c r="HE27" s="80">
        <f t="shared" si="186"/>
        <v>11.796556087978386</v>
      </c>
      <c r="HF27" s="81">
        <f t="shared" si="187"/>
        <v>-1.1649228543279833</v>
      </c>
      <c r="HG27" s="81"/>
      <c r="HH27" s="82">
        <f t="shared" si="188"/>
        <v>0.14229648174874959</v>
      </c>
      <c r="HI27" s="82">
        <f t="shared" si="189"/>
        <v>0.81476298590186713</v>
      </c>
      <c r="HJ27" s="82">
        <f t="shared" si="190"/>
        <v>3.5494816059802557E-2</v>
      </c>
      <c r="HK27" s="82">
        <f t="shared" si="191"/>
        <v>0</v>
      </c>
      <c r="HL27" s="82">
        <f t="shared" si="192"/>
        <v>5.3191002689538504E-2</v>
      </c>
      <c r="HM27" s="82">
        <f t="shared" si="193"/>
        <v>0</v>
      </c>
      <c r="HN27" s="82">
        <f t="shared" si="194"/>
        <v>0</v>
      </c>
      <c r="HO27" s="82">
        <f t="shared" si="195"/>
        <v>2.7789579951672111E-2</v>
      </c>
      <c r="HP27" s="82">
        <f t="shared" si="196"/>
        <v>0.10466453075829882</v>
      </c>
      <c r="HQ27" s="82">
        <f t="shared" si="197"/>
        <v>0.14868091958596685</v>
      </c>
      <c r="HR27" s="82">
        <f t="shared" si="198"/>
        <v>0.62888543175393519</v>
      </c>
      <c r="HS27" s="82">
        <f t="shared" si="199"/>
        <v>0.10983339438594307</v>
      </c>
      <c r="HT27" s="82">
        <f t="shared" si="200"/>
        <v>5.7830806919522096E-2</v>
      </c>
      <c r="HU27" s="82">
        <f t="shared" si="201"/>
        <v>1.0100017432959799E-2</v>
      </c>
      <c r="HV27" s="82">
        <f t="shared" si="202"/>
        <v>3.5494816059802557E-2</v>
      </c>
      <c r="HW27" s="82"/>
      <c r="HX27" s="186">
        <f t="shared" si="203"/>
        <v>-8.7741480257511882E-7</v>
      </c>
      <c r="HY27" s="186">
        <f t="shared" si="204"/>
        <v>1.6835357199925776E-12</v>
      </c>
      <c r="HZ27" s="186">
        <f t="shared" si="205"/>
        <v>2.6969328835342001E-5</v>
      </c>
      <c r="IA27" s="186">
        <f t="shared" si="206"/>
        <v>7.5777343777481382E-9</v>
      </c>
      <c r="IB27" s="82">
        <f t="shared" si="207"/>
        <v>2.2819972435741382</v>
      </c>
      <c r="IC27" s="82" t="e">
        <f t="shared" ca="1" si="208"/>
        <v>#REF!</v>
      </c>
      <c r="ID27" s="82" t="e">
        <f ca="1">ID$8+ID$9*IE27+ID$10*#REF!+ID$11*EW27/(EW27+EU27)</f>
        <v>#REF!</v>
      </c>
      <c r="IE27" s="82" t="e">
        <f t="shared" ca="1" si="209"/>
        <v>#REF!</v>
      </c>
      <c r="IF27" s="82" t="e">
        <f ca="1">IF$8+IF$9*IE27+IF$10*#REF!+IF$11*(EW27/(EW27+EU27))</f>
        <v>#REF!</v>
      </c>
      <c r="IG27" s="82" t="e">
        <f t="shared" ca="1" si="210"/>
        <v>#REF!</v>
      </c>
      <c r="IH27" s="184">
        <f t="shared" si="211"/>
        <v>6.0364632644198384E-2</v>
      </c>
      <c r="II27" s="187">
        <f t="shared" si="212"/>
        <v>-25</v>
      </c>
      <c r="IJ27" s="187"/>
      <c r="IK27" s="82">
        <f t="shared" si="213"/>
        <v>2.0740251064876691</v>
      </c>
      <c r="IL27" s="187">
        <f t="shared" si="214"/>
        <v>1918.3787318738684</v>
      </c>
      <c r="IM27" s="186">
        <f t="shared" si="215"/>
        <v>1.2162048447735142E-5</v>
      </c>
    </row>
    <row r="28" spans="1:247" ht="14" x14ac:dyDescent="0.2">
      <c r="A28" s="189" t="s">
        <v>232</v>
      </c>
      <c r="F28" s="193">
        <v>51.250334881752664</v>
      </c>
      <c r="G28" s="193">
        <v>1.6765003552327717</v>
      </c>
      <c r="H28" s="193">
        <v>17.692230005780477</v>
      </c>
      <c r="I28" s="193">
        <v>7.1310886989191582</v>
      </c>
      <c r="J28" s="193">
        <v>0.14048885658375179</v>
      </c>
      <c r="K28" s="193">
        <v>4.3645204778685578</v>
      </c>
      <c r="L28" s="193">
        <v>10.321247997019631</v>
      </c>
      <c r="M28" s="193">
        <v>5.310478778865817</v>
      </c>
      <c r="N28" s="193">
        <v>1.1894723190757654</v>
      </c>
      <c r="O28" s="193">
        <v>0.33358443124964637</v>
      </c>
      <c r="P28" s="193">
        <v>0.59005319765175768</v>
      </c>
      <c r="Q28" s="194">
        <v>1.5</v>
      </c>
      <c r="R28" s="176">
        <f t="shared" ca="1" si="4"/>
        <v>10.551767218902366</v>
      </c>
      <c r="T28" s="4">
        <v>49.33</v>
      </c>
      <c r="U28" s="4">
        <v>1.24</v>
      </c>
      <c r="V28" s="4">
        <v>4.1399999999999997</v>
      </c>
      <c r="W28" s="4">
        <v>7.35</v>
      </c>
      <c r="X28" s="4">
        <v>0.19</v>
      </c>
      <c r="Y28" s="4">
        <v>14.69</v>
      </c>
      <c r="Z28" s="4">
        <v>21.92</v>
      </c>
      <c r="AA28" s="4">
        <v>0.52</v>
      </c>
      <c r="AB28" s="4">
        <v>0</v>
      </c>
      <c r="AC28" s="4">
        <v>6.3100000000000003E-2</v>
      </c>
      <c r="AE28" s="177">
        <f t="shared" ca="1" si="22"/>
        <v>1415.8157581074095</v>
      </c>
      <c r="AF28" s="178">
        <f t="shared" ca="1" si="23"/>
        <v>1142.6657581074096</v>
      </c>
      <c r="AG28" s="178">
        <f t="shared" ca="1" si="24"/>
        <v>5.6977728650301298</v>
      </c>
      <c r="AH28" s="175"/>
      <c r="AI28" s="179">
        <f t="shared" ca="1" si="25"/>
        <v>1438.5330475356373</v>
      </c>
      <c r="AJ28" s="179">
        <f t="shared" ca="1" si="26"/>
        <v>6.1765780602153137</v>
      </c>
      <c r="AK28" s="179"/>
      <c r="AL28" s="179">
        <f t="shared" si="27"/>
        <v>1400.7250734205804</v>
      </c>
      <c r="AM28" s="179">
        <f t="shared" si="28"/>
        <v>2.936136700960104</v>
      </c>
      <c r="AN28" s="180"/>
      <c r="AO28" s="179">
        <f t="shared" ca="1" si="29"/>
        <v>1413.2914447385747</v>
      </c>
      <c r="AP28" s="179">
        <f t="shared" ca="1" si="30"/>
        <v>1140.1414447385746</v>
      </c>
      <c r="AQ28" s="179">
        <f t="shared" ca="1" si="31"/>
        <v>5.2305317717612594</v>
      </c>
      <c r="AR28" s="179"/>
      <c r="AS28" s="179">
        <f t="shared" ca="1" si="32"/>
        <v>1406.8456323484252</v>
      </c>
      <c r="AT28" s="179">
        <f t="shared" ca="1" si="33"/>
        <v>1133.6956323484251</v>
      </c>
      <c r="AU28" s="181">
        <f t="shared" ca="1" si="34"/>
        <v>4.9889450176712318</v>
      </c>
      <c r="AV28" s="80"/>
      <c r="AW28" s="181">
        <f t="shared" si="35"/>
        <v>1417.4092815499016</v>
      </c>
      <c r="AX28" s="181">
        <f t="shared" si="36"/>
        <v>1144.2592815499015</v>
      </c>
      <c r="AY28" s="181">
        <f t="shared" ca="1" si="37"/>
        <v>1438.5330475356373</v>
      </c>
      <c r="AZ28" s="181">
        <f t="shared" ca="1" si="38"/>
        <v>1165.3830475356372</v>
      </c>
      <c r="BA28" s="181">
        <f t="shared" ca="1" si="39"/>
        <v>6.1765780602153137</v>
      </c>
      <c r="BB28" s="181"/>
      <c r="BC28" s="181">
        <f t="shared" si="40"/>
        <v>1400.7250734205804</v>
      </c>
      <c r="BD28" s="181">
        <f t="shared" si="41"/>
        <v>2.936136700960104</v>
      </c>
      <c r="BE28" s="181">
        <f t="shared" si="42"/>
        <v>1127.5750734205803</v>
      </c>
      <c r="BF28" s="181"/>
      <c r="BG28" s="181">
        <f t="shared" ca="1" si="43"/>
        <v>6.3952292404123092</v>
      </c>
      <c r="BH28" s="181">
        <f t="shared" ca="1" si="44"/>
        <v>6.4081408024094344</v>
      </c>
      <c r="BI28" s="181">
        <f t="shared" ca="1" si="45"/>
        <v>1144.0203464724464</v>
      </c>
      <c r="BJ28" s="181">
        <f t="shared" ca="1" si="46"/>
        <v>1144.0059141043262</v>
      </c>
      <c r="BK28" s="181">
        <f t="shared" ca="1" si="47"/>
        <v>1144.0059141043262</v>
      </c>
      <c r="BL28" s="181"/>
      <c r="BM28" s="181">
        <f t="shared" si="48"/>
        <v>1113.1549924187825</v>
      </c>
      <c r="BN28" s="180"/>
      <c r="BO28" s="182">
        <f t="shared" ca="1" si="49"/>
        <v>0.72474908002398231</v>
      </c>
      <c r="BP28" s="182">
        <f t="shared" ca="1" si="50"/>
        <v>0.76314867583531498</v>
      </c>
      <c r="BQ28" s="182">
        <f t="shared" ca="1" si="51"/>
        <v>5.8959281192603533E-2</v>
      </c>
      <c r="BR28" s="182">
        <f t="shared" ca="1" si="52"/>
        <v>1.2859889071895947E-2</v>
      </c>
      <c r="BS28" s="182">
        <f t="shared" ca="1" si="53"/>
        <v>2.4363216149193588E-2</v>
      </c>
      <c r="BT28" s="182">
        <f t="shared" ca="1" si="54"/>
        <v>9.7834931014226856E-2</v>
      </c>
      <c r="BU28" s="182">
        <f t="shared" si="55"/>
        <v>9.9000731048873247E-2</v>
      </c>
      <c r="BV28" s="181">
        <f t="shared" ca="1" si="56"/>
        <v>1.056166724312108</v>
      </c>
      <c r="BW28" s="180"/>
      <c r="BX28" s="182">
        <f t="shared" si="57"/>
        <v>0.80342313092650885</v>
      </c>
      <c r="BY28" s="182">
        <f t="shared" si="58"/>
        <v>0.12376869194976153</v>
      </c>
      <c r="BZ28" s="182">
        <f t="shared" si="59"/>
        <v>0</v>
      </c>
      <c r="CA28" s="182">
        <f t="shared" si="60"/>
        <v>3.1369242822867016E-2</v>
      </c>
      <c r="CB28" s="182">
        <f t="shared" si="61"/>
        <v>7.5735618729543264E-2</v>
      </c>
      <c r="CC28" s="182">
        <f t="shared" si="62"/>
        <v>9.3468875353893842E-4</v>
      </c>
      <c r="CD28" s="182">
        <f t="shared" si="63"/>
        <v>1.0352313731822196</v>
      </c>
      <c r="CE28" s="182">
        <f t="shared" si="64"/>
        <v>0.30622894658600924</v>
      </c>
      <c r="CF28" s="180"/>
      <c r="CG28" s="181">
        <f t="shared" ca="1" si="65"/>
        <v>2.9717065367153737</v>
      </c>
      <c r="CH28" s="181">
        <f t="shared" ca="1" si="66"/>
        <v>3.0404224240323892</v>
      </c>
      <c r="CI28" s="181">
        <f t="shared" ca="1" si="67"/>
        <v>8.6262528662327256</v>
      </c>
      <c r="CJ28" s="181">
        <f t="shared" ca="1" si="68"/>
        <v>1156.8113397744542</v>
      </c>
      <c r="CK28" s="183">
        <f t="shared" ca="1" si="69"/>
        <v>0.27199615915918485</v>
      </c>
      <c r="CL28" s="79"/>
      <c r="CM28" s="181">
        <f t="shared" si="70"/>
        <v>-0.45524998876692796</v>
      </c>
      <c r="CN28" s="181">
        <f t="shared" si="71"/>
        <v>-0.82684212357732745</v>
      </c>
      <c r="CO28" s="181">
        <f t="shared" ca="1" si="72"/>
        <v>818.05844600671992</v>
      </c>
      <c r="CP28" s="184"/>
      <c r="CQ28" s="80">
        <f t="shared" si="73"/>
        <v>0.85297381981237475</v>
      </c>
      <c r="CR28" s="80">
        <f t="shared" si="74"/>
        <v>2.0988051338187E-2</v>
      </c>
      <c r="CS28" s="80">
        <f t="shared" si="75"/>
        <v>0.34703916214592789</v>
      </c>
      <c r="CT28" s="80">
        <f t="shared" si="76"/>
        <v>9.9254641832007703E-2</v>
      </c>
      <c r="CU28" s="80">
        <f t="shared" si="77"/>
        <v>1.9804596522819636E-3</v>
      </c>
      <c r="CV28" s="80">
        <f t="shared" si="78"/>
        <v>0.10828893316532581</v>
      </c>
      <c r="CW28" s="80">
        <f t="shared" si="79"/>
        <v>0.18405361156222705</v>
      </c>
      <c r="CX28" s="80">
        <f t="shared" si="80"/>
        <v>0.17136408612820869</v>
      </c>
      <c r="CY28" s="80">
        <f t="shared" si="81"/>
        <v>2.5255261774932387E-2</v>
      </c>
      <c r="CZ28" s="80">
        <f t="shared" si="82"/>
        <v>4.3893208110312668E-3</v>
      </c>
      <c r="DA28" s="80">
        <f t="shared" si="83"/>
        <v>8.3142971551006094E-3</v>
      </c>
      <c r="DB28" s="80">
        <f t="shared" si="84"/>
        <v>1.8239016453776054</v>
      </c>
      <c r="DC28" s="80"/>
      <c r="DD28" s="80">
        <f t="shared" si="85"/>
        <v>0.46766437322654103</v>
      </c>
      <c r="DE28" s="80">
        <f t="shared" si="86"/>
        <v>1.150722759167302E-2</v>
      </c>
      <c r="DF28" s="80">
        <f t="shared" si="87"/>
        <v>0.19027295853668677</v>
      </c>
      <c r="DG28" s="80">
        <f t="shared" si="88"/>
        <v>5.441885645728383E-2</v>
      </c>
      <c r="DH28" s="80">
        <f t="shared" si="89"/>
        <v>1.0858368691651385E-3</v>
      </c>
      <c r="DI28" s="80">
        <f t="shared" si="90"/>
        <v>5.9372134149759254E-2</v>
      </c>
      <c r="DJ28" s="80">
        <f t="shared" si="91"/>
        <v>0.10091202671409517</v>
      </c>
      <c r="DK28" s="80">
        <f t="shared" si="92"/>
        <v>9.395467489297149E-2</v>
      </c>
      <c r="DL28" s="80">
        <f t="shared" si="93"/>
        <v>1.3846833155141843E-2</v>
      </c>
      <c r="DM28" s="80">
        <f t="shared" si="94"/>
        <v>2.4065556507146734E-3</v>
      </c>
      <c r="DN28" s="80">
        <f t="shared" si="95"/>
        <v>4.5585227559676259E-3</v>
      </c>
      <c r="DO28" s="80">
        <f t="shared" si="96"/>
        <v>0.99999999999999978</v>
      </c>
      <c r="DP28" s="80">
        <f t="shared" si="97"/>
        <v>52.176480609778977</v>
      </c>
      <c r="DQ28" s="80">
        <f t="shared" si="98"/>
        <v>0.82101314320047003</v>
      </c>
      <c r="DR28" s="80">
        <f t="shared" si="99"/>
        <v>1.55235181299669E-2</v>
      </c>
      <c r="DS28" s="80">
        <f t="shared" si="100"/>
        <v>4.0603760261276371E-2</v>
      </c>
      <c r="DT28" s="80">
        <f t="shared" si="101"/>
        <v>0.10230157669695349</v>
      </c>
      <c r="DU28" s="80">
        <f t="shared" si="102"/>
        <v>2.6784140969162997E-3</v>
      </c>
      <c r="DV28" s="80">
        <f t="shared" si="103"/>
        <v>0.36447633508996535</v>
      </c>
      <c r="DW28" s="80">
        <f t="shared" si="104"/>
        <v>0.39088830794580354</v>
      </c>
      <c r="DX28" s="80">
        <f t="shared" si="105"/>
        <v>8.3899520643315705E-3</v>
      </c>
      <c r="DY28" s="80">
        <f t="shared" si="106"/>
        <v>0</v>
      </c>
      <c r="DZ28" s="80">
        <f t="shared" si="107"/>
        <v>4.1513649503744125E-4</v>
      </c>
      <c r="EA28" s="80">
        <f t="shared" si="108"/>
        <v>1.746290143980721</v>
      </c>
      <c r="EB28" s="80"/>
      <c r="EC28" s="80">
        <f t="shared" si="109"/>
        <v>1.6420262864009401</v>
      </c>
      <c r="ED28" s="80">
        <f t="shared" si="110"/>
        <v>3.10470362599338E-2</v>
      </c>
      <c r="EE28" s="80">
        <f t="shared" si="111"/>
        <v>0.12181128078382911</v>
      </c>
      <c r="EF28" s="80">
        <f t="shared" si="112"/>
        <v>0.10230157669695349</v>
      </c>
      <c r="EG28" s="80">
        <f t="shared" si="113"/>
        <v>2.6784140969162997E-3</v>
      </c>
      <c r="EH28" s="80">
        <f t="shared" si="114"/>
        <v>0.36447633508996535</v>
      </c>
      <c r="EI28" s="80">
        <f t="shared" si="115"/>
        <v>0.39088830794580354</v>
      </c>
      <c r="EJ28" s="80">
        <f t="shared" si="116"/>
        <v>8.3899520643315705E-3</v>
      </c>
      <c r="EK28" s="80">
        <f t="shared" si="117"/>
        <v>0</v>
      </c>
      <c r="EL28" s="80">
        <f t="shared" si="118"/>
        <v>1.2454094851123238E-3</v>
      </c>
      <c r="EM28" s="80">
        <f t="shared" si="119"/>
        <v>2.6648645988237858</v>
      </c>
      <c r="EN28" s="80">
        <f t="shared" si="120"/>
        <v>2.2515215229502736</v>
      </c>
      <c r="EO28" s="80"/>
      <c r="EP28" s="80">
        <f t="shared" si="121"/>
        <v>1.8485287625409135</v>
      </c>
      <c r="EQ28" s="80">
        <f t="shared" si="122"/>
        <v>3.4951535181529256E-2</v>
      </c>
      <c r="ER28" s="80">
        <f t="shared" si="123"/>
        <v>0.15147123745908653</v>
      </c>
      <c r="ES28" s="80">
        <f t="shared" si="124"/>
        <v>3.1369242822867016E-2</v>
      </c>
      <c r="ET28" s="80">
        <f t="shared" si="125"/>
        <v>0.18284048028195354</v>
      </c>
      <c r="EU28" s="80">
        <f t="shared" si="126"/>
        <v>0.23033420176493893</v>
      </c>
      <c r="EV28" s="80">
        <f t="shared" si="127"/>
        <v>6.0305069865804689E-3</v>
      </c>
      <c r="EW28" s="80">
        <f t="shared" si="128"/>
        <v>0.82062631306109302</v>
      </c>
      <c r="EX28" s="80">
        <f t="shared" si="129"/>
        <v>0.88009343840959109</v>
      </c>
      <c r="EY28" s="80">
        <f t="shared" si="130"/>
        <v>3.7780315298727218E-2</v>
      </c>
      <c r="EZ28" s="80">
        <f t="shared" si="131"/>
        <v>0</v>
      </c>
      <c r="FA28" s="80">
        <f t="shared" si="132"/>
        <v>1.8693775070778768E-3</v>
      </c>
      <c r="FB28" s="80">
        <f t="shared" si="133"/>
        <v>4.0430549310324047</v>
      </c>
      <c r="FC28" s="80">
        <f t="shared" si="134"/>
        <v>8.6109862064810347E-2</v>
      </c>
      <c r="FD28" s="80">
        <f t="shared" si="135"/>
        <v>0.1277893031883508</v>
      </c>
      <c r="FE28" s="80">
        <f t="shared" si="136"/>
        <v>3.1369242822867016E-2</v>
      </c>
      <c r="FF28" s="80">
        <f t="shared" si="137"/>
        <v>0</v>
      </c>
      <c r="FG28" s="80">
        <f t="shared" si="138"/>
        <v>7.5735618729543264E-2</v>
      </c>
      <c r="FH28" s="80">
        <f t="shared" si="139"/>
        <v>9.3468875353893842E-4</v>
      </c>
      <c r="FI28" s="184">
        <f t="shared" si="140"/>
        <v>0.80342313092650885</v>
      </c>
      <c r="FJ28" s="80">
        <f t="shared" si="141"/>
        <v>0.12376869194976153</v>
      </c>
      <c r="FK28" s="80">
        <f t="shared" si="142"/>
        <v>1.0352313731822196</v>
      </c>
      <c r="FL28" s="80">
        <f t="shared" si="143"/>
        <v>0.80342313092650885</v>
      </c>
      <c r="FM28" s="80">
        <f t="shared" si="144"/>
        <v>2.0823197979685375</v>
      </c>
      <c r="FN28" s="80">
        <f t="shared" si="145"/>
        <v>-3.685713312400039</v>
      </c>
      <c r="FO28" s="80">
        <f t="shared" si="146"/>
        <v>-3.6857133124000394</v>
      </c>
      <c r="FP28" s="80">
        <f t="shared" si="147"/>
        <v>0.52176480609778975</v>
      </c>
      <c r="FQ28" s="185">
        <f t="shared" ca="1" si="148"/>
        <v>1438.5330475356373</v>
      </c>
      <c r="FR28" s="185">
        <f t="shared" ca="1" si="149"/>
        <v>6.1765780602153137</v>
      </c>
      <c r="FS28" s="80">
        <f t="shared" ca="1" si="150"/>
        <v>0.14385330475356373</v>
      </c>
      <c r="FT28" s="184">
        <f t="shared" ca="1" si="151"/>
        <v>-1.5202776034840109</v>
      </c>
      <c r="FU28" s="184">
        <f t="shared" ca="1" si="152"/>
        <v>5.6853711327399727</v>
      </c>
      <c r="FV28" s="80">
        <f t="shared" si="153"/>
        <v>174.27878255945984</v>
      </c>
      <c r="FW28" s="80">
        <f t="shared" si="154"/>
        <v>7.2990104915439613E-2</v>
      </c>
      <c r="FX28" s="184">
        <f t="shared" si="155"/>
        <v>78.083458082812285</v>
      </c>
      <c r="FY28" s="184">
        <f t="shared" si="156"/>
        <v>313.19054079425644</v>
      </c>
      <c r="FZ28" s="184">
        <f t="shared" si="157"/>
        <v>1.6611494615586205E-3</v>
      </c>
      <c r="GA28" s="184">
        <f t="shared" si="158"/>
        <v>0.30622894658600924</v>
      </c>
      <c r="GB28" s="80">
        <f t="shared" si="159"/>
        <v>0.92390426069489884</v>
      </c>
      <c r="GC28" s="80">
        <f t="shared" si="160"/>
        <v>0.15430001757628448</v>
      </c>
      <c r="GD28" s="80">
        <f t="shared" si="161"/>
        <v>0.13162895460774759</v>
      </c>
      <c r="GE28" s="80">
        <f t="shared" si="162"/>
        <v>0.93367922199560371</v>
      </c>
      <c r="GF28" s="80">
        <f t="shared" si="163"/>
        <v>3.1171430765617902E-2</v>
      </c>
      <c r="GG28" s="80">
        <f t="shared" si="164"/>
        <v>0.1442243397001286</v>
      </c>
      <c r="GH28" s="80">
        <f t="shared" si="165"/>
        <v>0.86837104539225241</v>
      </c>
      <c r="GI28" s="80">
        <f t="shared" si="166"/>
        <v>0.31832186010223751</v>
      </c>
      <c r="GJ28" s="80">
        <f t="shared" si="167"/>
        <v>-1.0974857755271338E-2</v>
      </c>
      <c r="GK28" s="80">
        <f t="shared" si="168"/>
        <v>2.3927061491516351E-2</v>
      </c>
      <c r="GL28" s="80">
        <f t="shared" si="169"/>
        <v>2.3927061491516351E-2</v>
      </c>
      <c r="GM28" s="80">
        <f t="shared" si="170"/>
        <v>0.12029727820861225</v>
      </c>
      <c r="GN28" s="80">
        <f t="shared" si="171"/>
        <v>5.2168677813584807E-2</v>
      </c>
      <c r="GO28" s="80">
        <f t="shared" si="172"/>
        <v>0.76845763524750821</v>
      </c>
      <c r="GP28" s="80">
        <f t="shared" si="173"/>
        <v>0.88009343840959109</v>
      </c>
      <c r="GQ28" s="80">
        <f t="shared" si="174"/>
        <v>3.7780315298727218E-2</v>
      </c>
      <c r="GR28" s="80">
        <f t="shared" si="175"/>
        <v>440.48289724954191</v>
      </c>
      <c r="GS28" s="80">
        <f t="shared" si="176"/>
        <v>11.792274633721323</v>
      </c>
      <c r="GT28" s="80">
        <f t="shared" si="177"/>
        <v>2.2753614148226236</v>
      </c>
      <c r="GU28" s="80">
        <f t="shared" si="178"/>
        <v>9.3574238184580392E-6</v>
      </c>
      <c r="GV28" s="80">
        <f t="shared" si="179"/>
        <v>1913.4639133162618</v>
      </c>
      <c r="GW28" s="80">
        <f t="shared" si="180"/>
        <v>-8.2729953427160604E-3</v>
      </c>
      <c r="GX28" s="184">
        <f t="shared" ca="1" si="181"/>
        <v>21.600877866232722</v>
      </c>
      <c r="GY28" s="81" t="e">
        <f>#REF!</f>
        <v>#REF!</v>
      </c>
      <c r="GZ28" s="81" t="e">
        <f>#REF!</f>
        <v>#REF!</v>
      </c>
      <c r="HA28" s="81">
        <f t="shared" si="182"/>
        <v>6.4999510979415822</v>
      </c>
      <c r="HB28" s="81">
        <f t="shared" si="183"/>
        <v>5.2217331834330096</v>
      </c>
      <c r="HC28" s="81" t="e">
        <f t="shared" si="184"/>
        <v>#REF!</v>
      </c>
      <c r="HD28" s="80">
        <f t="shared" si="185"/>
        <v>440.48289724954191</v>
      </c>
      <c r="HE28" s="80">
        <f t="shared" si="186"/>
        <v>11.792274633721323</v>
      </c>
      <c r="HF28" s="81">
        <f t="shared" si="187"/>
        <v>-0.71497277724327546</v>
      </c>
      <c r="HG28" s="81"/>
      <c r="HH28" s="82">
        <f t="shared" si="188"/>
        <v>0.15025484668670908</v>
      </c>
      <c r="HI28" s="82">
        <f t="shared" si="189"/>
        <v>0.82062631306109302</v>
      </c>
      <c r="HJ28" s="82">
        <f t="shared" si="190"/>
        <v>3.7780315298727218E-2</v>
      </c>
      <c r="HK28" s="82">
        <f t="shared" si="191"/>
        <v>0</v>
      </c>
      <c r="HL28" s="82">
        <f t="shared" si="192"/>
        <v>4.8329546766083128E-2</v>
      </c>
      <c r="HM28" s="82">
        <f t="shared" si="193"/>
        <v>0</v>
      </c>
      <c r="HN28" s="82">
        <f t="shared" si="194"/>
        <v>0</v>
      </c>
      <c r="HO28" s="82">
        <f t="shared" si="195"/>
        <v>3.1369242822867016E-2</v>
      </c>
      <c r="HP28" s="82">
        <f t="shared" si="196"/>
        <v>0.10314169069300341</v>
      </c>
      <c r="HQ28" s="82">
        <f t="shared" si="197"/>
        <v>0.15476131674626331</v>
      </c>
      <c r="HR28" s="82">
        <f t="shared" si="198"/>
        <v>0.61585966972084394</v>
      </c>
      <c r="HS28" s="82">
        <f t="shared" si="199"/>
        <v>0.11276253122966055</v>
      </c>
      <c r="HT28" s="82">
        <f t="shared" si="200"/>
        <v>6.9416280276153111E-2</v>
      </c>
      <c r="HU28" s="82">
        <f t="shared" si="201"/>
        <v>1.2709966015528585E-2</v>
      </c>
      <c r="HV28" s="82">
        <f t="shared" si="202"/>
        <v>3.7780315298727218E-2</v>
      </c>
      <c r="HW28" s="82"/>
      <c r="HX28" s="186">
        <f t="shared" si="203"/>
        <v>-8.7632433761428816E-7</v>
      </c>
      <c r="HY28" s="186">
        <f t="shared" si="204"/>
        <v>1.6624593800812346E-12</v>
      </c>
      <c r="HZ28" s="186">
        <f t="shared" si="205"/>
        <v>2.6969288816676425E-5</v>
      </c>
      <c r="IA28" s="186">
        <f t="shared" si="206"/>
        <v>7.5723174739121712E-9</v>
      </c>
      <c r="IB28" s="82">
        <f t="shared" si="207"/>
        <v>2.2753614148226236</v>
      </c>
      <c r="IC28" s="82" t="e">
        <f t="shared" ca="1" si="208"/>
        <v>#REF!</v>
      </c>
      <c r="ID28" s="82" t="e">
        <f ca="1">ID$8+ID$9*IE28+ID$10*#REF!+ID$11*EW28/(EW28+EU28)</f>
        <v>#REF!</v>
      </c>
      <c r="IE28" s="82" t="e">
        <f t="shared" ca="1" si="209"/>
        <v>#REF!</v>
      </c>
      <c r="IF28" s="82" t="e">
        <f ca="1">IF$8+IF$9*IE28+IF$10*#REF!+IF$11*(EW28/(EW28+EU28))</f>
        <v>#REF!</v>
      </c>
      <c r="IG28" s="82" t="e">
        <f t="shared" ca="1" si="210"/>
        <v>#REF!</v>
      </c>
      <c r="IH28" s="184">
        <f t="shared" si="211"/>
        <v>7.2990104915439613E-2</v>
      </c>
      <c r="II28" s="187">
        <f t="shared" si="212"/>
        <v>-25</v>
      </c>
      <c r="IJ28" s="187"/>
      <c r="IK28" s="82">
        <f t="shared" si="213"/>
        <v>2.0737853022347315</v>
      </c>
      <c r="IL28" s="187">
        <f t="shared" si="214"/>
        <v>1913.4639133162618</v>
      </c>
      <c r="IM28" s="186">
        <f t="shared" si="215"/>
        <v>1.2198434908722614E-5</v>
      </c>
    </row>
    <row r="29" spans="1:247" ht="14" x14ac:dyDescent="0.2">
      <c r="A29" s="189" t="s">
        <v>232</v>
      </c>
      <c r="F29" s="193">
        <v>51.250334881752664</v>
      </c>
      <c r="G29" s="193">
        <v>1.6765003552327717</v>
      </c>
      <c r="H29" s="193">
        <v>17.692230005780477</v>
      </c>
      <c r="I29" s="193">
        <v>7.1310886989191582</v>
      </c>
      <c r="J29" s="193">
        <v>0.14048885658375179</v>
      </c>
      <c r="K29" s="193">
        <v>4.3645204778685578</v>
      </c>
      <c r="L29" s="193">
        <v>10.321247997019631</v>
      </c>
      <c r="M29" s="193">
        <v>5.310478778865817</v>
      </c>
      <c r="N29" s="193">
        <v>1.1894723190757654</v>
      </c>
      <c r="O29" s="193">
        <v>0.33358443124964637</v>
      </c>
      <c r="P29" s="193">
        <v>0.59005319765175768</v>
      </c>
      <c r="Q29" s="194">
        <v>1.5</v>
      </c>
      <c r="R29" s="176">
        <f t="shared" ca="1" si="4"/>
        <v>11.368318123249539</v>
      </c>
      <c r="T29" s="4">
        <v>48.55</v>
      </c>
      <c r="U29" s="4">
        <v>1.36</v>
      </c>
      <c r="V29" s="4">
        <v>4.78</v>
      </c>
      <c r="W29" s="4">
        <v>7.45</v>
      </c>
      <c r="X29" s="4">
        <v>0.17</v>
      </c>
      <c r="Y29" s="4">
        <v>14.2</v>
      </c>
      <c r="Z29" s="4">
        <v>21.86</v>
      </c>
      <c r="AA29" s="4">
        <v>0.48</v>
      </c>
      <c r="AB29" s="4">
        <v>1.6400000000000001E-2</v>
      </c>
      <c r="AC29" s="4">
        <v>3.27E-2</v>
      </c>
      <c r="AE29" s="177">
        <f t="shared" ca="1" si="22"/>
        <v>1422.0072915317814</v>
      </c>
      <c r="AF29" s="178">
        <f t="shared" ca="1" si="23"/>
        <v>1148.8572915317814</v>
      </c>
      <c r="AG29" s="178">
        <f t="shared" ca="1" si="24"/>
        <v>6.4228457100009244</v>
      </c>
      <c r="AH29" s="175"/>
      <c r="AI29" s="179">
        <f t="shared" ca="1" si="25"/>
        <v>1446.339164313013</v>
      </c>
      <c r="AJ29" s="179">
        <f t="shared" ca="1" si="26"/>
        <v>7.0610932788148082</v>
      </c>
      <c r="AK29" s="179"/>
      <c r="AL29" s="179">
        <f t="shared" si="27"/>
        <v>1406.1104169914727</v>
      </c>
      <c r="AM29" s="179">
        <f t="shared" si="28"/>
        <v>3.5682227658299994</v>
      </c>
      <c r="AN29" s="180"/>
      <c r="AO29" s="179">
        <f t="shared" ca="1" si="29"/>
        <v>1420.0580459862776</v>
      </c>
      <c r="AP29" s="179">
        <f t="shared" ca="1" si="30"/>
        <v>1146.9080459862776</v>
      </c>
      <c r="AQ29" s="179">
        <f t="shared" ca="1" si="31"/>
        <v>6.0653302175648287</v>
      </c>
      <c r="AR29" s="179"/>
      <c r="AS29" s="179">
        <f t="shared" ca="1" si="32"/>
        <v>1414.290275287311</v>
      </c>
      <c r="AT29" s="179">
        <f t="shared" ca="1" si="33"/>
        <v>1141.1402752873109</v>
      </c>
      <c r="AU29" s="181">
        <f t="shared" ca="1" si="34"/>
        <v>5.8467956431837864</v>
      </c>
      <c r="AV29" s="80"/>
      <c r="AW29" s="181">
        <f t="shared" si="35"/>
        <v>1423.9122895799264</v>
      </c>
      <c r="AX29" s="181">
        <f t="shared" si="36"/>
        <v>1150.7622895799263</v>
      </c>
      <c r="AY29" s="181">
        <f t="shared" ca="1" si="37"/>
        <v>1446.339164313013</v>
      </c>
      <c r="AZ29" s="181">
        <f t="shared" ca="1" si="38"/>
        <v>1173.189164313013</v>
      </c>
      <c r="BA29" s="181">
        <f t="shared" ca="1" si="39"/>
        <v>7.0610932788148082</v>
      </c>
      <c r="BB29" s="181"/>
      <c r="BC29" s="181">
        <f t="shared" si="40"/>
        <v>1406.1104169914727</v>
      </c>
      <c r="BD29" s="181">
        <f t="shared" si="41"/>
        <v>3.5682227658299994</v>
      </c>
      <c r="BE29" s="181">
        <f t="shared" si="42"/>
        <v>1132.9604169914728</v>
      </c>
      <c r="BF29" s="181"/>
      <c r="BG29" s="181">
        <f t="shared" ca="1" si="43"/>
        <v>7.2039757013381198</v>
      </c>
      <c r="BH29" s="181">
        <f t="shared" ca="1" si="44"/>
        <v>7.317207947329921</v>
      </c>
      <c r="BI29" s="181">
        <f t="shared" ca="1" si="45"/>
        <v>1150.9170730661594</v>
      </c>
      <c r="BJ29" s="181">
        <f t="shared" ca="1" si="46"/>
        <v>1151.7015764909702</v>
      </c>
      <c r="BK29" s="181">
        <f t="shared" ca="1" si="47"/>
        <v>1151.7015764909702</v>
      </c>
      <c r="BL29" s="181"/>
      <c r="BM29" s="181">
        <f t="shared" si="48"/>
        <v>1116.308401516992</v>
      </c>
      <c r="BN29" s="180"/>
      <c r="BO29" s="182">
        <f t="shared" ca="1" si="49"/>
        <v>0.71572911811480555</v>
      </c>
      <c r="BP29" s="182">
        <f t="shared" ca="1" si="50"/>
        <v>0.74609373429164105</v>
      </c>
      <c r="BQ29" s="182">
        <f t="shared" ca="1" si="51"/>
        <v>6.1421801926629056E-2</v>
      </c>
      <c r="BR29" s="182">
        <f t="shared" ca="1" si="52"/>
        <v>1.3571107961420378E-2</v>
      </c>
      <c r="BS29" s="182">
        <f t="shared" ca="1" si="53"/>
        <v>2.4366589862794209E-2</v>
      </c>
      <c r="BT29" s="182">
        <f t="shared" ca="1" si="54"/>
        <v>9.5371327866792768E-2</v>
      </c>
      <c r="BU29" s="182">
        <f t="shared" si="55"/>
        <v>9.9000731048873247E-2</v>
      </c>
      <c r="BV29" s="181">
        <f t="shared" ca="1" si="56"/>
        <v>1.0398252929581506</v>
      </c>
      <c r="BW29" s="180"/>
      <c r="BX29" s="182">
        <f t="shared" si="57"/>
        <v>0.7942455044553568</v>
      </c>
      <c r="BY29" s="182">
        <f t="shared" si="58"/>
        <v>0.11959577007614625</v>
      </c>
      <c r="BZ29" s="182">
        <f t="shared" si="59"/>
        <v>8.583926485754477E-3</v>
      </c>
      <c r="CA29" s="182">
        <f t="shared" si="60"/>
        <v>3.5102241366343497E-2</v>
      </c>
      <c r="CB29" s="182">
        <f t="shared" si="61"/>
        <v>8.0108188699341151E-2</v>
      </c>
      <c r="CC29" s="182">
        <f t="shared" si="62"/>
        <v>4.8754733507705791E-4</v>
      </c>
      <c r="CD29" s="182">
        <f t="shared" si="63"/>
        <v>1.0381231784180194</v>
      </c>
      <c r="CE29" s="182">
        <f t="shared" si="64"/>
        <v>0.32110615146925503</v>
      </c>
      <c r="CF29" s="180"/>
      <c r="CG29" s="181">
        <f t="shared" ca="1" si="65"/>
        <v>3.990465115142797</v>
      </c>
      <c r="CH29" s="181">
        <f t="shared" ca="1" si="66"/>
        <v>3.7676272404037761</v>
      </c>
      <c r="CI29" s="181">
        <f t="shared" ca="1" si="67"/>
        <v>9.6611051515238522</v>
      </c>
      <c r="CJ29" s="181">
        <f t="shared" ca="1" si="68"/>
        <v>1159.2043873294215</v>
      </c>
      <c r="CK29" s="183">
        <f t="shared" ca="1" si="69"/>
        <v>0.27375604675246917</v>
      </c>
      <c r="CL29" s="79"/>
      <c r="CM29" s="181">
        <f t="shared" si="70"/>
        <v>-2.3773956498750102E-3</v>
      </c>
      <c r="CN29" s="181">
        <f t="shared" si="71"/>
        <v>-0.36582603820590848</v>
      </c>
      <c r="CO29" s="181">
        <f t="shared" ca="1" si="72"/>
        <v>809.58046572978731</v>
      </c>
      <c r="CP29" s="184"/>
      <c r="CQ29" s="80">
        <f t="shared" si="73"/>
        <v>0.85297381981237475</v>
      </c>
      <c r="CR29" s="80">
        <f t="shared" si="74"/>
        <v>2.0988051338187E-2</v>
      </c>
      <c r="CS29" s="80">
        <f t="shared" si="75"/>
        <v>0.34703916214592789</v>
      </c>
      <c r="CT29" s="80">
        <f t="shared" si="76"/>
        <v>9.9254641832007703E-2</v>
      </c>
      <c r="CU29" s="80">
        <f t="shared" si="77"/>
        <v>1.9804596522819636E-3</v>
      </c>
      <c r="CV29" s="80">
        <f t="shared" si="78"/>
        <v>0.10828893316532581</v>
      </c>
      <c r="CW29" s="80">
        <f t="shared" si="79"/>
        <v>0.18405361156222705</v>
      </c>
      <c r="CX29" s="80">
        <f t="shared" si="80"/>
        <v>0.17136408612820869</v>
      </c>
      <c r="CY29" s="80">
        <f t="shared" si="81"/>
        <v>2.5255261774932387E-2</v>
      </c>
      <c r="CZ29" s="80">
        <f t="shared" si="82"/>
        <v>4.3893208110312668E-3</v>
      </c>
      <c r="DA29" s="80">
        <f t="shared" si="83"/>
        <v>8.3142971551006094E-3</v>
      </c>
      <c r="DB29" s="80">
        <f t="shared" si="84"/>
        <v>1.8239016453776054</v>
      </c>
      <c r="DC29" s="80"/>
      <c r="DD29" s="80">
        <f t="shared" si="85"/>
        <v>0.46766437322654103</v>
      </c>
      <c r="DE29" s="80">
        <f t="shared" si="86"/>
        <v>1.150722759167302E-2</v>
      </c>
      <c r="DF29" s="80">
        <f t="shared" si="87"/>
        <v>0.19027295853668677</v>
      </c>
      <c r="DG29" s="80">
        <f t="shared" si="88"/>
        <v>5.441885645728383E-2</v>
      </c>
      <c r="DH29" s="80">
        <f t="shared" si="89"/>
        <v>1.0858368691651385E-3</v>
      </c>
      <c r="DI29" s="80">
        <f t="shared" si="90"/>
        <v>5.9372134149759254E-2</v>
      </c>
      <c r="DJ29" s="80">
        <f t="shared" si="91"/>
        <v>0.10091202671409517</v>
      </c>
      <c r="DK29" s="80">
        <f t="shared" si="92"/>
        <v>9.395467489297149E-2</v>
      </c>
      <c r="DL29" s="80">
        <f t="shared" si="93"/>
        <v>1.3846833155141843E-2</v>
      </c>
      <c r="DM29" s="80">
        <f t="shared" si="94"/>
        <v>2.4065556507146734E-3</v>
      </c>
      <c r="DN29" s="80">
        <f t="shared" si="95"/>
        <v>4.5585227559676259E-3</v>
      </c>
      <c r="DO29" s="80">
        <f t="shared" si="96"/>
        <v>0.99999999999999978</v>
      </c>
      <c r="DP29" s="80">
        <f t="shared" si="97"/>
        <v>52.176480609778977</v>
      </c>
      <c r="DQ29" s="80">
        <f t="shared" si="98"/>
        <v>0.80803138257414997</v>
      </c>
      <c r="DR29" s="80">
        <f t="shared" si="99"/>
        <v>1.7025794078028213E-2</v>
      </c>
      <c r="DS29" s="80">
        <f t="shared" si="100"/>
        <v>4.6880670060121032E-2</v>
      </c>
      <c r="DT29" s="80">
        <f t="shared" si="101"/>
        <v>0.10369343488330661</v>
      </c>
      <c r="DU29" s="80">
        <f t="shared" si="102"/>
        <v>2.3964757709251101E-3</v>
      </c>
      <c r="DV29" s="80">
        <f t="shared" si="103"/>
        <v>0.35231885352467718</v>
      </c>
      <c r="DW29" s="80">
        <f t="shared" si="104"/>
        <v>0.38981835819777666</v>
      </c>
      <c r="DX29" s="80">
        <f t="shared" si="105"/>
        <v>7.744571136306065E-3</v>
      </c>
      <c r="DY29" s="80">
        <f t="shared" si="106"/>
        <v>1.741050575395983E-4</v>
      </c>
      <c r="DZ29" s="80">
        <f t="shared" si="107"/>
        <v>2.1513412658834117E-4</v>
      </c>
      <c r="EA29" s="80">
        <f t="shared" si="108"/>
        <v>1.7282987794094187</v>
      </c>
      <c r="EB29" s="80"/>
      <c r="EC29" s="80">
        <f t="shared" si="109"/>
        <v>1.6160627651482999</v>
      </c>
      <c r="ED29" s="80">
        <f t="shared" si="110"/>
        <v>3.4051588156056425E-2</v>
      </c>
      <c r="EE29" s="80">
        <f t="shared" si="111"/>
        <v>0.1406420101803631</v>
      </c>
      <c r="EF29" s="80">
        <f t="shared" si="112"/>
        <v>0.10369343488330661</v>
      </c>
      <c r="EG29" s="80">
        <f t="shared" si="113"/>
        <v>2.3964757709251101E-3</v>
      </c>
      <c r="EH29" s="80">
        <f t="shared" si="114"/>
        <v>0.35231885352467718</v>
      </c>
      <c r="EI29" s="80">
        <f t="shared" si="115"/>
        <v>0.38981835819777666</v>
      </c>
      <c r="EJ29" s="80">
        <f t="shared" si="116"/>
        <v>7.744571136306065E-3</v>
      </c>
      <c r="EK29" s="80">
        <f t="shared" si="117"/>
        <v>1.741050575395983E-4</v>
      </c>
      <c r="EL29" s="80">
        <f t="shared" si="118"/>
        <v>6.4540237976502346E-4</v>
      </c>
      <c r="EM29" s="80">
        <f t="shared" si="119"/>
        <v>2.6475475644350155</v>
      </c>
      <c r="EN29" s="80">
        <f t="shared" si="120"/>
        <v>2.2662482368963199</v>
      </c>
      <c r="EO29" s="80"/>
      <c r="EP29" s="80">
        <f t="shared" si="121"/>
        <v>1.8311996961155632</v>
      </c>
      <c r="EQ29" s="80">
        <f t="shared" si="122"/>
        <v>3.8584675811091242E-2</v>
      </c>
      <c r="ER29" s="80">
        <f t="shared" si="123"/>
        <v>0.16880030388443679</v>
      </c>
      <c r="ES29" s="80">
        <f t="shared" si="124"/>
        <v>4.3686167852097973E-2</v>
      </c>
      <c r="ET29" s="80">
        <f t="shared" si="125"/>
        <v>0.21248647173653476</v>
      </c>
      <c r="EU29" s="80">
        <f t="shared" si="126"/>
        <v>0.23499506398201697</v>
      </c>
      <c r="EV29" s="80">
        <f t="shared" si="127"/>
        <v>5.4310089906237802E-3</v>
      </c>
      <c r="EW29" s="80">
        <f t="shared" si="128"/>
        <v>0.79844198062563243</v>
      </c>
      <c r="EX29" s="80">
        <f t="shared" si="129"/>
        <v>0.88342516697552942</v>
      </c>
      <c r="EY29" s="80">
        <f t="shared" si="130"/>
        <v>3.5102241366343497E-2</v>
      </c>
      <c r="EZ29" s="80">
        <f t="shared" si="131"/>
        <v>7.8913055936769396E-4</v>
      </c>
      <c r="FA29" s="80">
        <f t="shared" si="132"/>
        <v>9.7509467015411582E-4</v>
      </c>
      <c r="FB29" s="80">
        <f t="shared" si="133"/>
        <v>4.0414305308328569</v>
      </c>
      <c r="FC29" s="80">
        <f t="shared" si="134"/>
        <v>8.2071931106345697E-2</v>
      </c>
      <c r="FD29" s="80">
        <f t="shared" si="135"/>
        <v>0.12301742321222697</v>
      </c>
      <c r="FE29" s="80">
        <f t="shared" si="136"/>
        <v>3.5102241366343497E-2</v>
      </c>
      <c r="FF29" s="80">
        <f t="shared" si="137"/>
        <v>8.583926485754477E-3</v>
      </c>
      <c r="FG29" s="80">
        <f t="shared" si="138"/>
        <v>8.0108188699341151E-2</v>
      </c>
      <c r="FH29" s="80">
        <f t="shared" si="139"/>
        <v>4.8754733507705791E-4</v>
      </c>
      <c r="FI29" s="184">
        <f t="shared" si="140"/>
        <v>0.7942455044553568</v>
      </c>
      <c r="FJ29" s="80">
        <f t="shared" si="141"/>
        <v>0.11959577007614625</v>
      </c>
      <c r="FK29" s="80">
        <f t="shared" si="142"/>
        <v>1.0381231784180192</v>
      </c>
      <c r="FL29" s="80">
        <f t="shared" si="143"/>
        <v>0.7942455044553568</v>
      </c>
      <c r="FM29" s="80">
        <f t="shared" si="144"/>
        <v>2.1947568980635541</v>
      </c>
      <c r="FN29" s="80">
        <f t="shared" si="145"/>
        <v>-3.5617873125199124</v>
      </c>
      <c r="FO29" s="80">
        <f t="shared" si="146"/>
        <v>-3.5617873125199124</v>
      </c>
      <c r="FP29" s="80">
        <f t="shared" si="147"/>
        <v>0.52176480609778975</v>
      </c>
      <c r="FQ29" s="185">
        <f t="shared" ca="1" si="148"/>
        <v>1446.339164313013</v>
      </c>
      <c r="FR29" s="185">
        <f t="shared" ca="1" si="149"/>
        <v>7.0610932788148082</v>
      </c>
      <c r="FS29" s="80">
        <f t="shared" ca="1" si="150"/>
        <v>0.1446339164313013</v>
      </c>
      <c r="FT29" s="184">
        <f t="shared" ca="1" si="151"/>
        <v>-1.9457332070472924</v>
      </c>
      <c r="FU29" s="184">
        <f t="shared" ca="1" si="152"/>
        <v>5.6857460852381152</v>
      </c>
      <c r="FV29" s="80">
        <f t="shared" si="153"/>
        <v>174.88657468765496</v>
      </c>
      <c r="FW29" s="80">
        <f t="shared" si="154"/>
        <v>7.0624132048857632E-2</v>
      </c>
      <c r="FX29" s="184">
        <f t="shared" si="155"/>
        <v>77.260824429684135</v>
      </c>
      <c r="FY29" s="184">
        <f t="shared" si="156"/>
        <v>313.93961360160779</v>
      </c>
      <c r="FZ29" s="184">
        <f t="shared" si="157"/>
        <v>1.6611494615586205E-3</v>
      </c>
      <c r="GA29" s="184">
        <f t="shared" si="158"/>
        <v>0.32110615146925503</v>
      </c>
      <c r="GB29" s="80">
        <f t="shared" si="159"/>
        <v>0.92395841733249673</v>
      </c>
      <c r="GC29" s="80">
        <f t="shared" si="160"/>
        <v>0.16531786943968901</v>
      </c>
      <c r="GD29" s="80">
        <f t="shared" si="161"/>
        <v>0.13197663700273898</v>
      </c>
      <c r="GE29" s="80">
        <f t="shared" si="162"/>
        <v>0.91772915633681074</v>
      </c>
      <c r="GF29" s="80">
        <f t="shared" si="163"/>
        <v>3.3635957164492969E-2</v>
      </c>
      <c r="GG29" s="80">
        <f t="shared" si="164"/>
        <v>0.15292313287567127</v>
      </c>
      <c r="GH29" s="80">
        <f t="shared" si="165"/>
        <v>0.86802336299726102</v>
      </c>
      <c r="GI29" s="80">
        <f t="shared" si="166"/>
        <v>0.32430469063512873</v>
      </c>
      <c r="GJ29" s="80">
        <f t="shared" si="167"/>
        <v>-1.1628517050338944E-2</v>
      </c>
      <c r="GK29" s="80">
        <f t="shared" si="168"/>
        <v>2.4827175358305024E-2</v>
      </c>
      <c r="GL29" s="80">
        <f t="shared" si="169"/>
        <v>2.4827175358305024E-2</v>
      </c>
      <c r="GM29" s="80">
        <f t="shared" si="170"/>
        <v>0.12809595751736624</v>
      </c>
      <c r="GN29" s="80">
        <f t="shared" si="171"/>
        <v>5.1214407309198247E-2</v>
      </c>
      <c r="GO29" s="80">
        <f t="shared" si="172"/>
        <v>0.74722757331643419</v>
      </c>
      <c r="GP29" s="80">
        <f t="shared" si="173"/>
        <v>0.88342516697552942</v>
      </c>
      <c r="GQ29" s="80">
        <f t="shared" si="174"/>
        <v>3.5102241366343497E-2</v>
      </c>
      <c r="GR29" s="80">
        <f t="shared" si="175"/>
        <v>440.42147438265289</v>
      </c>
      <c r="GS29" s="80">
        <f t="shared" si="176"/>
        <v>11.766293819694662</v>
      </c>
      <c r="GT29" s="80">
        <f t="shared" si="177"/>
        <v>2.2851853457977591</v>
      </c>
      <c r="GU29" s="80">
        <f t="shared" si="178"/>
        <v>9.3978247345932832E-6</v>
      </c>
      <c r="GV29" s="80">
        <f t="shared" si="179"/>
        <v>1925.7764791737015</v>
      </c>
      <c r="GW29" s="80">
        <f t="shared" si="180"/>
        <v>-8.2903958437243151E-3</v>
      </c>
      <c r="GX29" s="184">
        <f t="shared" ca="1" si="181"/>
        <v>22.635730151523848</v>
      </c>
      <c r="GY29" s="81" t="e">
        <f>#REF!</f>
        <v>#REF!</v>
      </c>
      <c r="GZ29" s="81" t="e">
        <f>#REF!</f>
        <v>#REF!</v>
      </c>
      <c r="HA29" s="81">
        <f t="shared" si="182"/>
        <v>6.4999510979415822</v>
      </c>
      <c r="HB29" s="81">
        <f t="shared" si="183"/>
        <v>5.2217331834330096</v>
      </c>
      <c r="HC29" s="81" t="e">
        <f t="shared" si="184"/>
        <v>#REF!</v>
      </c>
      <c r="HD29" s="80">
        <f t="shared" si="185"/>
        <v>440.42147438265289</v>
      </c>
      <c r="HE29" s="80">
        <f t="shared" si="186"/>
        <v>11.766293819694662</v>
      </c>
      <c r="HF29" s="81">
        <f t="shared" si="187"/>
        <v>-0.21635452782479092</v>
      </c>
      <c r="HG29" s="81"/>
      <c r="HH29" s="82">
        <f t="shared" si="188"/>
        <v>0.15835414186629507</v>
      </c>
      <c r="HI29" s="82">
        <f t="shared" si="189"/>
        <v>0.79844198062563243</v>
      </c>
      <c r="HJ29" s="82">
        <f t="shared" si="190"/>
        <v>3.5102241366343497E-2</v>
      </c>
      <c r="HK29" s="82">
        <f t="shared" si="191"/>
        <v>0</v>
      </c>
      <c r="HL29" s="82">
        <f t="shared" si="192"/>
        <v>4.69696897400022E-2</v>
      </c>
      <c r="HM29" s="82">
        <f t="shared" si="193"/>
        <v>0</v>
      </c>
      <c r="HN29" s="82">
        <f t="shared" si="194"/>
        <v>0</v>
      </c>
      <c r="HO29" s="82">
        <f t="shared" si="195"/>
        <v>4.3686167852097973E-2</v>
      </c>
      <c r="HP29" s="82">
        <f t="shared" si="196"/>
        <v>0.12183061414443458</v>
      </c>
      <c r="HQ29" s="82">
        <f t="shared" si="197"/>
        <v>0.16550458153391095</v>
      </c>
      <c r="HR29" s="82">
        <f t="shared" si="198"/>
        <v>0.59635117417147299</v>
      </c>
      <c r="HS29" s="82">
        <f t="shared" si="199"/>
        <v>0.11827368891961969</v>
      </c>
      <c r="HT29" s="82">
        <f t="shared" si="200"/>
        <v>6.7988504469265493E-2</v>
      </c>
      <c r="HU29" s="82">
        <f t="shared" si="201"/>
        <v>1.3484087188861512E-2</v>
      </c>
      <c r="HV29" s="82">
        <f t="shared" si="202"/>
        <v>3.5102241366343497E-2</v>
      </c>
      <c r="HW29" s="82"/>
      <c r="HX29" s="186">
        <f t="shared" si="203"/>
        <v>-8.7716273463101167E-7</v>
      </c>
      <c r="HY29" s="186">
        <f t="shared" si="204"/>
        <v>1.6687352032368172E-12</v>
      </c>
      <c r="HZ29" s="186">
        <f t="shared" si="205"/>
        <v>2.691025247423947E-5</v>
      </c>
      <c r="IA29" s="186">
        <f t="shared" si="206"/>
        <v>7.5362160140224665E-9</v>
      </c>
      <c r="IB29" s="82">
        <f t="shared" si="207"/>
        <v>2.2851853457977591</v>
      </c>
      <c r="IC29" s="82" t="e">
        <f t="shared" ca="1" si="208"/>
        <v>#REF!</v>
      </c>
      <c r="ID29" s="82" t="e">
        <f ca="1">ID$8+ID$9*IE29+ID$10*#REF!+ID$11*EW29/(EW29+EU29)</f>
        <v>#REF!</v>
      </c>
      <c r="IE29" s="82" t="e">
        <f t="shared" ca="1" si="209"/>
        <v>#REF!</v>
      </c>
      <c r="IF29" s="82" t="e">
        <f ca="1">IF$8+IF$9*IE29+IF$10*#REF!+IF$11*(EW29/(EW29+EU29))</f>
        <v>#REF!</v>
      </c>
      <c r="IG29" s="82" t="e">
        <f t="shared" ca="1" si="210"/>
        <v>#REF!</v>
      </c>
      <c r="IH29" s="184">
        <f t="shared" si="211"/>
        <v>7.0624132048857632E-2</v>
      </c>
      <c r="II29" s="187">
        <f t="shared" si="212"/>
        <v>-25</v>
      </c>
      <c r="IJ29" s="187"/>
      <c r="IK29" s="82">
        <f t="shared" si="213"/>
        <v>2.0723301168410977</v>
      </c>
      <c r="IL29" s="187">
        <f t="shared" si="214"/>
        <v>1925.7764791737015</v>
      </c>
      <c r="IM29" s="186">
        <f t="shared" si="215"/>
        <v>1.2144567020542287E-5</v>
      </c>
    </row>
    <row r="30" spans="1:247" ht="14" x14ac:dyDescent="0.2">
      <c r="A30" s="189" t="s">
        <v>232</v>
      </c>
      <c r="F30" s="193">
        <v>51.250334881752664</v>
      </c>
      <c r="G30" s="193">
        <v>1.6765003552327717</v>
      </c>
      <c r="H30" s="193">
        <v>17.692230005780477</v>
      </c>
      <c r="I30" s="193">
        <v>7.1310886989191582</v>
      </c>
      <c r="J30" s="193">
        <v>0.14048885658375179</v>
      </c>
      <c r="K30" s="193">
        <v>4.3645204778685578</v>
      </c>
      <c r="L30" s="193">
        <v>10.321247997019631</v>
      </c>
      <c r="M30" s="193">
        <v>5.310478778865817</v>
      </c>
      <c r="N30" s="193">
        <v>1.1894723190757654</v>
      </c>
      <c r="O30" s="193">
        <v>0.33358443124964637</v>
      </c>
      <c r="P30" s="193">
        <v>0.59005319765175768</v>
      </c>
      <c r="Q30" s="194">
        <v>1.5</v>
      </c>
      <c r="R30" s="176">
        <f t="shared" ca="1" si="4"/>
        <v>11.382444579294944</v>
      </c>
      <c r="T30" s="4">
        <v>45.737200000000001</v>
      </c>
      <c r="U30" s="4">
        <v>2.0724</v>
      </c>
      <c r="V30" s="4">
        <v>6.8982000000000001</v>
      </c>
      <c r="W30" s="4">
        <v>7.9545000000000003</v>
      </c>
      <c r="X30" s="4">
        <v>0.14349999999999999</v>
      </c>
      <c r="Y30" s="4">
        <v>12.6813</v>
      </c>
      <c r="Z30" s="4">
        <v>22.856300000000001</v>
      </c>
      <c r="AA30" s="4">
        <v>0.47620000000000001</v>
      </c>
      <c r="AB30" s="4">
        <v>2.18E-2</v>
      </c>
      <c r="AC30" s="4">
        <v>0</v>
      </c>
      <c r="AE30" s="177">
        <f t="shared" ca="1" si="22"/>
        <v>1410.8505954260527</v>
      </c>
      <c r="AF30" s="178">
        <f t="shared" ca="1" si="23"/>
        <v>1137.7005954260526</v>
      </c>
      <c r="AG30" s="178">
        <f t="shared" ca="1" si="24"/>
        <v>6.3311247410744755</v>
      </c>
      <c r="AH30" s="175"/>
      <c r="AI30" s="179">
        <f t="shared" ca="1" si="25"/>
        <v>1446.4123840524674</v>
      </c>
      <c r="AJ30" s="179">
        <f t="shared" ca="1" si="26"/>
        <v>7.0767582581618216</v>
      </c>
      <c r="AK30" s="179"/>
      <c r="AL30" s="179">
        <f t="shared" si="27"/>
        <v>1406.0103111548169</v>
      </c>
      <c r="AM30" s="179">
        <f t="shared" si="28"/>
        <v>3.5783939324369798</v>
      </c>
      <c r="AN30" s="180"/>
      <c r="AO30" s="179">
        <f t="shared" ca="1" si="29"/>
        <v>1406.8018147722516</v>
      </c>
      <c r="AP30" s="179">
        <f t="shared" ca="1" si="30"/>
        <v>1133.6518147722518</v>
      </c>
      <c r="AQ30" s="179">
        <f t="shared" ca="1" si="31"/>
        <v>5.5756037427001308</v>
      </c>
      <c r="AR30" s="179"/>
      <c r="AS30" s="179">
        <f t="shared" ca="1" si="32"/>
        <v>1414.4534992490096</v>
      </c>
      <c r="AT30" s="179">
        <f t="shared" ca="1" si="33"/>
        <v>1141.3034992490097</v>
      </c>
      <c r="AU30" s="181">
        <f t="shared" ca="1" si="34"/>
        <v>5.8655859598683735</v>
      </c>
      <c r="AV30" s="80"/>
      <c r="AW30" s="181">
        <f t="shared" si="35"/>
        <v>1423.9243809090945</v>
      </c>
      <c r="AX30" s="181">
        <f t="shared" si="36"/>
        <v>1150.7743809090944</v>
      </c>
      <c r="AY30" s="181">
        <f t="shared" ca="1" si="37"/>
        <v>1446.4123840524674</v>
      </c>
      <c r="AZ30" s="181">
        <f t="shared" ca="1" si="38"/>
        <v>1173.2623840524675</v>
      </c>
      <c r="BA30" s="181">
        <f t="shared" ca="1" si="39"/>
        <v>7.0767582581618216</v>
      </c>
      <c r="BB30" s="181"/>
      <c r="BC30" s="181">
        <f t="shared" si="40"/>
        <v>1406.0103111548169</v>
      </c>
      <c r="BD30" s="181">
        <f t="shared" si="41"/>
        <v>3.5783939324369798</v>
      </c>
      <c r="BE30" s="181">
        <f t="shared" si="42"/>
        <v>1132.8603111548168</v>
      </c>
      <c r="BF30" s="181"/>
      <c r="BG30" s="181">
        <f t="shared" ca="1" si="43"/>
        <v>7.2129122146974822</v>
      </c>
      <c r="BH30" s="181">
        <f t="shared" ca="1" si="44"/>
        <v>8.2949701945729082</v>
      </c>
      <c r="BI30" s="181">
        <f t="shared" ca="1" si="45"/>
        <v>1140.3040567602516</v>
      </c>
      <c r="BJ30" s="181">
        <f t="shared" ca="1" si="46"/>
        <v>1151.837991887639</v>
      </c>
      <c r="BK30" s="181">
        <f t="shared" ca="1" si="47"/>
        <v>1151.837991887639</v>
      </c>
      <c r="BL30" s="181"/>
      <c r="BM30" s="181">
        <f t="shared" si="48"/>
        <v>1116.3592616541855</v>
      </c>
      <c r="BN30" s="180"/>
      <c r="BO30" s="182">
        <f t="shared" ca="1" si="49"/>
        <v>0.75211997164703337</v>
      </c>
      <c r="BP30" s="182">
        <f t="shared" ca="1" si="50"/>
        <v>0.75975232762835432</v>
      </c>
      <c r="BQ30" s="182">
        <f t="shared" ca="1" si="51"/>
        <v>6.2131391918378374E-2</v>
      </c>
      <c r="BR30" s="182">
        <f t="shared" ca="1" si="52"/>
        <v>1.3215286350935085E-2</v>
      </c>
      <c r="BS30" s="182">
        <f t="shared" ca="1" si="53"/>
        <v>2.4366914851271609E-2</v>
      </c>
      <c r="BT30" s="182">
        <f t="shared" ca="1" si="54"/>
        <v>9.658138969087704E-2</v>
      </c>
      <c r="BU30" s="182">
        <f t="shared" si="55"/>
        <v>9.9000731048873247E-2</v>
      </c>
      <c r="BV30" s="181">
        <f t="shared" ca="1" si="56"/>
        <v>1.0550480414886896</v>
      </c>
      <c r="BW30" s="180"/>
      <c r="BX30" s="182">
        <f t="shared" si="57"/>
        <v>0.79600993079586269</v>
      </c>
      <c r="BY30" s="182">
        <f t="shared" si="58"/>
        <v>8.9010369851504068E-2</v>
      </c>
      <c r="BZ30" s="182">
        <f t="shared" si="59"/>
        <v>1.7799559318082171E-2</v>
      </c>
      <c r="CA30" s="182">
        <f t="shared" si="60"/>
        <v>3.5188291535232917E-2</v>
      </c>
      <c r="CB30" s="182">
        <f t="shared" si="61"/>
        <v>0.11953231142275879</v>
      </c>
      <c r="CC30" s="182">
        <f t="shared" si="62"/>
        <v>0</v>
      </c>
      <c r="CD30" s="182">
        <f t="shared" si="63"/>
        <v>1.0575404629234406</v>
      </c>
      <c r="CE30" s="182">
        <f t="shared" si="64"/>
        <v>0.38391033759049314</v>
      </c>
      <c r="CF30" s="180"/>
      <c r="CG30" s="181">
        <f t="shared" ca="1" si="65"/>
        <v>4.6789091307223316</v>
      </c>
      <c r="CH30" s="181">
        <f t="shared" ca="1" si="66"/>
        <v>2.8368059815040247</v>
      </c>
      <c r="CI30" s="181">
        <f t="shared" ca="1" si="67"/>
        <v>12.750714995188517</v>
      </c>
      <c r="CJ30" s="181">
        <f t="shared" ca="1" si="68"/>
        <v>1089.7298373936978</v>
      </c>
      <c r="CK30" s="183">
        <f t="shared" ca="1" si="69"/>
        <v>0.27377251769922828</v>
      </c>
      <c r="CL30" s="79"/>
      <c r="CM30" s="181">
        <f t="shared" si="70"/>
        <v>0.26055315694609538</v>
      </c>
      <c r="CN30" s="181">
        <f t="shared" si="71"/>
        <v>-0.25244008224400938</v>
      </c>
      <c r="CO30" s="181">
        <f t="shared" ca="1" si="72"/>
        <v>551.08790891990543</v>
      </c>
      <c r="CP30" s="184"/>
      <c r="CQ30" s="80">
        <f t="shared" si="73"/>
        <v>0.85297381981237475</v>
      </c>
      <c r="CR30" s="80">
        <f t="shared" si="74"/>
        <v>2.0988051338187E-2</v>
      </c>
      <c r="CS30" s="80">
        <f t="shared" si="75"/>
        <v>0.34703916214592789</v>
      </c>
      <c r="CT30" s="80">
        <f t="shared" si="76"/>
        <v>9.9254641832007703E-2</v>
      </c>
      <c r="CU30" s="80">
        <f t="shared" si="77"/>
        <v>1.9804596522819636E-3</v>
      </c>
      <c r="CV30" s="80">
        <f t="shared" si="78"/>
        <v>0.10828893316532581</v>
      </c>
      <c r="CW30" s="80">
        <f t="shared" si="79"/>
        <v>0.18405361156222705</v>
      </c>
      <c r="CX30" s="80">
        <f t="shared" si="80"/>
        <v>0.17136408612820869</v>
      </c>
      <c r="CY30" s="80">
        <f t="shared" si="81"/>
        <v>2.5255261774932387E-2</v>
      </c>
      <c r="CZ30" s="80">
        <f t="shared" si="82"/>
        <v>4.3893208110312668E-3</v>
      </c>
      <c r="DA30" s="80">
        <f t="shared" si="83"/>
        <v>8.3142971551006094E-3</v>
      </c>
      <c r="DB30" s="80">
        <f t="shared" si="84"/>
        <v>1.8239016453776054</v>
      </c>
      <c r="DC30" s="80"/>
      <c r="DD30" s="80">
        <f t="shared" si="85"/>
        <v>0.46766437322654103</v>
      </c>
      <c r="DE30" s="80">
        <f t="shared" si="86"/>
        <v>1.150722759167302E-2</v>
      </c>
      <c r="DF30" s="80">
        <f t="shared" si="87"/>
        <v>0.19027295853668677</v>
      </c>
      <c r="DG30" s="80">
        <f t="shared" si="88"/>
        <v>5.441885645728383E-2</v>
      </c>
      <c r="DH30" s="80">
        <f t="shared" si="89"/>
        <v>1.0858368691651385E-3</v>
      </c>
      <c r="DI30" s="80">
        <f t="shared" si="90"/>
        <v>5.9372134149759254E-2</v>
      </c>
      <c r="DJ30" s="80">
        <f t="shared" si="91"/>
        <v>0.10091202671409517</v>
      </c>
      <c r="DK30" s="80">
        <f t="shared" si="92"/>
        <v>9.395467489297149E-2</v>
      </c>
      <c r="DL30" s="80">
        <f t="shared" si="93"/>
        <v>1.3846833155141843E-2</v>
      </c>
      <c r="DM30" s="80">
        <f t="shared" si="94"/>
        <v>2.4065556507146734E-3</v>
      </c>
      <c r="DN30" s="80">
        <f t="shared" si="95"/>
        <v>4.5585227559676259E-3</v>
      </c>
      <c r="DO30" s="80">
        <f t="shared" si="96"/>
        <v>0.99999999999999978</v>
      </c>
      <c r="DP30" s="80">
        <f t="shared" si="97"/>
        <v>52.176480609778977</v>
      </c>
      <c r="DQ30" s="80">
        <f t="shared" si="98"/>
        <v>0.76121715656169753</v>
      </c>
      <c r="DR30" s="80">
        <f t="shared" si="99"/>
        <v>2.5944305623018873E-2</v>
      </c>
      <c r="DS30" s="80">
        <f t="shared" si="100"/>
        <v>6.7655279959984702E-2</v>
      </c>
      <c r="DT30" s="80">
        <f t="shared" si="101"/>
        <v>0.11071535943345805</v>
      </c>
      <c r="DU30" s="80">
        <f t="shared" si="102"/>
        <v>2.0229074889867838E-3</v>
      </c>
      <c r="DV30" s="80">
        <f t="shared" si="103"/>
        <v>0.3146381040283443</v>
      </c>
      <c r="DW30" s="80">
        <f t="shared" si="104"/>
        <v>0.40758487376376229</v>
      </c>
      <c r="DX30" s="80">
        <f t="shared" si="105"/>
        <v>7.6832599481436422E-3</v>
      </c>
      <c r="DY30" s="80">
        <f t="shared" si="106"/>
        <v>2.3143233258312456E-4</v>
      </c>
      <c r="DZ30" s="80">
        <f t="shared" si="107"/>
        <v>0</v>
      </c>
      <c r="EA30" s="80">
        <f t="shared" si="108"/>
        <v>1.6976926791399791</v>
      </c>
      <c r="EB30" s="80"/>
      <c r="EC30" s="80">
        <f t="shared" si="109"/>
        <v>1.5224343131233951</v>
      </c>
      <c r="ED30" s="80">
        <f t="shared" si="110"/>
        <v>5.1888611246037747E-2</v>
      </c>
      <c r="EE30" s="80">
        <f t="shared" si="111"/>
        <v>0.20296583987995409</v>
      </c>
      <c r="EF30" s="80">
        <f t="shared" si="112"/>
        <v>0.11071535943345805</v>
      </c>
      <c r="EG30" s="80">
        <f t="shared" si="113"/>
        <v>2.0229074889867838E-3</v>
      </c>
      <c r="EH30" s="80">
        <f t="shared" si="114"/>
        <v>0.3146381040283443</v>
      </c>
      <c r="EI30" s="80">
        <f t="shared" si="115"/>
        <v>0.40758487376376229</v>
      </c>
      <c r="EJ30" s="80">
        <f t="shared" si="116"/>
        <v>7.6832599481436422E-3</v>
      </c>
      <c r="EK30" s="80">
        <f t="shared" si="117"/>
        <v>2.3143233258312456E-4</v>
      </c>
      <c r="EL30" s="80">
        <f t="shared" si="118"/>
        <v>0</v>
      </c>
      <c r="EM30" s="80">
        <f t="shared" si="119"/>
        <v>2.6201647012446645</v>
      </c>
      <c r="EN30" s="80">
        <f t="shared" si="120"/>
        <v>2.289932383697026</v>
      </c>
      <c r="EO30" s="80"/>
      <c r="EP30" s="80">
        <f t="shared" si="121"/>
        <v>1.7431358178364003</v>
      </c>
      <c r="EQ30" s="80">
        <f t="shared" si="122"/>
        <v>5.9410705618683765E-2</v>
      </c>
      <c r="ER30" s="80">
        <f t="shared" si="123"/>
        <v>0.25686418216359974</v>
      </c>
      <c r="ES30" s="80">
        <f t="shared" si="124"/>
        <v>5.2987850853315088E-2</v>
      </c>
      <c r="ET30" s="80">
        <f t="shared" si="125"/>
        <v>0.30985203301691483</v>
      </c>
      <c r="EU30" s="80">
        <f t="shared" si="126"/>
        <v>0.25353068693933162</v>
      </c>
      <c r="EV30" s="80">
        <f t="shared" si="127"/>
        <v>4.6323213682540713E-3</v>
      </c>
      <c r="EW30" s="80">
        <f t="shared" si="128"/>
        <v>0.72049998355953926</v>
      </c>
      <c r="EX30" s="80">
        <f t="shared" si="129"/>
        <v>0.93334180153670365</v>
      </c>
      <c r="EY30" s="80">
        <f t="shared" si="130"/>
        <v>3.5188291535232917E-2</v>
      </c>
      <c r="EZ30" s="80">
        <f t="shared" si="131"/>
        <v>1.0599287860332746E-3</v>
      </c>
      <c r="FA30" s="80">
        <f t="shared" si="132"/>
        <v>0</v>
      </c>
      <c r="FB30" s="80">
        <f t="shared" si="133"/>
        <v>4.060651570197094</v>
      </c>
      <c r="FC30" s="80">
        <f t="shared" si="134"/>
        <v>0.12024321160815002</v>
      </c>
      <c r="FD30" s="80">
        <f t="shared" si="135"/>
        <v>0.17923695982854326</v>
      </c>
      <c r="FE30" s="80">
        <f t="shared" si="136"/>
        <v>3.5188291535232917E-2</v>
      </c>
      <c r="FF30" s="80">
        <f t="shared" si="137"/>
        <v>1.7799559318082171E-2</v>
      </c>
      <c r="FG30" s="80">
        <f t="shared" si="138"/>
        <v>0.11953231142275879</v>
      </c>
      <c r="FH30" s="80">
        <f t="shared" si="139"/>
        <v>0</v>
      </c>
      <c r="FI30" s="184">
        <f t="shared" si="140"/>
        <v>0.79600993079586269</v>
      </c>
      <c r="FJ30" s="80">
        <f t="shared" si="141"/>
        <v>8.9010369851504068E-2</v>
      </c>
      <c r="FK30" s="80">
        <f t="shared" si="142"/>
        <v>1.0575404629234406</v>
      </c>
      <c r="FL30" s="80">
        <f t="shared" si="143"/>
        <v>0.79600993079586269</v>
      </c>
      <c r="FM30" s="80">
        <f t="shared" si="144"/>
        <v>2.1972053134709961</v>
      </c>
      <c r="FN30" s="80">
        <f t="shared" si="145"/>
        <v>-3.561557945732488</v>
      </c>
      <c r="FO30" s="80">
        <f t="shared" si="146"/>
        <v>-3.561557945732488</v>
      </c>
      <c r="FP30" s="80">
        <f t="shared" si="147"/>
        <v>0.52176480609778975</v>
      </c>
      <c r="FQ30" s="185">
        <f t="shared" ca="1" si="148"/>
        <v>1446.4123840524674</v>
      </c>
      <c r="FR30" s="185">
        <f t="shared" ca="1" si="149"/>
        <v>7.0767582581618216</v>
      </c>
      <c r="FS30" s="80">
        <f t="shared" ca="1" si="150"/>
        <v>0.14464123840524673</v>
      </c>
      <c r="FT30" s="184">
        <f t="shared" ca="1" si="151"/>
        <v>-1.9939690001622359</v>
      </c>
      <c r="FU30" s="184">
        <f t="shared" ca="1" si="152"/>
        <v>5.6855315761663272</v>
      </c>
      <c r="FV30" s="80">
        <f t="shared" si="153"/>
        <v>174.46290220006537</v>
      </c>
      <c r="FW30" s="80">
        <f t="shared" si="154"/>
        <v>2.5147527572547564E-2</v>
      </c>
      <c r="FX30" s="184">
        <f t="shared" si="155"/>
        <v>73.970974978695438</v>
      </c>
      <c r="FY30" s="184">
        <f t="shared" si="156"/>
        <v>313.38059305570533</v>
      </c>
      <c r="FZ30" s="184">
        <f t="shared" si="157"/>
        <v>1.6611494615586205E-3</v>
      </c>
      <c r="GA30" s="184">
        <f t="shared" si="158"/>
        <v>0.38391033759049314</v>
      </c>
      <c r="GB30" s="80">
        <f t="shared" si="159"/>
        <v>0.97316241444019069</v>
      </c>
      <c r="GC30" s="80">
        <f t="shared" si="160"/>
        <v>0.23264176808014886</v>
      </c>
      <c r="GD30" s="80">
        <f t="shared" si="161"/>
        <v>0.13602898085523521</v>
      </c>
      <c r="GE30" s="80">
        <f t="shared" si="162"/>
        <v>0.88760144352800108</v>
      </c>
      <c r="GF30" s="80">
        <f t="shared" si="163"/>
        <v>-3.3813984637280248E-2</v>
      </c>
      <c r="GG30" s="80">
        <f t="shared" si="164"/>
        <v>0.1332874753311816</v>
      </c>
      <c r="GH30" s="80">
        <f t="shared" si="165"/>
        <v>0.86397101914476482</v>
      </c>
      <c r="GI30" s="80">
        <f t="shared" si="166"/>
        <v>0.2544832499484927</v>
      </c>
      <c r="GJ30" s="80">
        <f t="shared" si="167"/>
        <v>-3.5771140232515584E-3</v>
      </c>
      <c r="GK30" s="80">
        <f t="shared" si="168"/>
        <v>1.0034375283070612E-2</v>
      </c>
      <c r="GL30" s="80">
        <f t="shared" si="169"/>
        <v>1.0034375283070612E-2</v>
      </c>
      <c r="GM30" s="80">
        <f t="shared" si="170"/>
        <v>0.12325310004811099</v>
      </c>
      <c r="GN30" s="80">
        <f t="shared" si="171"/>
        <v>1.6803210276738693E-2</v>
      </c>
      <c r="GO30" s="80">
        <f t="shared" si="172"/>
        <v>0.70369677328280056</v>
      </c>
      <c r="GP30" s="80">
        <f t="shared" si="173"/>
        <v>0.93334180153670365</v>
      </c>
      <c r="GQ30" s="80">
        <f t="shared" si="174"/>
        <v>3.5188291535232917E-2</v>
      </c>
      <c r="GR30" s="80">
        <f t="shared" si="175"/>
        <v>441.26273354580877</v>
      </c>
      <c r="GS30" s="80">
        <f t="shared" si="176"/>
        <v>11.68973434289798</v>
      </c>
      <c r="GT30" s="80">
        <f t="shared" si="177"/>
        <v>2.4112357565209535</v>
      </c>
      <c r="GU30" s="80">
        <f t="shared" si="178"/>
        <v>9.91620704869242E-6</v>
      </c>
      <c r="GV30" s="80">
        <f t="shared" si="179"/>
        <v>2044.6682903116127</v>
      </c>
      <c r="GW30" s="80">
        <f t="shared" si="180"/>
        <v>-8.6906052875750078E-3</v>
      </c>
      <c r="GX30" s="184">
        <f t="shared" ca="1" si="181"/>
        <v>25.725339995188499</v>
      </c>
      <c r="GY30" s="81" t="e">
        <f>#REF!</f>
        <v>#REF!</v>
      </c>
      <c r="GZ30" s="81" t="e">
        <f>#REF!</f>
        <v>#REF!</v>
      </c>
      <c r="HA30" s="81">
        <f t="shared" si="182"/>
        <v>6.4999510979415822</v>
      </c>
      <c r="HB30" s="81">
        <f t="shared" si="183"/>
        <v>5.2217331834330096</v>
      </c>
      <c r="HC30" s="81" t="e">
        <f t="shared" si="184"/>
        <v>#REF!</v>
      </c>
      <c r="HD30" s="80">
        <f t="shared" si="185"/>
        <v>441.26273354580877</v>
      </c>
      <c r="HE30" s="80">
        <f t="shared" si="186"/>
        <v>11.68973434289798</v>
      </c>
      <c r="HF30" s="81">
        <f t="shared" si="187"/>
        <v>-9.9488965418146336E-2</v>
      </c>
      <c r="HG30" s="81"/>
      <c r="HH30" s="82">
        <f t="shared" si="188"/>
        <v>0.13791979669943566</v>
      </c>
      <c r="HI30" s="82">
        <f t="shared" si="189"/>
        <v>0.72049998355953926</v>
      </c>
      <c r="HJ30" s="82">
        <f t="shared" si="190"/>
        <v>3.5188291535232917E-2</v>
      </c>
      <c r="HK30" s="82">
        <f t="shared" si="191"/>
        <v>0</v>
      </c>
      <c r="HL30" s="82">
        <f t="shared" si="192"/>
        <v>8.5054920072917095E-2</v>
      </c>
      <c r="HM30" s="82">
        <f t="shared" si="193"/>
        <v>0</v>
      </c>
      <c r="HN30" s="82">
        <f t="shared" si="194"/>
        <v>0</v>
      </c>
      <c r="HO30" s="82">
        <f t="shared" si="195"/>
        <v>5.2987850853315088E-2</v>
      </c>
      <c r="HP30" s="82">
        <f t="shared" si="196"/>
        <v>0.17180926209068262</v>
      </c>
      <c r="HQ30" s="82">
        <f t="shared" si="197"/>
        <v>0.16066707672769018</v>
      </c>
      <c r="HR30" s="82">
        <f t="shared" si="198"/>
        <v>0.56778993779672027</v>
      </c>
      <c r="HS30" s="82">
        <f t="shared" si="199"/>
        <v>0.10868768157638367</v>
      </c>
      <c r="HT30" s="82">
        <f t="shared" si="200"/>
        <v>2.6413728977039034E-2</v>
      </c>
      <c r="HU30" s="82">
        <f t="shared" si="201"/>
        <v>5.0561779510244435E-3</v>
      </c>
      <c r="HV30" s="82">
        <f t="shared" si="202"/>
        <v>3.5188291535232917E-2</v>
      </c>
      <c r="HW30" s="82"/>
      <c r="HX30" s="186">
        <f t="shared" si="203"/>
        <v>-8.8095622058791468E-7</v>
      </c>
      <c r="HY30" s="186">
        <f t="shared" si="204"/>
        <v>1.7766643700487478E-12</v>
      </c>
      <c r="HZ30" s="186">
        <f t="shared" si="205"/>
        <v>2.6514076474215382E-5</v>
      </c>
      <c r="IA30" s="186">
        <f t="shared" si="206"/>
        <v>7.3106021759146246E-9</v>
      </c>
      <c r="IB30" s="82">
        <f t="shared" si="207"/>
        <v>2.4112357565209535</v>
      </c>
      <c r="IC30" s="82" t="e">
        <f t="shared" ca="1" si="208"/>
        <v>#REF!</v>
      </c>
      <c r="ID30" s="82" t="e">
        <f ca="1">ID$8+ID$9*IE30+ID$10*#REF!+ID$11*EW30/(EW30+EU30)</f>
        <v>#REF!</v>
      </c>
      <c r="IE30" s="82" t="e">
        <f t="shared" ca="1" si="209"/>
        <v>#REF!</v>
      </c>
      <c r="IF30" s="82" t="e">
        <f ca="1">IF$8+IF$9*IE30+IF$10*#REF!+IF$11*(EW30/(EW30+EU30))</f>
        <v>#REF!</v>
      </c>
      <c r="IG30" s="82" t="e">
        <f t="shared" ca="1" si="210"/>
        <v>#REF!</v>
      </c>
      <c r="IH30" s="184">
        <f t="shared" si="211"/>
        <v>2.5147527572547564E-2</v>
      </c>
      <c r="II30" s="187">
        <f t="shared" si="212"/>
        <v>-25</v>
      </c>
      <c r="IJ30" s="187"/>
      <c r="IK30" s="82">
        <f t="shared" si="213"/>
        <v>2.068042020545716</v>
      </c>
      <c r="IL30" s="187">
        <f t="shared" si="214"/>
        <v>2044.6682903116127</v>
      </c>
      <c r="IM30" s="186">
        <f t="shared" si="215"/>
        <v>1.145339060174344E-5</v>
      </c>
    </row>
    <row r="31" spans="1:247" ht="14" x14ac:dyDescent="0.2">
      <c r="A31" s="189" t="s">
        <v>232</v>
      </c>
      <c r="F31" s="193">
        <v>51.250334881752664</v>
      </c>
      <c r="G31" s="193">
        <v>1.6765003552327717</v>
      </c>
      <c r="H31" s="193">
        <v>17.692230005780477</v>
      </c>
      <c r="I31" s="193">
        <v>7.1310886989191582</v>
      </c>
      <c r="J31" s="193">
        <v>0.14048885658375179</v>
      </c>
      <c r="K31" s="193">
        <v>4.3645204778685578</v>
      </c>
      <c r="L31" s="193">
        <v>10.321247997019631</v>
      </c>
      <c r="M31" s="193">
        <v>5.310478778865817</v>
      </c>
      <c r="N31" s="193">
        <v>1.1894723190757654</v>
      </c>
      <c r="O31" s="193">
        <v>0.33358443124964637</v>
      </c>
      <c r="P31" s="193">
        <v>0.59005319765175768</v>
      </c>
      <c r="Q31" s="194">
        <v>1.5</v>
      </c>
      <c r="R31" s="176">
        <f t="shared" ca="1" si="4"/>
        <v>11.235433958986702</v>
      </c>
      <c r="T31" s="4">
        <v>46.645099999999999</v>
      </c>
      <c r="U31" s="4">
        <v>1.8050999999999999</v>
      </c>
      <c r="V31" s="4">
        <v>5.9156000000000004</v>
      </c>
      <c r="W31" s="4">
        <v>7.7015000000000002</v>
      </c>
      <c r="X31" s="4">
        <v>0.17219999999999999</v>
      </c>
      <c r="Y31" s="4">
        <v>13.2804</v>
      </c>
      <c r="Z31" s="4">
        <v>22.914100000000001</v>
      </c>
      <c r="AA31" s="4">
        <v>0.46989999999999998</v>
      </c>
      <c r="AB31" s="4">
        <v>0</v>
      </c>
      <c r="AC31" s="4">
        <v>2.5700000000000001E-2</v>
      </c>
      <c r="AE31" s="177">
        <f t="shared" ca="1" si="22"/>
        <v>1408.8140036557515</v>
      </c>
      <c r="AF31" s="178">
        <f t="shared" ca="1" si="23"/>
        <v>1135.6640036557515</v>
      </c>
      <c r="AG31" s="178">
        <f t="shared" ca="1" si="24"/>
        <v>6.1120996479702274</v>
      </c>
      <c r="AH31" s="175"/>
      <c r="AI31" s="179">
        <f t="shared" ca="1" si="25"/>
        <v>1444.2902567846184</v>
      </c>
      <c r="AJ31" s="179">
        <f t="shared" ca="1" si="26"/>
        <v>6.9111523526983811</v>
      </c>
      <c r="AK31" s="179"/>
      <c r="AL31" s="179">
        <f t="shared" si="27"/>
        <v>1403.0375254979538</v>
      </c>
      <c r="AM31" s="179">
        <f t="shared" si="28"/>
        <v>3.4501586650002296</v>
      </c>
      <c r="AN31" s="180"/>
      <c r="AO31" s="179">
        <f t="shared" ca="1" si="29"/>
        <v>1405.1736649349332</v>
      </c>
      <c r="AP31" s="179">
        <f t="shared" ca="1" si="30"/>
        <v>1132.0236649349331</v>
      </c>
      <c r="AQ31" s="179">
        <f t="shared" ca="1" si="31"/>
        <v>5.4310255416401843</v>
      </c>
      <c r="AR31" s="179"/>
      <c r="AS31" s="179">
        <f t="shared" ca="1" si="32"/>
        <v>1413.3742165327649</v>
      </c>
      <c r="AT31" s="179">
        <f t="shared" ca="1" si="33"/>
        <v>1140.2242165327648</v>
      </c>
      <c r="AU31" s="181">
        <f t="shared" ca="1" si="34"/>
        <v>5.7413249749870241</v>
      </c>
      <c r="AV31" s="80"/>
      <c r="AW31" s="181">
        <f t="shared" si="35"/>
        <v>1421.6722490349409</v>
      </c>
      <c r="AX31" s="181">
        <f t="shared" si="36"/>
        <v>1148.5222490349411</v>
      </c>
      <c r="AY31" s="181">
        <f t="shared" ca="1" si="37"/>
        <v>1444.2902567846184</v>
      </c>
      <c r="AZ31" s="181">
        <f t="shared" ca="1" si="38"/>
        <v>1171.1402567846185</v>
      </c>
      <c r="BA31" s="181">
        <f t="shared" ca="1" si="39"/>
        <v>6.9111523526983811</v>
      </c>
      <c r="BB31" s="181"/>
      <c r="BC31" s="181">
        <f t="shared" si="40"/>
        <v>1403.0375254979538</v>
      </c>
      <c r="BD31" s="181">
        <f t="shared" si="41"/>
        <v>3.4501586650002296</v>
      </c>
      <c r="BE31" s="181">
        <f t="shared" si="42"/>
        <v>1129.8875254979539</v>
      </c>
      <c r="BF31" s="181"/>
      <c r="BG31" s="181">
        <f t="shared" ca="1" si="43"/>
        <v>7.0071552358070957</v>
      </c>
      <c r="BH31" s="181">
        <f t="shared" ca="1" si="44"/>
        <v>7.9181248715321697</v>
      </c>
      <c r="BI31" s="181">
        <f t="shared" ca="1" si="45"/>
        <v>1138.580330912735</v>
      </c>
      <c r="BJ31" s="181">
        <f t="shared" ca="1" si="46"/>
        <v>1150.3960585853256</v>
      </c>
      <c r="BK31" s="181">
        <f t="shared" ca="1" si="47"/>
        <v>1150.3960585853256</v>
      </c>
      <c r="BL31" s="181"/>
      <c r="BM31" s="181">
        <f t="shared" si="48"/>
        <v>1115.718303379756</v>
      </c>
      <c r="BN31" s="180"/>
      <c r="BO31" s="182">
        <f t="shared" ca="1" si="49"/>
        <v>0.7558170053847264</v>
      </c>
      <c r="BP31" s="182">
        <f t="shared" ca="1" si="50"/>
        <v>0.76530285298421263</v>
      </c>
      <c r="BQ31" s="182">
        <f t="shared" ca="1" si="51"/>
        <v>5.5037135302558861E-2</v>
      </c>
      <c r="BR31" s="182">
        <f t="shared" ca="1" si="52"/>
        <v>1.186063727087387E-2</v>
      </c>
      <c r="BS31" s="182">
        <f t="shared" ca="1" si="53"/>
        <v>2.4366287046630318E-2</v>
      </c>
      <c r="BT31" s="182">
        <f t="shared" ca="1" si="54"/>
        <v>0.10166546147126619</v>
      </c>
      <c r="BU31" s="182">
        <f t="shared" si="55"/>
        <v>9.9000731048873247E-2</v>
      </c>
      <c r="BV31" s="181">
        <f t="shared" ca="1" si="56"/>
        <v>1.057233105124415</v>
      </c>
      <c r="BW31" s="180"/>
      <c r="BX31" s="182">
        <f t="shared" si="57"/>
        <v>0.81745675351400937</v>
      </c>
      <c r="BY31" s="182">
        <f t="shared" si="58"/>
        <v>8.9833947750986298E-2</v>
      </c>
      <c r="BZ31" s="182">
        <f t="shared" si="59"/>
        <v>2.9442485579475805E-3</v>
      </c>
      <c r="CA31" s="182">
        <f t="shared" si="60"/>
        <v>3.4622735100227266E-2</v>
      </c>
      <c r="CB31" s="182">
        <f t="shared" si="61"/>
        <v>0.11221956149589853</v>
      </c>
      <c r="CC31" s="182">
        <f t="shared" si="62"/>
        <v>3.8606859471231904E-4</v>
      </c>
      <c r="CD31" s="182">
        <f t="shared" si="63"/>
        <v>1.0574633150137815</v>
      </c>
      <c r="CE31" s="182">
        <f t="shared" si="64"/>
        <v>0.35493175857154213</v>
      </c>
      <c r="CF31" s="180"/>
      <c r="CG31" s="181">
        <f t="shared" ca="1" si="65"/>
        <v>3.2312544020478526</v>
      </c>
      <c r="CH31" s="181">
        <f t="shared" ca="1" si="66"/>
        <v>2.799165386996993</v>
      </c>
      <c r="CI31" s="181">
        <f t="shared" ca="1" si="67"/>
        <v>11.732571506426556</v>
      </c>
      <c r="CJ31" s="181">
        <f t="shared" ca="1" si="68"/>
        <v>1100.0291086675875</v>
      </c>
      <c r="CK31" s="183">
        <f t="shared" ca="1" si="69"/>
        <v>0.27329486591303759</v>
      </c>
      <c r="CL31" s="79"/>
      <c r="CM31" s="181">
        <f t="shared" si="70"/>
        <v>-0.51487555340156765</v>
      </c>
      <c r="CN31" s="181">
        <f t="shared" si="71"/>
        <v>-1.0392674608481618</v>
      </c>
      <c r="CO31" s="181">
        <f t="shared" ca="1" si="72"/>
        <v>573.00103004295249</v>
      </c>
      <c r="CP31" s="184"/>
      <c r="CQ31" s="80">
        <f t="shared" si="73"/>
        <v>0.85297381981237475</v>
      </c>
      <c r="CR31" s="80">
        <f t="shared" si="74"/>
        <v>2.0988051338187E-2</v>
      </c>
      <c r="CS31" s="80">
        <f t="shared" si="75"/>
        <v>0.34703916214592789</v>
      </c>
      <c r="CT31" s="80">
        <f t="shared" si="76"/>
        <v>9.9254641832007703E-2</v>
      </c>
      <c r="CU31" s="80">
        <f t="shared" si="77"/>
        <v>1.9804596522819636E-3</v>
      </c>
      <c r="CV31" s="80">
        <f t="shared" si="78"/>
        <v>0.10828893316532581</v>
      </c>
      <c r="CW31" s="80">
        <f t="shared" si="79"/>
        <v>0.18405361156222705</v>
      </c>
      <c r="CX31" s="80">
        <f t="shared" si="80"/>
        <v>0.17136408612820869</v>
      </c>
      <c r="CY31" s="80">
        <f t="shared" si="81"/>
        <v>2.5255261774932387E-2</v>
      </c>
      <c r="CZ31" s="80">
        <f t="shared" si="82"/>
        <v>4.3893208110312668E-3</v>
      </c>
      <c r="DA31" s="80">
        <f t="shared" si="83"/>
        <v>8.3142971551006094E-3</v>
      </c>
      <c r="DB31" s="80">
        <f t="shared" si="84"/>
        <v>1.8239016453776054</v>
      </c>
      <c r="DC31" s="80"/>
      <c r="DD31" s="80">
        <f t="shared" si="85"/>
        <v>0.46766437322654103</v>
      </c>
      <c r="DE31" s="80">
        <f t="shared" si="86"/>
        <v>1.150722759167302E-2</v>
      </c>
      <c r="DF31" s="80">
        <f t="shared" si="87"/>
        <v>0.19027295853668677</v>
      </c>
      <c r="DG31" s="80">
        <f t="shared" si="88"/>
        <v>5.441885645728383E-2</v>
      </c>
      <c r="DH31" s="80">
        <f t="shared" si="89"/>
        <v>1.0858368691651385E-3</v>
      </c>
      <c r="DI31" s="80">
        <f t="shared" si="90"/>
        <v>5.9372134149759254E-2</v>
      </c>
      <c r="DJ31" s="80">
        <f t="shared" si="91"/>
        <v>0.10091202671409517</v>
      </c>
      <c r="DK31" s="80">
        <f t="shared" si="92"/>
        <v>9.395467489297149E-2</v>
      </c>
      <c r="DL31" s="80">
        <f t="shared" si="93"/>
        <v>1.3846833155141843E-2</v>
      </c>
      <c r="DM31" s="80">
        <f t="shared" si="94"/>
        <v>2.4065556507146734E-3</v>
      </c>
      <c r="DN31" s="80">
        <f t="shared" si="95"/>
        <v>4.5585227559676259E-3</v>
      </c>
      <c r="DO31" s="80">
        <f t="shared" si="96"/>
        <v>0.99999999999999978</v>
      </c>
      <c r="DP31" s="80">
        <f t="shared" si="97"/>
        <v>52.176480609778977</v>
      </c>
      <c r="DQ31" s="80">
        <f t="shared" si="98"/>
        <v>0.77632759306507693</v>
      </c>
      <c r="DR31" s="80">
        <f t="shared" si="99"/>
        <v>2.2597985948712297E-2</v>
      </c>
      <c r="DS31" s="80">
        <f t="shared" si="100"/>
        <v>5.8018261884446018E-2</v>
      </c>
      <c r="DT31" s="80">
        <f t="shared" si="101"/>
        <v>0.10719395822198467</v>
      </c>
      <c r="DU31" s="80">
        <f t="shared" si="102"/>
        <v>2.4274889867841407E-3</v>
      </c>
      <c r="DV31" s="80">
        <f t="shared" si="103"/>
        <v>0.32950248608092414</v>
      </c>
      <c r="DW31" s="80">
        <f t="shared" si="104"/>
        <v>0.4086155920210281</v>
      </c>
      <c r="DX31" s="80">
        <f t="shared" si="105"/>
        <v>7.5816124519796245E-3</v>
      </c>
      <c r="DY31" s="80">
        <f t="shared" si="106"/>
        <v>0</v>
      </c>
      <c r="DZ31" s="80">
        <f t="shared" si="107"/>
        <v>1.6908094964282472E-4</v>
      </c>
      <c r="EA31" s="80">
        <f t="shared" si="108"/>
        <v>1.7124340596105789</v>
      </c>
      <c r="EB31" s="80"/>
      <c r="EC31" s="80">
        <f t="shared" si="109"/>
        <v>1.5526551861301539</v>
      </c>
      <c r="ED31" s="80">
        <f t="shared" si="110"/>
        <v>4.5195971897424594E-2</v>
      </c>
      <c r="EE31" s="80">
        <f t="shared" si="111"/>
        <v>0.17405478565333804</v>
      </c>
      <c r="EF31" s="80">
        <f t="shared" si="112"/>
        <v>0.10719395822198467</v>
      </c>
      <c r="EG31" s="80">
        <f t="shared" si="113"/>
        <v>2.4274889867841407E-3</v>
      </c>
      <c r="EH31" s="80">
        <f t="shared" si="114"/>
        <v>0.32950248608092414</v>
      </c>
      <c r="EI31" s="80">
        <f t="shared" si="115"/>
        <v>0.4086155920210281</v>
      </c>
      <c r="EJ31" s="80">
        <f t="shared" si="116"/>
        <v>7.5816124519796245E-3</v>
      </c>
      <c r="EK31" s="80">
        <f t="shared" si="117"/>
        <v>0</v>
      </c>
      <c r="EL31" s="80">
        <f t="shared" si="118"/>
        <v>5.0724284892847415E-4</v>
      </c>
      <c r="EM31" s="80">
        <f t="shared" si="119"/>
        <v>2.6277343242925455</v>
      </c>
      <c r="EN31" s="80">
        <f t="shared" si="120"/>
        <v>2.2833358549728411</v>
      </c>
      <c r="EO31" s="80"/>
      <c r="EP31" s="80">
        <f t="shared" si="121"/>
        <v>1.7726166284502554</v>
      </c>
      <c r="EQ31" s="80">
        <f t="shared" si="122"/>
        <v>5.1598791566867246E-2</v>
      </c>
      <c r="ER31" s="80">
        <f t="shared" si="123"/>
        <v>0.22738337154974464</v>
      </c>
      <c r="ES31" s="80">
        <f t="shared" si="124"/>
        <v>3.7566983658174846E-2</v>
      </c>
      <c r="ET31" s="80">
        <f t="shared" si="125"/>
        <v>0.26495035520791949</v>
      </c>
      <c r="EU31" s="80">
        <f t="shared" si="126"/>
        <v>0.24475980824471838</v>
      </c>
      <c r="EV31" s="80">
        <f t="shared" si="127"/>
        <v>5.542772641075922E-3</v>
      </c>
      <c r="EW31" s="80">
        <f t="shared" si="128"/>
        <v>0.75236484077126364</v>
      </c>
      <c r="EX31" s="80">
        <f t="shared" si="129"/>
        <v>0.93300663216256785</v>
      </c>
      <c r="EY31" s="80">
        <f t="shared" si="130"/>
        <v>3.4622735100227266E-2</v>
      </c>
      <c r="EZ31" s="80">
        <f t="shared" si="131"/>
        <v>0</v>
      </c>
      <c r="FA31" s="80">
        <f t="shared" si="132"/>
        <v>7.7213718942463808E-4</v>
      </c>
      <c r="FB31" s="80">
        <f t="shared" si="133"/>
        <v>4.0602347013343199</v>
      </c>
      <c r="FC31" s="80">
        <f t="shared" si="134"/>
        <v>0.12046940266863795</v>
      </c>
      <c r="FD31" s="80">
        <f t="shared" si="135"/>
        <v>0.17802330879402106</v>
      </c>
      <c r="FE31" s="80">
        <f t="shared" si="136"/>
        <v>3.4622735100227266E-2</v>
      </c>
      <c r="FF31" s="80">
        <f t="shared" si="137"/>
        <v>2.9442485579475805E-3</v>
      </c>
      <c r="FG31" s="80">
        <f t="shared" si="138"/>
        <v>0.11221956149589853</v>
      </c>
      <c r="FH31" s="80">
        <f t="shared" si="139"/>
        <v>3.8606859471231904E-4</v>
      </c>
      <c r="FI31" s="184">
        <f t="shared" si="140"/>
        <v>0.81745675351400937</v>
      </c>
      <c r="FJ31" s="80">
        <f t="shared" si="141"/>
        <v>8.9833947750986298E-2</v>
      </c>
      <c r="FK31" s="80">
        <f t="shared" si="142"/>
        <v>1.0574633150137813</v>
      </c>
      <c r="FL31" s="80">
        <f t="shared" si="143"/>
        <v>0.81745675351400937</v>
      </c>
      <c r="FM31" s="80">
        <f t="shared" si="144"/>
        <v>2.1810024631397185</v>
      </c>
      <c r="FN31" s="80">
        <f t="shared" si="145"/>
        <v>-3.6043471348948182</v>
      </c>
      <c r="FO31" s="80">
        <f t="shared" si="146"/>
        <v>-3.6043471348948182</v>
      </c>
      <c r="FP31" s="80">
        <f t="shared" si="147"/>
        <v>0.52176480609778975</v>
      </c>
      <c r="FQ31" s="185">
        <f t="shared" ca="1" si="148"/>
        <v>1444.2902567846184</v>
      </c>
      <c r="FR31" s="185">
        <f t="shared" ca="1" si="149"/>
        <v>6.9111523526983811</v>
      </c>
      <c r="FS31" s="80">
        <f t="shared" ca="1" si="150"/>
        <v>0.14442902567846183</v>
      </c>
      <c r="FT31" s="184">
        <f t="shared" ca="1" si="151"/>
        <v>-2.3433770555828208</v>
      </c>
      <c r="FU31" s="184">
        <f t="shared" ca="1" si="152"/>
        <v>5.6832198324994758</v>
      </c>
      <c r="FV31" s="80">
        <f t="shared" si="153"/>
        <v>174.2315612151466</v>
      </c>
      <c r="FW31" s="80">
        <f t="shared" si="154"/>
        <v>2.7509450210356817E-2</v>
      </c>
      <c r="FX31" s="184">
        <f t="shared" si="155"/>
        <v>75.453439197771218</v>
      </c>
      <c r="FY31" s="184">
        <f t="shared" si="156"/>
        <v>312.97097604210154</v>
      </c>
      <c r="FZ31" s="184">
        <f t="shared" si="157"/>
        <v>1.6611494615586205E-3</v>
      </c>
      <c r="GA31" s="184">
        <f t="shared" si="158"/>
        <v>0.35493175857154213</v>
      </c>
      <c r="GB31" s="80">
        <f t="shared" si="159"/>
        <v>0.97317213990387108</v>
      </c>
      <c r="GC31" s="80">
        <f t="shared" si="160"/>
        <v>0.21040731508310467</v>
      </c>
      <c r="GD31" s="80">
        <f t="shared" si="161"/>
        <v>0.13531142429795454</v>
      </c>
      <c r="GE31" s="80">
        <f t="shared" si="162"/>
        <v>0.9108342247749579</v>
      </c>
      <c r="GF31" s="80">
        <f t="shared" si="163"/>
        <v>-3.417897842761386E-2</v>
      </c>
      <c r="GG31" s="80">
        <f t="shared" si="164"/>
        <v>0.12429040557608043</v>
      </c>
      <c r="GH31" s="80">
        <f t="shared" si="165"/>
        <v>0.86468857570204549</v>
      </c>
      <c r="GI31" s="80">
        <f t="shared" si="166"/>
        <v>0.24929170790819932</v>
      </c>
      <c r="GJ31" s="80">
        <f t="shared" si="167"/>
        <v>-3.3344456120862074E-3</v>
      </c>
      <c r="GK31" s="80">
        <f t="shared" si="168"/>
        <v>9.575456729724121E-3</v>
      </c>
      <c r="GL31" s="80">
        <f t="shared" si="169"/>
        <v>9.575456729724121E-3</v>
      </c>
      <c r="GM31" s="80">
        <f t="shared" si="170"/>
        <v>0.1147149488463563</v>
      </c>
      <c r="GN31" s="80">
        <f t="shared" si="171"/>
        <v>1.7252403366404798E-2</v>
      </c>
      <c r="GO31" s="80">
        <f t="shared" si="172"/>
        <v>0.73511243740485888</v>
      </c>
      <c r="GP31" s="80">
        <f t="shared" si="173"/>
        <v>0.93300663216256785</v>
      </c>
      <c r="GQ31" s="80">
        <f t="shared" si="174"/>
        <v>3.4622735100227266E-2</v>
      </c>
      <c r="GR31" s="80">
        <f t="shared" si="175"/>
        <v>441.35354459791165</v>
      </c>
      <c r="GS31" s="80">
        <f t="shared" si="176"/>
        <v>11.734037277623582</v>
      </c>
      <c r="GT31" s="80">
        <f t="shared" si="177"/>
        <v>2.3824755093186116</v>
      </c>
      <c r="GU31" s="80">
        <f t="shared" si="178"/>
        <v>9.7979305320727907E-6</v>
      </c>
      <c r="GV31" s="80">
        <f t="shared" si="179"/>
        <v>2013.0254320957922</v>
      </c>
      <c r="GW31" s="80">
        <f t="shared" si="180"/>
        <v>-8.6195291499746533E-3</v>
      </c>
      <c r="GX31" s="184">
        <f t="shared" ca="1" si="181"/>
        <v>24.707196506426556</v>
      </c>
      <c r="GY31" s="81" t="e">
        <f>#REF!</f>
        <v>#REF!</v>
      </c>
      <c r="GZ31" s="81" t="e">
        <f>#REF!</f>
        <v>#REF!</v>
      </c>
      <c r="HA31" s="81">
        <f t="shared" si="182"/>
        <v>6.4999510979415822</v>
      </c>
      <c r="HB31" s="81">
        <f t="shared" si="183"/>
        <v>5.2217331834330096</v>
      </c>
      <c r="HC31" s="81" t="e">
        <f t="shared" si="184"/>
        <v>#REF!</v>
      </c>
      <c r="HD31" s="80">
        <f t="shared" si="185"/>
        <v>441.35354459791165</v>
      </c>
      <c r="HE31" s="80">
        <f t="shared" si="186"/>
        <v>11.734037277623582</v>
      </c>
      <c r="HF31" s="81">
        <f t="shared" si="187"/>
        <v>-0.93131433078232817</v>
      </c>
      <c r="HG31" s="81"/>
      <c r="HH31" s="82">
        <f t="shared" si="188"/>
        <v>0.12983317821715634</v>
      </c>
      <c r="HI31" s="82">
        <f t="shared" si="189"/>
        <v>0.75236484077126364</v>
      </c>
      <c r="HJ31" s="82">
        <f t="shared" si="190"/>
        <v>3.4622735100227266E-2</v>
      </c>
      <c r="HK31" s="82">
        <f t="shared" si="191"/>
        <v>0</v>
      </c>
      <c r="HL31" s="82">
        <f t="shared" si="192"/>
        <v>8.5846667568410695E-2</v>
      </c>
      <c r="HM31" s="82">
        <f t="shared" si="193"/>
        <v>0</v>
      </c>
      <c r="HN31" s="82">
        <f t="shared" si="194"/>
        <v>0</v>
      </c>
      <c r="HO31" s="82">
        <f t="shared" si="195"/>
        <v>3.7566983658174846E-2</v>
      </c>
      <c r="HP31" s="82">
        <f t="shared" si="196"/>
        <v>0.14153670398133397</v>
      </c>
      <c r="HQ31" s="82">
        <f t="shared" si="197"/>
        <v>0.14717010855004037</v>
      </c>
      <c r="HR31" s="82">
        <f t="shared" si="198"/>
        <v>0.60177660875300065</v>
      </c>
      <c r="HS31" s="82">
        <f t="shared" si="199"/>
        <v>0.10384665185982261</v>
      </c>
      <c r="HT31" s="82">
        <f t="shared" si="200"/>
        <v>2.7606643203436889E-2</v>
      </c>
      <c r="HU31" s="82">
        <f t="shared" si="201"/>
        <v>4.7639895337679219E-3</v>
      </c>
      <c r="HV31" s="82">
        <f t="shared" si="202"/>
        <v>3.4622735100227266E-2</v>
      </c>
      <c r="HW31" s="82"/>
      <c r="HX31" s="186">
        <f t="shared" si="203"/>
        <v>-8.8029006021764597E-7</v>
      </c>
      <c r="HY31" s="186">
        <f t="shared" si="204"/>
        <v>1.7627476577130365E-12</v>
      </c>
      <c r="HZ31" s="186">
        <f t="shared" si="205"/>
        <v>2.6659008910154298E-5</v>
      </c>
      <c r="IA31" s="186">
        <f t="shared" si="206"/>
        <v>7.4018701557937399E-9</v>
      </c>
      <c r="IB31" s="82">
        <f t="shared" si="207"/>
        <v>2.3824755093186116</v>
      </c>
      <c r="IC31" s="82" t="e">
        <f t="shared" ca="1" si="208"/>
        <v>#REF!</v>
      </c>
      <c r="ID31" s="82" t="e">
        <f ca="1">ID$8+ID$9*IE31+ID$10*#REF!+ID$11*EW31/(EW31+EU31)</f>
        <v>#REF!</v>
      </c>
      <c r="IE31" s="82" t="e">
        <f t="shared" ca="1" si="209"/>
        <v>#REF!</v>
      </c>
      <c r="IF31" s="82" t="e">
        <f ca="1">IF$8+IF$9*IE31+IF$10*#REF!+IF$11*(EW31/(EW31+EU31))</f>
        <v>#REF!</v>
      </c>
      <c r="IG31" s="82" t="e">
        <f t="shared" ca="1" si="210"/>
        <v>#REF!</v>
      </c>
      <c r="IH31" s="184">
        <f t="shared" si="211"/>
        <v>2.7509450210356817E-2</v>
      </c>
      <c r="II31" s="187">
        <f t="shared" si="212"/>
        <v>-25</v>
      </c>
      <c r="IJ31" s="187"/>
      <c r="IK31" s="82">
        <f t="shared" si="213"/>
        <v>2.0705234279196967</v>
      </c>
      <c r="IL31" s="187">
        <f t="shared" si="214"/>
        <v>2013.0254320957922</v>
      </c>
      <c r="IM31" s="186">
        <f t="shared" si="215"/>
        <v>1.1611092623902947E-5</v>
      </c>
    </row>
    <row r="32" spans="1:247" ht="14" x14ac:dyDescent="0.2">
      <c r="A32" s="189" t="s">
        <v>232</v>
      </c>
      <c r="F32" s="193">
        <v>51.250334881752664</v>
      </c>
      <c r="G32" s="193">
        <v>1.6765003552327717</v>
      </c>
      <c r="H32" s="193">
        <v>17.692230005780477</v>
      </c>
      <c r="I32" s="193">
        <v>7.1310886989191582</v>
      </c>
      <c r="J32" s="193">
        <v>0.14048885658375179</v>
      </c>
      <c r="K32" s="193">
        <v>4.3645204778685578</v>
      </c>
      <c r="L32" s="193">
        <v>10.321247997019631</v>
      </c>
      <c r="M32" s="193">
        <v>5.310478778865817</v>
      </c>
      <c r="N32" s="193">
        <v>1.1894723190757654</v>
      </c>
      <c r="O32" s="193">
        <v>0.33358443124964637</v>
      </c>
      <c r="P32" s="193">
        <v>0.59005319765175768</v>
      </c>
      <c r="Q32" s="194">
        <v>1.5</v>
      </c>
      <c r="R32" s="176">
        <f t="shared" ca="1" si="4"/>
        <v>11.989569432902595</v>
      </c>
      <c r="T32" s="4">
        <v>46.167299999999997</v>
      </c>
      <c r="U32" s="4">
        <v>2.0354999999999999</v>
      </c>
      <c r="V32" s="4">
        <v>7.2567000000000004</v>
      </c>
      <c r="W32" s="4">
        <v>7.8087999999999997</v>
      </c>
      <c r="X32" s="4">
        <v>0.1235</v>
      </c>
      <c r="Y32" s="4">
        <v>12.663500000000001</v>
      </c>
      <c r="Z32" s="4">
        <v>22.587199999999999</v>
      </c>
      <c r="AA32" s="4">
        <v>0.52129999999999999</v>
      </c>
      <c r="AB32" s="4">
        <v>1.24E-2</v>
      </c>
      <c r="AC32" s="4">
        <v>0</v>
      </c>
      <c r="AE32" s="177">
        <f t="shared" ca="1" si="22"/>
        <v>1419.6584406738295</v>
      </c>
      <c r="AF32" s="178">
        <f t="shared" ca="1" si="23"/>
        <v>1146.5084406738297</v>
      </c>
      <c r="AG32" s="178">
        <f t="shared" ca="1" si="24"/>
        <v>6.9943481051616025</v>
      </c>
      <c r="AH32" s="175"/>
      <c r="AI32" s="179">
        <f t="shared" ca="1" si="25"/>
        <v>1453.1368828595264</v>
      </c>
      <c r="AJ32" s="179">
        <f t="shared" ca="1" si="26"/>
        <v>7.7759851247574732</v>
      </c>
      <c r="AK32" s="179"/>
      <c r="AL32" s="179">
        <f t="shared" si="27"/>
        <v>1411.839675845009</v>
      </c>
      <c r="AM32" s="179">
        <f t="shared" si="28"/>
        <v>4.0845668161643243</v>
      </c>
      <c r="AN32" s="180"/>
      <c r="AO32" s="179">
        <f t="shared" ca="1" si="29"/>
        <v>1416.2519918517235</v>
      </c>
      <c r="AP32" s="179">
        <f t="shared" ca="1" si="30"/>
        <v>1143.1019918517236</v>
      </c>
      <c r="AQ32" s="179">
        <f t="shared" ca="1" si="31"/>
        <v>6.3668481461025666</v>
      </c>
      <c r="AR32" s="179"/>
      <c r="AS32" s="179">
        <f t="shared" ca="1" si="32"/>
        <v>1420.0831362127985</v>
      </c>
      <c r="AT32" s="179">
        <f t="shared" ca="1" si="33"/>
        <v>1146.9331362127987</v>
      </c>
      <c r="AU32" s="181">
        <f t="shared" ca="1" si="34"/>
        <v>6.5132117937168159</v>
      </c>
      <c r="AV32" s="80"/>
      <c r="AW32" s="181">
        <f t="shared" si="35"/>
        <v>1429.8827657580505</v>
      </c>
      <c r="AX32" s="181">
        <f t="shared" si="36"/>
        <v>1156.7327657580504</v>
      </c>
      <c r="AY32" s="181">
        <f t="shared" ca="1" si="37"/>
        <v>1453.1368828595264</v>
      </c>
      <c r="AZ32" s="181">
        <f t="shared" ca="1" si="38"/>
        <v>1179.9868828595263</v>
      </c>
      <c r="BA32" s="181">
        <f t="shared" ca="1" si="39"/>
        <v>7.7759851247574732</v>
      </c>
      <c r="BB32" s="181"/>
      <c r="BC32" s="181">
        <f t="shared" si="40"/>
        <v>1411.839675845009</v>
      </c>
      <c r="BD32" s="181">
        <f t="shared" si="41"/>
        <v>4.0845668161643243</v>
      </c>
      <c r="BE32" s="181">
        <f t="shared" si="42"/>
        <v>1138.6896758450089</v>
      </c>
      <c r="BF32" s="181"/>
      <c r="BG32" s="181">
        <f t="shared" ca="1" si="43"/>
        <v>7.8955399782777924</v>
      </c>
      <c r="BH32" s="181">
        <f t="shared" ca="1" si="44"/>
        <v>8.8360170169949885</v>
      </c>
      <c r="BI32" s="181">
        <f t="shared" ca="1" si="45"/>
        <v>1149.1997414550688</v>
      </c>
      <c r="BJ32" s="181">
        <f t="shared" ca="1" si="46"/>
        <v>1157.9312679911322</v>
      </c>
      <c r="BK32" s="181">
        <f t="shared" ca="1" si="47"/>
        <v>1157.9312679911322</v>
      </c>
      <c r="BL32" s="181"/>
      <c r="BM32" s="181">
        <f t="shared" si="48"/>
        <v>1118.8950521908509</v>
      </c>
      <c r="BN32" s="180"/>
      <c r="BO32" s="182">
        <f t="shared" ca="1" si="49"/>
        <v>0.73279598317198857</v>
      </c>
      <c r="BP32" s="182">
        <f t="shared" ca="1" si="50"/>
        <v>0.74090976616443882</v>
      </c>
      <c r="BQ32" s="182">
        <f t="shared" ca="1" si="51"/>
        <v>6.9301702665085951E-2</v>
      </c>
      <c r="BR32" s="182">
        <f t="shared" ca="1" si="52"/>
        <v>1.4896067258891994E-2</v>
      </c>
      <c r="BS32" s="182">
        <f t="shared" ca="1" si="53"/>
        <v>2.4369493746064362E-2</v>
      </c>
      <c r="BT32" s="182">
        <f t="shared" ca="1" si="54"/>
        <v>9.1250952888950396E-2</v>
      </c>
      <c r="BU32" s="182">
        <f t="shared" si="55"/>
        <v>9.9000731048873247E-2</v>
      </c>
      <c r="BV32" s="181">
        <f t="shared" ca="1" si="56"/>
        <v>1.0397287137723048</v>
      </c>
      <c r="BW32" s="180"/>
      <c r="BX32" s="182">
        <f t="shared" si="57"/>
        <v>0.77361122344007482</v>
      </c>
      <c r="BY32" s="182">
        <f t="shared" si="58"/>
        <v>9.4257550603063733E-2</v>
      </c>
      <c r="BZ32" s="182">
        <f t="shared" si="59"/>
        <v>3.3752359982023625E-2</v>
      </c>
      <c r="CA32" s="182">
        <f t="shared" si="60"/>
        <v>3.8272322391773708E-2</v>
      </c>
      <c r="CB32" s="182">
        <f t="shared" si="61"/>
        <v>0.10903727564547866</v>
      </c>
      <c r="CC32" s="182">
        <f t="shared" si="62"/>
        <v>0</v>
      </c>
      <c r="CD32" s="182">
        <f t="shared" si="63"/>
        <v>1.0489307320624146</v>
      </c>
      <c r="CE32" s="182">
        <f t="shared" si="64"/>
        <v>0.37740812202085078</v>
      </c>
      <c r="CF32" s="180"/>
      <c r="CG32" s="181">
        <f t="shared" ca="1" si="65"/>
        <v>6.2227638150152416</v>
      </c>
      <c r="CH32" s="181">
        <f t="shared" ca="1" si="66"/>
        <v>4.1798006059877402</v>
      </c>
      <c r="CI32" s="181">
        <f t="shared" ca="1" si="67"/>
        <v>12.816120092329626</v>
      </c>
      <c r="CJ32" s="181">
        <f t="shared" ca="1" si="68"/>
        <v>1117.9344960817552</v>
      </c>
      <c r="CK32" s="183">
        <f t="shared" ca="1" si="69"/>
        <v>0.27528232588906182</v>
      </c>
      <c r="CL32" s="79"/>
      <c r="CM32" s="181">
        <f t="shared" si="70"/>
        <v>1.4515631326653393</v>
      </c>
      <c r="CN32" s="181">
        <f t="shared" si="71"/>
        <v>1.0433399758640867</v>
      </c>
      <c r="CO32" s="181">
        <f t="shared" ca="1" si="72"/>
        <v>638.39657558163412</v>
      </c>
      <c r="CP32" s="184"/>
      <c r="CQ32" s="80">
        <f t="shared" si="73"/>
        <v>0.85297381981237475</v>
      </c>
      <c r="CR32" s="80">
        <f t="shared" si="74"/>
        <v>2.0988051338187E-2</v>
      </c>
      <c r="CS32" s="80">
        <f t="shared" si="75"/>
        <v>0.34703916214592789</v>
      </c>
      <c r="CT32" s="80">
        <f t="shared" si="76"/>
        <v>9.9254641832007703E-2</v>
      </c>
      <c r="CU32" s="80">
        <f t="shared" si="77"/>
        <v>1.9804596522819636E-3</v>
      </c>
      <c r="CV32" s="80">
        <f t="shared" si="78"/>
        <v>0.10828893316532581</v>
      </c>
      <c r="CW32" s="80">
        <f t="shared" si="79"/>
        <v>0.18405361156222705</v>
      </c>
      <c r="CX32" s="80">
        <f t="shared" si="80"/>
        <v>0.17136408612820869</v>
      </c>
      <c r="CY32" s="80">
        <f t="shared" si="81"/>
        <v>2.5255261774932387E-2</v>
      </c>
      <c r="CZ32" s="80">
        <f t="shared" si="82"/>
        <v>4.3893208110312668E-3</v>
      </c>
      <c r="DA32" s="80">
        <f t="shared" si="83"/>
        <v>8.3142971551006094E-3</v>
      </c>
      <c r="DB32" s="80">
        <f t="shared" si="84"/>
        <v>1.8239016453776054</v>
      </c>
      <c r="DC32" s="80"/>
      <c r="DD32" s="80">
        <f t="shared" si="85"/>
        <v>0.46766437322654103</v>
      </c>
      <c r="DE32" s="80">
        <f t="shared" si="86"/>
        <v>1.150722759167302E-2</v>
      </c>
      <c r="DF32" s="80">
        <f t="shared" si="87"/>
        <v>0.19027295853668677</v>
      </c>
      <c r="DG32" s="80">
        <f t="shared" si="88"/>
        <v>5.441885645728383E-2</v>
      </c>
      <c r="DH32" s="80">
        <f t="shared" si="89"/>
        <v>1.0858368691651385E-3</v>
      </c>
      <c r="DI32" s="80">
        <f t="shared" si="90"/>
        <v>5.9372134149759254E-2</v>
      </c>
      <c r="DJ32" s="80">
        <f t="shared" si="91"/>
        <v>0.10091202671409517</v>
      </c>
      <c r="DK32" s="80">
        <f t="shared" si="92"/>
        <v>9.395467489297149E-2</v>
      </c>
      <c r="DL32" s="80">
        <f t="shared" si="93"/>
        <v>1.3846833155141843E-2</v>
      </c>
      <c r="DM32" s="80">
        <f t="shared" si="94"/>
        <v>2.4065556507146734E-3</v>
      </c>
      <c r="DN32" s="80">
        <f t="shared" si="95"/>
        <v>4.5585227559676259E-3</v>
      </c>
      <c r="DO32" s="80">
        <f t="shared" si="96"/>
        <v>0.99999999999999978</v>
      </c>
      <c r="DP32" s="80">
        <f t="shared" si="97"/>
        <v>52.176480609778977</v>
      </c>
      <c r="DQ32" s="80">
        <f t="shared" si="98"/>
        <v>0.76837543251731311</v>
      </c>
      <c r="DR32" s="80">
        <f t="shared" si="99"/>
        <v>2.5482355768990019E-2</v>
      </c>
      <c r="DS32" s="80">
        <f t="shared" si="100"/>
        <v>7.1171330214493775E-2</v>
      </c>
      <c r="DT32" s="80">
        <f t="shared" si="101"/>
        <v>0.10868742205594156</v>
      </c>
      <c r="DU32" s="80">
        <f t="shared" si="102"/>
        <v>1.7409691629955946E-3</v>
      </c>
      <c r="DV32" s="80">
        <f t="shared" si="103"/>
        <v>0.31419646490209507</v>
      </c>
      <c r="DW32" s="80">
        <f t="shared" si="104"/>
        <v>0.4027861491438619</v>
      </c>
      <c r="DX32" s="80">
        <f t="shared" si="105"/>
        <v>8.4109269444923983E-3</v>
      </c>
      <c r="DY32" s="80">
        <f t="shared" si="106"/>
        <v>1.3164040935920846E-4</v>
      </c>
      <c r="DZ32" s="80">
        <f t="shared" si="107"/>
        <v>0</v>
      </c>
      <c r="EA32" s="80">
        <f t="shared" si="108"/>
        <v>1.7009826911195425</v>
      </c>
      <c r="EB32" s="80"/>
      <c r="EC32" s="80">
        <f t="shared" si="109"/>
        <v>1.5367508650346262</v>
      </c>
      <c r="ED32" s="80">
        <f t="shared" si="110"/>
        <v>5.0964711537980038E-2</v>
      </c>
      <c r="EE32" s="80">
        <f t="shared" si="111"/>
        <v>0.21351399064348131</v>
      </c>
      <c r="EF32" s="80">
        <f t="shared" si="112"/>
        <v>0.10868742205594156</v>
      </c>
      <c r="EG32" s="80">
        <f t="shared" si="113"/>
        <v>1.7409691629955946E-3</v>
      </c>
      <c r="EH32" s="80">
        <f t="shared" si="114"/>
        <v>0.31419646490209507</v>
      </c>
      <c r="EI32" s="80">
        <f t="shared" si="115"/>
        <v>0.4027861491438619</v>
      </c>
      <c r="EJ32" s="80">
        <f t="shared" si="116"/>
        <v>8.4109269444923983E-3</v>
      </c>
      <c r="EK32" s="80">
        <f t="shared" si="117"/>
        <v>1.3164040935920846E-4</v>
      </c>
      <c r="EL32" s="80">
        <f t="shared" si="118"/>
        <v>0</v>
      </c>
      <c r="EM32" s="80">
        <f t="shared" si="119"/>
        <v>2.6371831398348333</v>
      </c>
      <c r="EN32" s="80">
        <f t="shared" si="120"/>
        <v>2.2751548458541184</v>
      </c>
      <c r="EO32" s="80"/>
      <c r="EP32" s="80">
        <f t="shared" si="121"/>
        <v>1.748173088727019</v>
      </c>
      <c r="EQ32" s="80">
        <f t="shared" si="122"/>
        <v>5.7976305211596295E-2</v>
      </c>
      <c r="ER32" s="80">
        <f t="shared" si="123"/>
        <v>0.25182691127298096</v>
      </c>
      <c r="ES32" s="80">
        <f t="shared" si="124"/>
        <v>7.2024682373797333E-2</v>
      </c>
      <c r="ET32" s="80">
        <f t="shared" si="125"/>
        <v>0.32385159364677829</v>
      </c>
      <c r="EU32" s="80">
        <f t="shared" si="126"/>
        <v>0.24728071497396723</v>
      </c>
      <c r="EV32" s="80">
        <f t="shared" si="127"/>
        <v>3.9609744276720158E-3</v>
      </c>
      <c r="EW32" s="80">
        <f t="shared" si="128"/>
        <v>0.71484560967223509</v>
      </c>
      <c r="EX32" s="80">
        <f t="shared" si="129"/>
        <v>0.91640085906757707</v>
      </c>
      <c r="EY32" s="80">
        <f t="shared" si="130"/>
        <v>3.8272322391773708E-2</v>
      </c>
      <c r="EZ32" s="80">
        <f t="shared" si="131"/>
        <v>5.9900463052764592E-4</v>
      </c>
      <c r="FA32" s="80">
        <f t="shared" si="132"/>
        <v>0</v>
      </c>
      <c r="FB32" s="80">
        <f t="shared" si="133"/>
        <v>4.0513604727491463</v>
      </c>
      <c r="FC32" s="80">
        <f t="shared" si="134"/>
        <v>0.10212194086776473</v>
      </c>
      <c r="FD32" s="80">
        <f t="shared" si="135"/>
        <v>0.15212807577488441</v>
      </c>
      <c r="FE32" s="80">
        <f t="shared" si="136"/>
        <v>3.8272322391773708E-2</v>
      </c>
      <c r="FF32" s="80">
        <f t="shared" si="137"/>
        <v>3.3752359982023625E-2</v>
      </c>
      <c r="FG32" s="80">
        <f t="shared" si="138"/>
        <v>0.10903727564547866</v>
      </c>
      <c r="FH32" s="80">
        <f t="shared" si="139"/>
        <v>0</v>
      </c>
      <c r="FI32" s="184">
        <f t="shared" si="140"/>
        <v>0.77361122344007482</v>
      </c>
      <c r="FJ32" s="80">
        <f t="shared" si="141"/>
        <v>9.4257550603063733E-2</v>
      </c>
      <c r="FK32" s="80">
        <f t="shared" si="142"/>
        <v>1.0489307320624146</v>
      </c>
      <c r="FL32" s="80">
        <f t="shared" si="143"/>
        <v>0.77361122344007471</v>
      </c>
      <c r="FM32" s="80">
        <f t="shared" si="144"/>
        <v>2.2812188950302841</v>
      </c>
      <c r="FN32" s="80">
        <f t="shared" si="145"/>
        <v>-3.4490021546325647</v>
      </c>
      <c r="FO32" s="80">
        <f t="shared" si="146"/>
        <v>-3.4490021546325647</v>
      </c>
      <c r="FP32" s="80">
        <f t="shared" si="147"/>
        <v>0.52176480609778975</v>
      </c>
      <c r="FQ32" s="185">
        <f t="shared" ca="1" si="148"/>
        <v>1453.1368828595264</v>
      </c>
      <c r="FR32" s="185">
        <f t="shared" ca="1" si="149"/>
        <v>7.7759851247574732</v>
      </c>
      <c r="FS32" s="80">
        <f t="shared" ca="1" si="150"/>
        <v>0.14531368828595265</v>
      </c>
      <c r="FT32" s="184">
        <f t="shared" ca="1" si="151"/>
        <v>-2.1239799876558068</v>
      </c>
      <c r="FU32" s="184">
        <f t="shared" ca="1" si="152"/>
        <v>5.6876721131023196</v>
      </c>
      <c r="FV32" s="80">
        <f t="shared" si="153"/>
        <v>175.68478980430621</v>
      </c>
      <c r="FW32" s="80">
        <f t="shared" si="154"/>
        <v>3.6615912261810386E-2</v>
      </c>
      <c r="FX32" s="184">
        <f t="shared" si="155"/>
        <v>74.298518953329918</v>
      </c>
      <c r="FY32" s="184">
        <f t="shared" si="156"/>
        <v>314.37603002829172</v>
      </c>
      <c r="FZ32" s="184">
        <f t="shared" si="157"/>
        <v>1.6611494615586205E-3</v>
      </c>
      <c r="GA32" s="184">
        <f t="shared" si="158"/>
        <v>0.37740812202085078</v>
      </c>
      <c r="GB32" s="80">
        <f t="shared" si="159"/>
        <v>0.95863415588702283</v>
      </c>
      <c r="GC32" s="80">
        <f t="shared" si="160"/>
        <v>0.23212292845315835</v>
      </c>
      <c r="GD32" s="80">
        <f t="shared" si="161"/>
        <v>0.13544231186953207</v>
      </c>
      <c r="GE32" s="80">
        <f t="shared" si="162"/>
        <v>0.86999901241460642</v>
      </c>
      <c r="GF32" s="80">
        <f t="shared" si="163"/>
        <v>-9.9946286361688452E-3</v>
      </c>
      <c r="GG32" s="80">
        <f t="shared" si="164"/>
        <v>0.14515877410620248</v>
      </c>
      <c r="GH32" s="80">
        <f t="shared" si="165"/>
        <v>0.86455768813046796</v>
      </c>
      <c r="GI32" s="80">
        <f t="shared" si="166"/>
        <v>0.27774227466387602</v>
      </c>
      <c r="GJ32" s="80">
        <f t="shared" si="167"/>
        <v>-6.0046152213080383E-3</v>
      </c>
      <c r="GK32" s="80">
        <f t="shared" si="168"/>
        <v>1.5197737888292699E-2</v>
      </c>
      <c r="GL32" s="80">
        <f t="shared" si="169"/>
        <v>1.5197737888292699E-2</v>
      </c>
      <c r="GM32" s="80">
        <f t="shared" si="170"/>
        <v>0.12996103621790978</v>
      </c>
      <c r="GN32" s="80">
        <f t="shared" si="171"/>
        <v>2.6168106224684469E-2</v>
      </c>
      <c r="GO32" s="80">
        <f t="shared" si="172"/>
        <v>0.68867750344755063</v>
      </c>
      <c r="GP32" s="80">
        <f t="shared" si="173"/>
        <v>0.91640085906757707</v>
      </c>
      <c r="GQ32" s="80">
        <f t="shared" si="174"/>
        <v>3.8272322391773708E-2</v>
      </c>
      <c r="GR32" s="80">
        <f t="shared" si="175"/>
        <v>440.62729685575448</v>
      </c>
      <c r="GS32" s="80">
        <f t="shared" si="176"/>
        <v>11.657608106647515</v>
      </c>
      <c r="GT32" s="80">
        <f t="shared" si="177"/>
        <v>2.3916221699019919</v>
      </c>
      <c r="GU32" s="80">
        <f t="shared" si="178"/>
        <v>9.8355461737219395E-6</v>
      </c>
      <c r="GV32" s="80">
        <f t="shared" si="179"/>
        <v>2033.3394250940669</v>
      </c>
      <c r="GW32" s="80">
        <f t="shared" si="180"/>
        <v>-8.5962501300407643E-3</v>
      </c>
      <c r="GX32" s="184">
        <f t="shared" ca="1" si="181"/>
        <v>25.790745092329626</v>
      </c>
      <c r="GY32" s="81" t="e">
        <f>#REF!</f>
        <v>#REF!</v>
      </c>
      <c r="GZ32" s="81" t="e">
        <f>#REF!</f>
        <v>#REF!</v>
      </c>
      <c r="HA32" s="81">
        <f t="shared" si="182"/>
        <v>6.4999510979415822</v>
      </c>
      <c r="HB32" s="81">
        <f t="shared" si="183"/>
        <v>5.2217331834330096</v>
      </c>
      <c r="HC32" s="81" t="e">
        <f t="shared" si="184"/>
        <v>#REF!</v>
      </c>
      <c r="HD32" s="80">
        <f t="shared" si="185"/>
        <v>440.62729685575448</v>
      </c>
      <c r="HE32" s="80">
        <f t="shared" si="186"/>
        <v>11.657608106647515</v>
      </c>
      <c r="HF32" s="81">
        <f t="shared" si="187"/>
        <v>1.2572696346511236</v>
      </c>
      <c r="HG32" s="81"/>
      <c r="HH32" s="82">
        <f t="shared" si="188"/>
        <v>0.1491197485338745</v>
      </c>
      <c r="HI32" s="82">
        <f t="shared" si="189"/>
        <v>0.71484560967223509</v>
      </c>
      <c r="HJ32" s="82">
        <f t="shared" si="190"/>
        <v>3.8272322391773708E-2</v>
      </c>
      <c r="HK32" s="82">
        <f t="shared" si="191"/>
        <v>0</v>
      </c>
      <c r="HL32" s="82">
        <f t="shared" si="192"/>
        <v>6.3849618475991021E-2</v>
      </c>
      <c r="HM32" s="82">
        <f t="shared" si="193"/>
        <v>0</v>
      </c>
      <c r="HN32" s="82">
        <f t="shared" si="194"/>
        <v>0</v>
      </c>
      <c r="HO32" s="82">
        <f t="shared" si="195"/>
        <v>7.2024682373797333E-2</v>
      </c>
      <c r="HP32" s="82">
        <f t="shared" si="196"/>
        <v>0.18797729279698994</v>
      </c>
      <c r="HQ32" s="82">
        <f t="shared" si="197"/>
        <v>0.17259922185248097</v>
      </c>
      <c r="HR32" s="82">
        <f t="shared" si="198"/>
        <v>0.5498690015418175</v>
      </c>
      <c r="HS32" s="82">
        <f t="shared" si="199"/>
        <v>0.11470494625277861</v>
      </c>
      <c r="HT32" s="82">
        <f t="shared" si="200"/>
        <v>3.7503444931484574E-2</v>
      </c>
      <c r="HU32" s="82">
        <f t="shared" si="201"/>
        <v>7.8233736091646664E-3</v>
      </c>
      <c r="HV32" s="82">
        <f t="shared" si="202"/>
        <v>3.8272322391773708E-2</v>
      </c>
      <c r="HW32" s="82"/>
      <c r="HX32" s="186">
        <f t="shared" si="203"/>
        <v>-8.8028780633154806E-7</v>
      </c>
      <c r="HY32" s="186">
        <f t="shared" si="204"/>
        <v>1.7562671824774651E-12</v>
      </c>
      <c r="HZ32" s="186">
        <f t="shared" si="205"/>
        <v>2.6515500513592214E-5</v>
      </c>
      <c r="IA32" s="186">
        <f t="shared" si="206"/>
        <v>7.2970155823314932E-9</v>
      </c>
      <c r="IB32" s="82">
        <f t="shared" si="207"/>
        <v>2.3916221699019919</v>
      </c>
      <c r="IC32" s="82" t="e">
        <f t="shared" ca="1" si="208"/>
        <v>#REF!</v>
      </c>
      <c r="ID32" s="82" t="e">
        <f ca="1">ID$8+ID$9*IE32+ID$10*#REF!+ID$11*EW32/(EW32+EU32)</f>
        <v>#REF!</v>
      </c>
      <c r="IE32" s="82" t="e">
        <f t="shared" ca="1" si="209"/>
        <v>#REF!</v>
      </c>
      <c r="IF32" s="82" t="e">
        <f ca="1">IF$8+IF$9*IE32+IF$10*#REF!+IF$11*(EW32/(EW32+EU32))</f>
        <v>#REF!</v>
      </c>
      <c r="IG32" s="82" t="e">
        <f t="shared" ca="1" si="210"/>
        <v>#REF!</v>
      </c>
      <c r="IH32" s="184">
        <f t="shared" si="211"/>
        <v>3.6615912261810386E-2</v>
      </c>
      <c r="II32" s="187">
        <f t="shared" si="212"/>
        <v>-25</v>
      </c>
      <c r="IJ32" s="187"/>
      <c r="IK32" s="82">
        <f t="shared" si="213"/>
        <v>2.0662426300533272</v>
      </c>
      <c r="IL32" s="187">
        <f t="shared" si="214"/>
        <v>2033.3394250940669</v>
      </c>
      <c r="IM32" s="186">
        <f t="shared" si="215"/>
        <v>1.1560938435037411E-5</v>
      </c>
    </row>
    <row r="33" spans="1:247" ht="14" x14ac:dyDescent="0.2">
      <c r="A33" s="189" t="s">
        <v>232</v>
      </c>
      <c r="F33" s="193">
        <v>51.250334881752664</v>
      </c>
      <c r="G33" s="193">
        <v>1.6765003552327717</v>
      </c>
      <c r="H33" s="193">
        <v>17.692230005780477</v>
      </c>
      <c r="I33" s="193">
        <v>7.1310886989191582</v>
      </c>
      <c r="J33" s="193">
        <v>0.14048885658375179</v>
      </c>
      <c r="K33" s="193">
        <v>4.3645204778685578</v>
      </c>
      <c r="L33" s="193">
        <v>10.321247997019631</v>
      </c>
      <c r="M33" s="193">
        <v>5.310478778865817</v>
      </c>
      <c r="N33" s="193">
        <v>1.1894723190757654</v>
      </c>
      <c r="O33" s="193">
        <v>0.33358443124964637</v>
      </c>
      <c r="P33" s="193">
        <v>0.59005319765175768</v>
      </c>
      <c r="Q33" s="194">
        <v>1.5</v>
      </c>
      <c r="R33" s="176">
        <f t="shared" ca="1" si="4"/>
        <v>13.117419313387083</v>
      </c>
      <c r="T33" s="4">
        <v>47.148699999999998</v>
      </c>
      <c r="U33" s="4">
        <v>1.8087</v>
      </c>
      <c r="V33" s="4">
        <v>5.5570000000000004</v>
      </c>
      <c r="W33" s="4">
        <v>7.6276000000000002</v>
      </c>
      <c r="X33" s="4">
        <v>0.1971</v>
      </c>
      <c r="Y33" s="4">
        <v>13.6274</v>
      </c>
      <c r="Z33" s="4">
        <v>21.578099999999999</v>
      </c>
      <c r="AA33" s="4">
        <v>0.61770000000000003</v>
      </c>
      <c r="AB33" s="4">
        <v>2.4899999999999999E-2</v>
      </c>
      <c r="AC33" s="4">
        <v>0</v>
      </c>
      <c r="AE33" s="177">
        <f t="shared" ca="1" si="22"/>
        <v>1439.3795429079435</v>
      </c>
      <c r="AF33" s="178">
        <f t="shared" ca="1" si="23"/>
        <v>1166.2295429079436</v>
      </c>
      <c r="AG33" s="178">
        <f t="shared" ca="1" si="24"/>
        <v>8.1332339009190182</v>
      </c>
      <c r="AH33" s="175"/>
      <c r="AI33" s="179">
        <f t="shared" ca="1" si="25"/>
        <v>1464.7838071606698</v>
      </c>
      <c r="AJ33" s="179">
        <f t="shared" ca="1" si="26"/>
        <v>9.1598995068560498</v>
      </c>
      <c r="AK33" s="179"/>
      <c r="AL33" s="179">
        <f t="shared" si="27"/>
        <v>1418.1938205080285</v>
      </c>
      <c r="AM33" s="179">
        <f t="shared" si="28"/>
        <v>5.0553063726780305</v>
      </c>
      <c r="AN33" s="180"/>
      <c r="AO33" s="179">
        <f t="shared" ca="1" si="29"/>
        <v>1439.6643858883435</v>
      </c>
      <c r="AP33" s="179">
        <f t="shared" ca="1" si="30"/>
        <v>1166.5143858883434</v>
      </c>
      <c r="AQ33" s="179">
        <f t="shared" ca="1" si="31"/>
        <v>8.1841441438992604</v>
      </c>
      <c r="AR33" s="179"/>
      <c r="AS33" s="179">
        <f t="shared" ca="1" si="32"/>
        <v>1432.067146522385</v>
      </c>
      <c r="AT33" s="179">
        <f t="shared" ca="1" si="33"/>
        <v>1158.9171465223849</v>
      </c>
      <c r="AU33" s="181">
        <f t="shared" ca="1" si="34"/>
        <v>7.8890319685575685</v>
      </c>
      <c r="AV33" s="80"/>
      <c r="AW33" s="181">
        <f t="shared" si="35"/>
        <v>1438.9233293272346</v>
      </c>
      <c r="AX33" s="181">
        <f t="shared" si="36"/>
        <v>1165.7733293272345</v>
      </c>
      <c r="AY33" s="181">
        <f t="shared" ca="1" si="37"/>
        <v>1464.7838071606698</v>
      </c>
      <c r="AZ33" s="181">
        <f t="shared" ca="1" si="38"/>
        <v>1191.6338071606697</v>
      </c>
      <c r="BA33" s="181">
        <f t="shared" ca="1" si="39"/>
        <v>9.1598995068560498</v>
      </c>
      <c r="BB33" s="181"/>
      <c r="BC33" s="181">
        <f t="shared" si="40"/>
        <v>1418.1938205080285</v>
      </c>
      <c r="BD33" s="181">
        <f t="shared" si="41"/>
        <v>5.0553063726780305</v>
      </c>
      <c r="BE33" s="181">
        <f t="shared" si="42"/>
        <v>1145.0438205080286</v>
      </c>
      <c r="BF33" s="181"/>
      <c r="BG33" s="181">
        <f t="shared" ca="1" si="43"/>
        <v>9.1052297446212336</v>
      </c>
      <c r="BH33" s="181">
        <f t="shared" ca="1" si="44"/>
        <v>9.1091218479568905</v>
      </c>
      <c r="BI33" s="181">
        <f t="shared" ca="1" si="45"/>
        <v>1170.0851438253749</v>
      </c>
      <c r="BJ33" s="181">
        <f t="shared" ca="1" si="46"/>
        <v>1170.013957611277</v>
      </c>
      <c r="BK33" s="181">
        <f t="shared" ca="1" si="47"/>
        <v>1170.013957611277</v>
      </c>
      <c r="BL33" s="181"/>
      <c r="BM33" s="181">
        <f t="shared" si="48"/>
        <v>1123.7841837879864</v>
      </c>
      <c r="BN33" s="180"/>
      <c r="BO33" s="182">
        <f t="shared" ca="1" si="49"/>
        <v>0.68598959683308469</v>
      </c>
      <c r="BP33" s="182">
        <f t="shared" ca="1" si="50"/>
        <v>0.70416447719961273</v>
      </c>
      <c r="BQ33" s="182">
        <f t="shared" ca="1" si="51"/>
        <v>6.471517376833566E-2</v>
      </c>
      <c r="BR33" s="182">
        <f t="shared" ca="1" si="52"/>
        <v>1.4956794688475893E-2</v>
      </c>
      <c r="BS33" s="182">
        <f t="shared" ca="1" si="53"/>
        <v>2.4374381477637513E-2</v>
      </c>
      <c r="BT33" s="182">
        <f t="shared" ca="1" si="54"/>
        <v>9.1079515346421225E-2</v>
      </c>
      <c r="BU33" s="182">
        <f t="shared" si="55"/>
        <v>9.9000731048873247E-2</v>
      </c>
      <c r="BV33" s="181">
        <f t="shared" ca="1" si="56"/>
        <v>0.9982910735293562</v>
      </c>
      <c r="BW33" s="180"/>
      <c r="BX33" s="182">
        <f t="shared" si="57"/>
        <v>0.77912818685253704</v>
      </c>
      <c r="BY33" s="182">
        <f t="shared" si="58"/>
        <v>0.1190949034310399</v>
      </c>
      <c r="BZ33" s="182">
        <f t="shared" si="59"/>
        <v>8.0228217607761915E-4</v>
      </c>
      <c r="CA33" s="182">
        <f t="shared" si="60"/>
        <v>4.5642170935992953E-2</v>
      </c>
      <c r="CB33" s="182">
        <f t="shared" si="61"/>
        <v>0.10117499022085684</v>
      </c>
      <c r="CC33" s="182">
        <f t="shared" si="62"/>
        <v>0</v>
      </c>
      <c r="CD33" s="182">
        <f t="shared" si="63"/>
        <v>1.0458425336165043</v>
      </c>
      <c r="CE33" s="182">
        <f t="shared" si="64"/>
        <v>0.34257495030438412</v>
      </c>
      <c r="CF33" s="180"/>
      <c r="CG33" s="181">
        <f t="shared" ca="1" si="65"/>
        <v>5.8567193392696026</v>
      </c>
      <c r="CH33" s="181">
        <f t="shared" ca="1" si="66"/>
        <v>4.6993691836343352</v>
      </c>
      <c r="CI33" s="181">
        <f t="shared" ca="1" si="67"/>
        <v>12.252214216750076</v>
      </c>
      <c r="CJ33" s="181">
        <f t="shared" ca="1" si="68"/>
        <v>1158.0572676583793</v>
      </c>
      <c r="CK33" s="183">
        <f t="shared" ca="1" si="69"/>
        <v>0.2778838598524157</v>
      </c>
      <c r="CL33" s="79"/>
      <c r="CM33" s="181">
        <f t="shared" si="70"/>
        <v>0.67801504035386095</v>
      </c>
      <c r="CN33" s="181">
        <f t="shared" si="71"/>
        <v>0.30012611070511364</v>
      </c>
      <c r="CO33" s="181">
        <f t="shared" ca="1" si="72"/>
        <v>767.1273766623375</v>
      </c>
      <c r="CP33" s="184"/>
      <c r="CQ33" s="80">
        <f t="shared" si="73"/>
        <v>0.85297381981237475</v>
      </c>
      <c r="CR33" s="80">
        <f t="shared" si="74"/>
        <v>2.0988051338187E-2</v>
      </c>
      <c r="CS33" s="80">
        <f t="shared" si="75"/>
        <v>0.34703916214592789</v>
      </c>
      <c r="CT33" s="80">
        <f t="shared" si="76"/>
        <v>9.9254641832007703E-2</v>
      </c>
      <c r="CU33" s="80">
        <f t="shared" si="77"/>
        <v>1.9804596522819636E-3</v>
      </c>
      <c r="CV33" s="80">
        <f t="shared" si="78"/>
        <v>0.10828893316532581</v>
      </c>
      <c r="CW33" s="80">
        <f t="shared" si="79"/>
        <v>0.18405361156222705</v>
      </c>
      <c r="CX33" s="80">
        <f t="shared" si="80"/>
        <v>0.17136408612820869</v>
      </c>
      <c r="CY33" s="80">
        <f t="shared" si="81"/>
        <v>2.5255261774932387E-2</v>
      </c>
      <c r="CZ33" s="80">
        <f t="shared" si="82"/>
        <v>4.3893208110312668E-3</v>
      </c>
      <c r="DA33" s="80">
        <f t="shared" si="83"/>
        <v>8.3142971551006094E-3</v>
      </c>
      <c r="DB33" s="80">
        <f t="shared" si="84"/>
        <v>1.8239016453776054</v>
      </c>
      <c r="DC33" s="80"/>
      <c r="DD33" s="80">
        <f t="shared" si="85"/>
        <v>0.46766437322654103</v>
      </c>
      <c r="DE33" s="80">
        <f t="shared" si="86"/>
        <v>1.150722759167302E-2</v>
      </c>
      <c r="DF33" s="80">
        <f t="shared" si="87"/>
        <v>0.19027295853668677</v>
      </c>
      <c r="DG33" s="80">
        <f t="shared" si="88"/>
        <v>5.441885645728383E-2</v>
      </c>
      <c r="DH33" s="80">
        <f t="shared" si="89"/>
        <v>1.0858368691651385E-3</v>
      </c>
      <c r="DI33" s="80">
        <f t="shared" si="90"/>
        <v>5.9372134149759254E-2</v>
      </c>
      <c r="DJ33" s="80">
        <f t="shared" si="91"/>
        <v>0.10091202671409517</v>
      </c>
      <c r="DK33" s="80">
        <f t="shared" si="92"/>
        <v>9.395467489297149E-2</v>
      </c>
      <c r="DL33" s="80">
        <f t="shared" si="93"/>
        <v>1.3846833155141843E-2</v>
      </c>
      <c r="DM33" s="80">
        <f t="shared" si="94"/>
        <v>2.4065556507146734E-3</v>
      </c>
      <c r="DN33" s="80">
        <f t="shared" si="95"/>
        <v>4.5585227559676259E-3</v>
      </c>
      <c r="DO33" s="80">
        <f t="shared" si="96"/>
        <v>0.99999999999999978</v>
      </c>
      <c r="DP33" s="80">
        <f t="shared" si="97"/>
        <v>52.176480609778977</v>
      </c>
      <c r="DQ33" s="80">
        <f t="shared" si="98"/>
        <v>0.78470915031048039</v>
      </c>
      <c r="DR33" s="80">
        <f t="shared" si="99"/>
        <v>2.2643054227154139E-2</v>
      </c>
      <c r="DS33" s="80">
        <f t="shared" si="100"/>
        <v>5.4501230862780872E-2</v>
      </c>
      <c r="DT33" s="80">
        <f t="shared" si="101"/>
        <v>0.10616537502226973</v>
      </c>
      <c r="DU33" s="80">
        <f t="shared" si="102"/>
        <v>2.7785022026431717E-3</v>
      </c>
      <c r="DV33" s="80">
        <f t="shared" si="103"/>
        <v>0.33811196792409759</v>
      </c>
      <c r="DW33" s="80">
        <f t="shared" si="104"/>
        <v>0.38479137763163057</v>
      </c>
      <c r="DX33" s="80">
        <f t="shared" si="105"/>
        <v>9.9662949810338675E-3</v>
      </c>
      <c r="DY33" s="80">
        <f t="shared" si="106"/>
        <v>2.6434243492292665E-4</v>
      </c>
      <c r="DZ33" s="80">
        <f t="shared" si="107"/>
        <v>0</v>
      </c>
      <c r="EA33" s="80">
        <f t="shared" si="108"/>
        <v>1.7039312955970134</v>
      </c>
      <c r="EB33" s="80"/>
      <c r="EC33" s="80">
        <f t="shared" si="109"/>
        <v>1.5694183006209608</v>
      </c>
      <c r="ED33" s="80">
        <f t="shared" si="110"/>
        <v>4.5286108454308277E-2</v>
      </c>
      <c r="EE33" s="80">
        <f t="shared" si="111"/>
        <v>0.16350369258834263</v>
      </c>
      <c r="EF33" s="80">
        <f t="shared" si="112"/>
        <v>0.10616537502226973</v>
      </c>
      <c r="EG33" s="80">
        <f t="shared" si="113"/>
        <v>2.7785022026431717E-3</v>
      </c>
      <c r="EH33" s="80">
        <f t="shared" si="114"/>
        <v>0.33811196792409759</v>
      </c>
      <c r="EI33" s="80">
        <f t="shared" si="115"/>
        <v>0.38479137763163057</v>
      </c>
      <c r="EJ33" s="80">
        <f t="shared" si="116"/>
        <v>9.9662949810338675E-3</v>
      </c>
      <c r="EK33" s="80">
        <f t="shared" si="117"/>
        <v>2.6434243492292665E-4</v>
      </c>
      <c r="EL33" s="80">
        <f t="shared" si="118"/>
        <v>0</v>
      </c>
      <c r="EM33" s="80">
        <f t="shared" si="119"/>
        <v>2.6202859618602097</v>
      </c>
      <c r="EN33" s="80">
        <f t="shared" si="120"/>
        <v>2.289826411061044</v>
      </c>
      <c r="EO33" s="80"/>
      <c r="EP33" s="80">
        <f t="shared" si="121"/>
        <v>1.7968477373822087</v>
      </c>
      <c r="EQ33" s="80">
        <f t="shared" si="122"/>
        <v>5.1848663596424961E-2</v>
      </c>
      <c r="ER33" s="80">
        <f t="shared" si="123"/>
        <v>0.20315226261779129</v>
      </c>
      <c r="ES33" s="80">
        <f t="shared" si="124"/>
        <v>4.6444453112070572E-2</v>
      </c>
      <c r="ET33" s="80">
        <f t="shared" si="125"/>
        <v>0.24959671572986186</v>
      </c>
      <c r="EU33" s="80">
        <f t="shared" si="126"/>
        <v>0.24310027966619371</v>
      </c>
      <c r="EV33" s="80">
        <f t="shared" si="127"/>
        <v>6.3622877268036193E-3</v>
      </c>
      <c r="EW33" s="80">
        <f t="shared" si="128"/>
        <v>0.77421771404842321</v>
      </c>
      <c r="EX33" s="80">
        <f t="shared" si="129"/>
        <v>0.88110545924947148</v>
      </c>
      <c r="EY33" s="80">
        <f t="shared" si="130"/>
        <v>4.5642170935992953E-2</v>
      </c>
      <c r="EZ33" s="80">
        <f t="shared" si="131"/>
        <v>1.2105965781014055E-3</v>
      </c>
      <c r="FA33" s="80">
        <f t="shared" si="132"/>
        <v>0</v>
      </c>
      <c r="FB33" s="80">
        <f t="shared" si="133"/>
        <v>4.0499316249134818</v>
      </c>
      <c r="FC33" s="80">
        <f t="shared" si="134"/>
        <v>9.8652653248863756E-2</v>
      </c>
      <c r="FD33" s="80">
        <f t="shared" si="135"/>
        <v>0.14794805306733672</v>
      </c>
      <c r="FE33" s="80">
        <f t="shared" si="136"/>
        <v>4.5642170935992953E-2</v>
      </c>
      <c r="FF33" s="80">
        <f t="shared" si="137"/>
        <v>8.0228217607761915E-4</v>
      </c>
      <c r="FG33" s="80">
        <f t="shared" si="138"/>
        <v>0.10117499022085684</v>
      </c>
      <c r="FH33" s="80">
        <f t="shared" si="139"/>
        <v>0</v>
      </c>
      <c r="FI33" s="184">
        <f t="shared" si="140"/>
        <v>0.77912818685253704</v>
      </c>
      <c r="FJ33" s="80">
        <f t="shared" si="141"/>
        <v>0.1190949034310399</v>
      </c>
      <c r="FK33" s="80">
        <f t="shared" si="142"/>
        <v>1.0458425336165043</v>
      </c>
      <c r="FL33" s="80">
        <f t="shared" si="143"/>
        <v>0.77912818685253704</v>
      </c>
      <c r="FM33" s="80">
        <f t="shared" si="144"/>
        <v>2.4573240034225616</v>
      </c>
      <c r="FN33" s="80">
        <f t="shared" si="145"/>
        <v>-3.2800031795576672</v>
      </c>
      <c r="FO33" s="80">
        <f t="shared" si="146"/>
        <v>-3.2800031795576672</v>
      </c>
      <c r="FP33" s="80">
        <f t="shared" si="147"/>
        <v>0.52176480609778975</v>
      </c>
      <c r="FQ33" s="185">
        <f t="shared" ca="1" si="148"/>
        <v>1464.7838071606698</v>
      </c>
      <c r="FR33" s="185">
        <f t="shared" ca="1" si="149"/>
        <v>9.1598995068560498</v>
      </c>
      <c r="FS33" s="80">
        <f t="shared" ca="1" si="150"/>
        <v>0.14647838071606697</v>
      </c>
      <c r="FT33" s="184">
        <f t="shared" ca="1" si="151"/>
        <v>-2.9064445151826153</v>
      </c>
      <c r="FU33" s="184">
        <f t="shared" ca="1" si="152"/>
        <v>5.6861948808290226</v>
      </c>
      <c r="FV33" s="80">
        <f t="shared" si="153"/>
        <v>175.40265935098381</v>
      </c>
      <c r="FW33" s="80">
        <f t="shared" si="154"/>
        <v>6.1363400012474568E-2</v>
      </c>
      <c r="FX33" s="184">
        <f t="shared" si="155"/>
        <v>76.103806167967036</v>
      </c>
      <c r="FY33" s="184">
        <f t="shared" si="156"/>
        <v>314.04380249114462</v>
      </c>
      <c r="FZ33" s="184">
        <f t="shared" si="157"/>
        <v>1.6611494615586205E-3</v>
      </c>
      <c r="GA33" s="184">
        <f t="shared" si="158"/>
        <v>0.34257495030438412</v>
      </c>
      <c r="GB33" s="80">
        <f t="shared" si="159"/>
        <v>0.93310991791226805</v>
      </c>
      <c r="GC33" s="80">
        <f t="shared" si="160"/>
        <v>0.1969457699573593</v>
      </c>
      <c r="GD33" s="80">
        <f t="shared" si="161"/>
        <v>0.13332598421171163</v>
      </c>
      <c r="GE33" s="80">
        <f t="shared" si="162"/>
        <v>0.9017068832915045</v>
      </c>
      <c r="GF33" s="80">
        <f t="shared" si="163"/>
        <v>1.6958457174248709E-2</v>
      </c>
      <c r="GG33" s="80">
        <f t="shared" si="164"/>
        <v>0.14444762641732994</v>
      </c>
      <c r="GH33" s="80">
        <f t="shared" si="165"/>
        <v>0.8666740157882884</v>
      </c>
      <c r="GI33" s="80">
        <f t="shared" si="166"/>
        <v>0.30564286119636042</v>
      </c>
      <c r="GJ33" s="80">
        <f t="shared" si="167"/>
        <v>-9.6621135884332379E-3</v>
      </c>
      <c r="GK33" s="80">
        <f t="shared" si="168"/>
        <v>2.1929403135974482E-2</v>
      </c>
      <c r="GL33" s="80">
        <f t="shared" si="169"/>
        <v>2.1929403135974482E-2</v>
      </c>
      <c r="GM33" s="80">
        <f t="shared" si="170"/>
        <v>0.12251822328135546</v>
      </c>
      <c r="GN33" s="80">
        <f t="shared" si="171"/>
        <v>4.4960678951757468E-2</v>
      </c>
      <c r="GO33" s="80">
        <f t="shared" si="172"/>
        <v>0.72925703509666573</v>
      </c>
      <c r="GP33" s="80">
        <f t="shared" si="173"/>
        <v>0.88110545924947148</v>
      </c>
      <c r="GQ33" s="80">
        <f t="shared" si="174"/>
        <v>4.5642170935992953E-2</v>
      </c>
      <c r="GR33" s="80">
        <f t="shared" si="175"/>
        <v>440.48055830581529</v>
      </c>
      <c r="GS33" s="80">
        <f t="shared" si="176"/>
        <v>11.719856122298815</v>
      </c>
      <c r="GT33" s="80">
        <f t="shared" si="177"/>
        <v>2.3462364902245452</v>
      </c>
      <c r="GU33" s="80">
        <f t="shared" si="178"/>
        <v>9.6488975660484409E-6</v>
      </c>
      <c r="GV33" s="80">
        <f t="shared" si="179"/>
        <v>1984.6891928085472</v>
      </c>
      <c r="GW33" s="80">
        <f t="shared" si="180"/>
        <v>-8.478209139532648E-3</v>
      </c>
      <c r="GX33" s="184">
        <f t="shared" ca="1" si="181"/>
        <v>25.226839216750072</v>
      </c>
      <c r="GY33" s="81" t="e">
        <f>#REF!</f>
        <v>#REF!</v>
      </c>
      <c r="GZ33" s="81" t="e">
        <f>#REF!</f>
        <v>#REF!</v>
      </c>
      <c r="HA33" s="81">
        <f t="shared" si="182"/>
        <v>6.4999510979415822</v>
      </c>
      <c r="HB33" s="81">
        <f t="shared" si="183"/>
        <v>5.2217331834330096</v>
      </c>
      <c r="HC33" s="81" t="e">
        <f t="shared" si="184"/>
        <v>#REF!</v>
      </c>
      <c r="HD33" s="80">
        <f t="shared" si="185"/>
        <v>440.48055830581529</v>
      </c>
      <c r="HE33" s="80">
        <f t="shared" si="186"/>
        <v>11.719856122298815</v>
      </c>
      <c r="HF33" s="81">
        <f t="shared" si="187"/>
        <v>0.45145261279827764</v>
      </c>
      <c r="HG33" s="81"/>
      <c r="HH33" s="82">
        <f t="shared" si="188"/>
        <v>0.15080991414413356</v>
      </c>
      <c r="HI33" s="82">
        <f t="shared" si="189"/>
        <v>0.77421771404842321</v>
      </c>
      <c r="HJ33" s="82">
        <f t="shared" si="190"/>
        <v>4.5642170935992953E-2</v>
      </c>
      <c r="HK33" s="82">
        <f t="shared" si="191"/>
        <v>0</v>
      </c>
      <c r="HL33" s="82">
        <f t="shared" si="192"/>
        <v>5.3010482312870803E-2</v>
      </c>
      <c r="HM33" s="82">
        <f t="shared" si="193"/>
        <v>0</v>
      </c>
      <c r="HN33" s="82">
        <f t="shared" si="194"/>
        <v>0</v>
      </c>
      <c r="HO33" s="82">
        <f t="shared" si="195"/>
        <v>4.6444453112070572E-2</v>
      </c>
      <c r="HP33" s="82">
        <f t="shared" si="196"/>
        <v>0.15014178030492048</v>
      </c>
      <c r="HQ33" s="82">
        <f t="shared" si="197"/>
        <v>0.16303287550319576</v>
      </c>
      <c r="HR33" s="82">
        <f t="shared" si="198"/>
        <v>0.56742453752823396</v>
      </c>
      <c r="HS33" s="82">
        <f t="shared" si="199"/>
        <v>0.11052865910344632</v>
      </c>
      <c r="HT33" s="82">
        <f t="shared" si="200"/>
        <v>6.1309825326248318E-2</v>
      </c>
      <c r="HU33" s="82">
        <f t="shared" si="201"/>
        <v>1.1942544488287229E-2</v>
      </c>
      <c r="HV33" s="82">
        <f t="shared" si="202"/>
        <v>4.5642170935992953E-2</v>
      </c>
      <c r="HW33" s="82"/>
      <c r="HX33" s="186">
        <f t="shared" si="203"/>
        <v>-8.7685496357094449E-7</v>
      </c>
      <c r="HY33" s="186">
        <f t="shared" si="204"/>
        <v>1.701766189439297E-12</v>
      </c>
      <c r="HZ33" s="186">
        <f t="shared" si="205"/>
        <v>2.6663070105512919E-5</v>
      </c>
      <c r="IA33" s="186">
        <f t="shared" si="206"/>
        <v>7.3783841383072635E-9</v>
      </c>
      <c r="IB33" s="82">
        <f t="shared" si="207"/>
        <v>2.3462364902245452</v>
      </c>
      <c r="IC33" s="82" t="e">
        <f t="shared" ca="1" si="208"/>
        <v>#REF!</v>
      </c>
      <c r="ID33" s="82" t="e">
        <f ca="1">ID$8+ID$9*IE33+ID$10*#REF!+ID$11*EW33/(EW33+EU33)</f>
        <v>#REF!</v>
      </c>
      <c r="IE33" s="82" t="e">
        <f t="shared" ca="1" si="209"/>
        <v>#REF!</v>
      </c>
      <c r="IF33" s="82" t="e">
        <f ca="1">IF$8+IF$9*IE33+IF$10*#REF!+IF$11*(EW33/(EW33+EU33))</f>
        <v>#REF!</v>
      </c>
      <c r="IG33" s="82" t="e">
        <f t="shared" ca="1" si="210"/>
        <v>#REF!</v>
      </c>
      <c r="IH33" s="184">
        <f t="shared" si="211"/>
        <v>6.1363400012474568E-2</v>
      </c>
      <c r="II33" s="187">
        <f t="shared" si="212"/>
        <v>-25</v>
      </c>
      <c r="IJ33" s="187"/>
      <c r="IK33" s="82">
        <f t="shared" si="213"/>
        <v>2.0697291414099563</v>
      </c>
      <c r="IL33" s="187">
        <f t="shared" si="214"/>
        <v>1984.6891928085472</v>
      </c>
      <c r="IM33" s="186">
        <f t="shared" si="215"/>
        <v>1.1809803245268744E-5</v>
      </c>
    </row>
    <row r="34" spans="1:247" ht="14" x14ac:dyDescent="0.2">
      <c r="A34" s="189" t="s">
        <v>232</v>
      </c>
      <c r="F34" s="193">
        <v>51.250334881752664</v>
      </c>
      <c r="G34" s="193">
        <v>1.6765003552327717</v>
      </c>
      <c r="H34" s="193">
        <v>17.692230005780477</v>
      </c>
      <c r="I34" s="193">
        <v>7.1310886989191582</v>
      </c>
      <c r="J34" s="193">
        <v>0.14048885658375179</v>
      </c>
      <c r="K34" s="193">
        <v>4.3645204778685578</v>
      </c>
      <c r="L34" s="193">
        <v>10.321247997019631</v>
      </c>
      <c r="M34" s="193">
        <v>5.310478778865817</v>
      </c>
      <c r="N34" s="193">
        <v>1.1894723190757654</v>
      </c>
      <c r="O34" s="193">
        <v>0.33358443124964637</v>
      </c>
      <c r="P34" s="193">
        <v>0.59005319765175768</v>
      </c>
      <c r="Q34" s="194">
        <v>1.5</v>
      </c>
      <c r="R34" s="176">
        <f t="shared" ca="1" si="4"/>
        <v>12.310379264580709</v>
      </c>
      <c r="T34" s="4">
        <v>47.181800000000003</v>
      </c>
      <c r="U34" s="4">
        <v>1.8571</v>
      </c>
      <c r="V34" s="4">
        <v>5.9888000000000003</v>
      </c>
      <c r="W34" s="4">
        <v>7.4236000000000004</v>
      </c>
      <c r="X34" s="4">
        <v>0.15179999999999999</v>
      </c>
      <c r="Y34" s="4">
        <v>13.1729</v>
      </c>
      <c r="Z34" s="4">
        <v>22.440799999999999</v>
      </c>
      <c r="AA34" s="4">
        <v>0.55000000000000004</v>
      </c>
      <c r="AB34" s="4">
        <v>2.2200000000000001E-2</v>
      </c>
      <c r="AC34" s="4">
        <v>7.0099999999999996E-2</v>
      </c>
      <c r="AE34" s="177">
        <f t="shared" ca="1" si="22"/>
        <v>1420.2466899171752</v>
      </c>
      <c r="AF34" s="178">
        <f t="shared" ca="1" si="23"/>
        <v>1147.0966899171754</v>
      </c>
      <c r="AG34" s="178">
        <f t="shared" ca="1" si="24"/>
        <v>7.1780505007789515</v>
      </c>
      <c r="AH34" s="175"/>
      <c r="AI34" s="179">
        <f t="shared" ca="1" si="25"/>
        <v>1455.5930087118375</v>
      </c>
      <c r="AJ34" s="179">
        <f t="shared" ca="1" si="26"/>
        <v>8.1557534950662891</v>
      </c>
      <c r="AK34" s="179"/>
      <c r="AL34" s="179">
        <f t="shared" si="27"/>
        <v>1411.401101687288</v>
      </c>
      <c r="AM34" s="179">
        <f t="shared" si="28"/>
        <v>4.3402235833564173</v>
      </c>
      <c r="AN34" s="180"/>
      <c r="AO34" s="179">
        <f t="shared" ca="1" si="29"/>
        <v>1417.6387153813814</v>
      </c>
      <c r="AP34" s="179">
        <f t="shared" ca="1" si="30"/>
        <v>1144.4887153813816</v>
      </c>
      <c r="AQ34" s="179">
        <f t="shared" ca="1" si="31"/>
        <v>6.6983057499866012</v>
      </c>
      <c r="AR34" s="179"/>
      <c r="AS34" s="179">
        <f t="shared" ca="1" si="32"/>
        <v>1423.7290912629919</v>
      </c>
      <c r="AT34" s="179">
        <f t="shared" ca="1" si="33"/>
        <v>1150.5790912629918</v>
      </c>
      <c r="AU34" s="181">
        <f t="shared" ca="1" si="34"/>
        <v>6.9321766461736756</v>
      </c>
      <c r="AV34" s="80"/>
      <c r="AW34" s="181">
        <f t="shared" si="35"/>
        <v>1431.2184797116067</v>
      </c>
      <c r="AX34" s="181">
        <f t="shared" si="36"/>
        <v>1158.0684797116069</v>
      </c>
      <c r="AY34" s="181">
        <f t="shared" ca="1" si="37"/>
        <v>1455.5930087118375</v>
      </c>
      <c r="AZ34" s="181">
        <f t="shared" ca="1" si="38"/>
        <v>1182.4430087118376</v>
      </c>
      <c r="BA34" s="181">
        <f t="shared" ca="1" si="39"/>
        <v>8.1557534950662891</v>
      </c>
      <c r="BB34" s="181"/>
      <c r="BC34" s="181">
        <f t="shared" si="40"/>
        <v>1411.401101687288</v>
      </c>
      <c r="BD34" s="181">
        <f t="shared" si="41"/>
        <v>4.3402235833564173</v>
      </c>
      <c r="BE34" s="181">
        <f t="shared" si="42"/>
        <v>1138.2511016872882</v>
      </c>
      <c r="BF34" s="181"/>
      <c r="BG34" s="181">
        <f t="shared" ca="1" si="43"/>
        <v>8.1676400108092366</v>
      </c>
      <c r="BH34" s="181">
        <f t="shared" ca="1" si="44"/>
        <v>8.9172941344923906</v>
      </c>
      <c r="BI34" s="181">
        <f t="shared" ca="1" si="45"/>
        <v>1150.7858889481363</v>
      </c>
      <c r="BJ34" s="181">
        <f t="shared" ca="1" si="46"/>
        <v>1161.2440248965468</v>
      </c>
      <c r="BK34" s="181">
        <f t="shared" ca="1" si="47"/>
        <v>1161.2440248965468</v>
      </c>
      <c r="BL34" s="181"/>
      <c r="BM34" s="181">
        <f t="shared" si="48"/>
        <v>1120.1793452398106</v>
      </c>
      <c r="BN34" s="180"/>
      <c r="BO34" s="182">
        <f t="shared" ca="1" si="49"/>
        <v>0.73295741983714791</v>
      </c>
      <c r="BP34" s="182">
        <f t="shared" ca="1" si="50"/>
        <v>0.73708996581718444</v>
      </c>
      <c r="BQ34" s="182">
        <f t="shared" ca="1" si="51"/>
        <v>6.0921440379689731E-2</v>
      </c>
      <c r="BR34" s="182">
        <f t="shared" ca="1" si="52"/>
        <v>1.3397006969137688E-2</v>
      </c>
      <c r="BS34" s="182">
        <f t="shared" ca="1" si="53"/>
        <v>2.4370965133145663E-2</v>
      </c>
      <c r="BT34" s="182">
        <f t="shared" ca="1" si="54"/>
        <v>9.5961591361920548E-2</v>
      </c>
      <c r="BU34" s="182">
        <f t="shared" si="55"/>
        <v>9.9000731048873247E-2</v>
      </c>
      <c r="BV34" s="181">
        <f t="shared" ca="1" si="56"/>
        <v>1.0307417007099513</v>
      </c>
      <c r="BW34" s="180"/>
      <c r="BX34" s="182">
        <f t="shared" si="57"/>
        <v>0.7962655834436585</v>
      </c>
      <c r="BY34" s="182">
        <f t="shared" si="58"/>
        <v>9.1392104944752695E-2</v>
      </c>
      <c r="BZ34" s="182">
        <f t="shared" si="59"/>
        <v>1.4230225661557121E-2</v>
      </c>
      <c r="CA34" s="182">
        <f t="shared" si="60"/>
        <v>4.0394505655745434E-2</v>
      </c>
      <c r="CB34" s="182">
        <f t="shared" si="61"/>
        <v>9.9256450221490017E-2</v>
      </c>
      <c r="CC34" s="182">
        <f t="shared" si="62"/>
        <v>1.0496706394234831E-3</v>
      </c>
      <c r="CD34" s="182">
        <f t="shared" si="63"/>
        <v>1.0425885405666271</v>
      </c>
      <c r="CE34" s="182">
        <f t="shared" si="64"/>
        <v>0.34491641641001414</v>
      </c>
      <c r="CF34" s="180"/>
      <c r="CG34" s="181">
        <f t="shared" ca="1" si="65"/>
        <v>5.3168467831355883</v>
      </c>
      <c r="CH34" s="181">
        <f t="shared" ca="1" si="66"/>
        <v>4.166777968553582</v>
      </c>
      <c r="CI34" s="181">
        <f t="shared" ca="1" si="67"/>
        <v>11.818651616846555</v>
      </c>
      <c r="CJ34" s="181">
        <f t="shared" ca="1" si="68"/>
        <v>1131.1355114666508</v>
      </c>
      <c r="CK34" s="183">
        <f t="shared" ca="1" si="69"/>
        <v>0.27583236282302265</v>
      </c>
      <c r="CL34" s="79"/>
      <c r="CM34" s="181">
        <f t="shared" si="70"/>
        <v>0.52558815926486635</v>
      </c>
      <c r="CN34" s="181">
        <f t="shared" si="71"/>
        <v>0.11230327937823041</v>
      </c>
      <c r="CO34" s="181">
        <f t="shared" ca="1" si="72"/>
        <v>663.116891071071</v>
      </c>
      <c r="CP34" s="184"/>
      <c r="CQ34" s="80">
        <f t="shared" si="73"/>
        <v>0.85297381981237475</v>
      </c>
      <c r="CR34" s="80">
        <f t="shared" si="74"/>
        <v>2.0988051338187E-2</v>
      </c>
      <c r="CS34" s="80">
        <f t="shared" si="75"/>
        <v>0.34703916214592789</v>
      </c>
      <c r="CT34" s="80">
        <f t="shared" si="76"/>
        <v>9.9254641832007703E-2</v>
      </c>
      <c r="CU34" s="80">
        <f t="shared" si="77"/>
        <v>1.9804596522819636E-3</v>
      </c>
      <c r="CV34" s="80">
        <f t="shared" si="78"/>
        <v>0.10828893316532581</v>
      </c>
      <c r="CW34" s="80">
        <f t="shared" si="79"/>
        <v>0.18405361156222705</v>
      </c>
      <c r="CX34" s="80">
        <f t="shared" si="80"/>
        <v>0.17136408612820869</v>
      </c>
      <c r="CY34" s="80">
        <f t="shared" si="81"/>
        <v>2.5255261774932387E-2</v>
      </c>
      <c r="CZ34" s="80">
        <f t="shared" si="82"/>
        <v>4.3893208110312668E-3</v>
      </c>
      <c r="DA34" s="80">
        <f t="shared" si="83"/>
        <v>8.3142971551006094E-3</v>
      </c>
      <c r="DB34" s="80">
        <f t="shared" si="84"/>
        <v>1.8239016453776054</v>
      </c>
      <c r="DC34" s="80"/>
      <c r="DD34" s="80">
        <f t="shared" si="85"/>
        <v>0.46766437322654103</v>
      </c>
      <c r="DE34" s="80">
        <f t="shared" si="86"/>
        <v>1.150722759167302E-2</v>
      </c>
      <c r="DF34" s="80">
        <f t="shared" si="87"/>
        <v>0.19027295853668677</v>
      </c>
      <c r="DG34" s="80">
        <f t="shared" si="88"/>
        <v>5.441885645728383E-2</v>
      </c>
      <c r="DH34" s="80">
        <f t="shared" si="89"/>
        <v>1.0858368691651385E-3</v>
      </c>
      <c r="DI34" s="80">
        <f t="shared" si="90"/>
        <v>5.9372134149759254E-2</v>
      </c>
      <c r="DJ34" s="80">
        <f t="shared" si="91"/>
        <v>0.10091202671409517</v>
      </c>
      <c r="DK34" s="80">
        <f t="shared" si="92"/>
        <v>9.395467489297149E-2</v>
      </c>
      <c r="DL34" s="80">
        <f t="shared" si="93"/>
        <v>1.3846833155141843E-2</v>
      </c>
      <c r="DM34" s="80">
        <f t="shared" si="94"/>
        <v>2.4065556507146734E-3</v>
      </c>
      <c r="DN34" s="80">
        <f t="shared" si="95"/>
        <v>4.5585227559676259E-3</v>
      </c>
      <c r="DO34" s="80">
        <f t="shared" si="96"/>
        <v>0.99999999999999978</v>
      </c>
      <c r="DP34" s="80">
        <f t="shared" si="97"/>
        <v>52.176480609778977</v>
      </c>
      <c r="DQ34" s="80">
        <f t="shared" si="98"/>
        <v>0.78526004297295637</v>
      </c>
      <c r="DR34" s="80">
        <f t="shared" si="99"/>
        <v>2.3248972192872201E-2</v>
      </c>
      <c r="DS34" s="80">
        <f t="shared" si="100"/>
        <v>5.8736183442688876E-2</v>
      </c>
      <c r="DT34" s="80">
        <f t="shared" si="101"/>
        <v>0.10332598432210939</v>
      </c>
      <c r="DU34" s="80">
        <f t="shared" si="102"/>
        <v>2.1399118942731278E-3</v>
      </c>
      <c r="DV34" s="80">
        <f t="shared" si="103"/>
        <v>0.32683528349262114</v>
      </c>
      <c r="DW34" s="80">
        <f t="shared" si="104"/>
        <v>0.4001754717586764</v>
      </c>
      <c r="DX34" s="80">
        <f t="shared" si="105"/>
        <v>8.8739877603507007E-3</v>
      </c>
      <c r="DY34" s="80">
        <f t="shared" si="106"/>
        <v>2.3567879740116353E-4</v>
      </c>
      <c r="DZ34" s="80">
        <f t="shared" si="107"/>
        <v>4.6118967198295765E-4</v>
      </c>
      <c r="EA34" s="80">
        <f t="shared" si="108"/>
        <v>1.7092927063059327</v>
      </c>
      <c r="EB34" s="80"/>
      <c r="EC34" s="80">
        <f t="shared" si="109"/>
        <v>1.5705200859459127</v>
      </c>
      <c r="ED34" s="80">
        <f t="shared" si="110"/>
        <v>4.6497944385744401E-2</v>
      </c>
      <c r="EE34" s="80">
        <f t="shared" si="111"/>
        <v>0.17620855032806662</v>
      </c>
      <c r="EF34" s="80">
        <f t="shared" si="112"/>
        <v>0.10332598432210939</v>
      </c>
      <c r="EG34" s="80">
        <f t="shared" si="113"/>
        <v>2.1399118942731278E-3</v>
      </c>
      <c r="EH34" s="80">
        <f t="shared" si="114"/>
        <v>0.32683528349262114</v>
      </c>
      <c r="EI34" s="80">
        <f t="shared" si="115"/>
        <v>0.4001754717586764</v>
      </c>
      <c r="EJ34" s="80">
        <f t="shared" si="116"/>
        <v>8.8739877603507007E-3</v>
      </c>
      <c r="EK34" s="80">
        <f t="shared" si="117"/>
        <v>2.3567879740116353E-4</v>
      </c>
      <c r="EL34" s="80">
        <f t="shared" si="118"/>
        <v>1.3835690159488729E-3</v>
      </c>
      <c r="EM34" s="80">
        <f t="shared" si="119"/>
        <v>2.6361964677011049</v>
      </c>
      <c r="EN34" s="80">
        <f t="shared" si="120"/>
        <v>2.2760063878062549</v>
      </c>
      <c r="EO34" s="80"/>
      <c r="EP34" s="80">
        <f t="shared" si="121"/>
        <v>1.7872568738954628</v>
      </c>
      <c r="EQ34" s="80">
        <f t="shared" si="122"/>
        <v>5.2914809220907119E-2</v>
      </c>
      <c r="ER34" s="80">
        <f t="shared" si="123"/>
        <v>0.21274312610453716</v>
      </c>
      <c r="ES34" s="80">
        <f t="shared" si="124"/>
        <v>5.4624731317302555E-2</v>
      </c>
      <c r="ET34" s="80">
        <f t="shared" si="125"/>
        <v>0.26736785742183972</v>
      </c>
      <c r="EU34" s="80">
        <f t="shared" si="126"/>
        <v>0.23517060034348991</v>
      </c>
      <c r="EV34" s="80">
        <f t="shared" si="127"/>
        <v>4.8704531407082223E-3</v>
      </c>
      <c r="EW34" s="80">
        <f t="shared" si="128"/>
        <v>0.74387919298967398</v>
      </c>
      <c r="EX34" s="80">
        <f t="shared" si="129"/>
        <v>0.91080192996612908</v>
      </c>
      <c r="EY34" s="80">
        <f t="shared" si="130"/>
        <v>4.0394505655745434E-2</v>
      </c>
      <c r="EZ34" s="80">
        <f t="shared" si="131"/>
        <v>1.0728128967110887E-3</v>
      </c>
      <c r="FA34" s="80">
        <f t="shared" si="132"/>
        <v>2.0993412788469661E-3</v>
      </c>
      <c r="FB34" s="80">
        <f t="shared" si="133"/>
        <v>4.0458283768095153</v>
      </c>
      <c r="FC34" s="80">
        <f t="shared" si="134"/>
        <v>9.0583940722318831E-2</v>
      </c>
      <c r="FD34" s="80">
        <f t="shared" si="135"/>
        <v>0.13592779290056356</v>
      </c>
      <c r="FE34" s="80">
        <f t="shared" si="136"/>
        <v>4.0394505655745434E-2</v>
      </c>
      <c r="FF34" s="80">
        <f t="shared" si="137"/>
        <v>1.4230225661557121E-2</v>
      </c>
      <c r="FG34" s="80">
        <f t="shared" si="138"/>
        <v>9.9256450221490017E-2</v>
      </c>
      <c r="FH34" s="80">
        <f t="shared" si="139"/>
        <v>1.0496706394234831E-3</v>
      </c>
      <c r="FI34" s="184">
        <f t="shared" si="140"/>
        <v>0.7962655834436585</v>
      </c>
      <c r="FJ34" s="80">
        <f t="shared" si="141"/>
        <v>9.1392104944752695E-2</v>
      </c>
      <c r="FK34" s="80">
        <f t="shared" si="142"/>
        <v>1.0425885405666273</v>
      </c>
      <c r="FL34" s="80">
        <f t="shared" si="143"/>
        <v>0.7962655834436585</v>
      </c>
      <c r="FM34" s="80">
        <f t="shared" si="144"/>
        <v>2.3351856901377874</v>
      </c>
      <c r="FN34" s="80">
        <f t="shared" si="145"/>
        <v>-3.4238986851636413</v>
      </c>
      <c r="FO34" s="80">
        <f t="shared" si="146"/>
        <v>-3.4238986851636413</v>
      </c>
      <c r="FP34" s="80">
        <f t="shared" si="147"/>
        <v>0.52176480609778975</v>
      </c>
      <c r="FQ34" s="185">
        <f t="shared" ca="1" si="148"/>
        <v>1455.5930087118375</v>
      </c>
      <c r="FR34" s="185">
        <f t="shared" ca="1" si="149"/>
        <v>8.1557534950662891</v>
      </c>
      <c r="FS34" s="80">
        <f t="shared" ca="1" si="150"/>
        <v>0.14555930087118374</v>
      </c>
      <c r="FT34" s="184">
        <f t="shared" ca="1" si="151"/>
        <v>-4.4323506521875418</v>
      </c>
      <c r="FU34" s="184">
        <f t="shared" ca="1" si="152"/>
        <v>5.6847660831676174</v>
      </c>
      <c r="FV34" s="80">
        <f t="shared" si="153"/>
        <v>175.25965464008081</v>
      </c>
      <c r="FW34" s="80">
        <f t="shared" si="154"/>
        <v>4.0310182396412736E-2</v>
      </c>
      <c r="FX34" s="184">
        <f t="shared" si="155"/>
        <v>75.979709924369189</v>
      </c>
      <c r="FY34" s="184">
        <f t="shared" si="156"/>
        <v>314.15961327221464</v>
      </c>
      <c r="FZ34" s="184">
        <f t="shared" si="157"/>
        <v>1.6611494615586205E-3</v>
      </c>
      <c r="GA34" s="184">
        <f t="shared" si="158"/>
        <v>0.34491641641001414</v>
      </c>
      <c r="GB34" s="80">
        <f t="shared" si="159"/>
        <v>0.95606688876258272</v>
      </c>
      <c r="GC34" s="80">
        <f t="shared" si="160"/>
        <v>0.20022282253937546</v>
      </c>
      <c r="GD34" s="80">
        <f t="shared" si="161"/>
        <v>0.13431820399640049</v>
      </c>
      <c r="GE34" s="80">
        <f t="shared" si="162"/>
        <v>0.89246045946179042</v>
      </c>
      <c r="GF34" s="80">
        <f t="shared" si="163"/>
        <v>-3.9946068509453259E-3</v>
      </c>
      <c r="GG34" s="80">
        <f t="shared" si="164"/>
        <v>0.14458665962117107</v>
      </c>
      <c r="GH34" s="80">
        <f t="shared" si="165"/>
        <v>0.86568179600359951</v>
      </c>
      <c r="GI34" s="80">
        <f t="shared" si="166"/>
        <v>0.28253527145386914</v>
      </c>
      <c r="GJ34" s="80">
        <f t="shared" si="167"/>
        <v>-6.3521418005834974E-3</v>
      </c>
      <c r="GK34" s="80">
        <f t="shared" si="168"/>
        <v>1.5824745595950755E-2</v>
      </c>
      <c r="GL34" s="80">
        <f t="shared" si="169"/>
        <v>1.5824745595950755E-2</v>
      </c>
      <c r="GM34" s="80">
        <f t="shared" si="170"/>
        <v>0.1287619140252203</v>
      </c>
      <c r="GN34" s="80">
        <f t="shared" si="171"/>
        <v>2.8108365641466522E-2</v>
      </c>
      <c r="GO34" s="80">
        <f t="shared" si="172"/>
        <v>0.71577082734820741</v>
      </c>
      <c r="GP34" s="80">
        <f t="shared" si="173"/>
        <v>0.91080192996612908</v>
      </c>
      <c r="GQ34" s="80">
        <f t="shared" si="174"/>
        <v>4.0394505655745434E-2</v>
      </c>
      <c r="GR34" s="80">
        <f t="shared" si="175"/>
        <v>440.68705272718682</v>
      </c>
      <c r="GS34" s="80">
        <f t="shared" si="176"/>
        <v>11.713720887137425</v>
      </c>
      <c r="GT34" s="80">
        <f t="shared" si="177"/>
        <v>2.3426487595858889</v>
      </c>
      <c r="GU34" s="80">
        <f t="shared" si="178"/>
        <v>9.6341430237969679E-6</v>
      </c>
      <c r="GV34" s="80">
        <f t="shared" si="179"/>
        <v>1982.6416821690752</v>
      </c>
      <c r="GW34" s="80">
        <f t="shared" si="180"/>
        <v>-8.4608179501788998E-3</v>
      </c>
      <c r="GX34" s="184">
        <f t="shared" ca="1" si="181"/>
        <v>24.793276616846541</v>
      </c>
      <c r="GY34" s="81" t="e">
        <f>#REF!</f>
        <v>#REF!</v>
      </c>
      <c r="GZ34" s="81" t="e">
        <f>#REF!</f>
        <v>#REF!</v>
      </c>
      <c r="HA34" s="81">
        <f t="shared" si="182"/>
        <v>6.4999510979415822</v>
      </c>
      <c r="HB34" s="81">
        <f t="shared" si="183"/>
        <v>5.2217331834330096</v>
      </c>
      <c r="HC34" s="81" t="e">
        <f t="shared" si="184"/>
        <v>#REF!</v>
      </c>
      <c r="HD34" s="80">
        <f t="shared" si="185"/>
        <v>440.68705272718682</v>
      </c>
      <c r="HE34" s="80">
        <f t="shared" si="186"/>
        <v>11.713720887137425</v>
      </c>
      <c r="HF34" s="81">
        <f t="shared" si="187"/>
        <v>0.27681691095631322</v>
      </c>
      <c r="HG34" s="81"/>
      <c r="HH34" s="82">
        <f t="shared" si="188"/>
        <v>0.14945711276187928</v>
      </c>
      <c r="HI34" s="82">
        <f t="shared" si="189"/>
        <v>0.74387919298967398</v>
      </c>
      <c r="HJ34" s="82">
        <f t="shared" si="190"/>
        <v>4.0394505655745434E-2</v>
      </c>
      <c r="HK34" s="82">
        <f t="shared" si="191"/>
        <v>0</v>
      </c>
      <c r="HL34" s="82">
        <f t="shared" si="192"/>
        <v>5.0189435066573397E-2</v>
      </c>
      <c r="HM34" s="82">
        <f t="shared" si="193"/>
        <v>0</v>
      </c>
      <c r="HN34" s="82">
        <f t="shared" si="194"/>
        <v>0</v>
      </c>
      <c r="HO34" s="82">
        <f t="shared" si="195"/>
        <v>5.4624731317302555E-2</v>
      </c>
      <c r="HP34" s="82">
        <f t="shared" si="196"/>
        <v>0.16255369103796374</v>
      </c>
      <c r="HQ34" s="82">
        <f t="shared" si="197"/>
        <v>0.16730218149607473</v>
      </c>
      <c r="HR34" s="82">
        <f t="shared" si="198"/>
        <v>0.58127204316300707</v>
      </c>
      <c r="HS34" s="82">
        <f t="shared" si="199"/>
        <v>0.11678676069858489</v>
      </c>
      <c r="HT34" s="82">
        <f t="shared" si="200"/>
        <v>4.0638621592881036E-2</v>
      </c>
      <c r="HU34" s="82">
        <f t="shared" si="201"/>
        <v>8.1649427852445305E-3</v>
      </c>
      <c r="HV34" s="82">
        <f t="shared" si="202"/>
        <v>4.0394505655745434E-2</v>
      </c>
      <c r="HW34" s="82"/>
      <c r="HX34" s="186">
        <f t="shared" si="203"/>
        <v>-8.8020609738295614E-7</v>
      </c>
      <c r="HY34" s="186">
        <f t="shared" si="204"/>
        <v>1.7341479851672708E-12</v>
      </c>
      <c r="HZ34" s="186">
        <f t="shared" si="205"/>
        <v>2.6720047165873663E-5</v>
      </c>
      <c r="IA34" s="186">
        <f t="shared" si="206"/>
        <v>7.4001817403196411E-9</v>
      </c>
      <c r="IB34" s="82">
        <f t="shared" si="207"/>
        <v>2.3426487595858889</v>
      </c>
      <c r="IC34" s="82" t="e">
        <f t="shared" ca="1" si="208"/>
        <v>#REF!</v>
      </c>
      <c r="ID34" s="82" t="e">
        <f ca="1">ID$8+ID$9*IE34+ID$10*#REF!+ID$11*EW34/(EW34+EU34)</f>
        <v>#REF!</v>
      </c>
      <c r="IE34" s="82" t="e">
        <f t="shared" ca="1" si="209"/>
        <v>#REF!</v>
      </c>
      <c r="IF34" s="82" t="e">
        <f ca="1">IF$8+IF$9*IE34+IF$10*#REF!+IF$11*(EW34/(EW34+EU34))</f>
        <v>#REF!</v>
      </c>
      <c r="IG34" s="82" t="e">
        <f t="shared" ca="1" si="210"/>
        <v>#REF!</v>
      </c>
      <c r="IH34" s="184">
        <f t="shared" si="211"/>
        <v>4.0310182396412736E-2</v>
      </c>
      <c r="II34" s="187">
        <f t="shared" si="212"/>
        <v>-25</v>
      </c>
      <c r="IJ34" s="187"/>
      <c r="IK34" s="82">
        <f t="shared" si="213"/>
        <v>2.0693855068885671</v>
      </c>
      <c r="IL34" s="187">
        <f t="shared" si="214"/>
        <v>1982.6416821690752</v>
      </c>
      <c r="IM34" s="186">
        <f t="shared" si="215"/>
        <v>1.1829475968270708E-5</v>
      </c>
    </row>
    <row r="35" spans="1:247" ht="14" x14ac:dyDescent="0.2">
      <c r="A35" s="189" t="s">
        <v>232</v>
      </c>
      <c r="F35" s="193">
        <v>51.250334881752664</v>
      </c>
      <c r="G35" s="193">
        <v>1.6765003552327717</v>
      </c>
      <c r="H35" s="193">
        <v>17.692230005780477</v>
      </c>
      <c r="I35" s="193">
        <v>7.1310886989191582</v>
      </c>
      <c r="J35" s="193">
        <v>0.14048885658375179</v>
      </c>
      <c r="K35" s="193">
        <v>4.3645204778685578</v>
      </c>
      <c r="L35" s="193">
        <v>10.321247997019631</v>
      </c>
      <c r="M35" s="193">
        <v>5.310478778865817</v>
      </c>
      <c r="N35" s="193">
        <v>1.1894723190757654</v>
      </c>
      <c r="O35" s="193">
        <v>0.33358443124964637</v>
      </c>
      <c r="P35" s="193">
        <v>0.59005319765175768</v>
      </c>
      <c r="Q35" s="194">
        <v>1.5</v>
      </c>
      <c r="R35" s="176">
        <f t="shared" ca="1" si="4"/>
        <v>9.8295147708674939</v>
      </c>
      <c r="T35" s="4">
        <v>46.397500000000001</v>
      </c>
      <c r="U35" s="4">
        <v>1.8326</v>
      </c>
      <c r="V35" s="4">
        <v>5.5842000000000001</v>
      </c>
      <c r="W35" s="4">
        <v>7.5411000000000001</v>
      </c>
      <c r="X35" s="4">
        <v>0.1709</v>
      </c>
      <c r="Y35" s="4">
        <v>13.7639</v>
      </c>
      <c r="Z35" s="4">
        <v>22.192699999999999</v>
      </c>
      <c r="AA35" s="4">
        <v>0.47239999999999999</v>
      </c>
      <c r="AB35" s="4">
        <v>2.7900000000000001E-2</v>
      </c>
      <c r="AC35" s="4">
        <v>4.9000000000000002E-2</v>
      </c>
      <c r="AE35" s="177">
        <f t="shared" ca="1" si="22"/>
        <v>1407.4379880717165</v>
      </c>
      <c r="AF35" s="178">
        <f t="shared" ca="1" si="23"/>
        <v>1134.2879880717164</v>
      </c>
      <c r="AG35" s="178">
        <f t="shared" ca="1" si="24"/>
        <v>5.1229911530865468</v>
      </c>
      <c r="AH35" s="175"/>
      <c r="AI35" s="179">
        <f t="shared" ca="1" si="25"/>
        <v>1432.5435844575272</v>
      </c>
      <c r="AJ35" s="179">
        <f t="shared" ca="1" si="26"/>
        <v>5.4455733791090326</v>
      </c>
      <c r="AK35" s="179"/>
      <c r="AL35" s="179">
        <f t="shared" si="27"/>
        <v>1397.5722037158334</v>
      </c>
      <c r="AM35" s="179">
        <f t="shared" si="28"/>
        <v>2.4186262435247543</v>
      </c>
      <c r="AN35" s="180"/>
      <c r="AO35" s="179">
        <f t="shared" ca="1" si="29"/>
        <v>1403.3851628916477</v>
      </c>
      <c r="AP35" s="179">
        <f t="shared" ca="1" si="30"/>
        <v>1130.2351628916476</v>
      </c>
      <c r="AQ35" s="179">
        <f t="shared" ca="1" si="31"/>
        <v>4.3630360126100518</v>
      </c>
      <c r="AR35" s="179"/>
      <c r="AS35" s="179">
        <f t="shared" ca="1" si="32"/>
        <v>1400.4937626762216</v>
      </c>
      <c r="AT35" s="179">
        <f t="shared" ca="1" si="33"/>
        <v>1127.3437626762216</v>
      </c>
      <c r="AU35" s="181">
        <f t="shared" ca="1" si="34"/>
        <v>4.2556897089828043</v>
      </c>
      <c r="AV35" s="80"/>
      <c r="AW35" s="181">
        <f t="shared" si="35"/>
        <v>1412.7093037569693</v>
      </c>
      <c r="AX35" s="181">
        <f t="shared" si="36"/>
        <v>1139.5593037569693</v>
      </c>
      <c r="AY35" s="181">
        <f t="shared" ca="1" si="37"/>
        <v>1432.5435844575272</v>
      </c>
      <c r="AZ35" s="181">
        <f t="shared" ca="1" si="38"/>
        <v>1159.3935844575271</v>
      </c>
      <c r="BA35" s="181">
        <f t="shared" ca="1" si="39"/>
        <v>5.4455733791090326</v>
      </c>
      <c r="BB35" s="181"/>
      <c r="BC35" s="181">
        <f t="shared" si="40"/>
        <v>1397.5722037158334</v>
      </c>
      <c r="BD35" s="181">
        <f t="shared" si="41"/>
        <v>2.4186262435247543</v>
      </c>
      <c r="BE35" s="181">
        <f t="shared" si="42"/>
        <v>1124.4222037158333</v>
      </c>
      <c r="BF35" s="181"/>
      <c r="BG35" s="181">
        <f t="shared" ca="1" si="43"/>
        <v>5.7632327553240579</v>
      </c>
      <c r="BH35" s="181">
        <f t="shared" ca="1" si="44"/>
        <v>6.3322175557714129</v>
      </c>
      <c r="BI35" s="181">
        <f t="shared" ca="1" si="45"/>
        <v>1134.9348741044923</v>
      </c>
      <c r="BJ35" s="181">
        <f t="shared" ca="1" si="46"/>
        <v>1137.6566067450567</v>
      </c>
      <c r="BK35" s="181">
        <f t="shared" ca="1" si="47"/>
        <v>1137.6566067450567</v>
      </c>
      <c r="BL35" s="181"/>
      <c r="BM35" s="181">
        <f t="shared" si="48"/>
        <v>1110.5838256942611</v>
      </c>
      <c r="BN35" s="180"/>
      <c r="BO35" s="182">
        <f t="shared" ca="1" si="49"/>
        <v>0.74612095958885216</v>
      </c>
      <c r="BP35" s="182">
        <f t="shared" ca="1" si="50"/>
        <v>0.782823125233996</v>
      </c>
      <c r="BQ35" s="182">
        <f t="shared" ca="1" si="51"/>
        <v>6.1863184681268106E-2</v>
      </c>
      <c r="BR35" s="182">
        <f t="shared" ca="1" si="52"/>
        <v>1.3028601767610963E-2</v>
      </c>
      <c r="BS35" s="182">
        <f t="shared" ca="1" si="53"/>
        <v>2.4360470447408026E-2</v>
      </c>
      <c r="BT35" s="182">
        <f t="shared" ca="1" si="54"/>
        <v>9.7229116717063607E-2</v>
      </c>
      <c r="BU35" s="182">
        <f t="shared" si="55"/>
        <v>9.9000731048873247E-2</v>
      </c>
      <c r="BV35" s="181">
        <f t="shared" ca="1" si="56"/>
        <v>1.0783052298962199</v>
      </c>
      <c r="BW35" s="180"/>
      <c r="BX35" s="182">
        <f t="shared" si="57"/>
        <v>0.79792931051151406</v>
      </c>
      <c r="BY35" s="182">
        <f t="shared" si="58"/>
        <v>0.11458021635251397</v>
      </c>
      <c r="BZ35" s="182">
        <f t="shared" si="59"/>
        <v>0</v>
      </c>
      <c r="CA35" s="182">
        <f t="shared" si="60"/>
        <v>2.8465418129097253E-2</v>
      </c>
      <c r="CB35" s="182">
        <f t="shared" si="61"/>
        <v>0.11176208639998397</v>
      </c>
      <c r="CC35" s="182">
        <f t="shared" si="62"/>
        <v>7.4162329494099866E-4</v>
      </c>
      <c r="CD35" s="182">
        <f t="shared" si="63"/>
        <v>1.0534786546880504</v>
      </c>
      <c r="CE35" s="182">
        <f t="shared" si="64"/>
        <v>0.33533114227853567</v>
      </c>
      <c r="CF35" s="180"/>
      <c r="CG35" s="181">
        <f t="shared" ca="1" si="65"/>
        <v>2.557989522418211</v>
      </c>
      <c r="CH35" s="181">
        <f t="shared" ca="1" si="66"/>
        <v>1.2369395545335209</v>
      </c>
      <c r="CI35" s="181">
        <f t="shared" ca="1" si="67"/>
        <v>10.845721227687022</v>
      </c>
      <c r="CJ35" s="181">
        <f t="shared" ca="1" si="68"/>
        <v>1114.3793683930112</v>
      </c>
      <c r="CK35" s="183">
        <f t="shared" ca="1" si="69"/>
        <v>0.27064061271320006</v>
      </c>
      <c r="CL35" s="79"/>
      <c r="CM35" s="181">
        <f t="shared" si="70"/>
        <v>-0.35733619296097036</v>
      </c>
      <c r="CN35" s="181">
        <f t="shared" si="71"/>
        <v>-0.85688490774173476</v>
      </c>
      <c r="CO35" s="181">
        <f t="shared" ca="1" si="72"/>
        <v>686.12855798104476</v>
      </c>
      <c r="CP35" s="184"/>
      <c r="CQ35" s="80">
        <f t="shared" si="73"/>
        <v>0.85297381981237475</v>
      </c>
      <c r="CR35" s="80">
        <f t="shared" si="74"/>
        <v>2.0988051338187E-2</v>
      </c>
      <c r="CS35" s="80">
        <f t="shared" si="75"/>
        <v>0.34703916214592789</v>
      </c>
      <c r="CT35" s="80">
        <f t="shared" si="76"/>
        <v>9.9254641832007703E-2</v>
      </c>
      <c r="CU35" s="80">
        <f t="shared" si="77"/>
        <v>1.9804596522819636E-3</v>
      </c>
      <c r="CV35" s="80">
        <f t="shared" si="78"/>
        <v>0.10828893316532581</v>
      </c>
      <c r="CW35" s="80">
        <f t="shared" si="79"/>
        <v>0.18405361156222705</v>
      </c>
      <c r="CX35" s="80">
        <f t="shared" si="80"/>
        <v>0.17136408612820869</v>
      </c>
      <c r="CY35" s="80">
        <f t="shared" si="81"/>
        <v>2.5255261774932387E-2</v>
      </c>
      <c r="CZ35" s="80">
        <f t="shared" si="82"/>
        <v>4.3893208110312668E-3</v>
      </c>
      <c r="DA35" s="80">
        <f t="shared" si="83"/>
        <v>8.3142971551006094E-3</v>
      </c>
      <c r="DB35" s="80">
        <f t="shared" si="84"/>
        <v>1.8239016453776054</v>
      </c>
      <c r="DC35" s="80"/>
      <c r="DD35" s="80">
        <f t="shared" si="85"/>
        <v>0.46766437322654103</v>
      </c>
      <c r="DE35" s="80">
        <f t="shared" si="86"/>
        <v>1.150722759167302E-2</v>
      </c>
      <c r="DF35" s="80">
        <f t="shared" si="87"/>
        <v>0.19027295853668677</v>
      </c>
      <c r="DG35" s="80">
        <f t="shared" si="88"/>
        <v>5.441885645728383E-2</v>
      </c>
      <c r="DH35" s="80">
        <f t="shared" si="89"/>
        <v>1.0858368691651385E-3</v>
      </c>
      <c r="DI35" s="80">
        <f t="shared" si="90"/>
        <v>5.9372134149759254E-2</v>
      </c>
      <c r="DJ35" s="80">
        <f t="shared" si="91"/>
        <v>0.10091202671409517</v>
      </c>
      <c r="DK35" s="80">
        <f t="shared" si="92"/>
        <v>9.395467489297149E-2</v>
      </c>
      <c r="DL35" s="80">
        <f t="shared" si="93"/>
        <v>1.3846833155141843E-2</v>
      </c>
      <c r="DM35" s="80">
        <f t="shared" si="94"/>
        <v>2.4065556507146734E-3</v>
      </c>
      <c r="DN35" s="80">
        <f t="shared" si="95"/>
        <v>4.5585227559676259E-3</v>
      </c>
      <c r="DO35" s="80">
        <f t="shared" si="96"/>
        <v>0.99999999999999978</v>
      </c>
      <c r="DP35" s="80">
        <f t="shared" si="97"/>
        <v>52.176480609778977</v>
      </c>
      <c r="DQ35" s="80">
        <f t="shared" si="98"/>
        <v>0.77220671623036308</v>
      </c>
      <c r="DR35" s="80">
        <f t="shared" si="99"/>
        <v>2.2942257520143016E-2</v>
      </c>
      <c r="DS35" s="80">
        <f t="shared" si="100"/>
        <v>5.4767999529231767E-2</v>
      </c>
      <c r="DT35" s="80">
        <f t="shared" si="101"/>
        <v>0.1049614176910743</v>
      </c>
      <c r="DU35" s="80">
        <f t="shared" si="102"/>
        <v>2.4091629955947137E-3</v>
      </c>
      <c r="DV35" s="80">
        <f t="shared" si="103"/>
        <v>0.3414986949315707</v>
      </c>
      <c r="DW35" s="80">
        <f t="shared" si="104"/>
        <v>0.39575122955058545</v>
      </c>
      <c r="DX35" s="80">
        <f t="shared" si="105"/>
        <v>7.6219487599812185E-3</v>
      </c>
      <c r="DY35" s="80">
        <f t="shared" si="106"/>
        <v>2.9619092105821906E-4</v>
      </c>
      <c r="DZ35" s="80">
        <f t="shared" si="107"/>
        <v>3.2237223861861523E-4</v>
      </c>
      <c r="EA35" s="80">
        <f t="shared" si="108"/>
        <v>1.7027779903682208</v>
      </c>
      <c r="EB35" s="80"/>
      <c r="EC35" s="80">
        <f t="shared" si="109"/>
        <v>1.5444134324607262</v>
      </c>
      <c r="ED35" s="80">
        <f t="shared" si="110"/>
        <v>4.5884515040286032E-2</v>
      </c>
      <c r="EE35" s="80">
        <f t="shared" si="111"/>
        <v>0.16430399858769529</v>
      </c>
      <c r="EF35" s="80">
        <f t="shared" si="112"/>
        <v>0.1049614176910743</v>
      </c>
      <c r="EG35" s="80">
        <f t="shared" si="113"/>
        <v>2.4091629955947137E-3</v>
      </c>
      <c r="EH35" s="80">
        <f t="shared" si="114"/>
        <v>0.3414986949315707</v>
      </c>
      <c r="EI35" s="80">
        <f t="shared" si="115"/>
        <v>0.39575122955058545</v>
      </c>
      <c r="EJ35" s="80">
        <f t="shared" si="116"/>
        <v>7.6219487599812185E-3</v>
      </c>
      <c r="EK35" s="80">
        <f t="shared" si="117"/>
        <v>2.9619092105821906E-4</v>
      </c>
      <c r="EL35" s="80">
        <f t="shared" si="118"/>
        <v>9.671167158558457E-4</v>
      </c>
      <c r="EM35" s="80">
        <f t="shared" si="119"/>
        <v>2.6081077076544275</v>
      </c>
      <c r="EN35" s="80">
        <f t="shared" si="120"/>
        <v>2.3005184879408347</v>
      </c>
      <c r="EO35" s="80"/>
      <c r="EP35" s="80">
        <f t="shared" si="121"/>
        <v>1.7764758272000321</v>
      </c>
      <c r="EQ35" s="80">
        <f t="shared" si="122"/>
        <v>5.2779087580188656E-2</v>
      </c>
      <c r="ER35" s="80">
        <f t="shared" si="123"/>
        <v>0.22352417279996795</v>
      </c>
      <c r="ES35" s="80">
        <f t="shared" si="124"/>
        <v>2.8465418129097253E-2</v>
      </c>
      <c r="ET35" s="80">
        <f t="shared" si="125"/>
        <v>0.2519895909290652</v>
      </c>
      <c r="EU35" s="80">
        <f t="shared" si="126"/>
        <v>0.24146568191879661</v>
      </c>
      <c r="EV35" s="80">
        <f t="shared" si="127"/>
        <v>5.5423240118285628E-3</v>
      </c>
      <c r="EW35" s="80">
        <f t="shared" si="128"/>
        <v>0.78562406129774542</v>
      </c>
      <c r="EX35" s="80">
        <f t="shared" si="129"/>
        <v>0.91043302020643901</v>
      </c>
      <c r="EY35" s="80">
        <f t="shared" si="130"/>
        <v>3.5068868072949025E-2</v>
      </c>
      <c r="EZ35" s="80">
        <f t="shared" si="131"/>
        <v>1.3627853797093144E-3</v>
      </c>
      <c r="FA35" s="80">
        <f t="shared" si="132"/>
        <v>1.4832465898819973E-3</v>
      </c>
      <c r="FB35" s="80">
        <f t="shared" si="133"/>
        <v>4.0622244931866369</v>
      </c>
      <c r="FC35" s="80">
        <f t="shared" si="134"/>
        <v>0.12308620099356039</v>
      </c>
      <c r="FD35" s="80">
        <f t="shared" si="135"/>
        <v>0.18381404560285475</v>
      </c>
      <c r="FE35" s="80">
        <f t="shared" si="136"/>
        <v>2.8465418129097253E-2</v>
      </c>
      <c r="FF35" s="80">
        <f t="shared" si="137"/>
        <v>0</v>
      </c>
      <c r="FG35" s="80">
        <f t="shared" si="138"/>
        <v>0.11176208639998397</v>
      </c>
      <c r="FH35" s="80">
        <f t="shared" si="139"/>
        <v>7.4162329494099866E-4</v>
      </c>
      <c r="FI35" s="184">
        <f t="shared" si="140"/>
        <v>0.79792931051151406</v>
      </c>
      <c r="FJ35" s="80">
        <f t="shared" si="141"/>
        <v>0.11458021635251397</v>
      </c>
      <c r="FK35" s="80">
        <f t="shared" si="142"/>
        <v>1.0534786546880504</v>
      </c>
      <c r="FL35" s="80">
        <f t="shared" si="143"/>
        <v>0.79792931051151406</v>
      </c>
      <c r="FM35" s="80">
        <f t="shared" si="144"/>
        <v>1.9851818645704629</v>
      </c>
      <c r="FN35" s="80">
        <f t="shared" si="145"/>
        <v>-3.7759897431994318</v>
      </c>
      <c r="FO35" s="80">
        <f t="shared" si="146"/>
        <v>-3.7759897431994318</v>
      </c>
      <c r="FP35" s="80">
        <f t="shared" si="147"/>
        <v>0.52176480609778975</v>
      </c>
      <c r="FQ35" s="185">
        <f t="shared" ca="1" si="148"/>
        <v>1432.5435844575272</v>
      </c>
      <c r="FR35" s="185">
        <f t="shared" ca="1" si="149"/>
        <v>5.4455733791090326</v>
      </c>
      <c r="FS35" s="80">
        <f t="shared" ca="1" si="150"/>
        <v>0.14325435844575271</v>
      </c>
      <c r="FT35" s="184">
        <f t="shared" ca="1" si="151"/>
        <v>-1.1467756142645671</v>
      </c>
      <c r="FU35" s="184">
        <f t="shared" ca="1" si="152"/>
        <v>5.6865921565297448</v>
      </c>
      <c r="FV35" s="80">
        <f t="shared" si="153"/>
        <v>172.95429042975562</v>
      </c>
      <c r="FW35" s="80">
        <f t="shared" si="154"/>
        <v>4.5433241473167886E-2</v>
      </c>
      <c r="FX35" s="184">
        <f t="shared" si="155"/>
        <v>76.490303450738651</v>
      </c>
      <c r="FY35" s="184">
        <f t="shared" si="156"/>
        <v>312.22894567794765</v>
      </c>
      <c r="FZ35" s="184">
        <f t="shared" si="157"/>
        <v>1.6611494615586205E-3</v>
      </c>
      <c r="GA35" s="184">
        <f t="shared" si="158"/>
        <v>0.33533114227853567</v>
      </c>
      <c r="GB35" s="80">
        <f t="shared" si="159"/>
        <v>0.95104421229121661</v>
      </c>
      <c r="GC35" s="80">
        <f t="shared" si="160"/>
        <v>0.20581395329272828</v>
      </c>
      <c r="GD35" s="80">
        <f t="shared" si="161"/>
        <v>0.13430197069086125</v>
      </c>
      <c r="GE35" s="80">
        <f t="shared" si="162"/>
        <v>0.91875549429071413</v>
      </c>
      <c r="GF35" s="80">
        <f t="shared" si="163"/>
        <v>-1.4751952067732499E-2</v>
      </c>
      <c r="GG35" s="80">
        <f t="shared" si="164"/>
        <v>0.11837948092523622</v>
      </c>
      <c r="GH35" s="80">
        <f t="shared" si="165"/>
        <v>0.86569802930913875</v>
      </c>
      <c r="GI35" s="80">
        <f t="shared" si="166"/>
        <v>0.26627126952245173</v>
      </c>
      <c r="GJ35" s="80">
        <f t="shared" si="167"/>
        <v>-5.7953607372518371E-3</v>
      </c>
      <c r="GK35" s="80">
        <f t="shared" si="168"/>
        <v>1.5296281818171392E-2</v>
      </c>
      <c r="GL35" s="80">
        <f t="shared" si="169"/>
        <v>1.5296281818171392E-2</v>
      </c>
      <c r="GM35" s="80">
        <f t="shared" si="170"/>
        <v>0.10308319910706483</v>
      </c>
      <c r="GN35" s="80">
        <f t="shared" si="171"/>
        <v>3.3659505890612E-2</v>
      </c>
      <c r="GO35" s="80">
        <f t="shared" si="172"/>
        <v>0.75196455540713347</v>
      </c>
      <c r="GP35" s="80">
        <f t="shared" si="173"/>
        <v>0.91043302020643901</v>
      </c>
      <c r="GQ35" s="80">
        <f t="shared" si="174"/>
        <v>3.5068868072949025E-2</v>
      </c>
      <c r="GR35" s="80">
        <f t="shared" si="175"/>
        <v>441.20693408003075</v>
      </c>
      <c r="GS35" s="80">
        <f t="shared" si="176"/>
        <v>11.735994226235944</v>
      </c>
      <c r="GT35" s="80">
        <f t="shared" si="177"/>
        <v>2.3803164564867703</v>
      </c>
      <c r="GU35" s="80">
        <f t="shared" si="178"/>
        <v>9.789051427301842E-6</v>
      </c>
      <c r="GV35" s="80">
        <f t="shared" si="179"/>
        <v>2010.8818121076183</v>
      </c>
      <c r="GW35" s="80">
        <f t="shared" si="180"/>
        <v>-8.6131570284458444E-3</v>
      </c>
      <c r="GX35" s="184">
        <f t="shared" ca="1" si="181"/>
        <v>23.820346227687022</v>
      </c>
      <c r="GY35" s="81" t="e">
        <f>#REF!</f>
        <v>#REF!</v>
      </c>
      <c r="GZ35" s="81" t="e">
        <f>#REF!</f>
        <v>#REF!</v>
      </c>
      <c r="HA35" s="81">
        <f t="shared" si="182"/>
        <v>6.4999510979415822</v>
      </c>
      <c r="HB35" s="81">
        <f t="shared" si="183"/>
        <v>5.2217331834330096</v>
      </c>
      <c r="HC35" s="81" t="e">
        <f t="shared" si="184"/>
        <v>#REF!</v>
      </c>
      <c r="HD35" s="80">
        <f t="shared" si="185"/>
        <v>441.20693408003075</v>
      </c>
      <c r="HE35" s="80">
        <f t="shared" si="186"/>
        <v>11.735994226235944</v>
      </c>
      <c r="HF35" s="81">
        <f t="shared" si="187"/>
        <v>-0.76878503813486532</v>
      </c>
      <c r="HG35" s="81"/>
      <c r="HH35" s="82">
        <f t="shared" si="188"/>
        <v>0.12392180493706478</v>
      </c>
      <c r="HI35" s="82">
        <f t="shared" si="189"/>
        <v>0.78562406129774542</v>
      </c>
      <c r="HJ35" s="82">
        <f t="shared" si="190"/>
        <v>3.5068868072949025E-2</v>
      </c>
      <c r="HK35" s="82">
        <f t="shared" si="191"/>
        <v>0</v>
      </c>
      <c r="HL35" s="82">
        <f t="shared" si="192"/>
        <v>8.8017332920611369E-2</v>
      </c>
      <c r="HM35" s="82">
        <f t="shared" si="193"/>
        <v>0</v>
      </c>
      <c r="HN35" s="82">
        <f t="shared" si="194"/>
        <v>0</v>
      </c>
      <c r="HO35" s="82">
        <f t="shared" si="195"/>
        <v>2.8465418129097253E-2</v>
      </c>
      <c r="HP35" s="82">
        <f t="shared" si="196"/>
        <v>0.13550683987935658</v>
      </c>
      <c r="HQ35" s="82">
        <f t="shared" si="197"/>
        <v>0.13624580083031557</v>
      </c>
      <c r="HR35" s="82">
        <f t="shared" si="198"/>
        <v>0.59332040139414743</v>
      </c>
      <c r="HS35" s="82">
        <f t="shared" si="199"/>
        <v>9.3588446012323689E-2</v>
      </c>
      <c r="HT35" s="82">
        <f t="shared" si="200"/>
        <v>4.7072972845496996E-2</v>
      </c>
      <c r="HU35" s="82">
        <f t="shared" si="201"/>
        <v>7.4251388751147554E-3</v>
      </c>
      <c r="HV35" s="82">
        <f t="shared" si="202"/>
        <v>3.5068868072949025E-2</v>
      </c>
      <c r="HW35" s="82"/>
      <c r="HX35" s="186">
        <f t="shared" si="203"/>
        <v>-8.7665150126726944E-7</v>
      </c>
      <c r="HY35" s="186">
        <f t="shared" si="204"/>
        <v>1.7349714988771151E-12</v>
      </c>
      <c r="HZ35" s="186">
        <f t="shared" si="205"/>
        <v>2.6581696372713469E-5</v>
      </c>
      <c r="IA35" s="186">
        <f t="shared" si="206"/>
        <v>7.3919141987471796E-9</v>
      </c>
      <c r="IB35" s="82">
        <f t="shared" si="207"/>
        <v>2.3803164564867703</v>
      </c>
      <c r="IC35" s="82" t="e">
        <f t="shared" ca="1" si="208"/>
        <v>#REF!</v>
      </c>
      <c r="ID35" s="82" t="e">
        <f ca="1">ID$8+ID$9*IE35+ID$10*#REF!+ID$11*EW35/(EW35+EU35)</f>
        <v>#REF!</v>
      </c>
      <c r="IE35" s="82" t="e">
        <f t="shared" ca="1" si="209"/>
        <v>#REF!</v>
      </c>
      <c r="IF35" s="82" t="e">
        <f ca="1">IF$8+IF$9*IE35+IF$10*#REF!+IF$11*(EW35/(EW35+EU35))</f>
        <v>#REF!</v>
      </c>
      <c r="IG35" s="82" t="e">
        <f t="shared" ca="1" si="210"/>
        <v>#REF!</v>
      </c>
      <c r="IH35" s="184">
        <f t="shared" si="211"/>
        <v>4.5433241473167886E-2</v>
      </c>
      <c r="II35" s="187">
        <f t="shared" si="212"/>
        <v>-25</v>
      </c>
      <c r="IJ35" s="187"/>
      <c r="IK35" s="82">
        <f t="shared" si="213"/>
        <v>2.0706330366114751</v>
      </c>
      <c r="IL35" s="187">
        <f t="shared" si="214"/>
        <v>2010.8818121076183</v>
      </c>
      <c r="IM35" s="186">
        <f t="shared" si="215"/>
        <v>1.1622931430264209E-5</v>
      </c>
    </row>
    <row r="36" spans="1:247" ht="14" x14ac:dyDescent="0.2">
      <c r="A36" s="189" t="s">
        <v>232</v>
      </c>
      <c r="F36" s="193">
        <v>51.250334881752664</v>
      </c>
      <c r="G36" s="193">
        <v>1.6765003552327717</v>
      </c>
      <c r="H36" s="193">
        <v>17.692230005780477</v>
      </c>
      <c r="I36" s="193">
        <v>7.1310886989191582</v>
      </c>
      <c r="J36" s="193">
        <v>0.14048885658375179</v>
      </c>
      <c r="K36" s="193">
        <v>4.3645204778685578</v>
      </c>
      <c r="L36" s="193">
        <v>10.321247997019631</v>
      </c>
      <c r="M36" s="193">
        <v>5.310478778865817</v>
      </c>
      <c r="N36" s="193">
        <v>1.1894723190757654</v>
      </c>
      <c r="O36" s="193">
        <v>0.33358443124964637</v>
      </c>
      <c r="P36" s="193">
        <v>0.59005319765175768</v>
      </c>
      <c r="Q36" s="194">
        <v>1.5</v>
      </c>
      <c r="R36" s="176">
        <f t="shared" ca="1" si="4"/>
        <v>11.676981024801533</v>
      </c>
      <c r="T36" s="4">
        <v>48.0441</v>
      </c>
      <c r="U36" s="4">
        <v>1.7252000000000001</v>
      </c>
      <c r="V36" s="4">
        <v>5.2187999999999999</v>
      </c>
      <c r="W36" s="4">
        <v>7.3571999999999997</v>
      </c>
      <c r="X36" s="4">
        <v>0.16619999999999999</v>
      </c>
      <c r="Y36" s="4">
        <v>13.950699999999999</v>
      </c>
      <c r="Z36" s="4">
        <v>22.3978</v>
      </c>
      <c r="AA36" s="4">
        <v>0.50480000000000003</v>
      </c>
      <c r="AB36" s="4">
        <v>3.27E-2</v>
      </c>
      <c r="AC36" s="4">
        <v>4.2099999999999999E-2</v>
      </c>
      <c r="AE36" s="177">
        <f t="shared" ca="1" si="22"/>
        <v>1419.0553139604031</v>
      </c>
      <c r="AF36" s="178">
        <f t="shared" ca="1" si="23"/>
        <v>1145.905313960403</v>
      </c>
      <c r="AG36" s="178">
        <f t="shared" ca="1" si="24"/>
        <v>6.6062221974438895</v>
      </c>
      <c r="AH36" s="175"/>
      <c r="AI36" s="179">
        <f t="shared" ca="1" si="25"/>
        <v>1448.956765775222</v>
      </c>
      <c r="AJ36" s="179">
        <f t="shared" ca="1" si="26"/>
        <v>7.4099865452850784</v>
      </c>
      <c r="AK36" s="179"/>
      <c r="AL36" s="179">
        <f t="shared" si="27"/>
        <v>1406.8243708414736</v>
      </c>
      <c r="AM36" s="179">
        <f t="shared" si="28"/>
        <v>3.8096644706516316</v>
      </c>
      <c r="AN36" s="180"/>
      <c r="AO36" s="179">
        <f t="shared" ca="1" si="29"/>
        <v>1416.7679304153824</v>
      </c>
      <c r="AP36" s="179">
        <f t="shared" ca="1" si="30"/>
        <v>1143.6179304153825</v>
      </c>
      <c r="AQ36" s="179">
        <f t="shared" ca="1" si="31"/>
        <v>6.1848390270555393</v>
      </c>
      <c r="AR36" s="179"/>
      <c r="AS36" s="179">
        <f t="shared" ca="1" si="32"/>
        <v>1417.4550736180502</v>
      </c>
      <c r="AT36" s="179">
        <f t="shared" ca="1" si="33"/>
        <v>1144.3050736180503</v>
      </c>
      <c r="AU36" s="181">
        <f t="shared" ca="1" si="34"/>
        <v>6.2109925607266296</v>
      </c>
      <c r="AV36" s="80"/>
      <c r="AW36" s="181">
        <f t="shared" si="35"/>
        <v>1425.7308558086052</v>
      </c>
      <c r="AX36" s="181">
        <f t="shared" si="36"/>
        <v>1152.5808558086051</v>
      </c>
      <c r="AY36" s="181">
        <f t="shared" ca="1" si="37"/>
        <v>1448.956765775222</v>
      </c>
      <c r="AZ36" s="181">
        <f t="shared" ca="1" si="38"/>
        <v>1175.8067657752222</v>
      </c>
      <c r="BA36" s="181">
        <f t="shared" ca="1" si="39"/>
        <v>7.4099865452850784</v>
      </c>
      <c r="BB36" s="181"/>
      <c r="BC36" s="181">
        <f t="shared" si="40"/>
        <v>1406.8243708414736</v>
      </c>
      <c r="BD36" s="181">
        <f t="shared" si="41"/>
        <v>3.8096644706516316</v>
      </c>
      <c r="BE36" s="181">
        <f t="shared" si="42"/>
        <v>1133.6743708414738</v>
      </c>
      <c r="BF36" s="181"/>
      <c r="BG36" s="181">
        <f t="shared" ca="1" si="43"/>
        <v>7.4842432904517899</v>
      </c>
      <c r="BH36" s="181">
        <f t="shared" ca="1" si="44"/>
        <v>7.9021877619928151</v>
      </c>
      <c r="BI36" s="181">
        <f t="shared" ca="1" si="45"/>
        <v>1148.7890978928317</v>
      </c>
      <c r="BJ36" s="181">
        <f t="shared" ca="1" si="46"/>
        <v>1154.7408304265759</v>
      </c>
      <c r="BK36" s="181">
        <f t="shared" ca="1" si="47"/>
        <v>1154.7408304265759</v>
      </c>
      <c r="BL36" s="181"/>
      <c r="BM36" s="181">
        <f t="shared" si="48"/>
        <v>1117.5167178980951</v>
      </c>
      <c r="BN36" s="180"/>
      <c r="BO36" s="182">
        <f t="shared" ca="1" si="49"/>
        <v>0.72912632393394383</v>
      </c>
      <c r="BP36" s="182">
        <f t="shared" ca="1" si="50"/>
        <v>0.74737462200902383</v>
      </c>
      <c r="BQ36" s="182">
        <f t="shared" ca="1" si="51"/>
        <v>5.8217501720636049E-2</v>
      </c>
      <c r="BR36" s="182">
        <f t="shared" ca="1" si="52"/>
        <v>1.285234745068389E-2</v>
      </c>
      <c r="BS36" s="182">
        <f t="shared" ca="1" si="53"/>
        <v>2.4368034685488281E-2</v>
      </c>
      <c r="BT36" s="182">
        <f t="shared" ca="1" si="54"/>
        <v>9.7866952625758993E-2</v>
      </c>
      <c r="BU36" s="182">
        <f t="shared" si="55"/>
        <v>9.9000731048873247E-2</v>
      </c>
      <c r="BV36" s="181">
        <f t="shared" ca="1" si="56"/>
        <v>1.0396801895404642</v>
      </c>
      <c r="BW36" s="180"/>
      <c r="BX36" s="182">
        <f t="shared" si="57"/>
        <v>0.80455192840290135</v>
      </c>
      <c r="BY36" s="182">
        <f t="shared" si="58"/>
        <v>0.10443261408192045</v>
      </c>
      <c r="BZ36" s="182">
        <f t="shared" si="59"/>
        <v>1.1229980272209616E-3</v>
      </c>
      <c r="CA36" s="182">
        <f t="shared" si="60"/>
        <v>3.6804183246013811E-2</v>
      </c>
      <c r="CB36" s="182">
        <f t="shared" si="61"/>
        <v>9.6120286768956995E-2</v>
      </c>
      <c r="CC36" s="182">
        <f t="shared" si="62"/>
        <v>6.2579970987743149E-4</v>
      </c>
      <c r="CD36" s="182">
        <f t="shared" si="63"/>
        <v>1.043657810236891</v>
      </c>
      <c r="CE36" s="182">
        <f t="shared" si="64"/>
        <v>0.32277304525117395</v>
      </c>
      <c r="CF36" s="180"/>
      <c r="CG36" s="181">
        <f t="shared" ca="1" si="65"/>
        <v>3.6791335412822264</v>
      </c>
      <c r="CH36" s="181">
        <f t="shared" ca="1" si="66"/>
        <v>3.1208448000798725</v>
      </c>
      <c r="CI36" s="181">
        <f t="shared" ca="1" si="67"/>
        <v>10.822251890917197</v>
      </c>
      <c r="CJ36" s="181">
        <f t="shared" ca="1" si="68"/>
        <v>1140.4248866578782</v>
      </c>
      <c r="CK36" s="183">
        <f t="shared" ca="1" si="69"/>
        <v>0.27434446193562678</v>
      </c>
      <c r="CL36" s="79"/>
      <c r="CM36" s="181">
        <f t="shared" si="70"/>
        <v>-0.20276981060006732</v>
      </c>
      <c r="CN36" s="181">
        <f t="shared" si="71"/>
        <v>-0.63505105106735438</v>
      </c>
      <c r="CO36" s="181">
        <f t="shared" ca="1" si="72"/>
        <v>721.73815410951056</v>
      </c>
      <c r="CP36" s="184"/>
      <c r="CQ36" s="80">
        <f t="shared" si="73"/>
        <v>0.85297381981237475</v>
      </c>
      <c r="CR36" s="80">
        <f t="shared" si="74"/>
        <v>2.0988051338187E-2</v>
      </c>
      <c r="CS36" s="80">
        <f t="shared" si="75"/>
        <v>0.34703916214592789</v>
      </c>
      <c r="CT36" s="80">
        <f t="shared" si="76"/>
        <v>9.9254641832007703E-2</v>
      </c>
      <c r="CU36" s="80">
        <f t="shared" si="77"/>
        <v>1.9804596522819636E-3</v>
      </c>
      <c r="CV36" s="80">
        <f t="shared" si="78"/>
        <v>0.10828893316532581</v>
      </c>
      <c r="CW36" s="80">
        <f t="shared" si="79"/>
        <v>0.18405361156222705</v>
      </c>
      <c r="CX36" s="80">
        <f t="shared" si="80"/>
        <v>0.17136408612820869</v>
      </c>
      <c r="CY36" s="80">
        <f t="shared" si="81"/>
        <v>2.5255261774932387E-2</v>
      </c>
      <c r="CZ36" s="80">
        <f t="shared" si="82"/>
        <v>4.3893208110312668E-3</v>
      </c>
      <c r="DA36" s="80">
        <f t="shared" si="83"/>
        <v>8.3142971551006094E-3</v>
      </c>
      <c r="DB36" s="80">
        <f t="shared" si="84"/>
        <v>1.8239016453776054</v>
      </c>
      <c r="DC36" s="80"/>
      <c r="DD36" s="80">
        <f t="shared" si="85"/>
        <v>0.46766437322654103</v>
      </c>
      <c r="DE36" s="80">
        <f t="shared" si="86"/>
        <v>1.150722759167302E-2</v>
      </c>
      <c r="DF36" s="80">
        <f t="shared" si="87"/>
        <v>0.19027295853668677</v>
      </c>
      <c r="DG36" s="80">
        <f t="shared" si="88"/>
        <v>5.441885645728383E-2</v>
      </c>
      <c r="DH36" s="80">
        <f t="shared" si="89"/>
        <v>1.0858368691651385E-3</v>
      </c>
      <c r="DI36" s="80">
        <f t="shared" si="90"/>
        <v>5.9372134149759254E-2</v>
      </c>
      <c r="DJ36" s="80">
        <f t="shared" si="91"/>
        <v>0.10091202671409517</v>
      </c>
      <c r="DK36" s="80">
        <f t="shared" si="92"/>
        <v>9.395467489297149E-2</v>
      </c>
      <c r="DL36" s="80">
        <f t="shared" si="93"/>
        <v>1.3846833155141843E-2</v>
      </c>
      <c r="DM36" s="80">
        <f t="shared" si="94"/>
        <v>2.4065556507146734E-3</v>
      </c>
      <c r="DN36" s="80">
        <f t="shared" si="95"/>
        <v>4.5585227559676259E-3</v>
      </c>
      <c r="DO36" s="80">
        <f t="shared" si="96"/>
        <v>0.99999999999999978</v>
      </c>
      <c r="DP36" s="80">
        <f t="shared" si="97"/>
        <v>52.176480609778977</v>
      </c>
      <c r="DQ36" s="80">
        <f t="shared" si="98"/>
        <v>0.79961154577818172</v>
      </c>
      <c r="DR36" s="80">
        <f t="shared" si="99"/>
        <v>2.1597720546628143E-2</v>
      </c>
      <c r="DS36" s="80">
        <f t="shared" si="100"/>
        <v>5.1184276340953891E-2</v>
      </c>
      <c r="DT36" s="80">
        <f t="shared" si="101"/>
        <v>0.10240179048637092</v>
      </c>
      <c r="DU36" s="80">
        <f t="shared" si="102"/>
        <v>2.3429074889867838E-3</v>
      </c>
      <c r="DV36" s="80">
        <f t="shared" si="103"/>
        <v>0.346133424638501</v>
      </c>
      <c r="DW36" s="80">
        <f t="shared" si="104"/>
        <v>0.39940867443925721</v>
      </c>
      <c r="DX36" s="80">
        <f t="shared" si="105"/>
        <v>8.1447073116818793E-3</v>
      </c>
      <c r="DY36" s="80">
        <f t="shared" si="106"/>
        <v>3.4714849887468682E-4</v>
      </c>
      <c r="DZ36" s="80">
        <f t="shared" si="107"/>
        <v>2.7697696420089183E-4</v>
      </c>
      <c r="EA36" s="80">
        <f t="shared" si="108"/>
        <v>1.7314491724936369</v>
      </c>
      <c r="EB36" s="80"/>
      <c r="EC36" s="80">
        <f t="shared" si="109"/>
        <v>1.5992230915563634</v>
      </c>
      <c r="ED36" s="80">
        <f t="shared" si="110"/>
        <v>4.3195441093256286E-2</v>
      </c>
      <c r="EE36" s="80">
        <f t="shared" si="111"/>
        <v>0.15355282902286166</v>
      </c>
      <c r="EF36" s="80">
        <f t="shared" si="112"/>
        <v>0.10240179048637092</v>
      </c>
      <c r="EG36" s="80">
        <f t="shared" si="113"/>
        <v>2.3429074889867838E-3</v>
      </c>
      <c r="EH36" s="80">
        <f t="shared" si="114"/>
        <v>0.346133424638501</v>
      </c>
      <c r="EI36" s="80">
        <f t="shared" si="115"/>
        <v>0.39940867443925721</v>
      </c>
      <c r="EJ36" s="80">
        <f t="shared" si="116"/>
        <v>8.1447073116818793E-3</v>
      </c>
      <c r="EK36" s="80">
        <f t="shared" si="117"/>
        <v>3.4714849887468682E-4</v>
      </c>
      <c r="EL36" s="80">
        <f t="shared" si="118"/>
        <v>8.3093089260267549E-4</v>
      </c>
      <c r="EM36" s="80">
        <f t="shared" si="119"/>
        <v>2.6555809454287562</v>
      </c>
      <c r="EN36" s="80">
        <f t="shared" si="120"/>
        <v>2.2593926237979054</v>
      </c>
      <c r="EO36" s="80"/>
      <c r="EP36" s="80">
        <f t="shared" si="121"/>
        <v>1.806636428434865</v>
      </c>
      <c r="EQ36" s="80">
        <f t="shared" si="122"/>
        <v>4.8797730493900092E-2</v>
      </c>
      <c r="ER36" s="80">
        <f t="shared" si="123"/>
        <v>0.19336357156513495</v>
      </c>
      <c r="ES36" s="80">
        <f t="shared" si="124"/>
        <v>3.7927181273234772E-2</v>
      </c>
      <c r="ET36" s="80">
        <f t="shared" si="125"/>
        <v>0.23129075283836972</v>
      </c>
      <c r="EU36" s="80">
        <f t="shared" si="126"/>
        <v>0.231365850088605</v>
      </c>
      <c r="EV36" s="80">
        <f t="shared" si="127"/>
        <v>5.2935478988576116E-3</v>
      </c>
      <c r="EW36" s="80">
        <f t="shared" si="128"/>
        <v>0.78205130647813736</v>
      </c>
      <c r="EX36" s="80">
        <f t="shared" si="129"/>
        <v>0.90242101290895671</v>
      </c>
      <c r="EY36" s="80">
        <f t="shared" si="130"/>
        <v>3.6804183246013811E-2</v>
      </c>
      <c r="EZ36" s="80">
        <f t="shared" si="131"/>
        <v>1.5686895154399657E-3</v>
      </c>
      <c r="FA36" s="80">
        <f t="shared" si="132"/>
        <v>1.251599419754863E-3</v>
      </c>
      <c r="FB36" s="80">
        <f t="shared" si="133"/>
        <v>4.0474811013229006</v>
      </c>
      <c r="FC36" s="80">
        <f t="shared" si="134"/>
        <v>9.3393513130358943E-2</v>
      </c>
      <c r="FD36" s="80">
        <f t="shared" si="135"/>
        <v>0.14077229803212177</v>
      </c>
      <c r="FE36" s="80">
        <f t="shared" si="136"/>
        <v>3.6804183246013811E-2</v>
      </c>
      <c r="FF36" s="80">
        <f t="shared" si="137"/>
        <v>1.1229980272209616E-3</v>
      </c>
      <c r="FG36" s="80">
        <f t="shared" si="138"/>
        <v>9.6120286768956995E-2</v>
      </c>
      <c r="FH36" s="80">
        <f t="shared" si="139"/>
        <v>6.2579970987743149E-4</v>
      </c>
      <c r="FI36" s="184">
        <f t="shared" si="140"/>
        <v>0.80455192840290135</v>
      </c>
      <c r="FJ36" s="80">
        <f t="shared" si="141"/>
        <v>0.10443261408192045</v>
      </c>
      <c r="FK36" s="80">
        <f t="shared" si="142"/>
        <v>1.043657810236891</v>
      </c>
      <c r="FL36" s="80">
        <f t="shared" si="143"/>
        <v>0.80455192840290135</v>
      </c>
      <c r="FM36" s="80">
        <f t="shared" si="144"/>
        <v>2.2421034269172684</v>
      </c>
      <c r="FN36" s="80">
        <f t="shared" si="145"/>
        <v>-3.5273336824191635</v>
      </c>
      <c r="FO36" s="80">
        <f t="shared" si="146"/>
        <v>-3.5273336824191635</v>
      </c>
      <c r="FP36" s="80">
        <f t="shared" si="147"/>
        <v>0.52176480609778975</v>
      </c>
      <c r="FQ36" s="185">
        <f t="shared" ca="1" si="148"/>
        <v>1448.956765775222</v>
      </c>
      <c r="FR36" s="185">
        <f t="shared" ca="1" si="149"/>
        <v>7.4099865452850784</v>
      </c>
      <c r="FS36" s="80">
        <f t="shared" ca="1" si="150"/>
        <v>0.1448956765775222</v>
      </c>
      <c r="FT36" s="184">
        <f t="shared" ca="1" si="151"/>
        <v>-2.6002266614292791</v>
      </c>
      <c r="FU36" s="184">
        <f t="shared" ca="1" si="152"/>
        <v>5.6843139717196571</v>
      </c>
      <c r="FV36" s="80">
        <f t="shared" si="153"/>
        <v>174.24271508627822</v>
      </c>
      <c r="FW36" s="80">
        <f t="shared" si="154"/>
        <v>5.1186195436521698E-2</v>
      </c>
      <c r="FX36" s="184">
        <f t="shared" si="155"/>
        <v>77.169732267763564</v>
      </c>
      <c r="FY36" s="184">
        <f t="shared" si="156"/>
        <v>313.40720469750272</v>
      </c>
      <c r="FZ36" s="184">
        <f t="shared" si="157"/>
        <v>1.6611494615586205E-3</v>
      </c>
      <c r="GA36" s="184">
        <f t="shared" si="158"/>
        <v>0.32277304525117395</v>
      </c>
      <c r="GB36" s="80">
        <f t="shared" si="159"/>
        <v>0.94451874405382807</v>
      </c>
      <c r="GC36" s="80">
        <f t="shared" si="160"/>
        <v>0.18137002431724869</v>
      </c>
      <c r="GD36" s="80">
        <f t="shared" si="161"/>
        <v>0.13327134819406775</v>
      </c>
      <c r="GE36" s="80">
        <f t="shared" si="162"/>
        <v>0.91327508823286507</v>
      </c>
      <c r="GF36" s="80">
        <f t="shared" si="163"/>
        <v>6.7485552035183582E-3</v>
      </c>
      <c r="GG36" s="80">
        <f t="shared" si="164"/>
        <v>0.13797233695824607</v>
      </c>
      <c r="GH36" s="80">
        <f t="shared" si="165"/>
        <v>0.86672865180593228</v>
      </c>
      <c r="GI36" s="80">
        <f t="shared" si="166"/>
        <v>0.29028456309624495</v>
      </c>
      <c r="GJ36" s="80">
        <f t="shared" si="167"/>
        <v>-7.6548785402719265E-3</v>
      </c>
      <c r="GK36" s="80">
        <f t="shared" si="168"/>
        <v>1.845598616644379E-2</v>
      </c>
      <c r="GL36" s="80">
        <f t="shared" si="169"/>
        <v>1.845598616644379E-2</v>
      </c>
      <c r="GM36" s="80">
        <f t="shared" si="170"/>
        <v>0.11951635079180228</v>
      </c>
      <c r="GN36" s="80">
        <f t="shared" si="171"/>
        <v>3.7025269779728136E-2</v>
      </c>
      <c r="GO36" s="80">
        <f t="shared" si="172"/>
        <v>0.74502603669840928</v>
      </c>
      <c r="GP36" s="80">
        <f t="shared" si="173"/>
        <v>0.90242101290895671</v>
      </c>
      <c r="GQ36" s="80">
        <f t="shared" si="174"/>
        <v>3.6804183246013811E-2</v>
      </c>
      <c r="GR36" s="80">
        <f t="shared" si="175"/>
        <v>440.81941993457878</v>
      </c>
      <c r="GS36" s="80">
        <f t="shared" si="176"/>
        <v>11.752094330456206</v>
      </c>
      <c r="GT36" s="80">
        <f t="shared" si="177"/>
        <v>2.3219925784260695</v>
      </c>
      <c r="GU36" s="80">
        <f t="shared" si="178"/>
        <v>9.54919447877721E-6</v>
      </c>
      <c r="GV36" s="80">
        <f t="shared" si="179"/>
        <v>1959.0494031004732</v>
      </c>
      <c r="GW36" s="80">
        <f t="shared" si="180"/>
        <v>-8.4137146646747936E-3</v>
      </c>
      <c r="GX36" s="184">
        <f t="shared" ca="1" si="181"/>
        <v>23.796876890917183</v>
      </c>
      <c r="GY36" s="81" t="e">
        <f>#REF!</f>
        <v>#REF!</v>
      </c>
      <c r="GZ36" s="81" t="e">
        <f>#REF!</f>
        <v>#REF!</v>
      </c>
      <c r="HA36" s="81">
        <f t="shared" si="182"/>
        <v>6.4999510979415822</v>
      </c>
      <c r="HB36" s="81">
        <f t="shared" si="183"/>
        <v>5.2217331834330096</v>
      </c>
      <c r="HC36" s="81" t="e">
        <f t="shared" si="184"/>
        <v>#REF!</v>
      </c>
      <c r="HD36" s="80">
        <f t="shared" si="185"/>
        <v>440.81941993457878</v>
      </c>
      <c r="HE36" s="80">
        <f t="shared" si="186"/>
        <v>11.752094330456206</v>
      </c>
      <c r="HF36" s="81">
        <f t="shared" si="187"/>
        <v>-0.51473589789620178</v>
      </c>
      <c r="HG36" s="81"/>
      <c r="HH36" s="82">
        <f t="shared" si="188"/>
        <v>0.14326588485710368</v>
      </c>
      <c r="HI36" s="82">
        <f t="shared" si="189"/>
        <v>0.78205130647813736</v>
      </c>
      <c r="HJ36" s="82">
        <f t="shared" si="190"/>
        <v>3.6804183246013811E-2</v>
      </c>
      <c r="HK36" s="82">
        <f t="shared" si="191"/>
        <v>0</v>
      </c>
      <c r="HL36" s="82">
        <f t="shared" si="192"/>
        <v>5.6589329884345133E-2</v>
      </c>
      <c r="HM36" s="82">
        <f t="shared" si="193"/>
        <v>0</v>
      </c>
      <c r="HN36" s="82">
        <f t="shared" si="194"/>
        <v>0</v>
      </c>
      <c r="HO36" s="82">
        <f t="shared" si="195"/>
        <v>3.7927181273234772E-2</v>
      </c>
      <c r="HP36" s="82">
        <f t="shared" si="196"/>
        <v>0.13677424168078983</v>
      </c>
      <c r="HQ36" s="82">
        <f t="shared" si="197"/>
        <v>0.15482894535912567</v>
      </c>
      <c r="HR36" s="82">
        <f t="shared" si="198"/>
        <v>0.59927482550151778</v>
      </c>
      <c r="HS36" s="82">
        <f t="shared" si="199"/>
        <v>0.10978261584230403</v>
      </c>
      <c r="HT36" s="82">
        <f t="shared" si="200"/>
        <v>5.1365105061295831E-2</v>
      </c>
      <c r="HU36" s="82">
        <f t="shared" si="201"/>
        <v>9.4096987837336502E-3</v>
      </c>
      <c r="HV36" s="82">
        <f t="shared" si="202"/>
        <v>3.6804183246013811E-2</v>
      </c>
      <c r="HW36" s="82"/>
      <c r="HX36" s="186">
        <f t="shared" si="203"/>
        <v>-8.7811859185472941E-7</v>
      </c>
      <c r="HY36" s="186">
        <f t="shared" si="204"/>
        <v>1.7097724110373044E-12</v>
      </c>
      <c r="HZ36" s="186">
        <f t="shared" si="205"/>
        <v>2.6786125438462884E-5</v>
      </c>
      <c r="IA36" s="186">
        <f t="shared" si="206"/>
        <v>7.4689062759111312E-9</v>
      </c>
      <c r="IB36" s="82">
        <f t="shared" si="207"/>
        <v>2.3219925784260695</v>
      </c>
      <c r="IC36" s="82" t="e">
        <f t="shared" ca="1" si="208"/>
        <v>#REF!</v>
      </c>
      <c r="ID36" s="82" t="e">
        <f ca="1">ID$8+ID$9*IE36+ID$10*#REF!+ID$11*EW36/(EW36+EU36)</f>
        <v>#REF!</v>
      </c>
      <c r="IE36" s="82" t="e">
        <f t="shared" ca="1" si="209"/>
        <v>#REF!</v>
      </c>
      <c r="IF36" s="82" t="e">
        <f ca="1">IF$8+IF$9*IE36+IF$10*#REF!+IF$11*(EW36/(EW36+EU36))</f>
        <v>#REF!</v>
      </c>
      <c r="IG36" s="82" t="e">
        <f t="shared" ca="1" si="210"/>
        <v>#REF!</v>
      </c>
      <c r="IH36" s="184">
        <f t="shared" si="211"/>
        <v>5.1186195436521698E-2</v>
      </c>
      <c r="II36" s="187">
        <f t="shared" si="212"/>
        <v>-25</v>
      </c>
      <c r="IJ36" s="187"/>
      <c r="IK36" s="82">
        <f t="shared" si="213"/>
        <v>2.0715348034488521</v>
      </c>
      <c r="IL36" s="187">
        <f t="shared" si="214"/>
        <v>1959.0494031004732</v>
      </c>
      <c r="IM36" s="186">
        <f t="shared" si="215"/>
        <v>1.1942740694963717E-5</v>
      </c>
    </row>
    <row r="37" spans="1:247" ht="14" x14ac:dyDescent="0.2">
      <c r="A37" s="189" t="s">
        <v>232</v>
      </c>
      <c r="F37" s="193">
        <v>51.250334881752664</v>
      </c>
      <c r="G37" s="193">
        <v>1.6765003552327717</v>
      </c>
      <c r="H37" s="193">
        <v>17.692230005780477</v>
      </c>
      <c r="I37" s="193">
        <v>7.1310886989191582</v>
      </c>
      <c r="J37" s="193">
        <v>0.14048885658375179</v>
      </c>
      <c r="K37" s="193">
        <v>4.3645204778685578</v>
      </c>
      <c r="L37" s="193">
        <v>10.321247997019631</v>
      </c>
      <c r="M37" s="193">
        <v>5.310478778865817</v>
      </c>
      <c r="N37" s="193">
        <v>1.1894723190757654</v>
      </c>
      <c r="O37" s="193">
        <v>0.33358443124964637</v>
      </c>
      <c r="P37" s="193">
        <v>0.59005319765175768</v>
      </c>
      <c r="Q37" s="194">
        <v>1.5</v>
      </c>
      <c r="R37" s="176">
        <f t="shared" ca="1" si="4"/>
        <v>12.226696820573951</v>
      </c>
      <c r="T37" s="4">
        <v>46.782499999999999</v>
      </c>
      <c r="U37" s="4">
        <v>1.9133</v>
      </c>
      <c r="V37" s="4">
        <v>6.4114000000000004</v>
      </c>
      <c r="W37" s="4">
        <v>7.8129999999999997</v>
      </c>
      <c r="X37" s="4">
        <v>7.0400000000000004E-2</v>
      </c>
      <c r="Y37" s="4">
        <v>13.222099999999999</v>
      </c>
      <c r="Z37" s="4">
        <v>21.986699999999999</v>
      </c>
      <c r="AA37" s="4">
        <v>0.53890000000000005</v>
      </c>
      <c r="AB37" s="4">
        <v>2.3699999999999999E-2</v>
      </c>
      <c r="AC37" s="4">
        <v>0</v>
      </c>
      <c r="AE37" s="177">
        <f t="shared" ca="1" si="22"/>
        <v>1428.9404445241039</v>
      </c>
      <c r="AF37" s="178">
        <f t="shared" ca="1" si="23"/>
        <v>1155.7904445241038</v>
      </c>
      <c r="AG37" s="178">
        <f t="shared" ca="1" si="24"/>
        <v>7.2920281078000038</v>
      </c>
      <c r="AH37" s="175"/>
      <c r="AI37" s="179">
        <f t="shared" ca="1" si="25"/>
        <v>1455.6658285415299</v>
      </c>
      <c r="AJ37" s="179">
        <f t="shared" ca="1" si="26"/>
        <v>8.0577636551754956</v>
      </c>
      <c r="AK37" s="179"/>
      <c r="AL37" s="179">
        <f t="shared" si="27"/>
        <v>1413.6269055130438</v>
      </c>
      <c r="AM37" s="179">
        <f t="shared" si="28"/>
        <v>4.2852646921038424</v>
      </c>
      <c r="AN37" s="180"/>
      <c r="AO37" s="179">
        <f t="shared" ca="1" si="29"/>
        <v>1427.13517275766</v>
      </c>
      <c r="AP37" s="179">
        <f t="shared" ca="1" si="30"/>
        <v>1153.9851727576602</v>
      </c>
      <c r="AQ37" s="179">
        <f t="shared" ca="1" si="31"/>
        <v>6.9641596880287109</v>
      </c>
      <c r="AR37" s="179"/>
      <c r="AS37" s="179">
        <f t="shared" ca="1" si="32"/>
        <v>1422.4413724547958</v>
      </c>
      <c r="AT37" s="179">
        <f t="shared" ca="1" si="33"/>
        <v>1149.2913724547957</v>
      </c>
      <c r="AU37" s="181">
        <f t="shared" ca="1" si="34"/>
        <v>6.7842423853528588</v>
      </c>
      <c r="AV37" s="80"/>
      <c r="AW37" s="181">
        <f t="shared" si="35"/>
        <v>1431.985630737759</v>
      </c>
      <c r="AX37" s="181">
        <f t="shared" si="36"/>
        <v>1158.8356307377589</v>
      </c>
      <c r="AY37" s="181">
        <f t="shared" ca="1" si="37"/>
        <v>1455.6658285415299</v>
      </c>
      <c r="AZ37" s="181">
        <f t="shared" ca="1" si="38"/>
        <v>1182.51582854153</v>
      </c>
      <c r="BA37" s="181">
        <f t="shared" ca="1" si="39"/>
        <v>8.0577636551754956</v>
      </c>
      <c r="BB37" s="181"/>
      <c r="BC37" s="181">
        <f t="shared" si="40"/>
        <v>1413.6269055130438</v>
      </c>
      <c r="BD37" s="181">
        <f t="shared" si="41"/>
        <v>4.2852646921038424</v>
      </c>
      <c r="BE37" s="181">
        <f t="shared" si="42"/>
        <v>1140.4769055130437</v>
      </c>
      <c r="BF37" s="181"/>
      <c r="BG37" s="181">
        <f t="shared" ca="1" si="43"/>
        <v>8.1551860072733113</v>
      </c>
      <c r="BH37" s="181">
        <f t="shared" ca="1" si="44"/>
        <v>8.5656105176763386</v>
      </c>
      <c r="BI37" s="181">
        <f t="shared" ca="1" si="45"/>
        <v>1158.3713456591922</v>
      </c>
      <c r="BJ37" s="181">
        <f t="shared" ca="1" si="46"/>
        <v>1160.3890309433555</v>
      </c>
      <c r="BK37" s="181">
        <f t="shared" ca="1" si="47"/>
        <v>1160.3890309433555</v>
      </c>
      <c r="BL37" s="181"/>
      <c r="BM37" s="181">
        <f t="shared" si="48"/>
        <v>1119.9030590552329</v>
      </c>
      <c r="BN37" s="180"/>
      <c r="BO37" s="182">
        <f t="shared" ca="1" si="49"/>
        <v>0.70704225759463157</v>
      </c>
      <c r="BP37" s="182">
        <f t="shared" ca="1" si="50"/>
        <v>0.72698966468043202</v>
      </c>
      <c r="BQ37" s="182">
        <f t="shared" ca="1" si="51"/>
        <v>6.9378364202335202E-2</v>
      </c>
      <c r="BR37" s="182">
        <f t="shared" ca="1" si="52"/>
        <v>1.535320000539175E-2</v>
      </c>
      <c r="BS37" s="182">
        <f t="shared" ca="1" si="53"/>
        <v>2.4370365706052999E-2</v>
      </c>
      <c r="BT37" s="182">
        <f t="shared" ca="1" si="54"/>
        <v>8.9952539151548161E-2</v>
      </c>
      <c r="BU37" s="182">
        <f t="shared" si="55"/>
        <v>9.9000731048873247E-2</v>
      </c>
      <c r="BV37" s="181">
        <f t="shared" ca="1" si="56"/>
        <v>1.0250448647946333</v>
      </c>
      <c r="BW37" s="180"/>
      <c r="BX37" s="182">
        <f t="shared" si="57"/>
        <v>0.77009577374064497</v>
      </c>
      <c r="BY37" s="182">
        <f t="shared" si="58"/>
        <v>0.11271404795129725</v>
      </c>
      <c r="BZ37" s="182">
        <f t="shared" si="59"/>
        <v>2.1548413000079529E-2</v>
      </c>
      <c r="CA37" s="182">
        <f t="shared" si="60"/>
        <v>3.9633415453883998E-2</v>
      </c>
      <c r="CB37" s="182">
        <f t="shared" si="61"/>
        <v>0.10194800598470935</v>
      </c>
      <c r="CC37" s="182">
        <f t="shared" si="62"/>
        <v>0</v>
      </c>
      <c r="CD37" s="182">
        <f t="shared" si="63"/>
        <v>1.0459396561306151</v>
      </c>
      <c r="CE37" s="182">
        <f t="shared" si="64"/>
        <v>0.36165800640463108</v>
      </c>
      <c r="CF37" s="180"/>
      <c r="CG37" s="181">
        <f t="shared" ca="1" si="65"/>
        <v>5.9812204564927924</v>
      </c>
      <c r="CH37" s="181">
        <f t="shared" ca="1" si="66"/>
        <v>4.2948993291908657</v>
      </c>
      <c r="CI37" s="181">
        <f t="shared" ca="1" si="67"/>
        <v>12.170401421622469</v>
      </c>
      <c r="CJ37" s="181">
        <f t="shared" ca="1" si="68"/>
        <v>1141.8325418380109</v>
      </c>
      <c r="CK37" s="183">
        <f t="shared" ca="1" si="69"/>
        <v>0.27584865885753496</v>
      </c>
      <c r="CL37" s="79"/>
      <c r="CM37" s="181">
        <f t="shared" si="70"/>
        <v>1.0886134686363325</v>
      </c>
      <c r="CN37" s="181">
        <f t="shared" si="71"/>
        <v>0.70423858140060969</v>
      </c>
      <c r="CO37" s="181">
        <f t="shared" ca="1" si="72"/>
        <v>736.985093707602</v>
      </c>
      <c r="CP37" s="184"/>
      <c r="CQ37" s="80">
        <f t="shared" si="73"/>
        <v>0.85297381981237475</v>
      </c>
      <c r="CR37" s="80">
        <f t="shared" si="74"/>
        <v>2.0988051338187E-2</v>
      </c>
      <c r="CS37" s="80">
        <f t="shared" si="75"/>
        <v>0.34703916214592789</v>
      </c>
      <c r="CT37" s="80">
        <f t="shared" si="76"/>
        <v>9.9254641832007703E-2</v>
      </c>
      <c r="CU37" s="80">
        <f t="shared" si="77"/>
        <v>1.9804596522819636E-3</v>
      </c>
      <c r="CV37" s="80">
        <f t="shared" si="78"/>
        <v>0.10828893316532581</v>
      </c>
      <c r="CW37" s="80">
        <f t="shared" si="79"/>
        <v>0.18405361156222705</v>
      </c>
      <c r="CX37" s="80">
        <f t="shared" si="80"/>
        <v>0.17136408612820869</v>
      </c>
      <c r="CY37" s="80">
        <f t="shared" si="81"/>
        <v>2.5255261774932387E-2</v>
      </c>
      <c r="CZ37" s="80">
        <f t="shared" si="82"/>
        <v>4.3893208110312668E-3</v>
      </c>
      <c r="DA37" s="80">
        <f t="shared" si="83"/>
        <v>8.3142971551006094E-3</v>
      </c>
      <c r="DB37" s="80">
        <f t="shared" si="84"/>
        <v>1.8239016453776054</v>
      </c>
      <c r="DC37" s="80"/>
      <c r="DD37" s="80">
        <f t="shared" si="85"/>
        <v>0.46766437322654103</v>
      </c>
      <c r="DE37" s="80">
        <f t="shared" si="86"/>
        <v>1.150722759167302E-2</v>
      </c>
      <c r="DF37" s="80">
        <f t="shared" si="87"/>
        <v>0.19027295853668677</v>
      </c>
      <c r="DG37" s="80">
        <f t="shared" si="88"/>
        <v>5.441885645728383E-2</v>
      </c>
      <c r="DH37" s="80">
        <f t="shared" si="89"/>
        <v>1.0858368691651385E-3</v>
      </c>
      <c r="DI37" s="80">
        <f t="shared" si="90"/>
        <v>5.9372134149759254E-2</v>
      </c>
      <c r="DJ37" s="80">
        <f t="shared" si="91"/>
        <v>0.10091202671409517</v>
      </c>
      <c r="DK37" s="80">
        <f t="shared" si="92"/>
        <v>9.395467489297149E-2</v>
      </c>
      <c r="DL37" s="80">
        <f t="shared" si="93"/>
        <v>1.3846833155141843E-2</v>
      </c>
      <c r="DM37" s="80">
        <f t="shared" si="94"/>
        <v>2.4065556507146734E-3</v>
      </c>
      <c r="DN37" s="80">
        <f t="shared" si="95"/>
        <v>4.5585227559676259E-3</v>
      </c>
      <c r="DO37" s="80">
        <f t="shared" si="96"/>
        <v>0.99999999999999978</v>
      </c>
      <c r="DP37" s="80">
        <f t="shared" si="97"/>
        <v>52.176480609778977</v>
      </c>
      <c r="DQ37" s="80">
        <f t="shared" si="98"/>
        <v>0.77861438012925177</v>
      </c>
      <c r="DR37" s="80">
        <f t="shared" si="99"/>
        <v>2.3952538095214249E-2</v>
      </c>
      <c r="DS37" s="80">
        <f t="shared" si="100"/>
        <v>6.2880905444238494E-2</v>
      </c>
      <c r="DT37" s="80">
        <f t="shared" si="101"/>
        <v>0.10874588009976839</v>
      </c>
      <c r="DU37" s="80">
        <f t="shared" si="102"/>
        <v>9.9242290748898692E-4</v>
      </c>
      <c r="DV37" s="80">
        <f t="shared" si="103"/>
        <v>0.32805599388652351</v>
      </c>
      <c r="DW37" s="80">
        <f t="shared" si="104"/>
        <v>0.3920777354156933</v>
      </c>
      <c r="DX37" s="80">
        <f t="shared" si="105"/>
        <v>8.6948945528236218E-3</v>
      </c>
      <c r="DY37" s="80">
        <f t="shared" si="106"/>
        <v>2.5160304046880971E-4</v>
      </c>
      <c r="DZ37" s="80">
        <f t="shared" si="107"/>
        <v>0</v>
      </c>
      <c r="EA37" s="80">
        <f t="shared" si="108"/>
        <v>1.704266353571471</v>
      </c>
      <c r="EB37" s="80"/>
      <c r="EC37" s="80">
        <f t="shared" si="109"/>
        <v>1.5572287602585035</v>
      </c>
      <c r="ED37" s="80">
        <f t="shared" si="110"/>
        <v>4.7905076190428497E-2</v>
      </c>
      <c r="EE37" s="80">
        <f t="shared" si="111"/>
        <v>0.18864271633271548</v>
      </c>
      <c r="EF37" s="80">
        <f t="shared" si="112"/>
        <v>0.10874588009976839</v>
      </c>
      <c r="EG37" s="80">
        <f t="shared" si="113"/>
        <v>9.9242290748898692E-4</v>
      </c>
      <c r="EH37" s="80">
        <f t="shared" si="114"/>
        <v>0.32805599388652351</v>
      </c>
      <c r="EI37" s="80">
        <f t="shared" si="115"/>
        <v>0.3920777354156933</v>
      </c>
      <c r="EJ37" s="80">
        <f t="shared" si="116"/>
        <v>8.6948945528236218E-3</v>
      </c>
      <c r="EK37" s="80">
        <f t="shared" si="117"/>
        <v>2.5160304046880971E-4</v>
      </c>
      <c r="EL37" s="80">
        <f t="shared" si="118"/>
        <v>0</v>
      </c>
      <c r="EM37" s="80">
        <f t="shared" si="119"/>
        <v>2.6325950826844138</v>
      </c>
      <c r="EN37" s="80">
        <f t="shared" si="120"/>
        <v>2.2791199601732521</v>
      </c>
      <c r="EO37" s="80"/>
      <c r="EP37" s="80">
        <f t="shared" si="121"/>
        <v>1.7745555750305018</v>
      </c>
      <c r="EQ37" s="80">
        <f t="shared" si="122"/>
        <v>5.4590707669613006E-2</v>
      </c>
      <c r="ER37" s="80">
        <f t="shared" si="123"/>
        <v>0.22544442496949824</v>
      </c>
      <c r="ES37" s="80">
        <f t="shared" si="124"/>
        <v>6.1181828453963527E-2</v>
      </c>
      <c r="ET37" s="80">
        <f t="shared" si="125"/>
        <v>0.28662625342346176</v>
      </c>
      <c r="EU37" s="80">
        <f t="shared" si="126"/>
        <v>0.24784490592198938</v>
      </c>
      <c r="EV37" s="80">
        <f t="shared" si="127"/>
        <v>2.261850857391323E-3</v>
      </c>
      <c r="EW37" s="80">
        <f t="shared" si="128"/>
        <v>0.74767896372125009</v>
      </c>
      <c r="EX37" s="80">
        <f t="shared" si="129"/>
        <v>0.89359219272543378</v>
      </c>
      <c r="EY37" s="80">
        <f t="shared" si="130"/>
        <v>3.9633415453883998E-2</v>
      </c>
      <c r="EZ37" s="80">
        <f t="shared" si="131"/>
        <v>1.1468670231454855E-3</v>
      </c>
      <c r="FA37" s="80">
        <f t="shared" si="132"/>
        <v>0</v>
      </c>
      <c r="FB37" s="80">
        <f t="shared" si="133"/>
        <v>4.0479307318266704</v>
      </c>
      <c r="FC37" s="80">
        <f t="shared" si="134"/>
        <v>9.4714596630192688E-2</v>
      </c>
      <c r="FD37" s="80">
        <f t="shared" si="135"/>
        <v>0.14208958107850123</v>
      </c>
      <c r="FE37" s="80">
        <f t="shared" si="136"/>
        <v>3.9633415453883998E-2</v>
      </c>
      <c r="FF37" s="80">
        <f t="shared" si="137"/>
        <v>2.1548413000079529E-2</v>
      </c>
      <c r="FG37" s="80">
        <f t="shared" si="138"/>
        <v>0.10194800598470935</v>
      </c>
      <c r="FH37" s="80">
        <f t="shared" si="139"/>
        <v>0</v>
      </c>
      <c r="FI37" s="184">
        <f t="shared" si="140"/>
        <v>0.77009577374064497</v>
      </c>
      <c r="FJ37" s="80">
        <f t="shared" si="141"/>
        <v>0.11271404795129725</v>
      </c>
      <c r="FK37" s="80">
        <f t="shared" si="142"/>
        <v>1.0459396561306151</v>
      </c>
      <c r="FL37" s="80">
        <f t="shared" si="143"/>
        <v>0.77009577374064497</v>
      </c>
      <c r="FM37" s="80">
        <f t="shared" si="144"/>
        <v>2.3161645000731417</v>
      </c>
      <c r="FN37" s="80">
        <f t="shared" si="145"/>
        <v>-3.4095019860839346</v>
      </c>
      <c r="FO37" s="80">
        <f t="shared" si="146"/>
        <v>-3.4095019860839346</v>
      </c>
      <c r="FP37" s="80">
        <f t="shared" si="147"/>
        <v>0.52176480609778975</v>
      </c>
      <c r="FQ37" s="185">
        <f t="shared" ca="1" si="148"/>
        <v>1455.6658285415299</v>
      </c>
      <c r="FR37" s="185">
        <f t="shared" ca="1" si="149"/>
        <v>8.0577636551754956</v>
      </c>
      <c r="FS37" s="80">
        <f t="shared" ca="1" si="150"/>
        <v>0.145566582854153</v>
      </c>
      <c r="FT37" s="184">
        <f t="shared" ca="1" si="151"/>
        <v>-2.3286996070046668</v>
      </c>
      <c r="FU37" s="184">
        <f t="shared" ca="1" si="152"/>
        <v>5.6879132133573727</v>
      </c>
      <c r="FV37" s="80">
        <f t="shared" si="153"/>
        <v>175.49230011176257</v>
      </c>
      <c r="FW37" s="80">
        <f t="shared" si="154"/>
        <v>5.4884084520694203E-2</v>
      </c>
      <c r="FX37" s="184">
        <f t="shared" si="155"/>
        <v>75.10407198866983</v>
      </c>
      <c r="FY37" s="184">
        <f t="shared" si="156"/>
        <v>314.29190183108187</v>
      </c>
      <c r="FZ37" s="184">
        <f t="shared" si="157"/>
        <v>1.6611494615586205E-3</v>
      </c>
      <c r="GA37" s="184">
        <f t="shared" si="158"/>
        <v>0.36165800640463108</v>
      </c>
      <c r="GB37" s="80">
        <f t="shared" si="159"/>
        <v>0.93548745903670905</v>
      </c>
      <c r="GC37" s="80">
        <f t="shared" si="160"/>
        <v>0.21048713275376923</v>
      </c>
      <c r="GD37" s="80">
        <f t="shared" si="161"/>
        <v>0.13384830309696824</v>
      </c>
      <c r="GE37" s="80">
        <f t="shared" si="162"/>
        <v>0.88422746387642337</v>
      </c>
      <c r="GF37" s="80">
        <f t="shared" si="163"/>
        <v>1.6581809136623438E-2</v>
      </c>
      <c r="GG37" s="80">
        <f t="shared" si="164"/>
        <v>0.15313030929179669</v>
      </c>
      <c r="GH37" s="80">
        <f t="shared" si="165"/>
        <v>0.86615169690303173</v>
      </c>
      <c r="GI37" s="80">
        <f t="shared" si="166"/>
        <v>0.30908351667406653</v>
      </c>
      <c r="GJ37" s="80">
        <f t="shared" si="167"/>
        <v>-9.8788253509084472E-3</v>
      </c>
      <c r="GK37" s="80">
        <f t="shared" si="168"/>
        <v>2.2146226719587242E-2</v>
      </c>
      <c r="GL37" s="80">
        <f t="shared" si="169"/>
        <v>2.2146226719587242E-2</v>
      </c>
      <c r="GM37" s="80">
        <f t="shared" si="170"/>
        <v>0.13098408257220945</v>
      </c>
      <c r="GN37" s="80">
        <f t="shared" si="171"/>
        <v>4.2366314243703712E-2</v>
      </c>
      <c r="GO37" s="80">
        <f t="shared" si="172"/>
        <v>0.70531264947754635</v>
      </c>
      <c r="GP37" s="80">
        <f t="shared" si="173"/>
        <v>0.89359219272543378</v>
      </c>
      <c r="GQ37" s="80">
        <f t="shared" si="174"/>
        <v>3.9633415453883998E-2</v>
      </c>
      <c r="GR37" s="80">
        <f t="shared" si="175"/>
        <v>440.50371706644671</v>
      </c>
      <c r="GS37" s="80">
        <f t="shared" si="176"/>
        <v>11.690113107416867</v>
      </c>
      <c r="GT37" s="80">
        <f t="shared" si="177"/>
        <v>2.3586455700304327</v>
      </c>
      <c r="GU37" s="80">
        <f t="shared" si="178"/>
        <v>9.6999299067501552E-6</v>
      </c>
      <c r="GV37" s="80">
        <f t="shared" si="179"/>
        <v>2000.0115619501457</v>
      </c>
      <c r="GW37" s="80">
        <f t="shared" si="180"/>
        <v>-8.5014034676282185E-3</v>
      </c>
      <c r="GX37" s="184">
        <f t="shared" ca="1" si="181"/>
        <v>25.145026421622454</v>
      </c>
      <c r="GY37" s="81" t="e">
        <f>#REF!</f>
        <v>#REF!</v>
      </c>
      <c r="GZ37" s="81" t="e">
        <f>#REF!</f>
        <v>#REF!</v>
      </c>
      <c r="HA37" s="81">
        <f t="shared" si="182"/>
        <v>6.4999510979415822</v>
      </c>
      <c r="HB37" s="81">
        <f t="shared" si="183"/>
        <v>5.2217331834330096</v>
      </c>
      <c r="HC37" s="81" t="e">
        <f t="shared" si="184"/>
        <v>#REF!</v>
      </c>
      <c r="HD37" s="80">
        <f t="shared" si="185"/>
        <v>440.50371706644671</v>
      </c>
      <c r="HE37" s="80">
        <f t="shared" si="186"/>
        <v>11.690113107416867</v>
      </c>
      <c r="HF37" s="81">
        <f t="shared" si="187"/>
        <v>0.89860536354652254</v>
      </c>
      <c r="HG37" s="81"/>
      <c r="HH37" s="82">
        <f t="shared" si="188"/>
        <v>0.15539216014918802</v>
      </c>
      <c r="HI37" s="82">
        <f t="shared" si="189"/>
        <v>0.74767896372125009</v>
      </c>
      <c r="HJ37" s="82">
        <f t="shared" si="190"/>
        <v>3.9633415453883998E-2</v>
      </c>
      <c r="HK37" s="82">
        <f t="shared" si="191"/>
        <v>0</v>
      </c>
      <c r="HL37" s="82">
        <f t="shared" si="192"/>
        <v>5.508118117630869E-2</v>
      </c>
      <c r="HM37" s="82">
        <f t="shared" si="193"/>
        <v>0</v>
      </c>
      <c r="HN37" s="82">
        <f t="shared" si="194"/>
        <v>0</v>
      </c>
      <c r="HO37" s="82">
        <f t="shared" si="195"/>
        <v>6.1181828453963527E-2</v>
      </c>
      <c r="HP37" s="82">
        <f t="shared" si="196"/>
        <v>0.17036324379318954</v>
      </c>
      <c r="HQ37" s="82">
        <f t="shared" si="197"/>
        <v>0.17207078827102643</v>
      </c>
      <c r="HR37" s="82">
        <f t="shared" si="198"/>
        <v>0.55317905467664508</v>
      </c>
      <c r="HS37" s="82">
        <f t="shared" si="199"/>
        <v>0.11496871307929052</v>
      </c>
      <c r="HT37" s="82">
        <f t="shared" si="200"/>
        <v>5.5284469583779021E-2</v>
      </c>
      <c r="HU37" s="82">
        <f t="shared" si="201"/>
        <v>1.1489922236903162E-2</v>
      </c>
      <c r="HV37" s="82">
        <f t="shared" si="202"/>
        <v>3.9633415453883998E-2</v>
      </c>
      <c r="HW37" s="82"/>
      <c r="HX37" s="186">
        <f t="shared" si="203"/>
        <v>-8.7816175484392993E-7</v>
      </c>
      <c r="HY37" s="186">
        <f t="shared" si="204"/>
        <v>1.7167249441292353E-12</v>
      </c>
      <c r="HZ37" s="186">
        <f t="shared" si="205"/>
        <v>2.6602156443431906E-5</v>
      </c>
      <c r="IA37" s="186">
        <f t="shared" si="206"/>
        <v>7.3511323527426521E-9</v>
      </c>
      <c r="IB37" s="82">
        <f t="shared" si="207"/>
        <v>2.3586455700304327</v>
      </c>
      <c r="IC37" s="82" t="e">
        <f t="shared" ca="1" si="208"/>
        <v>#REF!</v>
      </c>
      <c r="ID37" s="82" t="e">
        <f ca="1">ID$8+ID$9*IE37+ID$10*#REF!+ID$11*EW37/(EW37+EU37)</f>
        <v>#REF!</v>
      </c>
      <c r="IE37" s="82" t="e">
        <f t="shared" ca="1" si="209"/>
        <v>#REF!</v>
      </c>
      <c r="IF37" s="82" t="e">
        <f ca="1">IF$8+IF$9*IE37+IF$10*#REF!+IF$11*(EW37/(EW37+EU37))</f>
        <v>#REF!</v>
      </c>
      <c r="IG37" s="82" t="e">
        <f t="shared" ca="1" si="210"/>
        <v>#REF!</v>
      </c>
      <c r="IH37" s="184">
        <f t="shared" si="211"/>
        <v>5.4884084520694203E-2</v>
      </c>
      <c r="II37" s="187">
        <f t="shared" si="212"/>
        <v>-25</v>
      </c>
      <c r="IJ37" s="187"/>
      <c r="IK37" s="82">
        <f t="shared" si="213"/>
        <v>2.0680632351464188</v>
      </c>
      <c r="IL37" s="187">
        <f t="shared" si="214"/>
        <v>2000.0115619501457</v>
      </c>
      <c r="IM37" s="186">
        <f t="shared" si="215"/>
        <v>1.1741760124333126E-5</v>
      </c>
    </row>
    <row r="38" spans="1:247" ht="14" x14ac:dyDescent="0.2">
      <c r="A38" s="189" t="s">
        <v>232</v>
      </c>
      <c r="F38" s="193">
        <v>51.250334881752664</v>
      </c>
      <c r="G38" s="193">
        <v>1.6765003552327717</v>
      </c>
      <c r="H38" s="193">
        <v>17.692230005780477</v>
      </c>
      <c r="I38" s="193">
        <v>7.1310886989191582</v>
      </c>
      <c r="J38" s="193">
        <v>0.14048885658375179</v>
      </c>
      <c r="K38" s="193">
        <v>4.3645204778685578</v>
      </c>
      <c r="L38" s="193">
        <v>10.321247997019631</v>
      </c>
      <c r="M38" s="193">
        <v>5.310478778865817</v>
      </c>
      <c r="N38" s="193">
        <v>1.1894723190757654</v>
      </c>
      <c r="O38" s="193">
        <v>0.33358443124964637</v>
      </c>
      <c r="P38" s="193">
        <v>0.59005319765175768</v>
      </c>
      <c r="Q38" s="194">
        <v>1.5</v>
      </c>
      <c r="R38" s="176">
        <f t="shared" ca="1" si="4"/>
        <v>11.268279692556508</v>
      </c>
      <c r="T38" s="4">
        <v>47.2547</v>
      </c>
      <c r="U38" s="4">
        <v>1.8129</v>
      </c>
      <c r="V38" s="4">
        <v>5.6718000000000002</v>
      </c>
      <c r="W38" s="4">
        <v>7.6726999999999999</v>
      </c>
      <c r="X38" s="4">
        <v>0.19700000000000001</v>
      </c>
      <c r="Y38" s="4">
        <v>13.6036</v>
      </c>
      <c r="Z38" s="4">
        <v>22.252800000000001</v>
      </c>
      <c r="AA38" s="4">
        <v>0.47120000000000001</v>
      </c>
      <c r="AB38" s="4">
        <v>1.26E-2</v>
      </c>
      <c r="AC38" s="4">
        <v>1.8700000000000001E-2</v>
      </c>
      <c r="AE38" s="177">
        <f t="shared" ca="1" si="22"/>
        <v>1417.5747905056917</v>
      </c>
      <c r="AF38" s="178">
        <f t="shared" ca="1" si="23"/>
        <v>1144.4247905056918</v>
      </c>
      <c r="AG38" s="178">
        <f t="shared" ca="1" si="24"/>
        <v>6.3088479339002426</v>
      </c>
      <c r="AH38" s="175"/>
      <c r="AI38" s="179">
        <f t="shared" ca="1" si="25"/>
        <v>1445.4257511016617</v>
      </c>
      <c r="AJ38" s="179">
        <f t="shared" ca="1" si="26"/>
        <v>6.9496566266161208</v>
      </c>
      <c r="AK38" s="179"/>
      <c r="AL38" s="179">
        <f t="shared" si="27"/>
        <v>1405.6477993681908</v>
      </c>
      <c r="AM38" s="179">
        <f t="shared" si="28"/>
        <v>3.4898173867449089</v>
      </c>
      <c r="AN38" s="180"/>
      <c r="AO38" s="179">
        <f t="shared" ca="1" si="29"/>
        <v>1414.762495214552</v>
      </c>
      <c r="AP38" s="179">
        <f t="shared" ca="1" si="30"/>
        <v>1141.6124952145519</v>
      </c>
      <c r="AQ38" s="179">
        <f t="shared" ca="1" si="31"/>
        <v>5.7894889650558303</v>
      </c>
      <c r="AR38" s="179"/>
      <c r="AS38" s="179">
        <f t="shared" ca="1" si="32"/>
        <v>1413.3177891921857</v>
      </c>
      <c r="AT38" s="179">
        <f t="shared" ca="1" si="33"/>
        <v>1140.1677891921859</v>
      </c>
      <c r="AU38" s="181">
        <f t="shared" ca="1" si="34"/>
        <v>5.7348274113779878</v>
      </c>
      <c r="AV38" s="80"/>
      <c r="AW38" s="181">
        <f t="shared" si="35"/>
        <v>1423.207414486282</v>
      </c>
      <c r="AX38" s="181">
        <f t="shared" si="36"/>
        <v>1150.0574144862821</v>
      </c>
      <c r="AY38" s="181">
        <f t="shared" ca="1" si="37"/>
        <v>1445.4257511016617</v>
      </c>
      <c r="AZ38" s="181">
        <f t="shared" ca="1" si="38"/>
        <v>1172.2757511016616</v>
      </c>
      <c r="BA38" s="181">
        <f t="shared" ca="1" si="39"/>
        <v>6.9496566266161208</v>
      </c>
      <c r="BB38" s="181"/>
      <c r="BC38" s="181">
        <f t="shared" si="40"/>
        <v>1405.6477993681908</v>
      </c>
      <c r="BD38" s="181">
        <f t="shared" si="41"/>
        <v>3.4898173867449089</v>
      </c>
      <c r="BE38" s="181">
        <f t="shared" si="42"/>
        <v>1132.497799368191</v>
      </c>
      <c r="BF38" s="181"/>
      <c r="BG38" s="181">
        <f t="shared" ca="1" si="43"/>
        <v>7.1080246506913944</v>
      </c>
      <c r="BH38" s="181">
        <f t="shared" ca="1" si="44"/>
        <v>7.596987501696244</v>
      </c>
      <c r="BI38" s="181">
        <f t="shared" ca="1" si="45"/>
        <v>1146.5081369290001</v>
      </c>
      <c r="BJ38" s="181">
        <f t="shared" ca="1" si="46"/>
        <v>1150.7312737811844</v>
      </c>
      <c r="BK38" s="181">
        <f t="shared" ca="1" si="47"/>
        <v>1150.7312737811844</v>
      </c>
      <c r="BL38" s="181"/>
      <c r="BM38" s="181">
        <f t="shared" si="48"/>
        <v>1115.9164663804463</v>
      </c>
      <c r="BN38" s="180"/>
      <c r="BO38" s="182">
        <f t="shared" ca="1" si="49"/>
        <v>0.72969462167531118</v>
      </c>
      <c r="BP38" s="182">
        <f t="shared" ca="1" si="50"/>
        <v>0.75345779756494524</v>
      </c>
      <c r="BQ38" s="182">
        <f t="shared" ca="1" si="51"/>
        <v>6.2290527584343149E-2</v>
      </c>
      <c r="BR38" s="182">
        <f t="shared" ca="1" si="52"/>
        <v>1.3537666420507761E-2</v>
      </c>
      <c r="BS38" s="182">
        <f t="shared" ca="1" si="53"/>
        <v>2.4366252751610785E-2</v>
      </c>
      <c r="BT38" s="182">
        <f t="shared" ca="1" si="54"/>
        <v>9.5482697613644321E-2</v>
      </c>
      <c r="BU38" s="182">
        <f t="shared" si="55"/>
        <v>9.9000731048873247E-2</v>
      </c>
      <c r="BV38" s="181">
        <f t="shared" ca="1" si="56"/>
        <v>1.0481356729839246</v>
      </c>
      <c r="BW38" s="180"/>
      <c r="BX38" s="182">
        <f t="shared" si="57"/>
        <v>0.79327351971051796</v>
      </c>
      <c r="BY38" s="182">
        <f t="shared" si="58"/>
        <v>0.10879466490388995</v>
      </c>
      <c r="BZ38" s="182">
        <f t="shared" si="59"/>
        <v>7.8323923896789771E-3</v>
      </c>
      <c r="CA38" s="182">
        <f t="shared" si="60"/>
        <v>3.459338812698981E-2</v>
      </c>
      <c r="CB38" s="182">
        <f t="shared" si="61"/>
        <v>0.10142859451602462</v>
      </c>
      <c r="CC38" s="182">
        <f t="shared" si="62"/>
        <v>2.7990125633445593E-4</v>
      </c>
      <c r="CD38" s="182">
        <f t="shared" si="63"/>
        <v>1.0462024609034357</v>
      </c>
      <c r="CE38" s="182">
        <f t="shared" si="64"/>
        <v>0.3452033975113355</v>
      </c>
      <c r="CF38" s="180"/>
      <c r="CG38" s="181">
        <f t="shared" ca="1" si="65"/>
        <v>3.9492171811393746</v>
      </c>
      <c r="CH38" s="181">
        <f t="shared" ca="1" si="66"/>
        <v>3.1560783719176726</v>
      </c>
      <c r="CI38" s="181">
        <f t="shared" ca="1" si="67"/>
        <v>11.124784473545553</v>
      </c>
      <c r="CJ38" s="181">
        <f t="shared" ca="1" si="68"/>
        <v>1134.2292118432902</v>
      </c>
      <c r="CK38" s="183">
        <f t="shared" ca="1" si="69"/>
        <v>0.27355051549899156</v>
      </c>
      <c r="CL38" s="79"/>
      <c r="CM38" s="181">
        <f t="shared" si="70"/>
        <v>-8.9364485862960377E-2</v>
      </c>
      <c r="CN38" s="181">
        <f t="shared" si="71"/>
        <v>-0.53845836854129137</v>
      </c>
      <c r="CO38" s="181">
        <f t="shared" ca="1" si="72"/>
        <v>727.47552359243684</v>
      </c>
      <c r="CP38" s="184"/>
      <c r="CQ38" s="80">
        <f t="shared" si="73"/>
        <v>0.85297381981237475</v>
      </c>
      <c r="CR38" s="80">
        <f t="shared" si="74"/>
        <v>2.0988051338187E-2</v>
      </c>
      <c r="CS38" s="80">
        <f t="shared" si="75"/>
        <v>0.34703916214592789</v>
      </c>
      <c r="CT38" s="80">
        <f t="shared" si="76"/>
        <v>9.9254641832007703E-2</v>
      </c>
      <c r="CU38" s="80">
        <f t="shared" si="77"/>
        <v>1.9804596522819636E-3</v>
      </c>
      <c r="CV38" s="80">
        <f t="shared" si="78"/>
        <v>0.10828893316532581</v>
      </c>
      <c r="CW38" s="80">
        <f t="shared" si="79"/>
        <v>0.18405361156222705</v>
      </c>
      <c r="CX38" s="80">
        <f t="shared" si="80"/>
        <v>0.17136408612820869</v>
      </c>
      <c r="CY38" s="80">
        <f t="shared" si="81"/>
        <v>2.5255261774932387E-2</v>
      </c>
      <c r="CZ38" s="80">
        <f t="shared" si="82"/>
        <v>4.3893208110312668E-3</v>
      </c>
      <c r="DA38" s="80">
        <f t="shared" si="83"/>
        <v>8.3142971551006094E-3</v>
      </c>
      <c r="DB38" s="80">
        <f t="shared" si="84"/>
        <v>1.8239016453776054</v>
      </c>
      <c r="DC38" s="80"/>
      <c r="DD38" s="80">
        <f t="shared" si="85"/>
        <v>0.46766437322654103</v>
      </c>
      <c r="DE38" s="80">
        <f t="shared" si="86"/>
        <v>1.150722759167302E-2</v>
      </c>
      <c r="DF38" s="80">
        <f t="shared" si="87"/>
        <v>0.19027295853668677</v>
      </c>
      <c r="DG38" s="80">
        <f t="shared" si="88"/>
        <v>5.441885645728383E-2</v>
      </c>
      <c r="DH38" s="80">
        <f t="shared" si="89"/>
        <v>1.0858368691651385E-3</v>
      </c>
      <c r="DI38" s="80">
        <f t="shared" si="90"/>
        <v>5.9372134149759254E-2</v>
      </c>
      <c r="DJ38" s="80">
        <f t="shared" si="91"/>
        <v>0.10091202671409517</v>
      </c>
      <c r="DK38" s="80">
        <f t="shared" si="92"/>
        <v>9.395467489297149E-2</v>
      </c>
      <c r="DL38" s="80">
        <f t="shared" si="93"/>
        <v>1.3846833155141843E-2</v>
      </c>
      <c r="DM38" s="80">
        <f t="shared" si="94"/>
        <v>2.4065556507146734E-3</v>
      </c>
      <c r="DN38" s="80">
        <f t="shared" si="95"/>
        <v>4.5585227559676259E-3</v>
      </c>
      <c r="DO38" s="80">
        <f t="shared" si="96"/>
        <v>0.99999999999999978</v>
      </c>
      <c r="DP38" s="80">
        <f t="shared" si="97"/>
        <v>52.176480609778977</v>
      </c>
      <c r="DQ38" s="80">
        <f t="shared" si="98"/>
        <v>0.78647333829303168</v>
      </c>
      <c r="DR38" s="80">
        <f t="shared" si="99"/>
        <v>2.2695633885336283E-2</v>
      </c>
      <c r="DS38" s="80">
        <f t="shared" si="100"/>
        <v>5.5627151557948631E-2</v>
      </c>
      <c r="DT38" s="80">
        <f t="shared" si="101"/>
        <v>0.10679310306431497</v>
      </c>
      <c r="DU38" s="80">
        <f t="shared" si="102"/>
        <v>2.7770925110132158E-3</v>
      </c>
      <c r="DV38" s="80">
        <f t="shared" si="103"/>
        <v>0.33752146167664077</v>
      </c>
      <c r="DW38" s="80">
        <f t="shared" si="104"/>
        <v>0.39682296254819233</v>
      </c>
      <c r="DX38" s="80">
        <f t="shared" si="105"/>
        <v>7.6025873321404541E-3</v>
      </c>
      <c r="DY38" s="80">
        <f t="shared" si="106"/>
        <v>1.3376364176822796E-4</v>
      </c>
      <c r="DZ38" s="80">
        <f t="shared" si="107"/>
        <v>1.2302777269730826E-4</v>
      </c>
      <c r="EA38" s="80">
        <f t="shared" si="108"/>
        <v>1.7165701222830838</v>
      </c>
      <c r="EB38" s="80"/>
      <c r="EC38" s="80">
        <f t="shared" si="109"/>
        <v>1.5729466765860634</v>
      </c>
      <c r="ED38" s="80">
        <f t="shared" si="110"/>
        <v>4.5391267770672566E-2</v>
      </c>
      <c r="EE38" s="80">
        <f t="shared" si="111"/>
        <v>0.16688145467384591</v>
      </c>
      <c r="EF38" s="80">
        <f t="shared" si="112"/>
        <v>0.10679310306431497</v>
      </c>
      <c r="EG38" s="80">
        <f t="shared" si="113"/>
        <v>2.7770925110132158E-3</v>
      </c>
      <c r="EH38" s="80">
        <f t="shared" si="114"/>
        <v>0.33752146167664077</v>
      </c>
      <c r="EI38" s="80">
        <f t="shared" si="115"/>
        <v>0.39682296254819233</v>
      </c>
      <c r="EJ38" s="80">
        <f t="shared" si="116"/>
        <v>7.6025873321404541E-3</v>
      </c>
      <c r="EK38" s="80">
        <f t="shared" si="117"/>
        <v>1.3376364176822796E-4</v>
      </c>
      <c r="EL38" s="80">
        <f t="shared" si="118"/>
        <v>3.6908331809192479E-4</v>
      </c>
      <c r="EM38" s="80">
        <f t="shared" si="119"/>
        <v>2.6372394531227443</v>
      </c>
      <c r="EN38" s="80">
        <f t="shared" si="120"/>
        <v>2.2751062642019195</v>
      </c>
      <c r="EO38" s="80"/>
      <c r="EP38" s="80">
        <f t="shared" si="121"/>
        <v>1.7893104185782718</v>
      </c>
      <c r="EQ38" s="80">
        <f t="shared" si="122"/>
        <v>5.1634978822561926E-2</v>
      </c>
      <c r="ER38" s="80">
        <f t="shared" si="123"/>
        <v>0.21068958142172822</v>
      </c>
      <c r="ES38" s="80">
        <f t="shared" si="124"/>
        <v>4.2425780516668787E-2</v>
      </c>
      <c r="ET38" s="80">
        <f t="shared" si="125"/>
        <v>0.25311536193839701</v>
      </c>
      <c r="EU38" s="80">
        <f t="shared" si="126"/>
        <v>0.24296565775518419</v>
      </c>
      <c r="EV38" s="80">
        <f t="shared" si="127"/>
        <v>6.3181805680744057E-3</v>
      </c>
      <c r="EW38" s="80">
        <f t="shared" si="128"/>
        <v>0.76789719176311355</v>
      </c>
      <c r="EX38" s="80">
        <f t="shared" si="129"/>
        <v>0.90281440787255607</v>
      </c>
      <c r="EY38" s="80">
        <f t="shared" si="130"/>
        <v>3.459338812698981E-2</v>
      </c>
      <c r="EZ38" s="80">
        <f t="shared" si="131"/>
        <v>6.0865299861871387E-4</v>
      </c>
      <c r="FA38" s="80">
        <f t="shared" si="132"/>
        <v>5.5980251266891186E-4</v>
      </c>
      <c r="FB38" s="80">
        <f t="shared" si="133"/>
        <v>4.0498180409364366</v>
      </c>
      <c r="FC38" s="80">
        <f t="shared" si="134"/>
        <v>9.9027428874256487E-2</v>
      </c>
      <c r="FD38" s="80">
        <f t="shared" si="135"/>
        <v>0.1476156422817958</v>
      </c>
      <c r="FE38" s="80">
        <f t="shared" si="136"/>
        <v>3.459338812698981E-2</v>
      </c>
      <c r="FF38" s="80">
        <f t="shared" si="137"/>
        <v>7.8323923896789771E-3</v>
      </c>
      <c r="FG38" s="80">
        <f t="shared" si="138"/>
        <v>0.10142859451602462</v>
      </c>
      <c r="FH38" s="80">
        <f t="shared" si="139"/>
        <v>2.7990125633445593E-4</v>
      </c>
      <c r="FI38" s="184">
        <f t="shared" si="140"/>
        <v>0.79327351971051796</v>
      </c>
      <c r="FJ38" s="80">
        <f t="shared" si="141"/>
        <v>0.10879466490388995</v>
      </c>
      <c r="FK38" s="80">
        <f t="shared" si="142"/>
        <v>1.0462024609034357</v>
      </c>
      <c r="FL38" s="80">
        <f t="shared" si="143"/>
        <v>0.79327351971051807</v>
      </c>
      <c r="FM38" s="80">
        <f t="shared" si="144"/>
        <v>2.1801544822466061</v>
      </c>
      <c r="FN38" s="80">
        <f t="shared" si="145"/>
        <v>-3.5751651951482826</v>
      </c>
      <c r="FO38" s="80">
        <f t="shared" si="146"/>
        <v>-3.575165195148283</v>
      </c>
      <c r="FP38" s="80">
        <f t="shared" si="147"/>
        <v>0.52176480609778975</v>
      </c>
      <c r="FQ38" s="185">
        <f t="shared" ca="1" si="148"/>
        <v>1445.4257511016617</v>
      </c>
      <c r="FR38" s="185">
        <f t="shared" ca="1" si="149"/>
        <v>6.9496566266161208</v>
      </c>
      <c r="FS38" s="80">
        <f t="shared" ca="1" si="150"/>
        <v>0.14454257511016616</v>
      </c>
      <c r="FT38" s="184">
        <f t="shared" ca="1" si="151"/>
        <v>-1.8428336881915979</v>
      </c>
      <c r="FU38" s="184">
        <f t="shared" ca="1" si="152"/>
        <v>5.6859391495628859</v>
      </c>
      <c r="FV38" s="80">
        <f t="shared" si="153"/>
        <v>174.49264265465408</v>
      </c>
      <c r="FW38" s="80">
        <f t="shared" si="154"/>
        <v>5.3030733499270663E-2</v>
      </c>
      <c r="FX38" s="184">
        <f t="shared" si="155"/>
        <v>75.96452794056448</v>
      </c>
      <c r="FY38" s="184">
        <f t="shared" si="156"/>
        <v>313.42377582709213</v>
      </c>
      <c r="FZ38" s="184">
        <f t="shared" si="157"/>
        <v>1.6611494615586205E-3</v>
      </c>
      <c r="GA38" s="184">
        <f t="shared" si="158"/>
        <v>0.3452033975113355</v>
      </c>
      <c r="GB38" s="80">
        <f t="shared" si="159"/>
        <v>0.94372597656762036</v>
      </c>
      <c r="GC38" s="80">
        <f t="shared" si="160"/>
        <v>0.19364799072615613</v>
      </c>
      <c r="GD38" s="80">
        <f t="shared" si="161"/>
        <v>0.13363073780133372</v>
      </c>
      <c r="GE38" s="80">
        <f t="shared" si="162"/>
        <v>0.90593924066076925</v>
      </c>
      <c r="GF38" s="80">
        <f t="shared" si="163"/>
        <v>5.8961799832720763E-3</v>
      </c>
      <c r="GG38" s="80">
        <f t="shared" si="164"/>
        <v>0.14393822888092772</v>
      </c>
      <c r="GH38" s="80">
        <f t="shared" si="165"/>
        <v>0.86636926219866628</v>
      </c>
      <c r="GI38" s="80">
        <f t="shared" si="166"/>
        <v>0.29530698133386601</v>
      </c>
      <c r="GJ38" s="80">
        <f t="shared" si="167"/>
        <v>-8.09998326486055E-3</v>
      </c>
      <c r="GK38" s="80">
        <f t="shared" si="168"/>
        <v>1.9154115534679435E-2</v>
      </c>
      <c r="GL38" s="80">
        <f t="shared" si="169"/>
        <v>1.9154115534679435E-2</v>
      </c>
      <c r="GM38" s="80">
        <f t="shared" si="170"/>
        <v>0.12478411334624828</v>
      </c>
      <c r="GN38" s="80">
        <f t="shared" si="171"/>
        <v>3.7119907897700199E-2</v>
      </c>
      <c r="GO38" s="80">
        <f t="shared" si="172"/>
        <v>0.73077728386541341</v>
      </c>
      <c r="GP38" s="80">
        <f t="shared" si="173"/>
        <v>0.90281440787255607</v>
      </c>
      <c r="GQ38" s="80">
        <f t="shared" si="174"/>
        <v>3.459338812698981E-2</v>
      </c>
      <c r="GR38" s="80">
        <f t="shared" si="175"/>
        <v>440.91119142181554</v>
      </c>
      <c r="GS38" s="80">
        <f t="shared" si="176"/>
        <v>11.737639944710052</v>
      </c>
      <c r="GT38" s="80">
        <f t="shared" si="177"/>
        <v>2.3437017454243536</v>
      </c>
      <c r="GU38" s="80">
        <f t="shared" si="178"/>
        <v>9.6384734280576549E-6</v>
      </c>
      <c r="GV38" s="80">
        <f t="shared" si="179"/>
        <v>1979.6854548748731</v>
      </c>
      <c r="GW38" s="80">
        <f t="shared" si="180"/>
        <v>-8.4819040808736985E-3</v>
      </c>
      <c r="GX38" s="184">
        <f t="shared" ca="1" si="181"/>
        <v>24.099409473545553</v>
      </c>
      <c r="GY38" s="81" t="e">
        <f>#REF!</f>
        <v>#REF!</v>
      </c>
      <c r="GZ38" s="81" t="e">
        <f>#REF!</f>
        <v>#REF!</v>
      </c>
      <c r="HA38" s="81">
        <f t="shared" si="182"/>
        <v>6.4999510979415822</v>
      </c>
      <c r="HB38" s="81">
        <f t="shared" si="183"/>
        <v>5.2217331834330096</v>
      </c>
      <c r="HC38" s="81" t="e">
        <f t="shared" si="184"/>
        <v>#REF!</v>
      </c>
      <c r="HD38" s="80">
        <f t="shared" si="185"/>
        <v>440.91119142181554</v>
      </c>
      <c r="HE38" s="80">
        <f t="shared" si="186"/>
        <v>11.737639944710052</v>
      </c>
      <c r="HF38" s="81">
        <f t="shared" si="187"/>
        <v>-0.40395432288420352</v>
      </c>
      <c r="HG38" s="81"/>
      <c r="HH38" s="82">
        <f t="shared" si="188"/>
        <v>0.15025640944900212</v>
      </c>
      <c r="HI38" s="82">
        <f t="shared" si="189"/>
        <v>0.76789719176311366</v>
      </c>
      <c r="HJ38" s="82">
        <f t="shared" si="190"/>
        <v>3.459338812698981E-2</v>
      </c>
      <c r="HK38" s="82">
        <f t="shared" si="191"/>
        <v>0</v>
      </c>
      <c r="HL38" s="82">
        <f t="shared" si="192"/>
        <v>6.4434040747266677E-2</v>
      </c>
      <c r="HM38" s="82">
        <f t="shared" si="193"/>
        <v>0</v>
      </c>
      <c r="HN38" s="82">
        <f t="shared" si="194"/>
        <v>0</v>
      </c>
      <c r="HO38" s="82">
        <f t="shared" si="195"/>
        <v>4.2425780516668787E-2</v>
      </c>
      <c r="HP38" s="82">
        <f t="shared" si="196"/>
        <v>0.14625554067446156</v>
      </c>
      <c r="HQ38" s="82">
        <f t="shared" si="197"/>
        <v>0.16365062365451558</v>
      </c>
      <c r="HR38" s="82">
        <f t="shared" si="198"/>
        <v>0.57885816695537651</v>
      </c>
      <c r="HS38" s="82">
        <f t="shared" si="199"/>
        <v>0.11326665949545134</v>
      </c>
      <c r="HT38" s="82">
        <f t="shared" si="200"/>
        <v>5.2348950779869188E-2</v>
      </c>
      <c r="HU38" s="82">
        <f t="shared" si="201"/>
        <v>1.024325322058499E-2</v>
      </c>
      <c r="HV38" s="82">
        <f t="shared" si="202"/>
        <v>3.459338812698981E-2</v>
      </c>
      <c r="HW38" s="82"/>
      <c r="HX38" s="186">
        <f t="shared" si="203"/>
        <v>-8.7840935852621741E-7</v>
      </c>
      <c r="HY38" s="186">
        <f t="shared" si="204"/>
        <v>1.7135796007992053E-12</v>
      </c>
      <c r="HZ38" s="186">
        <f t="shared" si="205"/>
        <v>2.6710127514261713E-5</v>
      </c>
      <c r="IA38" s="186">
        <f t="shared" si="206"/>
        <v>7.4279419407955313E-9</v>
      </c>
      <c r="IB38" s="82">
        <f t="shared" si="207"/>
        <v>2.3437017454243536</v>
      </c>
      <c r="IC38" s="82" t="e">
        <f t="shared" ca="1" si="208"/>
        <v>#REF!</v>
      </c>
      <c r="ID38" s="82" t="e">
        <f ca="1">ID$8+ID$9*IE38+ID$10*#REF!+ID$11*EW38/(EW38+EU38)</f>
        <v>#REF!</v>
      </c>
      <c r="IE38" s="82" t="e">
        <f t="shared" ca="1" si="209"/>
        <v>#REF!</v>
      </c>
      <c r="IF38" s="82" t="e">
        <f ca="1">IF$8+IF$9*IE38+IF$10*#REF!+IF$11*(EW38/(EW38+EU38))</f>
        <v>#REF!</v>
      </c>
      <c r="IG38" s="82" t="e">
        <f t="shared" ca="1" si="210"/>
        <v>#REF!</v>
      </c>
      <c r="IH38" s="184">
        <f t="shared" si="211"/>
        <v>5.3030733499270663E-2</v>
      </c>
      <c r="II38" s="187">
        <f t="shared" si="212"/>
        <v>-25</v>
      </c>
      <c r="IJ38" s="187"/>
      <c r="IK38" s="82">
        <f t="shared" si="213"/>
        <v>2.0707252133032101</v>
      </c>
      <c r="IL38" s="187">
        <f t="shared" si="214"/>
        <v>1979.6854548748731</v>
      </c>
      <c r="IM38" s="186">
        <f t="shared" si="215"/>
        <v>1.1823702095923127E-5</v>
      </c>
    </row>
    <row r="39" spans="1:247" ht="14" x14ac:dyDescent="0.2">
      <c r="A39" s="189" t="s">
        <v>232</v>
      </c>
      <c r="F39" s="193">
        <v>51.250334881752664</v>
      </c>
      <c r="G39" s="193">
        <v>1.6765003552327717</v>
      </c>
      <c r="H39" s="193">
        <v>17.692230005780477</v>
      </c>
      <c r="I39" s="193">
        <v>7.1310886989191582</v>
      </c>
      <c r="J39" s="193">
        <v>0.14048885658375179</v>
      </c>
      <c r="K39" s="193">
        <v>4.3645204778685578</v>
      </c>
      <c r="L39" s="193">
        <v>10.321247997019631</v>
      </c>
      <c r="M39" s="193">
        <v>5.310478778865817</v>
      </c>
      <c r="N39" s="193">
        <v>1.1894723190757654</v>
      </c>
      <c r="O39" s="193">
        <v>0.33358443124964637</v>
      </c>
      <c r="P39" s="193">
        <v>0.59005319765175768</v>
      </c>
      <c r="Q39" s="194">
        <v>1.5</v>
      </c>
      <c r="R39" s="176">
        <f t="shared" ca="1" si="4"/>
        <v>11.78002228217062</v>
      </c>
      <c r="T39" s="4">
        <v>48.357999999999997</v>
      </c>
      <c r="U39" s="4">
        <v>1.5367</v>
      </c>
      <c r="V39" s="4">
        <v>4.8318000000000003</v>
      </c>
      <c r="W39" s="4">
        <v>7.3006000000000002</v>
      </c>
      <c r="X39" s="4">
        <v>0.184</v>
      </c>
      <c r="Y39" s="4">
        <v>14.039099999999999</v>
      </c>
      <c r="Z39" s="4">
        <v>22.150600000000001</v>
      </c>
      <c r="AA39" s="4">
        <v>0.51119999999999999</v>
      </c>
      <c r="AB39" s="4">
        <v>2.5999999999999999E-3</v>
      </c>
      <c r="AC39" s="4">
        <v>0.1588</v>
      </c>
      <c r="AE39" s="177">
        <f t="shared" ca="1" si="22"/>
        <v>1421.2229731649477</v>
      </c>
      <c r="AF39" s="178">
        <f t="shared" ca="1" si="23"/>
        <v>1148.0729731649476</v>
      </c>
      <c r="AG39" s="178">
        <f t="shared" ca="1" si="24"/>
        <v>6.7137412634990721</v>
      </c>
      <c r="AH39" s="175"/>
      <c r="AI39" s="179">
        <f t="shared" ca="1" si="25"/>
        <v>1450.0002164818686</v>
      </c>
      <c r="AJ39" s="179">
        <f t="shared" ca="1" si="26"/>
        <v>7.5287778468408986</v>
      </c>
      <c r="AK39" s="179"/>
      <c r="AL39" s="179">
        <f t="shared" si="27"/>
        <v>1407.5182554683684</v>
      </c>
      <c r="AM39" s="179">
        <f t="shared" si="28"/>
        <v>3.8941032213217626</v>
      </c>
      <c r="AN39" s="180"/>
      <c r="AO39" s="179">
        <f t="shared" ca="1" si="29"/>
        <v>1419.2859581869354</v>
      </c>
      <c r="AP39" s="179">
        <f t="shared" ca="1" si="30"/>
        <v>1146.1359581869356</v>
      </c>
      <c r="AQ39" s="179">
        <f t="shared" ca="1" si="31"/>
        <v>6.358079571912616</v>
      </c>
      <c r="AR39" s="179"/>
      <c r="AS39" s="179">
        <f t="shared" ca="1" si="32"/>
        <v>1418.4602482874291</v>
      </c>
      <c r="AT39" s="179">
        <f t="shared" ca="1" si="33"/>
        <v>1145.3102482874292</v>
      </c>
      <c r="AU39" s="181">
        <f t="shared" ca="1" si="34"/>
        <v>6.3266069852832674</v>
      </c>
      <c r="AV39" s="80"/>
      <c r="AW39" s="181">
        <f t="shared" si="35"/>
        <v>1426.5871009907676</v>
      </c>
      <c r="AX39" s="181">
        <f t="shared" si="36"/>
        <v>1153.4371009907677</v>
      </c>
      <c r="AY39" s="181">
        <f t="shared" ca="1" si="37"/>
        <v>1450.0002164818686</v>
      </c>
      <c r="AZ39" s="181">
        <f t="shared" ca="1" si="38"/>
        <v>1176.8502164818688</v>
      </c>
      <c r="BA39" s="181">
        <f t="shared" ca="1" si="39"/>
        <v>7.5287778468408986</v>
      </c>
      <c r="BB39" s="181"/>
      <c r="BC39" s="181">
        <f t="shared" si="40"/>
        <v>1407.5182554683684</v>
      </c>
      <c r="BD39" s="181">
        <f t="shared" si="41"/>
        <v>3.8941032213217626</v>
      </c>
      <c r="BE39" s="181">
        <f t="shared" si="42"/>
        <v>1134.3682554683683</v>
      </c>
      <c r="BF39" s="181"/>
      <c r="BG39" s="181">
        <f t="shared" ca="1" si="43"/>
        <v>7.5921204519661885</v>
      </c>
      <c r="BH39" s="181">
        <f t="shared" ca="1" si="44"/>
        <v>7.8632417141056266</v>
      </c>
      <c r="BI39" s="181">
        <f t="shared" ca="1" si="45"/>
        <v>1151.0032173010131</v>
      </c>
      <c r="BJ39" s="181">
        <f t="shared" ca="1" si="46"/>
        <v>1155.776101997199</v>
      </c>
      <c r="BK39" s="181">
        <f t="shared" ca="1" si="47"/>
        <v>1155.776101997199</v>
      </c>
      <c r="BL39" s="181"/>
      <c r="BM39" s="181">
        <f t="shared" si="48"/>
        <v>1117.9397952611644</v>
      </c>
      <c r="BN39" s="180"/>
      <c r="BO39" s="182">
        <f t="shared" ca="1" si="49"/>
        <v>0.72346130210533632</v>
      </c>
      <c r="BP39" s="182">
        <f t="shared" ca="1" si="50"/>
        <v>0.7433973069412223</v>
      </c>
      <c r="BQ39" s="182">
        <f t="shared" ca="1" si="51"/>
        <v>5.8307999345772375E-2</v>
      </c>
      <c r="BR39" s="182">
        <f t="shared" ca="1" si="52"/>
        <v>1.2958585257020427E-2</v>
      </c>
      <c r="BS39" s="182">
        <f t="shared" ca="1" si="53"/>
        <v>2.4368451762731842E-2</v>
      </c>
      <c r="BT39" s="182">
        <f t="shared" ca="1" si="54"/>
        <v>9.7485897828769652E-2</v>
      </c>
      <c r="BU39" s="182">
        <f t="shared" si="55"/>
        <v>9.9000731048873247E-2</v>
      </c>
      <c r="BV39" s="181">
        <f t="shared" ca="1" si="56"/>
        <v>1.0355189721843898</v>
      </c>
      <c r="BW39" s="180"/>
      <c r="BX39" s="182">
        <f t="shared" si="57"/>
        <v>0.80357954528567033</v>
      </c>
      <c r="BY39" s="182">
        <f t="shared" si="58"/>
        <v>0.10771965639880093</v>
      </c>
      <c r="BZ39" s="182">
        <f t="shared" si="59"/>
        <v>7.0608369278066241E-5</v>
      </c>
      <c r="CA39" s="182">
        <f t="shared" si="60"/>
        <v>3.7359743603657056E-2</v>
      </c>
      <c r="CB39" s="182">
        <f t="shared" si="61"/>
        <v>8.8574736420579447E-2</v>
      </c>
      <c r="CC39" s="182">
        <f t="shared" si="62"/>
        <v>2.3661319696589452E-3</v>
      </c>
      <c r="CD39" s="182">
        <f t="shared" si="63"/>
        <v>1.0396704220476447</v>
      </c>
      <c r="CE39" s="182">
        <f t="shared" si="64"/>
        <v>0.3182731362654368</v>
      </c>
      <c r="CF39" s="180"/>
      <c r="CG39" s="181">
        <f t="shared" ca="1" si="65"/>
        <v>3.7193662315812617</v>
      </c>
      <c r="CH39" s="181">
        <f t="shared" ca="1" si="66"/>
        <v>3.7833746250726925</v>
      </c>
      <c r="CI39" s="181">
        <f t="shared" ca="1" si="67"/>
        <v>10.319449906192911</v>
      </c>
      <c r="CJ39" s="181">
        <f t="shared" ca="1" si="68"/>
        <v>1152.283587482349</v>
      </c>
      <c r="CK39" s="183">
        <f t="shared" ca="1" si="69"/>
        <v>0.27457878007905501</v>
      </c>
      <c r="CL39" s="79"/>
      <c r="CM39" s="181">
        <f t="shared" si="70"/>
        <v>-0.25135137220194614</v>
      </c>
      <c r="CN39" s="181">
        <f t="shared" si="71"/>
        <v>-0.65532942843094055</v>
      </c>
      <c r="CO39" s="181">
        <f t="shared" ca="1" si="72"/>
        <v>761.40581148508079</v>
      </c>
      <c r="CP39" s="184"/>
      <c r="CQ39" s="80">
        <f t="shared" si="73"/>
        <v>0.85297381981237475</v>
      </c>
      <c r="CR39" s="80">
        <f t="shared" si="74"/>
        <v>2.0988051338187E-2</v>
      </c>
      <c r="CS39" s="80">
        <f t="shared" si="75"/>
        <v>0.34703916214592789</v>
      </c>
      <c r="CT39" s="80">
        <f t="shared" si="76"/>
        <v>9.9254641832007703E-2</v>
      </c>
      <c r="CU39" s="80">
        <f t="shared" si="77"/>
        <v>1.9804596522819636E-3</v>
      </c>
      <c r="CV39" s="80">
        <f t="shared" si="78"/>
        <v>0.10828893316532581</v>
      </c>
      <c r="CW39" s="80">
        <f t="shared" si="79"/>
        <v>0.18405361156222705</v>
      </c>
      <c r="CX39" s="80">
        <f t="shared" si="80"/>
        <v>0.17136408612820869</v>
      </c>
      <c r="CY39" s="80">
        <f t="shared" si="81"/>
        <v>2.5255261774932387E-2</v>
      </c>
      <c r="CZ39" s="80">
        <f t="shared" si="82"/>
        <v>4.3893208110312668E-3</v>
      </c>
      <c r="DA39" s="80">
        <f t="shared" si="83"/>
        <v>8.3142971551006094E-3</v>
      </c>
      <c r="DB39" s="80">
        <f t="shared" si="84"/>
        <v>1.8239016453776054</v>
      </c>
      <c r="DC39" s="80"/>
      <c r="DD39" s="80">
        <f t="shared" si="85"/>
        <v>0.46766437322654103</v>
      </c>
      <c r="DE39" s="80">
        <f t="shared" si="86"/>
        <v>1.150722759167302E-2</v>
      </c>
      <c r="DF39" s="80">
        <f t="shared" si="87"/>
        <v>0.19027295853668677</v>
      </c>
      <c r="DG39" s="80">
        <f t="shared" si="88"/>
        <v>5.441885645728383E-2</v>
      </c>
      <c r="DH39" s="80">
        <f t="shared" si="89"/>
        <v>1.0858368691651385E-3</v>
      </c>
      <c r="DI39" s="80">
        <f t="shared" si="90"/>
        <v>5.9372134149759254E-2</v>
      </c>
      <c r="DJ39" s="80">
        <f t="shared" si="91"/>
        <v>0.10091202671409517</v>
      </c>
      <c r="DK39" s="80">
        <f t="shared" si="92"/>
        <v>9.395467489297149E-2</v>
      </c>
      <c r="DL39" s="80">
        <f t="shared" si="93"/>
        <v>1.3846833155141843E-2</v>
      </c>
      <c r="DM39" s="80">
        <f t="shared" si="94"/>
        <v>2.4065556507146734E-3</v>
      </c>
      <c r="DN39" s="80">
        <f t="shared" si="95"/>
        <v>4.5585227559676259E-3</v>
      </c>
      <c r="DO39" s="80">
        <f t="shared" si="96"/>
        <v>0.99999999999999978</v>
      </c>
      <c r="DP39" s="80">
        <f t="shared" si="97"/>
        <v>52.176480609778977</v>
      </c>
      <c r="DQ39" s="80">
        <f t="shared" si="98"/>
        <v>0.80483587226613273</v>
      </c>
      <c r="DR39" s="80">
        <f t="shared" si="99"/>
        <v>1.9237895411548495E-2</v>
      </c>
      <c r="DS39" s="80">
        <f t="shared" si="100"/>
        <v>4.7388707446965023E-2</v>
      </c>
      <c r="DT39" s="80">
        <f t="shared" si="101"/>
        <v>0.10161399875289506</v>
      </c>
      <c r="DU39" s="80">
        <f t="shared" si="102"/>
        <v>2.5938325991189427E-3</v>
      </c>
      <c r="DV39" s="80">
        <f t="shared" si="103"/>
        <v>0.34832673355762644</v>
      </c>
      <c r="DW39" s="80">
        <f t="shared" si="104"/>
        <v>0.39500048147738664</v>
      </c>
      <c r="DX39" s="80">
        <f t="shared" si="105"/>
        <v>8.2479682601659596E-3</v>
      </c>
      <c r="DY39" s="80">
        <f t="shared" si="106"/>
        <v>2.7602021317253387E-5</v>
      </c>
      <c r="DZ39" s="80">
        <f t="shared" si="107"/>
        <v>1.0447492141354305E-3</v>
      </c>
      <c r="EA39" s="80">
        <f t="shared" si="108"/>
        <v>1.7283178410072919</v>
      </c>
      <c r="EB39" s="80"/>
      <c r="EC39" s="80">
        <f t="shared" si="109"/>
        <v>1.6096717445322655</v>
      </c>
      <c r="ED39" s="80">
        <f t="shared" si="110"/>
        <v>3.8475790823096989E-2</v>
      </c>
      <c r="EE39" s="80">
        <f t="shared" si="111"/>
        <v>0.14216612234089507</v>
      </c>
      <c r="EF39" s="80">
        <f t="shared" si="112"/>
        <v>0.10161399875289506</v>
      </c>
      <c r="EG39" s="80">
        <f t="shared" si="113"/>
        <v>2.5938325991189427E-3</v>
      </c>
      <c r="EH39" s="80">
        <f t="shared" si="114"/>
        <v>0.34832673355762644</v>
      </c>
      <c r="EI39" s="80">
        <f t="shared" si="115"/>
        <v>0.39500048147738664</v>
      </c>
      <c r="EJ39" s="80">
        <f t="shared" si="116"/>
        <v>8.2479682601659596E-3</v>
      </c>
      <c r="EK39" s="80">
        <f t="shared" si="117"/>
        <v>2.7602021317253387E-5</v>
      </c>
      <c r="EL39" s="80">
        <f t="shared" si="118"/>
        <v>3.1342476424062915E-3</v>
      </c>
      <c r="EM39" s="80">
        <f t="shared" si="119"/>
        <v>2.6492585220071749</v>
      </c>
      <c r="EN39" s="80">
        <f t="shared" si="120"/>
        <v>2.2647846369686038</v>
      </c>
      <c r="EO39" s="80"/>
      <c r="EP39" s="80">
        <f t="shared" si="121"/>
        <v>1.822779918789563</v>
      </c>
      <c r="EQ39" s="80">
        <f t="shared" si="122"/>
        <v>4.3569689975683827E-2</v>
      </c>
      <c r="ER39" s="80">
        <f t="shared" si="123"/>
        <v>0.17722008121043697</v>
      </c>
      <c r="ES39" s="80">
        <f t="shared" si="124"/>
        <v>3.7430351972935122E-2</v>
      </c>
      <c r="ET39" s="80">
        <f t="shared" si="125"/>
        <v>0.2146504331833721</v>
      </c>
      <c r="EU39" s="80">
        <f t="shared" si="126"/>
        <v>0.23013382327650361</v>
      </c>
      <c r="EV39" s="80">
        <f t="shared" si="127"/>
        <v>5.8744722213529251E-3</v>
      </c>
      <c r="EW39" s="80">
        <f t="shared" si="128"/>
        <v>0.78888503480676853</v>
      </c>
      <c r="EX39" s="80">
        <f t="shared" si="129"/>
        <v>0.89459102204518681</v>
      </c>
      <c r="EY39" s="80">
        <f t="shared" si="130"/>
        <v>3.7359743603657056E-2</v>
      </c>
      <c r="EZ39" s="80">
        <f t="shared" si="131"/>
        <v>1.2502526765719075E-4</v>
      </c>
      <c r="FA39" s="80">
        <f t="shared" si="132"/>
        <v>4.7322639393178904E-3</v>
      </c>
      <c r="FB39" s="80">
        <f t="shared" si="133"/>
        <v>4.0427014271090638</v>
      </c>
      <c r="FC39" s="80">
        <f t="shared" si="134"/>
        <v>8.5277828950473381E-2</v>
      </c>
      <c r="FD39" s="80">
        <f t="shared" si="135"/>
        <v>0.1267511673933317</v>
      </c>
      <c r="FE39" s="80">
        <f t="shared" si="136"/>
        <v>3.7359743603657056E-2</v>
      </c>
      <c r="FF39" s="80">
        <f t="shared" si="137"/>
        <v>7.0608369278066241E-5</v>
      </c>
      <c r="FG39" s="80">
        <f t="shared" si="138"/>
        <v>8.8574736420579447E-2</v>
      </c>
      <c r="FH39" s="80">
        <f t="shared" si="139"/>
        <v>2.3661319696589452E-3</v>
      </c>
      <c r="FI39" s="184">
        <f t="shared" si="140"/>
        <v>0.80357954528567033</v>
      </c>
      <c r="FJ39" s="80">
        <f t="shared" si="141"/>
        <v>0.10771965639880093</v>
      </c>
      <c r="FK39" s="80">
        <f t="shared" si="142"/>
        <v>1.0396704220476447</v>
      </c>
      <c r="FL39" s="80">
        <f t="shared" si="143"/>
        <v>0.80357954528567033</v>
      </c>
      <c r="FM39" s="80">
        <f t="shared" si="144"/>
        <v>2.2570856635194434</v>
      </c>
      <c r="FN39" s="80">
        <f t="shared" si="145"/>
        <v>-3.5111421128095213</v>
      </c>
      <c r="FO39" s="80">
        <f t="shared" si="146"/>
        <v>-3.5111421128095213</v>
      </c>
      <c r="FP39" s="80">
        <f t="shared" si="147"/>
        <v>0.52176480609778975</v>
      </c>
      <c r="FQ39" s="185">
        <f t="shared" ca="1" si="148"/>
        <v>1450.0002164818686</v>
      </c>
      <c r="FR39" s="185">
        <f t="shared" ca="1" si="149"/>
        <v>7.5287778468408986</v>
      </c>
      <c r="FS39" s="80">
        <f t="shared" ca="1" si="150"/>
        <v>0.14500002164818687</v>
      </c>
      <c r="FT39" s="184">
        <f t="shared" ca="1" si="151"/>
        <v>-2.7591971094896106</v>
      </c>
      <c r="FU39" s="184">
        <f t="shared" ca="1" si="152"/>
        <v>5.684341771105597</v>
      </c>
      <c r="FV39" s="80">
        <f t="shared" si="153"/>
        <v>174.79783108049924</v>
      </c>
      <c r="FW39" s="80">
        <f t="shared" si="154"/>
        <v>5.9200449350036294E-2</v>
      </c>
      <c r="FX39" s="184">
        <f t="shared" si="155"/>
        <v>77.416136958507835</v>
      </c>
      <c r="FY39" s="184">
        <f t="shared" si="156"/>
        <v>313.57373471570378</v>
      </c>
      <c r="FZ39" s="184">
        <f t="shared" si="157"/>
        <v>1.6611494615586205E-3</v>
      </c>
      <c r="GA39" s="184">
        <f t="shared" si="158"/>
        <v>0.3182731362654368</v>
      </c>
      <c r="GB39" s="80">
        <f t="shared" si="159"/>
        <v>0.93782523787019678</v>
      </c>
      <c r="GC39" s="80">
        <f t="shared" si="160"/>
        <v>0.17101013483841021</v>
      </c>
      <c r="GD39" s="80">
        <f t="shared" si="161"/>
        <v>0.13268623222405707</v>
      </c>
      <c r="GE39" s="80">
        <f t="shared" si="162"/>
        <v>0.91899995805138113</v>
      </c>
      <c r="GF39" s="80">
        <f t="shared" si="163"/>
        <v>1.4741071081417645E-2</v>
      </c>
      <c r="GG39" s="80">
        <f t="shared" si="164"/>
        <v>0.14485599432603025</v>
      </c>
      <c r="GH39" s="80">
        <f t="shared" si="165"/>
        <v>0.86731376777594293</v>
      </c>
      <c r="GI39" s="80">
        <f t="shared" si="166"/>
        <v>0.30345520445585711</v>
      </c>
      <c r="GJ39" s="80">
        <f t="shared" si="167"/>
        <v>-9.0063869902970561E-3</v>
      </c>
      <c r="GK39" s="80">
        <f t="shared" si="168"/>
        <v>2.0698113996253376E-2</v>
      </c>
      <c r="GL39" s="80">
        <f t="shared" si="169"/>
        <v>2.0698113996253376E-2</v>
      </c>
      <c r="GM39" s="80">
        <f t="shared" si="170"/>
        <v>0.12415788032977687</v>
      </c>
      <c r="GN39" s="80">
        <f t="shared" si="171"/>
        <v>4.1476648133549843E-2</v>
      </c>
      <c r="GO39" s="80">
        <f t="shared" si="172"/>
        <v>0.74740838667321863</v>
      </c>
      <c r="GP39" s="80">
        <f t="shared" si="173"/>
        <v>0.89459102204518681</v>
      </c>
      <c r="GQ39" s="80">
        <f t="shared" si="174"/>
        <v>3.7359743603657056E-2</v>
      </c>
      <c r="GR39" s="80">
        <f t="shared" si="175"/>
        <v>440.66017502928241</v>
      </c>
      <c r="GS39" s="80">
        <f t="shared" si="176"/>
        <v>11.766313001786997</v>
      </c>
      <c r="GT39" s="80">
        <f t="shared" si="177"/>
        <v>2.2997326284969053</v>
      </c>
      <c r="GU39" s="80">
        <f t="shared" si="178"/>
        <v>9.4576504346935231E-6</v>
      </c>
      <c r="GV39" s="80">
        <f t="shared" si="179"/>
        <v>1938.0327833265592</v>
      </c>
      <c r="GW39" s="80">
        <f t="shared" si="180"/>
        <v>-8.3431666424466817E-3</v>
      </c>
      <c r="GX39" s="184">
        <f t="shared" ca="1" si="181"/>
        <v>23.294074906192897</v>
      </c>
      <c r="GY39" s="81" t="e">
        <f>#REF!</f>
        <v>#REF!</v>
      </c>
      <c r="GZ39" s="81" t="e">
        <f>#REF!</f>
        <v>#REF!</v>
      </c>
      <c r="HA39" s="81">
        <f t="shared" si="182"/>
        <v>6.4999510979415822</v>
      </c>
      <c r="HB39" s="81">
        <f t="shared" si="183"/>
        <v>5.2217331834330096</v>
      </c>
      <c r="HC39" s="81" t="e">
        <f t="shared" si="184"/>
        <v>#REF!</v>
      </c>
      <c r="HD39" s="80">
        <f t="shared" si="185"/>
        <v>440.66017502928241</v>
      </c>
      <c r="HE39" s="80">
        <f t="shared" si="186"/>
        <v>11.766313001786997</v>
      </c>
      <c r="HF39" s="81">
        <f t="shared" si="187"/>
        <v>-0.5324636244469616</v>
      </c>
      <c r="HG39" s="81"/>
      <c r="HH39" s="82">
        <f t="shared" si="188"/>
        <v>0.15073046654738317</v>
      </c>
      <c r="HI39" s="82">
        <f t="shared" si="189"/>
        <v>0.78888503480676841</v>
      </c>
      <c r="HJ39" s="82">
        <f t="shared" si="190"/>
        <v>3.7359743603657056E-2</v>
      </c>
      <c r="HK39" s="82">
        <f t="shared" si="191"/>
        <v>0</v>
      </c>
      <c r="HL39" s="82">
        <f t="shared" si="192"/>
        <v>4.7918085346816325E-2</v>
      </c>
      <c r="HM39" s="82">
        <f t="shared" si="193"/>
        <v>0</v>
      </c>
      <c r="HN39" s="82">
        <f t="shared" si="194"/>
        <v>0</v>
      </c>
      <c r="HO39" s="82">
        <f t="shared" si="195"/>
        <v>3.7430351972935122E-2</v>
      </c>
      <c r="HP39" s="82">
        <f t="shared" si="196"/>
        <v>0.12930199586362068</v>
      </c>
      <c r="HQ39" s="82">
        <f t="shared" si="197"/>
        <v>0.16041717737750599</v>
      </c>
      <c r="HR39" s="82">
        <f t="shared" si="198"/>
        <v>0.60229231937339334</v>
      </c>
      <c r="HS39" s="82">
        <f t="shared" si="199"/>
        <v>0.11507862146135642</v>
      </c>
      <c r="HT39" s="82">
        <f t="shared" si="200"/>
        <v>5.7132968253843348E-2</v>
      </c>
      <c r="HU39" s="82">
        <f t="shared" si="201"/>
        <v>1.0916266097312907E-2</v>
      </c>
      <c r="HV39" s="82">
        <f t="shared" si="202"/>
        <v>3.7359743603657056E-2</v>
      </c>
      <c r="HW39" s="82"/>
      <c r="HX39" s="186">
        <f t="shared" si="203"/>
        <v>-8.7807256848374213E-7</v>
      </c>
      <c r="HY39" s="186">
        <f t="shared" si="204"/>
        <v>1.6918412317026397E-12</v>
      </c>
      <c r="HZ39" s="186">
        <f t="shared" si="205"/>
        <v>2.6874534300135352E-5</v>
      </c>
      <c r="IA39" s="186">
        <f t="shared" si="206"/>
        <v>7.5087891960940749E-9</v>
      </c>
      <c r="IB39" s="82">
        <f t="shared" si="207"/>
        <v>2.2997326284969053</v>
      </c>
      <c r="IC39" s="82" t="e">
        <f t="shared" ca="1" si="208"/>
        <v>#REF!</v>
      </c>
      <c r="ID39" s="82" t="e">
        <f ca="1">ID$8+ID$9*IE39+ID$10*#REF!+ID$11*EW39/(EW39+EU39)</f>
        <v>#REF!</v>
      </c>
      <c r="IE39" s="82" t="e">
        <f t="shared" ca="1" si="209"/>
        <v>#REF!</v>
      </c>
      <c r="IF39" s="82" t="e">
        <f ca="1">IF$8+IF$9*IE39+IF$10*#REF!+IF$11*(EW39/(EW39+EU39))</f>
        <v>#REF!</v>
      </c>
      <c r="IG39" s="82" t="e">
        <f t="shared" ca="1" si="210"/>
        <v>#REF!</v>
      </c>
      <c r="IH39" s="184">
        <f t="shared" si="211"/>
        <v>5.9200449350036294E-2</v>
      </c>
      <c r="II39" s="187">
        <f t="shared" si="212"/>
        <v>-25</v>
      </c>
      <c r="IJ39" s="187"/>
      <c r="IK39" s="82">
        <f t="shared" si="213"/>
        <v>2.0723311912300897</v>
      </c>
      <c r="IL39" s="187">
        <f t="shared" si="214"/>
        <v>1938.0327833265592</v>
      </c>
      <c r="IM39" s="186">
        <f t="shared" si="215"/>
        <v>1.2064799420408636E-5</v>
      </c>
    </row>
    <row r="40" spans="1:247" ht="14" x14ac:dyDescent="0.2">
      <c r="A40" s="189" t="s">
        <v>232</v>
      </c>
      <c r="F40" s="193">
        <v>51.250334881752664</v>
      </c>
      <c r="G40" s="193">
        <v>1.6765003552327717</v>
      </c>
      <c r="H40" s="193">
        <v>17.692230005780477</v>
      </c>
      <c r="I40" s="193">
        <v>7.1310886989191582</v>
      </c>
      <c r="J40" s="193">
        <v>0.14048885658375179</v>
      </c>
      <c r="K40" s="193">
        <v>4.3645204778685578</v>
      </c>
      <c r="L40" s="193">
        <v>10.321247997019631</v>
      </c>
      <c r="M40" s="193">
        <v>5.310478778865817</v>
      </c>
      <c r="N40" s="193">
        <v>1.1894723190757654</v>
      </c>
      <c r="O40" s="193">
        <v>0.33358443124964637</v>
      </c>
      <c r="P40" s="193">
        <v>0.59005319765175768</v>
      </c>
      <c r="Q40" s="194">
        <v>1.5</v>
      </c>
      <c r="R40" s="176">
        <f t="shared" ca="1" si="4"/>
        <v>11.136556204095454</v>
      </c>
      <c r="T40" s="4">
        <v>48.0518</v>
      </c>
      <c r="U40" s="4">
        <v>1.6586000000000001</v>
      </c>
      <c r="V40" s="4">
        <v>5.2211999999999996</v>
      </c>
      <c r="W40" s="4">
        <v>7.1056999999999997</v>
      </c>
      <c r="X40" s="4">
        <v>0.1182</v>
      </c>
      <c r="Y40" s="4">
        <v>13.765000000000001</v>
      </c>
      <c r="Z40" s="4">
        <v>22.373899999999999</v>
      </c>
      <c r="AA40" s="4">
        <v>0.46510000000000001</v>
      </c>
      <c r="AB40" s="4">
        <v>3.7000000000000002E-3</v>
      </c>
      <c r="AC40" s="4">
        <v>0.16370000000000001</v>
      </c>
      <c r="AE40" s="177">
        <f t="shared" ca="1" si="22"/>
        <v>1411.8746434445877</v>
      </c>
      <c r="AF40" s="178">
        <f t="shared" ca="1" si="23"/>
        <v>1138.7246434445879</v>
      </c>
      <c r="AG40" s="178">
        <f t="shared" ca="1" si="24"/>
        <v>6.1172341796589293</v>
      </c>
      <c r="AH40" s="175"/>
      <c r="AI40" s="179">
        <f t="shared" ca="1" si="25"/>
        <v>1443.8548838052245</v>
      </c>
      <c r="AJ40" s="179">
        <f t="shared" ca="1" si="26"/>
        <v>6.8033545980556793</v>
      </c>
      <c r="AK40" s="179"/>
      <c r="AL40" s="179">
        <f t="shared" si="27"/>
        <v>1403.9260905780634</v>
      </c>
      <c r="AM40" s="179">
        <f t="shared" si="28"/>
        <v>3.3811218857378749</v>
      </c>
      <c r="AN40" s="180"/>
      <c r="AO40" s="179">
        <f t="shared" ca="1" si="29"/>
        <v>1408.3595145016616</v>
      </c>
      <c r="AP40" s="179">
        <f t="shared" ca="1" si="30"/>
        <v>1135.2095145016615</v>
      </c>
      <c r="AQ40" s="179">
        <f t="shared" ca="1" si="31"/>
        <v>5.4624957601540389</v>
      </c>
      <c r="AR40" s="179"/>
      <c r="AS40" s="179">
        <f t="shared" ca="1" si="32"/>
        <v>1412.2190741228735</v>
      </c>
      <c r="AT40" s="179">
        <f t="shared" ca="1" si="33"/>
        <v>1139.0690741228736</v>
      </c>
      <c r="AU40" s="181">
        <f t="shared" ca="1" si="34"/>
        <v>5.6082929368012691</v>
      </c>
      <c r="AV40" s="80"/>
      <c r="AW40" s="181">
        <f t="shared" si="35"/>
        <v>1421.6946426588765</v>
      </c>
      <c r="AX40" s="181">
        <f t="shared" si="36"/>
        <v>1148.5446426588765</v>
      </c>
      <c r="AY40" s="181">
        <f t="shared" ca="1" si="37"/>
        <v>1443.8548838052245</v>
      </c>
      <c r="AZ40" s="181">
        <f t="shared" ca="1" si="38"/>
        <v>1170.7048838052247</v>
      </c>
      <c r="BA40" s="181">
        <f t="shared" ca="1" si="39"/>
        <v>6.8033545980556793</v>
      </c>
      <c r="BB40" s="181"/>
      <c r="BC40" s="181">
        <f t="shared" si="40"/>
        <v>1403.9260905780634</v>
      </c>
      <c r="BD40" s="181">
        <f t="shared" si="41"/>
        <v>3.3811218857378749</v>
      </c>
      <c r="BE40" s="181">
        <f t="shared" si="42"/>
        <v>1130.7760905780633</v>
      </c>
      <c r="BF40" s="181"/>
      <c r="BG40" s="181">
        <f t="shared" ca="1" si="43"/>
        <v>6.9512900353009286</v>
      </c>
      <c r="BH40" s="181">
        <f t="shared" ca="1" si="44"/>
        <v>7.6038614062849046</v>
      </c>
      <c r="BI40" s="181">
        <f t="shared" ca="1" si="45"/>
        <v>1141.0651481207506</v>
      </c>
      <c r="BJ40" s="181">
        <f t="shared" ca="1" si="46"/>
        <v>1149.4577165181213</v>
      </c>
      <c r="BK40" s="181">
        <f t="shared" ca="1" si="47"/>
        <v>1149.4577165181213</v>
      </c>
      <c r="BL40" s="181"/>
      <c r="BM40" s="181">
        <f t="shared" si="48"/>
        <v>1115.3734816853739</v>
      </c>
      <c r="BN40" s="180"/>
      <c r="BO40" s="182">
        <f t="shared" ca="1" si="49"/>
        <v>0.74611173216511295</v>
      </c>
      <c r="BP40" s="182">
        <f t="shared" ca="1" si="50"/>
        <v>0.76256177793777891</v>
      </c>
      <c r="BQ40" s="182">
        <f t="shared" ca="1" si="51"/>
        <v>5.9541520223884453E-2</v>
      </c>
      <c r="BR40" s="182">
        <f t="shared" ca="1" si="52"/>
        <v>1.2796933409389132E-2</v>
      </c>
      <c r="BS40" s="182">
        <f t="shared" ca="1" si="53"/>
        <v>2.4365795759577168E-2</v>
      </c>
      <c r="BT40" s="182">
        <f t="shared" ca="1" si="54"/>
        <v>9.8065547660873706E-2</v>
      </c>
      <c r="BU40" s="182">
        <f t="shared" si="55"/>
        <v>9.9000731048873247E-2</v>
      </c>
      <c r="BV40" s="181">
        <f t="shared" ca="1" si="56"/>
        <v>1.0563323060403766</v>
      </c>
      <c r="BW40" s="180"/>
      <c r="BX40" s="182">
        <f t="shared" si="57"/>
        <v>0.80303275898183568</v>
      </c>
      <c r="BY40" s="182">
        <f t="shared" si="58"/>
        <v>9.7743463265450747E-2</v>
      </c>
      <c r="BZ40" s="182">
        <f t="shared" si="59"/>
        <v>1.1305453311454682E-2</v>
      </c>
      <c r="CA40" s="182">
        <f t="shared" si="60"/>
        <v>3.4026314853479157E-2</v>
      </c>
      <c r="CB40" s="182">
        <f t="shared" si="61"/>
        <v>8.7777771975633093E-2</v>
      </c>
      <c r="CC40" s="182">
        <f t="shared" si="62"/>
        <v>2.4417021168969882E-3</v>
      </c>
      <c r="CD40" s="182">
        <f t="shared" si="63"/>
        <v>1.0363274645047504</v>
      </c>
      <c r="CE40" s="182">
        <f t="shared" si="64"/>
        <v>0.31594489987035701</v>
      </c>
      <c r="CF40" s="180"/>
      <c r="CG40" s="181">
        <f t="shared" ca="1" si="65"/>
        <v>3.7831620094807477</v>
      </c>
      <c r="CH40" s="181">
        <f t="shared" ca="1" si="66"/>
        <v>3.4775427387141029</v>
      </c>
      <c r="CI40" s="181">
        <f t="shared" ca="1" si="67"/>
        <v>10.126872280929682</v>
      </c>
      <c r="CJ40" s="181">
        <f t="shared" ca="1" si="68"/>
        <v>1140.3005410681612</v>
      </c>
      <c r="CK40" s="183">
        <f t="shared" ca="1" si="69"/>
        <v>0.2731968011767561</v>
      </c>
      <c r="CL40" s="79"/>
      <c r="CM40" s="181">
        <f t="shared" si="70"/>
        <v>-3.6697563349042166E-2</v>
      </c>
      <c r="CN40" s="181">
        <f t="shared" si="71"/>
        <v>-0.44172164307639705</v>
      </c>
      <c r="CO40" s="181">
        <f t="shared" ca="1" si="72"/>
        <v>731.76654717023462</v>
      </c>
      <c r="CP40" s="184"/>
      <c r="CQ40" s="80">
        <f t="shared" si="73"/>
        <v>0.85297381981237475</v>
      </c>
      <c r="CR40" s="80">
        <f t="shared" si="74"/>
        <v>2.0988051338187E-2</v>
      </c>
      <c r="CS40" s="80">
        <f t="shared" si="75"/>
        <v>0.34703916214592789</v>
      </c>
      <c r="CT40" s="80">
        <f t="shared" si="76"/>
        <v>9.9254641832007703E-2</v>
      </c>
      <c r="CU40" s="80">
        <f t="shared" si="77"/>
        <v>1.9804596522819636E-3</v>
      </c>
      <c r="CV40" s="80">
        <f t="shared" si="78"/>
        <v>0.10828893316532581</v>
      </c>
      <c r="CW40" s="80">
        <f t="shared" si="79"/>
        <v>0.18405361156222705</v>
      </c>
      <c r="CX40" s="80">
        <f t="shared" si="80"/>
        <v>0.17136408612820869</v>
      </c>
      <c r="CY40" s="80">
        <f t="shared" si="81"/>
        <v>2.5255261774932387E-2</v>
      </c>
      <c r="CZ40" s="80">
        <f t="shared" si="82"/>
        <v>4.3893208110312668E-3</v>
      </c>
      <c r="DA40" s="80">
        <f t="shared" si="83"/>
        <v>8.3142971551006094E-3</v>
      </c>
      <c r="DB40" s="80">
        <f t="shared" si="84"/>
        <v>1.8239016453776054</v>
      </c>
      <c r="DC40" s="80"/>
      <c r="DD40" s="80">
        <f t="shared" si="85"/>
        <v>0.46766437322654103</v>
      </c>
      <c r="DE40" s="80">
        <f t="shared" si="86"/>
        <v>1.150722759167302E-2</v>
      </c>
      <c r="DF40" s="80">
        <f t="shared" si="87"/>
        <v>0.19027295853668677</v>
      </c>
      <c r="DG40" s="80">
        <f t="shared" si="88"/>
        <v>5.441885645728383E-2</v>
      </c>
      <c r="DH40" s="80">
        <f t="shared" si="89"/>
        <v>1.0858368691651385E-3</v>
      </c>
      <c r="DI40" s="80">
        <f t="shared" si="90"/>
        <v>5.9372134149759254E-2</v>
      </c>
      <c r="DJ40" s="80">
        <f t="shared" si="91"/>
        <v>0.10091202671409517</v>
      </c>
      <c r="DK40" s="80">
        <f t="shared" si="92"/>
        <v>9.395467489297149E-2</v>
      </c>
      <c r="DL40" s="80">
        <f t="shared" si="93"/>
        <v>1.3846833155141843E-2</v>
      </c>
      <c r="DM40" s="80">
        <f t="shared" si="94"/>
        <v>2.4065556507146734E-3</v>
      </c>
      <c r="DN40" s="80">
        <f t="shared" si="95"/>
        <v>4.5585227559676259E-3</v>
      </c>
      <c r="DO40" s="80">
        <f t="shared" si="96"/>
        <v>0.99999999999999978</v>
      </c>
      <c r="DP40" s="80">
        <f t="shared" si="97"/>
        <v>52.176480609778977</v>
      </c>
      <c r="DQ40" s="80">
        <f t="shared" si="98"/>
        <v>0.79973969905615949</v>
      </c>
      <c r="DR40" s="80">
        <f t="shared" si="99"/>
        <v>2.0763957395454113E-2</v>
      </c>
      <c r="DS40" s="80">
        <f t="shared" si="100"/>
        <v>5.120781475269956E-2</v>
      </c>
      <c r="DT40" s="80">
        <f t="shared" si="101"/>
        <v>9.8901267147692845E-2</v>
      </c>
      <c r="DU40" s="80">
        <f t="shared" si="102"/>
        <v>1.6662555066079296E-3</v>
      </c>
      <c r="DV40" s="80">
        <f t="shared" si="103"/>
        <v>0.34152598723712546</v>
      </c>
      <c r="DW40" s="80">
        <f t="shared" si="104"/>
        <v>0.39898247778962648</v>
      </c>
      <c r="DX40" s="80">
        <f t="shared" si="105"/>
        <v>7.5041667406165642E-3</v>
      </c>
      <c r="DY40" s="80">
        <f t="shared" si="106"/>
        <v>3.9279799566860591E-5</v>
      </c>
      <c r="DZ40" s="80">
        <f t="shared" si="107"/>
        <v>1.0769864379972921E-3</v>
      </c>
      <c r="EA40" s="80">
        <f t="shared" si="108"/>
        <v>1.7214078918635469</v>
      </c>
      <c r="EB40" s="80"/>
      <c r="EC40" s="80">
        <f t="shared" si="109"/>
        <v>1.599479398112319</v>
      </c>
      <c r="ED40" s="80">
        <f t="shared" si="110"/>
        <v>4.1527914790908227E-2</v>
      </c>
      <c r="EE40" s="80">
        <f t="shared" si="111"/>
        <v>0.15362344425809868</v>
      </c>
      <c r="EF40" s="80">
        <f t="shared" si="112"/>
        <v>9.8901267147692845E-2</v>
      </c>
      <c r="EG40" s="80">
        <f t="shared" si="113"/>
        <v>1.6662555066079296E-3</v>
      </c>
      <c r="EH40" s="80">
        <f t="shared" si="114"/>
        <v>0.34152598723712546</v>
      </c>
      <c r="EI40" s="80">
        <f t="shared" si="115"/>
        <v>0.39898247778962648</v>
      </c>
      <c r="EJ40" s="80">
        <f t="shared" si="116"/>
        <v>7.5041667406165642E-3</v>
      </c>
      <c r="EK40" s="80">
        <f t="shared" si="117"/>
        <v>3.9279799566860591E-5</v>
      </c>
      <c r="EL40" s="80">
        <f t="shared" si="118"/>
        <v>3.2309593139918762E-3</v>
      </c>
      <c r="EM40" s="80">
        <f t="shared" si="119"/>
        <v>2.646481150696554</v>
      </c>
      <c r="EN40" s="80">
        <f t="shared" si="120"/>
        <v>2.2671614337479031</v>
      </c>
      <c r="EO40" s="80"/>
      <c r="EP40" s="80">
        <f t="shared" si="121"/>
        <v>1.8131390027372791</v>
      </c>
      <c r="EQ40" s="80">
        <f t="shared" si="122"/>
        <v>4.7075243418958121E-2</v>
      </c>
      <c r="ER40" s="80">
        <f t="shared" si="123"/>
        <v>0.18686099726272087</v>
      </c>
      <c r="ES40" s="80">
        <f t="shared" si="124"/>
        <v>4.5331768164933839E-2</v>
      </c>
      <c r="ET40" s="80">
        <f t="shared" si="125"/>
        <v>0.23219276542765471</v>
      </c>
      <c r="EU40" s="80">
        <f t="shared" si="126"/>
        <v>0.2242251386260477</v>
      </c>
      <c r="EV40" s="80">
        <f t="shared" si="127"/>
        <v>3.7776702233515724E-3</v>
      </c>
      <c r="EW40" s="80">
        <f t="shared" si="128"/>
        <v>0.77429454688668942</v>
      </c>
      <c r="EX40" s="80">
        <f t="shared" si="129"/>
        <v>0.90455768638582046</v>
      </c>
      <c r="EY40" s="80">
        <f t="shared" si="130"/>
        <v>3.4026314853479157E-2</v>
      </c>
      <c r="EZ40" s="80">
        <f t="shared" si="131"/>
        <v>1.7810729340666785E-4</v>
      </c>
      <c r="FA40" s="80">
        <f t="shared" si="132"/>
        <v>4.8834042337939764E-3</v>
      </c>
      <c r="FB40" s="80">
        <f t="shared" si="133"/>
        <v>4.0383498800864812</v>
      </c>
      <c r="FC40" s="80">
        <f t="shared" si="134"/>
        <v>7.6521652879555965E-2</v>
      </c>
      <c r="FD40" s="80">
        <f t="shared" si="135"/>
        <v>0.11395708016956618</v>
      </c>
      <c r="FE40" s="80">
        <f t="shared" si="136"/>
        <v>3.4026314853479157E-2</v>
      </c>
      <c r="FF40" s="80">
        <f t="shared" si="137"/>
        <v>1.1305453311454682E-2</v>
      </c>
      <c r="FG40" s="80">
        <f t="shared" si="138"/>
        <v>8.7777771975633093E-2</v>
      </c>
      <c r="FH40" s="80">
        <f t="shared" si="139"/>
        <v>2.4417021168969882E-3</v>
      </c>
      <c r="FI40" s="184">
        <f t="shared" si="140"/>
        <v>0.80303275898183568</v>
      </c>
      <c r="FJ40" s="80">
        <f t="shared" si="141"/>
        <v>9.7743463265450747E-2</v>
      </c>
      <c r="FK40" s="80">
        <f t="shared" si="142"/>
        <v>1.0363274645047504</v>
      </c>
      <c r="FL40" s="80">
        <f t="shared" si="143"/>
        <v>0.80303275898183568</v>
      </c>
      <c r="FM40" s="80">
        <f t="shared" si="144"/>
        <v>2.1636261045770078</v>
      </c>
      <c r="FN40" s="80">
        <f t="shared" si="145"/>
        <v>-3.6039210018436121</v>
      </c>
      <c r="FO40" s="80">
        <f t="shared" si="146"/>
        <v>-3.6039210018436121</v>
      </c>
      <c r="FP40" s="80">
        <f t="shared" si="147"/>
        <v>0.52176480609778975</v>
      </c>
      <c r="FQ40" s="185">
        <f t="shared" ca="1" si="148"/>
        <v>1443.8548838052245</v>
      </c>
      <c r="FR40" s="185">
        <f t="shared" ca="1" si="149"/>
        <v>6.8033545980556793</v>
      </c>
      <c r="FS40" s="80">
        <f t="shared" ca="1" si="150"/>
        <v>0.14438548838052245</v>
      </c>
      <c r="FT40" s="184">
        <f t="shared" ca="1" si="151"/>
        <v>-1.9109793352255131</v>
      </c>
      <c r="FU40" s="184">
        <f t="shared" ca="1" si="152"/>
        <v>5.6849297648216881</v>
      </c>
      <c r="FV40" s="80">
        <f t="shared" si="153"/>
        <v>174.76032978740423</v>
      </c>
      <c r="FW40" s="80">
        <f t="shared" si="154"/>
        <v>5.2931565748122716E-2</v>
      </c>
      <c r="FX40" s="184">
        <f t="shared" si="155"/>
        <v>77.544244557290938</v>
      </c>
      <c r="FY40" s="184">
        <f t="shared" si="156"/>
        <v>313.75161523793975</v>
      </c>
      <c r="FZ40" s="184">
        <f t="shared" si="157"/>
        <v>1.6611494615586205E-3</v>
      </c>
      <c r="GA40" s="184">
        <f t="shared" si="158"/>
        <v>0.31594489987035701</v>
      </c>
      <c r="GB40" s="80">
        <f t="shared" si="159"/>
        <v>0.94236167146265126</v>
      </c>
      <c r="GC40" s="80">
        <f t="shared" si="160"/>
        <v>0.17381206869724192</v>
      </c>
      <c r="GD40" s="80">
        <f t="shared" si="161"/>
        <v>0.13294893064700158</v>
      </c>
      <c r="GE40" s="80">
        <f t="shared" si="162"/>
        <v>0.90759298841610803</v>
      </c>
      <c r="GF40" s="80">
        <f t="shared" si="163"/>
        <v>1.4405044217073115E-2</v>
      </c>
      <c r="GG40" s="80">
        <f t="shared" si="164"/>
        <v>0.14770348574649173</v>
      </c>
      <c r="GH40" s="80">
        <f t="shared" si="165"/>
        <v>0.86705106935299847</v>
      </c>
      <c r="GI40" s="80">
        <f t="shared" si="166"/>
        <v>0.30062049215490938</v>
      </c>
      <c r="GJ40" s="80">
        <f t="shared" si="167"/>
        <v>-8.5133820375678966E-3</v>
      </c>
      <c r="GK40" s="80">
        <f t="shared" si="168"/>
        <v>1.978767034233142E-2</v>
      </c>
      <c r="GL40" s="80">
        <f t="shared" si="169"/>
        <v>1.978767034233142E-2</v>
      </c>
      <c r="GM40" s="80">
        <f t="shared" si="170"/>
        <v>0.1279158154041603</v>
      </c>
      <c r="GN40" s="80">
        <f t="shared" si="171"/>
        <v>3.7850658195017317E-2</v>
      </c>
      <c r="GO40" s="80">
        <f t="shared" si="172"/>
        <v>0.7364438886916721</v>
      </c>
      <c r="GP40" s="80">
        <f t="shared" si="173"/>
        <v>0.90455768638582046</v>
      </c>
      <c r="GQ40" s="80">
        <f t="shared" si="174"/>
        <v>3.4026314853479157E-2</v>
      </c>
      <c r="GR40" s="80">
        <f t="shared" si="175"/>
        <v>440.65899005836746</v>
      </c>
      <c r="GS40" s="80">
        <f t="shared" si="176"/>
        <v>11.751795307202894</v>
      </c>
      <c r="GT40" s="80">
        <f t="shared" si="177"/>
        <v>2.2972308577023486</v>
      </c>
      <c r="GU40" s="80">
        <f t="shared" si="178"/>
        <v>9.4473619023009089E-6</v>
      </c>
      <c r="GV40" s="80">
        <f t="shared" si="179"/>
        <v>1938.2051177257215</v>
      </c>
      <c r="GW40" s="80">
        <f t="shared" si="180"/>
        <v>-8.323810818172522E-3</v>
      </c>
      <c r="GX40" s="184">
        <f t="shared" ca="1" si="181"/>
        <v>23.101497280929667</v>
      </c>
      <c r="GY40" s="81" t="e">
        <f>#REF!</f>
        <v>#REF!</v>
      </c>
      <c r="GZ40" s="81" t="e">
        <f>#REF!</f>
        <v>#REF!</v>
      </c>
      <c r="HA40" s="81">
        <f t="shared" si="182"/>
        <v>6.4999510979415822</v>
      </c>
      <c r="HB40" s="81">
        <f t="shared" si="183"/>
        <v>5.2217331834330096</v>
      </c>
      <c r="HC40" s="81" t="e">
        <f t="shared" si="184"/>
        <v>#REF!</v>
      </c>
      <c r="HD40" s="80">
        <f t="shared" si="185"/>
        <v>440.65899005836746</v>
      </c>
      <c r="HE40" s="80">
        <f t="shared" si="186"/>
        <v>11.751795307202894</v>
      </c>
      <c r="HF40" s="81">
        <f t="shared" si="187"/>
        <v>-0.29768366212741171</v>
      </c>
      <c r="HG40" s="81"/>
      <c r="HH40" s="82">
        <f t="shared" si="188"/>
        <v>0.1514811559698433</v>
      </c>
      <c r="HI40" s="82">
        <f t="shared" si="189"/>
        <v>0.77429454688668942</v>
      </c>
      <c r="HJ40" s="82">
        <f t="shared" si="190"/>
        <v>3.4026314853479157E-2</v>
      </c>
      <c r="HK40" s="82">
        <f t="shared" si="191"/>
        <v>0</v>
      </c>
      <c r="HL40" s="82">
        <f t="shared" si="192"/>
        <v>4.2495338026076808E-2</v>
      </c>
      <c r="HM40" s="82">
        <f t="shared" si="193"/>
        <v>0</v>
      </c>
      <c r="HN40" s="82">
        <f t="shared" si="194"/>
        <v>0</v>
      </c>
      <c r="HO40" s="82">
        <f t="shared" si="195"/>
        <v>4.5331768164933839E-2</v>
      </c>
      <c r="HP40" s="82">
        <f t="shared" si="196"/>
        <v>0.14436565923664407</v>
      </c>
      <c r="HQ40" s="82">
        <f t="shared" si="197"/>
        <v>0.16362619531106692</v>
      </c>
      <c r="HR40" s="82">
        <f t="shared" si="198"/>
        <v>0.60026271049453717</v>
      </c>
      <c r="HS40" s="82">
        <f t="shared" si="199"/>
        <v>0.11743397862856238</v>
      </c>
      <c r="HT40" s="82">
        <f t="shared" si="200"/>
        <v>5.1366732552257793E-2</v>
      </c>
      <c r="HU40" s="82">
        <f t="shared" si="201"/>
        <v>1.0049266208442608E-2</v>
      </c>
      <c r="HV40" s="82">
        <f t="shared" si="202"/>
        <v>3.4026314853479157E-2</v>
      </c>
      <c r="HW40" s="82"/>
      <c r="HX40" s="186">
        <f t="shared" si="203"/>
        <v>-8.7908926700494424E-7</v>
      </c>
      <c r="HY40" s="186">
        <f t="shared" si="204"/>
        <v>1.7028664702355871E-12</v>
      </c>
      <c r="HZ40" s="186">
        <f t="shared" si="205"/>
        <v>2.6862809959035779E-5</v>
      </c>
      <c r="IA40" s="186">
        <f t="shared" si="206"/>
        <v>7.5044225494436867E-9</v>
      </c>
      <c r="IB40" s="82">
        <f t="shared" si="207"/>
        <v>2.2972308577023486</v>
      </c>
      <c r="IC40" s="82" t="e">
        <f t="shared" ca="1" si="208"/>
        <v>#REF!</v>
      </c>
      <c r="ID40" s="82" t="e">
        <f ca="1">ID$8+ID$9*IE40+ID$10*#REF!+ID$11*EW40/(EW40+EU40)</f>
        <v>#REF!</v>
      </c>
      <c r="IE40" s="82" t="e">
        <f t="shared" ca="1" si="209"/>
        <v>#REF!</v>
      </c>
      <c r="IF40" s="82" t="e">
        <f ca="1">IF$8+IF$9*IE40+IF$10*#REF!+IF$11*(EW40/(EW40+EU40))</f>
        <v>#REF!</v>
      </c>
      <c r="IG40" s="82" t="e">
        <f t="shared" ca="1" si="210"/>
        <v>#REF!</v>
      </c>
      <c r="IH40" s="184">
        <f t="shared" si="211"/>
        <v>5.2931565748122716E-2</v>
      </c>
      <c r="II40" s="187">
        <f t="shared" si="212"/>
        <v>-25</v>
      </c>
      <c r="IJ40" s="187"/>
      <c r="IK40" s="82">
        <f t="shared" si="213"/>
        <v>2.0715180551564343</v>
      </c>
      <c r="IL40" s="187">
        <f t="shared" si="214"/>
        <v>1938.2051177257215</v>
      </c>
      <c r="IM40" s="186">
        <f t="shared" si="215"/>
        <v>1.2078517463598789E-5</v>
      </c>
    </row>
    <row r="41" spans="1:247" ht="14" x14ac:dyDescent="0.2">
      <c r="A41" s="189" t="s">
        <v>232</v>
      </c>
      <c r="F41" s="193">
        <v>51.250334881752664</v>
      </c>
      <c r="G41" s="193">
        <v>1.6765003552327717</v>
      </c>
      <c r="H41" s="193">
        <v>17.692230005780477</v>
      </c>
      <c r="I41" s="193">
        <v>7.1310886989191582</v>
      </c>
      <c r="J41" s="193">
        <v>0.14048885658375179</v>
      </c>
      <c r="K41" s="193">
        <v>4.3645204778685578</v>
      </c>
      <c r="L41" s="193">
        <v>10.321247997019631</v>
      </c>
      <c r="M41" s="193">
        <v>5.310478778865817</v>
      </c>
      <c r="N41" s="193">
        <v>1.1894723190757654</v>
      </c>
      <c r="O41" s="193">
        <v>0.33358443124964637</v>
      </c>
      <c r="P41" s="193">
        <v>0.59005319765175768</v>
      </c>
      <c r="Q41" s="194">
        <v>1.5</v>
      </c>
      <c r="R41" s="176">
        <f t="shared" ca="1" si="4"/>
        <v>10.555544828026044</v>
      </c>
      <c r="T41" s="4">
        <v>49.225999999999999</v>
      </c>
      <c r="U41" s="4">
        <v>1.5339</v>
      </c>
      <c r="V41" s="4">
        <v>4.6013000000000002</v>
      </c>
      <c r="W41" s="4">
        <v>7.0338000000000003</v>
      </c>
      <c r="X41" s="4">
        <v>0.1207</v>
      </c>
      <c r="Y41" s="4">
        <v>13.981199999999999</v>
      </c>
      <c r="Z41" s="4">
        <v>22.4739</v>
      </c>
      <c r="AA41" s="4">
        <v>0.43369999999999997</v>
      </c>
      <c r="AB41" s="4">
        <v>0</v>
      </c>
      <c r="AC41" s="4">
        <v>0.17780000000000001</v>
      </c>
      <c r="AE41" s="177">
        <f t="shared" ca="1" si="22"/>
        <v>1404.9365073768975</v>
      </c>
      <c r="AF41" s="178">
        <f t="shared" ca="1" si="23"/>
        <v>1131.7865073768976</v>
      </c>
      <c r="AG41" s="178">
        <f t="shared" ca="1" si="24"/>
        <v>5.5768392615332658</v>
      </c>
      <c r="AH41" s="175"/>
      <c r="AI41" s="179">
        <f t="shared" ca="1" si="25"/>
        <v>1438.2681487006168</v>
      </c>
      <c r="AJ41" s="179">
        <f t="shared" ca="1" si="26"/>
        <v>6.1798153286152635</v>
      </c>
      <c r="AK41" s="179"/>
      <c r="AL41" s="179">
        <f t="shared" si="27"/>
        <v>1399.8669527795703</v>
      </c>
      <c r="AM41" s="179">
        <f t="shared" si="28"/>
        <v>2.9339936843420689</v>
      </c>
      <c r="AN41" s="180"/>
      <c r="AO41" s="179">
        <f t="shared" ca="1" si="29"/>
        <v>1400.6466547218649</v>
      </c>
      <c r="AP41" s="179">
        <f t="shared" ca="1" si="30"/>
        <v>1127.4966547218651</v>
      </c>
      <c r="AQ41" s="179">
        <f t="shared" ca="1" si="31"/>
        <v>4.7694307464368917</v>
      </c>
      <c r="AR41" s="179"/>
      <c r="AS41" s="179">
        <f t="shared" ca="1" si="32"/>
        <v>1407.0110524139288</v>
      </c>
      <c r="AT41" s="179">
        <f t="shared" ca="1" si="33"/>
        <v>1133.861052413929</v>
      </c>
      <c r="AU41" s="181">
        <f t="shared" ca="1" si="34"/>
        <v>5.0080243648829894</v>
      </c>
      <c r="AV41" s="80"/>
      <c r="AW41" s="181">
        <f t="shared" si="35"/>
        <v>1416.9702916801077</v>
      </c>
      <c r="AX41" s="181">
        <f t="shared" si="36"/>
        <v>1143.8202916801079</v>
      </c>
      <c r="AY41" s="181">
        <f t="shared" ca="1" si="37"/>
        <v>1438.2681487006168</v>
      </c>
      <c r="AZ41" s="181">
        <f t="shared" ca="1" si="38"/>
        <v>1165.118148700617</v>
      </c>
      <c r="BA41" s="181">
        <f t="shared" ca="1" si="39"/>
        <v>6.1798153286152635</v>
      </c>
      <c r="BB41" s="181"/>
      <c r="BC41" s="181">
        <f t="shared" si="40"/>
        <v>1399.8669527795703</v>
      </c>
      <c r="BD41" s="181">
        <f t="shared" si="41"/>
        <v>2.9339936843420689</v>
      </c>
      <c r="BE41" s="181">
        <f t="shared" si="42"/>
        <v>1126.7169527795704</v>
      </c>
      <c r="BF41" s="181"/>
      <c r="BG41" s="181">
        <f t="shared" ca="1" si="43"/>
        <v>6.3738120556865159</v>
      </c>
      <c r="BH41" s="181">
        <f t="shared" ca="1" si="44"/>
        <v>7.0737024782555071</v>
      </c>
      <c r="BI41" s="181">
        <f t="shared" ca="1" si="45"/>
        <v>1133.7830319119121</v>
      </c>
      <c r="BJ41" s="181">
        <f t="shared" ca="1" si="46"/>
        <v>1144.0340542175172</v>
      </c>
      <c r="BK41" s="181">
        <f t="shared" ca="1" si="47"/>
        <v>1144.0340542175172</v>
      </c>
      <c r="BL41" s="181"/>
      <c r="BM41" s="181">
        <f t="shared" si="48"/>
        <v>1113.1443254865585</v>
      </c>
      <c r="BN41" s="180"/>
      <c r="BO41" s="182">
        <f t="shared" ca="1" si="49"/>
        <v>0.76193866634958329</v>
      </c>
      <c r="BP41" s="182">
        <f t="shared" ca="1" si="50"/>
        <v>0.77855268128943111</v>
      </c>
      <c r="BQ41" s="182">
        <f t="shared" ca="1" si="51"/>
        <v>5.7181543345635757E-2</v>
      </c>
      <c r="BR41" s="182">
        <f t="shared" ca="1" si="52"/>
        <v>1.2092999343922869E-2</v>
      </c>
      <c r="BS41" s="182">
        <f t="shared" ca="1" si="53"/>
        <v>2.4363450183843321E-2</v>
      </c>
      <c r="BT41" s="182">
        <f t="shared" ca="1" si="54"/>
        <v>0.10073107466697152</v>
      </c>
      <c r="BU41" s="182">
        <f t="shared" si="55"/>
        <v>9.9000731048873247E-2</v>
      </c>
      <c r="BV41" s="181">
        <f t="shared" ca="1" si="56"/>
        <v>1.0719224798786777</v>
      </c>
      <c r="BW41" s="180"/>
      <c r="BX41" s="182">
        <f t="shared" si="57"/>
        <v>0.81224577910706752</v>
      </c>
      <c r="BY41" s="182">
        <f t="shared" si="58"/>
        <v>9.3619655468999474E-2</v>
      </c>
      <c r="BZ41" s="182">
        <f t="shared" si="59"/>
        <v>1.2367022959967215E-2</v>
      </c>
      <c r="CA41" s="182">
        <f t="shared" si="60"/>
        <v>3.1448228629414939E-2</v>
      </c>
      <c r="CB41" s="182">
        <f t="shared" si="61"/>
        <v>7.3315667316811189E-2</v>
      </c>
      <c r="CC41" s="182">
        <f t="shared" si="62"/>
        <v>2.628536101231468E-3</v>
      </c>
      <c r="CD41" s="182">
        <f t="shared" si="63"/>
        <v>1.0256248895834918</v>
      </c>
      <c r="CE41" s="182">
        <f t="shared" si="64"/>
        <v>0.30791175152849681</v>
      </c>
      <c r="CF41" s="180"/>
      <c r="CG41" s="181">
        <f t="shared" ca="1" si="65"/>
        <v>3.1570050158879894</v>
      </c>
      <c r="CH41" s="181">
        <f t="shared" ca="1" si="66"/>
        <v>3.393244483422059</v>
      </c>
      <c r="CI41" s="181">
        <f t="shared" ca="1" si="67"/>
        <v>8.7470128655955897</v>
      </c>
      <c r="CJ41" s="181">
        <f t="shared" ca="1" si="68"/>
        <v>1144.5417852907813</v>
      </c>
      <c r="CK41" s="183">
        <f t="shared" ca="1" si="69"/>
        <v>0.27193630267559726</v>
      </c>
      <c r="CL41" s="79"/>
      <c r="CM41" s="181">
        <f t="shared" si="70"/>
        <v>-0.56655467799449744</v>
      </c>
      <c r="CN41" s="181">
        <f t="shared" si="71"/>
        <v>-0.95875354982075922</v>
      </c>
      <c r="CO41" s="181">
        <f t="shared" ca="1" si="72"/>
        <v>763.82531888666051</v>
      </c>
      <c r="CP41" s="184"/>
      <c r="CQ41" s="80">
        <f t="shared" si="73"/>
        <v>0.85297381981237475</v>
      </c>
      <c r="CR41" s="80">
        <f t="shared" si="74"/>
        <v>2.0988051338187E-2</v>
      </c>
      <c r="CS41" s="80">
        <f t="shared" si="75"/>
        <v>0.34703916214592789</v>
      </c>
      <c r="CT41" s="80">
        <f t="shared" si="76"/>
        <v>9.9254641832007703E-2</v>
      </c>
      <c r="CU41" s="80">
        <f t="shared" si="77"/>
        <v>1.9804596522819636E-3</v>
      </c>
      <c r="CV41" s="80">
        <f t="shared" si="78"/>
        <v>0.10828893316532581</v>
      </c>
      <c r="CW41" s="80">
        <f t="shared" si="79"/>
        <v>0.18405361156222705</v>
      </c>
      <c r="CX41" s="80">
        <f t="shared" si="80"/>
        <v>0.17136408612820869</v>
      </c>
      <c r="CY41" s="80">
        <f t="shared" si="81"/>
        <v>2.5255261774932387E-2</v>
      </c>
      <c r="CZ41" s="80">
        <f t="shared" si="82"/>
        <v>4.3893208110312668E-3</v>
      </c>
      <c r="DA41" s="80">
        <f t="shared" si="83"/>
        <v>8.3142971551006094E-3</v>
      </c>
      <c r="DB41" s="80">
        <f t="shared" si="84"/>
        <v>1.8239016453776054</v>
      </c>
      <c r="DC41" s="80"/>
      <c r="DD41" s="80">
        <f t="shared" si="85"/>
        <v>0.46766437322654103</v>
      </c>
      <c r="DE41" s="80">
        <f t="shared" si="86"/>
        <v>1.150722759167302E-2</v>
      </c>
      <c r="DF41" s="80">
        <f t="shared" si="87"/>
        <v>0.19027295853668677</v>
      </c>
      <c r="DG41" s="80">
        <f t="shared" si="88"/>
        <v>5.441885645728383E-2</v>
      </c>
      <c r="DH41" s="80">
        <f t="shared" si="89"/>
        <v>1.0858368691651385E-3</v>
      </c>
      <c r="DI41" s="80">
        <f t="shared" si="90"/>
        <v>5.9372134149759254E-2</v>
      </c>
      <c r="DJ41" s="80">
        <f t="shared" si="91"/>
        <v>0.10091202671409517</v>
      </c>
      <c r="DK41" s="80">
        <f t="shared" si="92"/>
        <v>9.395467489297149E-2</v>
      </c>
      <c r="DL41" s="80">
        <f t="shared" si="93"/>
        <v>1.3846833155141843E-2</v>
      </c>
      <c r="DM41" s="80">
        <f t="shared" si="94"/>
        <v>2.4065556507146734E-3</v>
      </c>
      <c r="DN41" s="80">
        <f t="shared" si="95"/>
        <v>4.5585227559676259E-3</v>
      </c>
      <c r="DO41" s="80">
        <f t="shared" si="96"/>
        <v>0.99999999999999978</v>
      </c>
      <c r="DP41" s="80">
        <f t="shared" si="97"/>
        <v>52.176480609778977</v>
      </c>
      <c r="DQ41" s="80">
        <f t="shared" si="98"/>
        <v>0.8192822417836273</v>
      </c>
      <c r="DR41" s="80">
        <f t="shared" si="99"/>
        <v>1.9202842306093731E-2</v>
      </c>
      <c r="DS41" s="80">
        <f t="shared" si="100"/>
        <v>4.5128039152224873E-2</v>
      </c>
      <c r="DT41" s="80">
        <f t="shared" si="101"/>
        <v>9.7900521111704969E-2</v>
      </c>
      <c r="DU41" s="80">
        <f t="shared" si="102"/>
        <v>1.7014977973568283E-3</v>
      </c>
      <c r="DV41" s="80">
        <f t="shared" si="103"/>
        <v>0.346890165837973</v>
      </c>
      <c r="DW41" s="80">
        <f t="shared" si="104"/>
        <v>0.40076572736967125</v>
      </c>
      <c r="DX41" s="80">
        <f t="shared" si="105"/>
        <v>6.9975427121165418E-3</v>
      </c>
      <c r="DY41" s="80">
        <f t="shared" si="106"/>
        <v>0</v>
      </c>
      <c r="DZ41" s="80">
        <f t="shared" si="107"/>
        <v>1.1697506944161181E-3</v>
      </c>
      <c r="EA41" s="80">
        <f t="shared" si="108"/>
        <v>1.7390383287651845</v>
      </c>
      <c r="EB41" s="80"/>
      <c r="EC41" s="80">
        <f t="shared" si="109"/>
        <v>1.6385644835672546</v>
      </c>
      <c r="ED41" s="80">
        <f t="shared" si="110"/>
        <v>3.8405684612187463E-2</v>
      </c>
      <c r="EE41" s="80">
        <f t="shared" si="111"/>
        <v>0.13538411745667461</v>
      </c>
      <c r="EF41" s="80">
        <f t="shared" si="112"/>
        <v>9.7900521111704969E-2</v>
      </c>
      <c r="EG41" s="80">
        <f t="shared" si="113"/>
        <v>1.7014977973568283E-3</v>
      </c>
      <c r="EH41" s="80">
        <f t="shared" si="114"/>
        <v>0.346890165837973</v>
      </c>
      <c r="EI41" s="80">
        <f t="shared" si="115"/>
        <v>0.40076572736967125</v>
      </c>
      <c r="EJ41" s="80">
        <f t="shared" si="116"/>
        <v>6.9975427121165418E-3</v>
      </c>
      <c r="EK41" s="80">
        <f t="shared" si="117"/>
        <v>0</v>
      </c>
      <c r="EL41" s="80">
        <f t="shared" si="118"/>
        <v>3.5092520832483544E-3</v>
      </c>
      <c r="EM41" s="80">
        <f t="shared" si="119"/>
        <v>2.6701189925481876</v>
      </c>
      <c r="EN41" s="80">
        <f t="shared" si="120"/>
        <v>2.2470908662665967</v>
      </c>
      <c r="EO41" s="80"/>
      <c r="EP41" s="80">
        <f t="shared" si="121"/>
        <v>1.8410016424064104</v>
      </c>
      <c r="EQ41" s="80">
        <f t="shared" si="122"/>
        <v>4.3150531552381015E-2</v>
      </c>
      <c r="ER41" s="80">
        <f t="shared" si="123"/>
        <v>0.1589983575935896</v>
      </c>
      <c r="ES41" s="80">
        <f t="shared" si="124"/>
        <v>4.3815251589382154E-2</v>
      </c>
      <c r="ET41" s="80">
        <f t="shared" si="125"/>
        <v>0.20281360918297175</v>
      </c>
      <c r="EU41" s="80">
        <f t="shared" si="126"/>
        <v>0.21999136679285236</v>
      </c>
      <c r="EV41" s="80">
        <f t="shared" si="127"/>
        <v>3.8234201594132614E-3</v>
      </c>
      <c r="EW41" s="80">
        <f t="shared" si="128"/>
        <v>0.77949372325221411</v>
      </c>
      <c r="EX41" s="80">
        <f t="shared" si="129"/>
        <v>0.90055700548507733</v>
      </c>
      <c r="EY41" s="80">
        <f t="shared" si="130"/>
        <v>3.1448228629414939E-2</v>
      </c>
      <c r="EZ41" s="80">
        <f t="shared" si="131"/>
        <v>0</v>
      </c>
      <c r="FA41" s="80">
        <f t="shared" si="132"/>
        <v>5.257072202462936E-3</v>
      </c>
      <c r="FB41" s="80">
        <f t="shared" si="133"/>
        <v>4.0275365996631978</v>
      </c>
      <c r="FC41" s="80">
        <f t="shared" si="134"/>
        <v>5.5073199326397412E-2</v>
      </c>
      <c r="FD41" s="80">
        <f t="shared" si="135"/>
        <v>8.2044988985575884E-2</v>
      </c>
      <c r="FE41" s="80">
        <f t="shared" si="136"/>
        <v>3.1448228629414939E-2</v>
      </c>
      <c r="FF41" s="80">
        <f t="shared" si="137"/>
        <v>1.2367022959967215E-2</v>
      </c>
      <c r="FG41" s="80">
        <f t="shared" si="138"/>
        <v>7.3315667316811189E-2</v>
      </c>
      <c r="FH41" s="80">
        <f t="shared" si="139"/>
        <v>2.628536101231468E-3</v>
      </c>
      <c r="FI41" s="184">
        <f t="shared" si="140"/>
        <v>0.81224577910706752</v>
      </c>
      <c r="FJ41" s="80">
        <f t="shared" si="141"/>
        <v>9.3619655468999474E-2</v>
      </c>
      <c r="FK41" s="80">
        <f t="shared" si="142"/>
        <v>1.0256248895834918</v>
      </c>
      <c r="FL41" s="80">
        <f t="shared" si="143"/>
        <v>0.81224577910706752</v>
      </c>
      <c r="FM41" s="80">
        <f t="shared" si="144"/>
        <v>2.0848345712106919</v>
      </c>
      <c r="FN41" s="80">
        <f t="shared" si="145"/>
        <v>-3.6941200043436559</v>
      </c>
      <c r="FO41" s="80">
        <f t="shared" si="146"/>
        <v>-3.6941200043436559</v>
      </c>
      <c r="FP41" s="80">
        <f t="shared" si="147"/>
        <v>0.52176480609778975</v>
      </c>
      <c r="FQ41" s="185">
        <f t="shared" ca="1" si="148"/>
        <v>1438.2681487006168</v>
      </c>
      <c r="FR41" s="185">
        <f t="shared" ca="1" si="149"/>
        <v>6.1798153286152635</v>
      </c>
      <c r="FS41" s="80">
        <f t="shared" ca="1" si="150"/>
        <v>0.14382681487006169</v>
      </c>
      <c r="FT41" s="184">
        <f t="shared" ca="1" si="151"/>
        <v>-1.6399139908278622</v>
      </c>
      <c r="FU41" s="184">
        <f t="shared" ca="1" si="152"/>
        <v>5.6843756902464264</v>
      </c>
      <c r="FV41" s="80">
        <f t="shared" si="153"/>
        <v>174.7167369146558</v>
      </c>
      <c r="FW41" s="80">
        <f t="shared" si="154"/>
        <v>5.9851749779701889E-2</v>
      </c>
      <c r="FX41" s="184">
        <f t="shared" si="155"/>
        <v>77.989529910552946</v>
      </c>
      <c r="FY41" s="184">
        <f t="shared" si="156"/>
        <v>313.87745453924526</v>
      </c>
      <c r="FZ41" s="184">
        <f t="shared" si="157"/>
        <v>1.6611494615586205E-3</v>
      </c>
      <c r="GA41" s="184">
        <f t="shared" si="158"/>
        <v>0.30791175152849681</v>
      </c>
      <c r="GB41" s="80">
        <f t="shared" si="159"/>
        <v>0.9358286542739056</v>
      </c>
      <c r="GC41" s="80">
        <f t="shared" si="160"/>
        <v>0.14729605467062351</v>
      </c>
      <c r="GD41" s="80">
        <f t="shared" si="161"/>
        <v>0.13186335817330172</v>
      </c>
      <c r="GE41" s="80">
        <f t="shared" si="162"/>
        <v>0.91303421685823682</v>
      </c>
      <c r="GF41" s="80">
        <f t="shared" si="163"/>
        <v>3.137767386043222E-2</v>
      </c>
      <c r="GG41" s="80">
        <f t="shared" si="164"/>
        <v>0.16491816746645493</v>
      </c>
      <c r="GH41" s="80">
        <f t="shared" si="165"/>
        <v>0.86813664182669825</v>
      </c>
      <c r="GI41" s="80">
        <f t="shared" si="166"/>
        <v>0.32341432406965381</v>
      </c>
      <c r="GJ41" s="80">
        <f t="shared" si="167"/>
        <v>-1.0583020741003812E-2</v>
      </c>
      <c r="GK41" s="80">
        <f t="shared" si="168"/>
        <v>2.2808953516529784E-2</v>
      </c>
      <c r="GL41" s="80">
        <f t="shared" si="169"/>
        <v>2.2808953516529784E-2</v>
      </c>
      <c r="GM41" s="80">
        <f t="shared" si="170"/>
        <v>0.14210921394992515</v>
      </c>
      <c r="GN41" s="80">
        <f t="shared" si="171"/>
        <v>4.1362392209564613E-2</v>
      </c>
      <c r="GO41" s="80">
        <f t="shared" si="172"/>
        <v>0.7381313310426495</v>
      </c>
      <c r="GP41" s="80">
        <f t="shared" si="173"/>
        <v>0.90055700548507733</v>
      </c>
      <c r="GQ41" s="80">
        <f t="shared" si="174"/>
        <v>3.1448228629414939E-2</v>
      </c>
      <c r="GR41" s="80">
        <f t="shared" si="175"/>
        <v>440.60386331797378</v>
      </c>
      <c r="GS41" s="80">
        <f t="shared" si="176"/>
        <v>11.788430425743487</v>
      </c>
      <c r="GT41" s="80">
        <f t="shared" si="177"/>
        <v>2.2455197855494009</v>
      </c>
      <c r="GU41" s="80">
        <f t="shared" si="178"/>
        <v>9.2347001180719119E-6</v>
      </c>
      <c r="GV41" s="80">
        <f t="shared" si="179"/>
        <v>1888.9569226853143</v>
      </c>
      <c r="GW41" s="80">
        <f t="shared" si="180"/>
        <v>-8.1618700225114301E-3</v>
      </c>
      <c r="GX41" s="184">
        <f t="shared" ca="1" si="181"/>
        <v>21.721637865595589</v>
      </c>
      <c r="GY41" s="81" t="e">
        <f>#REF!</f>
        <v>#REF!</v>
      </c>
      <c r="GZ41" s="81" t="e">
        <f>#REF!</f>
        <v>#REF!</v>
      </c>
      <c r="HA41" s="81">
        <f t="shared" si="182"/>
        <v>6.4999510979415822</v>
      </c>
      <c r="HB41" s="81">
        <f t="shared" si="183"/>
        <v>5.2217331834330096</v>
      </c>
      <c r="HC41" s="81" t="e">
        <f t="shared" si="184"/>
        <v>#REF!</v>
      </c>
      <c r="HD41" s="80">
        <f t="shared" si="185"/>
        <v>440.60386331797378</v>
      </c>
      <c r="HE41" s="80">
        <f t="shared" si="186"/>
        <v>11.788430425743487</v>
      </c>
      <c r="HF41" s="81">
        <f t="shared" si="187"/>
        <v>-0.81325752882264624</v>
      </c>
      <c r="HG41" s="81"/>
      <c r="HH41" s="82">
        <f t="shared" si="188"/>
        <v>0.16874158762586819</v>
      </c>
      <c r="HI41" s="82">
        <f t="shared" si="189"/>
        <v>0.77949372325221411</v>
      </c>
      <c r="HJ41" s="82">
        <f t="shared" si="190"/>
        <v>3.1448228629414939E-2</v>
      </c>
      <c r="HK41" s="82">
        <f t="shared" si="191"/>
        <v>0</v>
      </c>
      <c r="HL41" s="82">
        <f t="shared" si="192"/>
        <v>2.3624970696982474E-2</v>
      </c>
      <c r="HM41" s="82">
        <f t="shared" si="193"/>
        <v>0</v>
      </c>
      <c r="HN41" s="82">
        <f t="shared" si="194"/>
        <v>0</v>
      </c>
      <c r="HO41" s="82">
        <f t="shared" si="195"/>
        <v>4.3815251589382154E-2</v>
      </c>
      <c r="HP41" s="82">
        <f t="shared" si="196"/>
        <v>0.13537338689660711</v>
      </c>
      <c r="HQ41" s="82">
        <f t="shared" si="197"/>
        <v>0.17795328405310129</v>
      </c>
      <c r="HR41" s="82">
        <f t="shared" si="198"/>
        <v>0.60959585118122006</v>
      </c>
      <c r="HS41" s="82">
        <f t="shared" si="199"/>
        <v>0.13196279671026764</v>
      </c>
      <c r="HT41" s="82">
        <f t="shared" si="200"/>
        <v>5.5894873997759921E-2</v>
      </c>
      <c r="HU41" s="82">
        <f t="shared" si="201"/>
        <v>1.2099891887747894E-2</v>
      </c>
      <c r="HV41" s="82">
        <f t="shared" si="202"/>
        <v>3.1448228629414939E-2</v>
      </c>
      <c r="HW41" s="82"/>
      <c r="HX41" s="186">
        <f t="shared" si="203"/>
        <v>-8.8037285365770241E-7</v>
      </c>
      <c r="HY41" s="186">
        <f t="shared" si="204"/>
        <v>1.676803939060231E-12</v>
      </c>
      <c r="HZ41" s="186">
        <f t="shared" si="205"/>
        <v>2.7068003346155668E-5</v>
      </c>
      <c r="IA41" s="186">
        <f t="shared" si="206"/>
        <v>7.5988364491743653E-9</v>
      </c>
      <c r="IB41" s="82">
        <f t="shared" si="207"/>
        <v>2.2455197855494009</v>
      </c>
      <c r="IC41" s="82" t="e">
        <f t="shared" ca="1" si="208"/>
        <v>#REF!</v>
      </c>
      <c r="ID41" s="82" t="e">
        <f ca="1">ID$8+ID$9*IE41+ID$10*#REF!+ID$11*EW41/(EW41+EU41)</f>
        <v>#REF!</v>
      </c>
      <c r="IE41" s="82" t="e">
        <f t="shared" ca="1" si="209"/>
        <v>#REF!</v>
      </c>
      <c r="IF41" s="82" t="e">
        <f ca="1">IF$8+IF$9*IE41+IF$10*#REF!+IF$11*(EW41/(EW41+EU41))</f>
        <v>#REF!</v>
      </c>
      <c r="IG41" s="82" t="e">
        <f t="shared" ca="1" si="210"/>
        <v>#REF!</v>
      </c>
      <c r="IH41" s="184">
        <f t="shared" si="211"/>
        <v>5.9851749779701889E-2</v>
      </c>
      <c r="II41" s="187">
        <f t="shared" si="212"/>
        <v>-25</v>
      </c>
      <c r="IJ41" s="187"/>
      <c r="IK41" s="82">
        <f t="shared" si="213"/>
        <v>2.0735699881458927</v>
      </c>
      <c r="IL41" s="187">
        <f t="shared" si="214"/>
        <v>1888.9569226853143</v>
      </c>
      <c r="IM41" s="186">
        <f t="shared" si="215"/>
        <v>1.2362066509237451E-5</v>
      </c>
    </row>
    <row r="42" spans="1:247" ht="14" x14ac:dyDescent="0.2">
      <c r="A42" s="189" t="s">
        <v>232</v>
      </c>
      <c r="F42" s="193">
        <v>51.250334881752664</v>
      </c>
      <c r="G42" s="193">
        <v>1.6765003552327717</v>
      </c>
      <c r="H42" s="193">
        <v>17.692230005780477</v>
      </c>
      <c r="I42" s="193">
        <v>7.1310886989191582</v>
      </c>
      <c r="J42" s="193">
        <v>0.14048885658375179</v>
      </c>
      <c r="K42" s="193">
        <v>4.3645204778685578</v>
      </c>
      <c r="L42" s="193">
        <v>10.321247997019631</v>
      </c>
      <c r="M42" s="193">
        <v>5.310478778865817</v>
      </c>
      <c r="N42" s="193">
        <v>1.1894723190757654</v>
      </c>
      <c r="O42" s="193">
        <v>0.33358443124964637</v>
      </c>
      <c r="P42" s="193">
        <v>0.59005319765175768</v>
      </c>
      <c r="Q42" s="194">
        <v>1.5</v>
      </c>
      <c r="R42" s="176">
        <f t="shared" ca="1" si="4"/>
        <v>11.582219618440302</v>
      </c>
      <c r="T42" s="4">
        <v>49.341200000000001</v>
      </c>
      <c r="U42" s="4">
        <v>1.4618</v>
      </c>
      <c r="V42" s="4">
        <v>4.7571000000000003</v>
      </c>
      <c r="W42" s="4">
        <v>7.2861000000000002</v>
      </c>
      <c r="X42" s="4">
        <v>0.18149999999999999</v>
      </c>
      <c r="Y42" s="4">
        <v>13.8514</v>
      </c>
      <c r="Z42" s="4">
        <v>21.921900000000001</v>
      </c>
      <c r="AA42" s="4">
        <v>0.4985</v>
      </c>
      <c r="AB42" s="4">
        <v>0</v>
      </c>
      <c r="AC42" s="4">
        <v>0.1028</v>
      </c>
      <c r="AE42" s="177">
        <f t="shared" ca="1" si="22"/>
        <v>1419.1669443124927</v>
      </c>
      <c r="AF42" s="178">
        <f t="shared" ca="1" si="23"/>
        <v>1146.0169443124928</v>
      </c>
      <c r="AG42" s="178">
        <f t="shared" ca="1" si="24"/>
        <v>6.5844881125906323</v>
      </c>
      <c r="AH42" s="175"/>
      <c r="AI42" s="179">
        <f t="shared" ca="1" si="25"/>
        <v>1448.5087109530607</v>
      </c>
      <c r="AJ42" s="179">
        <f t="shared" ca="1" si="26"/>
        <v>7.3029018340222178</v>
      </c>
      <c r="AK42" s="179"/>
      <c r="AL42" s="179">
        <f t="shared" si="27"/>
        <v>1407.6687971379656</v>
      </c>
      <c r="AM42" s="179">
        <f t="shared" si="28"/>
        <v>3.7410761301432047</v>
      </c>
      <c r="AN42" s="180"/>
      <c r="AO42" s="179">
        <f t="shared" ca="1" si="29"/>
        <v>1416.4554676910057</v>
      </c>
      <c r="AP42" s="179">
        <f t="shared" ca="1" si="30"/>
        <v>1143.3054676910056</v>
      </c>
      <c r="AQ42" s="179">
        <f t="shared" ca="1" si="31"/>
        <v>6.0849073713269144</v>
      </c>
      <c r="AR42" s="179"/>
      <c r="AS42" s="179">
        <f t="shared" ca="1" si="32"/>
        <v>1416.3116457470046</v>
      </c>
      <c r="AT42" s="179">
        <f t="shared" ca="1" si="33"/>
        <v>1143.1616457470045</v>
      </c>
      <c r="AU42" s="181">
        <f t="shared" ca="1" si="34"/>
        <v>6.0794422665955379</v>
      </c>
      <c r="AV42" s="80"/>
      <c r="AW42" s="181">
        <f t="shared" si="35"/>
        <v>1425.7331372629944</v>
      </c>
      <c r="AX42" s="181">
        <f t="shared" si="36"/>
        <v>1152.5831372629946</v>
      </c>
      <c r="AY42" s="181">
        <f t="shared" ca="1" si="37"/>
        <v>1448.5087109530607</v>
      </c>
      <c r="AZ42" s="181">
        <f t="shared" ca="1" si="38"/>
        <v>1175.3587109530608</v>
      </c>
      <c r="BA42" s="181">
        <f t="shared" ca="1" si="39"/>
        <v>7.3029018340222178</v>
      </c>
      <c r="BB42" s="181"/>
      <c r="BC42" s="181">
        <f t="shared" si="40"/>
        <v>1407.6687971379656</v>
      </c>
      <c r="BD42" s="181">
        <f t="shared" si="41"/>
        <v>3.7410761301432047</v>
      </c>
      <c r="BE42" s="181">
        <f t="shared" si="42"/>
        <v>1134.5187971379655</v>
      </c>
      <c r="BF42" s="181"/>
      <c r="BG42" s="181">
        <f t="shared" ca="1" si="43"/>
        <v>7.4274883649139589</v>
      </c>
      <c r="BH42" s="181">
        <f t="shared" ca="1" si="44"/>
        <v>7.7876556605443685</v>
      </c>
      <c r="BI42" s="181">
        <f t="shared" ca="1" si="45"/>
        <v>1148.4569601156959</v>
      </c>
      <c r="BJ42" s="181">
        <f t="shared" ca="1" si="46"/>
        <v>1153.8077836093107</v>
      </c>
      <c r="BK42" s="181">
        <f t="shared" ca="1" si="47"/>
        <v>1153.8077836093107</v>
      </c>
      <c r="BL42" s="181"/>
      <c r="BM42" s="181">
        <f t="shared" si="48"/>
        <v>1117.1732478229551</v>
      </c>
      <c r="BN42" s="180"/>
      <c r="BO42" s="182">
        <f t="shared" ca="1" si="49"/>
        <v>0.72859007099531292</v>
      </c>
      <c r="BP42" s="182">
        <f t="shared" ca="1" si="50"/>
        <v>0.74770935453943943</v>
      </c>
      <c r="BQ42" s="182">
        <f t="shared" ca="1" si="51"/>
        <v>6.2945564698117545E-2</v>
      </c>
      <c r="BR42" s="182">
        <f t="shared" ca="1" si="52"/>
        <v>1.3725056803987452E-2</v>
      </c>
      <c r="BS42" s="182">
        <f t="shared" ca="1" si="53"/>
        <v>2.4367617457525033E-2</v>
      </c>
      <c r="BT42" s="182">
        <f t="shared" ca="1" si="54"/>
        <v>9.486330673505361E-2</v>
      </c>
      <c r="BU42" s="182">
        <f t="shared" si="55"/>
        <v>9.9000731048873247E-2</v>
      </c>
      <c r="BV42" s="181">
        <f t="shared" ca="1" si="56"/>
        <v>1.0426116312829963</v>
      </c>
      <c r="BW42" s="180"/>
      <c r="BX42" s="182">
        <f t="shared" si="57"/>
        <v>0.79089638013029917</v>
      </c>
      <c r="BY42" s="182">
        <f t="shared" si="58"/>
        <v>0.10509324847277207</v>
      </c>
      <c r="BZ42" s="182">
        <f t="shared" si="59"/>
        <v>2.0748442788428141E-2</v>
      </c>
      <c r="CA42" s="182">
        <f t="shared" si="60"/>
        <v>3.6181072782726163E-2</v>
      </c>
      <c r="CB42" s="182">
        <f t="shared" si="61"/>
        <v>6.6100363661608985E-2</v>
      </c>
      <c r="CC42" s="182">
        <f t="shared" si="62"/>
        <v>1.5211947406872828E-3</v>
      </c>
      <c r="CD42" s="182">
        <f t="shared" si="63"/>
        <v>1.0205407025765219</v>
      </c>
      <c r="CE42" s="182">
        <f t="shared" si="64"/>
        <v>0.32194534770091299</v>
      </c>
      <c r="CF42" s="180"/>
      <c r="CG42" s="181">
        <f t="shared" ca="1" si="65"/>
        <v>4.8766889217126845</v>
      </c>
      <c r="CH42" s="181">
        <f t="shared" ca="1" si="66"/>
        <v>4.8624481920961422</v>
      </c>
      <c r="CI42" s="181">
        <f t="shared" ca="1" si="67"/>
        <v>9.0894802935458898</v>
      </c>
      <c r="CJ42" s="181">
        <f t="shared" ca="1" si="68"/>
        <v>1162.7944644591912</v>
      </c>
      <c r="CK42" s="183">
        <f t="shared" ca="1" si="69"/>
        <v>0.27424380423446215</v>
      </c>
      <c r="CL42" s="79"/>
      <c r="CM42" s="181">
        <f t="shared" si="70"/>
        <v>0.19556887213760996</v>
      </c>
      <c r="CN42" s="181">
        <f t="shared" si="71"/>
        <v>-0.11873027660242698</v>
      </c>
      <c r="CO42" s="181">
        <f t="shared" ca="1" si="72"/>
        <v>821.68110146111405</v>
      </c>
      <c r="CP42" s="184"/>
      <c r="CQ42" s="80">
        <f t="shared" si="73"/>
        <v>0.85297381981237475</v>
      </c>
      <c r="CR42" s="80">
        <f t="shared" si="74"/>
        <v>2.0988051338187E-2</v>
      </c>
      <c r="CS42" s="80">
        <f t="shared" si="75"/>
        <v>0.34703916214592789</v>
      </c>
      <c r="CT42" s="80">
        <f t="shared" si="76"/>
        <v>9.9254641832007703E-2</v>
      </c>
      <c r="CU42" s="80">
        <f t="shared" si="77"/>
        <v>1.9804596522819636E-3</v>
      </c>
      <c r="CV42" s="80">
        <f t="shared" si="78"/>
        <v>0.10828893316532581</v>
      </c>
      <c r="CW42" s="80">
        <f t="shared" si="79"/>
        <v>0.18405361156222705</v>
      </c>
      <c r="CX42" s="80">
        <f t="shared" si="80"/>
        <v>0.17136408612820869</v>
      </c>
      <c r="CY42" s="80">
        <f t="shared" si="81"/>
        <v>2.5255261774932387E-2</v>
      </c>
      <c r="CZ42" s="80">
        <f t="shared" si="82"/>
        <v>4.3893208110312668E-3</v>
      </c>
      <c r="DA42" s="80">
        <f t="shared" si="83"/>
        <v>8.3142971551006094E-3</v>
      </c>
      <c r="DB42" s="80">
        <f t="shared" si="84"/>
        <v>1.8239016453776054</v>
      </c>
      <c r="DC42" s="80"/>
      <c r="DD42" s="80">
        <f t="shared" si="85"/>
        <v>0.46766437322654103</v>
      </c>
      <c r="DE42" s="80">
        <f t="shared" si="86"/>
        <v>1.150722759167302E-2</v>
      </c>
      <c r="DF42" s="80">
        <f t="shared" si="87"/>
        <v>0.19027295853668677</v>
      </c>
      <c r="DG42" s="80">
        <f t="shared" si="88"/>
        <v>5.441885645728383E-2</v>
      </c>
      <c r="DH42" s="80">
        <f t="shared" si="89"/>
        <v>1.0858368691651385E-3</v>
      </c>
      <c r="DI42" s="80">
        <f t="shared" si="90"/>
        <v>5.9372134149759254E-2</v>
      </c>
      <c r="DJ42" s="80">
        <f t="shared" si="91"/>
        <v>0.10091202671409517</v>
      </c>
      <c r="DK42" s="80">
        <f t="shared" si="92"/>
        <v>9.395467489297149E-2</v>
      </c>
      <c r="DL42" s="80">
        <f t="shared" si="93"/>
        <v>1.3846833155141843E-2</v>
      </c>
      <c r="DM42" s="80">
        <f t="shared" si="94"/>
        <v>2.4065556507146734E-3</v>
      </c>
      <c r="DN42" s="80">
        <f t="shared" si="95"/>
        <v>4.5585227559676259E-3</v>
      </c>
      <c r="DO42" s="80">
        <f t="shared" si="96"/>
        <v>0.99999999999999978</v>
      </c>
      <c r="DP42" s="80">
        <f t="shared" si="97"/>
        <v>52.176480609778977</v>
      </c>
      <c r="DQ42" s="80">
        <f t="shared" si="98"/>
        <v>0.82119954796843775</v>
      </c>
      <c r="DR42" s="80">
        <f t="shared" si="99"/>
        <v>1.830022484063356E-2</v>
      </c>
      <c r="DS42" s="80">
        <f t="shared" si="100"/>
        <v>4.665607438138112E-2</v>
      </c>
      <c r="DT42" s="80">
        <f t="shared" si="101"/>
        <v>0.10141217931587386</v>
      </c>
      <c r="DU42" s="80">
        <f t="shared" si="102"/>
        <v>2.5585903083700438E-3</v>
      </c>
      <c r="DV42" s="80">
        <f t="shared" si="103"/>
        <v>0.34366967378251506</v>
      </c>
      <c r="DW42" s="80">
        <f t="shared" si="104"/>
        <v>0.39092218968782438</v>
      </c>
      <c r="DX42" s="80">
        <f t="shared" si="105"/>
        <v>8.0430598155178615E-3</v>
      </c>
      <c r="DY42" s="80">
        <f t="shared" si="106"/>
        <v>0</v>
      </c>
      <c r="DZ42" s="80">
        <f t="shared" si="107"/>
        <v>6.7632379857129887E-4</v>
      </c>
      <c r="EA42" s="80">
        <f t="shared" si="108"/>
        <v>1.733437863899125</v>
      </c>
      <c r="EB42" s="80"/>
      <c r="EC42" s="80">
        <f t="shared" si="109"/>
        <v>1.6423990959368755</v>
      </c>
      <c r="ED42" s="80">
        <f t="shared" si="110"/>
        <v>3.6600449681267119E-2</v>
      </c>
      <c r="EE42" s="80">
        <f t="shared" si="111"/>
        <v>0.13996822314414337</v>
      </c>
      <c r="EF42" s="80">
        <f t="shared" si="112"/>
        <v>0.10141217931587386</v>
      </c>
      <c r="EG42" s="80">
        <f t="shared" si="113"/>
        <v>2.5585903083700438E-3</v>
      </c>
      <c r="EH42" s="80">
        <f t="shared" si="114"/>
        <v>0.34366967378251506</v>
      </c>
      <c r="EI42" s="80">
        <f t="shared" si="115"/>
        <v>0.39092218968782438</v>
      </c>
      <c r="EJ42" s="80">
        <f t="shared" si="116"/>
        <v>8.0430598155178615E-3</v>
      </c>
      <c r="EK42" s="80">
        <f t="shared" si="117"/>
        <v>0</v>
      </c>
      <c r="EL42" s="80">
        <f t="shared" si="118"/>
        <v>2.0289713957138966E-3</v>
      </c>
      <c r="EM42" s="80">
        <f t="shared" si="119"/>
        <v>2.6676024330681005</v>
      </c>
      <c r="EN42" s="80">
        <f t="shared" si="120"/>
        <v>2.2492107240655033</v>
      </c>
      <c r="EO42" s="80"/>
      <c r="EP42" s="80">
        <f t="shared" si="121"/>
        <v>1.8470508298883539</v>
      </c>
      <c r="EQ42" s="80">
        <f t="shared" si="122"/>
        <v>4.1161061964362915E-2</v>
      </c>
      <c r="ER42" s="80">
        <f t="shared" si="123"/>
        <v>0.1529491701116461</v>
      </c>
      <c r="ES42" s="80">
        <f t="shared" si="124"/>
        <v>5.6929515571154304E-2</v>
      </c>
      <c r="ET42" s="80">
        <f t="shared" si="125"/>
        <v>0.20987868568280041</v>
      </c>
      <c r="EU42" s="80">
        <f t="shared" si="126"/>
        <v>0.2280973612681173</v>
      </c>
      <c r="EV42" s="80">
        <f t="shared" si="127"/>
        <v>5.7548087600759659E-3</v>
      </c>
      <c r="EW42" s="80">
        <f t="shared" si="128"/>
        <v>0.77298551580772601</v>
      </c>
      <c r="EX42" s="80">
        <f t="shared" si="129"/>
        <v>0.87926638132102353</v>
      </c>
      <c r="EY42" s="80">
        <f t="shared" si="130"/>
        <v>3.6181072782726163E-2</v>
      </c>
      <c r="EZ42" s="80">
        <f t="shared" si="131"/>
        <v>0</v>
      </c>
      <c r="FA42" s="80">
        <f t="shared" si="132"/>
        <v>3.0423894813745656E-3</v>
      </c>
      <c r="FB42" s="80">
        <f t="shared" si="133"/>
        <v>4.0234181069565613</v>
      </c>
      <c r="FC42" s="80">
        <f t="shared" si="134"/>
        <v>4.6836213913117576E-2</v>
      </c>
      <c r="FD42" s="80">
        <f t="shared" si="135"/>
        <v>6.9845409054765994E-2</v>
      </c>
      <c r="FE42" s="80">
        <f t="shared" si="136"/>
        <v>3.6181072782726163E-2</v>
      </c>
      <c r="FF42" s="80">
        <f t="shared" si="137"/>
        <v>2.0748442788428141E-2</v>
      </c>
      <c r="FG42" s="80">
        <f t="shared" si="138"/>
        <v>6.6100363661608985E-2</v>
      </c>
      <c r="FH42" s="80">
        <f t="shared" si="139"/>
        <v>1.5211947406872828E-3</v>
      </c>
      <c r="FI42" s="184">
        <f t="shared" si="140"/>
        <v>0.79089638013029917</v>
      </c>
      <c r="FJ42" s="80">
        <f t="shared" si="141"/>
        <v>0.10509324847277207</v>
      </c>
      <c r="FK42" s="80">
        <f t="shared" si="142"/>
        <v>1.0205407025765219</v>
      </c>
      <c r="FL42" s="80">
        <f t="shared" si="143"/>
        <v>0.79089638013029917</v>
      </c>
      <c r="FM42" s="80">
        <f t="shared" si="144"/>
        <v>2.2250280438309074</v>
      </c>
      <c r="FN42" s="80">
        <f t="shared" si="145"/>
        <v>-3.5272905143473587</v>
      </c>
      <c r="FO42" s="80">
        <f t="shared" si="146"/>
        <v>-3.5272905143473587</v>
      </c>
      <c r="FP42" s="80">
        <f t="shared" si="147"/>
        <v>0.52176480609778975</v>
      </c>
      <c r="FQ42" s="185">
        <f t="shared" ca="1" si="148"/>
        <v>1448.5087109530607</v>
      </c>
      <c r="FR42" s="185">
        <f t="shared" ca="1" si="149"/>
        <v>7.3029018340222178</v>
      </c>
      <c r="FS42" s="80">
        <f t="shared" ca="1" si="150"/>
        <v>0.14485087109530606</v>
      </c>
      <c r="FT42" s="184">
        <f t="shared" ca="1" si="151"/>
        <v>-2.0827547772540531</v>
      </c>
      <c r="FU42" s="184">
        <f t="shared" ca="1" si="152"/>
        <v>5.6859610364769066</v>
      </c>
      <c r="FV42" s="80">
        <f t="shared" si="153"/>
        <v>175.90300022779354</v>
      </c>
      <c r="FW42" s="80">
        <f t="shared" si="154"/>
        <v>7.4021435497682864E-2</v>
      </c>
      <c r="FX42" s="184">
        <f t="shared" si="155"/>
        <v>77.214937295262885</v>
      </c>
      <c r="FY42" s="184">
        <f t="shared" si="156"/>
        <v>314.81321089493616</v>
      </c>
      <c r="FZ42" s="184">
        <f t="shared" si="157"/>
        <v>1.6611494615586205E-3</v>
      </c>
      <c r="GA42" s="184">
        <f t="shared" si="158"/>
        <v>0.32194534770091299</v>
      </c>
      <c r="GB42" s="80">
        <f t="shared" si="159"/>
        <v>0.92120226286382567</v>
      </c>
      <c r="GC42" s="80">
        <f t="shared" si="160"/>
        <v>0.14796918093000938</v>
      </c>
      <c r="GD42" s="80">
        <f t="shared" si="161"/>
        <v>0.13132818219709863</v>
      </c>
      <c r="GE42" s="80">
        <f t="shared" si="162"/>
        <v>0.9019094224644828</v>
      </c>
      <c r="GF42" s="80">
        <f t="shared" si="163"/>
        <v>5.2337240698242971E-2</v>
      </c>
      <c r="GG42" s="80">
        <f t="shared" si="164"/>
        <v>0.18126114735499974</v>
      </c>
      <c r="GH42" s="80">
        <f t="shared" si="165"/>
        <v>0.86867181780290137</v>
      </c>
      <c r="GI42" s="80">
        <f t="shared" si="166"/>
        <v>0.35122530356755077</v>
      </c>
      <c r="GJ42" s="80">
        <f t="shared" si="167"/>
        <v>-1.428296824228063E-2</v>
      </c>
      <c r="GK42" s="80">
        <f t="shared" si="168"/>
        <v>2.8098506827939043E-2</v>
      </c>
      <c r="GL42" s="80">
        <f t="shared" si="169"/>
        <v>2.8098506827939043E-2</v>
      </c>
      <c r="GM42" s="80">
        <f t="shared" si="170"/>
        <v>0.15316264052706069</v>
      </c>
      <c r="GN42" s="80">
        <f t="shared" si="171"/>
        <v>5.0699230308235282E-2</v>
      </c>
      <c r="GO42" s="80">
        <f t="shared" si="172"/>
        <v>0.7222862854994907</v>
      </c>
      <c r="GP42" s="80">
        <f t="shared" si="173"/>
        <v>0.87926638132102353</v>
      </c>
      <c r="GQ42" s="80">
        <f t="shared" si="174"/>
        <v>3.6181072782726163E-2</v>
      </c>
      <c r="GR42" s="80">
        <f t="shared" si="175"/>
        <v>440.13548015304895</v>
      </c>
      <c r="GS42" s="80">
        <f t="shared" si="176"/>
        <v>11.771591485249257</v>
      </c>
      <c r="GT42" s="80">
        <f t="shared" si="177"/>
        <v>2.2359664568074935</v>
      </c>
      <c r="GU42" s="80">
        <f t="shared" si="178"/>
        <v>9.1954120536208172E-6</v>
      </c>
      <c r="GV42" s="80">
        <f t="shared" si="179"/>
        <v>1883.4894612017476</v>
      </c>
      <c r="GW42" s="80">
        <f t="shared" si="180"/>
        <v>-8.1155490993567534E-3</v>
      </c>
      <c r="GX42" s="184">
        <f t="shared" ca="1" si="181"/>
        <v>22.064105293545886</v>
      </c>
      <c r="GY42" s="81" t="e">
        <f>#REF!</f>
        <v>#REF!</v>
      </c>
      <c r="GZ42" s="81" t="e">
        <f>#REF!</f>
        <v>#REF!</v>
      </c>
      <c r="HA42" s="81">
        <f t="shared" si="182"/>
        <v>6.4999510979415822</v>
      </c>
      <c r="HB42" s="81">
        <f t="shared" si="183"/>
        <v>5.2217331834330096</v>
      </c>
      <c r="HC42" s="81" t="e">
        <f t="shared" si="184"/>
        <v>#REF!</v>
      </c>
      <c r="HD42" s="80">
        <f t="shared" si="185"/>
        <v>440.13548015304895</v>
      </c>
      <c r="HE42" s="80">
        <f t="shared" si="186"/>
        <v>11.771591485249257</v>
      </c>
      <c r="HF42" s="81">
        <f t="shared" si="187"/>
        <v>7.6914138472233162E-2</v>
      </c>
      <c r="HG42" s="81"/>
      <c r="HH42" s="82">
        <f t="shared" si="188"/>
        <v>0.18701595611507571</v>
      </c>
      <c r="HI42" s="82">
        <f t="shared" si="189"/>
        <v>0.77298551580772601</v>
      </c>
      <c r="HJ42" s="82">
        <f t="shared" si="190"/>
        <v>3.6181072782726163E-2</v>
      </c>
      <c r="HK42" s="82">
        <f t="shared" si="191"/>
        <v>0</v>
      </c>
      <c r="HL42" s="82">
        <f t="shared" si="192"/>
        <v>1.0655141130391413E-2</v>
      </c>
      <c r="HM42" s="82">
        <f t="shared" si="193"/>
        <v>0</v>
      </c>
      <c r="HN42" s="82">
        <f t="shared" si="194"/>
        <v>0</v>
      </c>
      <c r="HO42" s="82">
        <f t="shared" si="195"/>
        <v>5.6929515571154304E-2</v>
      </c>
      <c r="HP42" s="82">
        <f t="shared" si="196"/>
        <v>0.14229402898125471</v>
      </c>
      <c r="HQ42" s="82">
        <f t="shared" si="197"/>
        <v>0.19480798892995296</v>
      </c>
      <c r="HR42" s="82">
        <f t="shared" si="198"/>
        <v>0.58482481596846669</v>
      </c>
      <c r="HS42" s="82">
        <f t="shared" si="199"/>
        <v>0.1414923952409107</v>
      </c>
      <c r="HT42" s="82">
        <f t="shared" si="200"/>
        <v>6.8081034471294141E-2</v>
      </c>
      <c r="HU42" s="82">
        <f t="shared" si="201"/>
        <v>1.6471511424956047E-2</v>
      </c>
      <c r="HV42" s="82">
        <f t="shared" si="202"/>
        <v>3.6181072782726163E-2</v>
      </c>
      <c r="HW42" s="82"/>
      <c r="HX42" s="186">
        <f t="shared" si="203"/>
        <v>-8.7997359834771506E-7</v>
      </c>
      <c r="HY42" s="186">
        <f t="shared" si="204"/>
        <v>1.6521193081326722E-12</v>
      </c>
      <c r="HZ42" s="186">
        <f t="shared" si="205"/>
        <v>2.7077146462994915E-5</v>
      </c>
      <c r="IA42" s="186">
        <f t="shared" si="206"/>
        <v>7.576890479001789E-9</v>
      </c>
      <c r="IB42" s="82">
        <f t="shared" si="207"/>
        <v>2.2359664568074935</v>
      </c>
      <c r="IC42" s="82" t="e">
        <f t="shared" ca="1" si="208"/>
        <v>#REF!</v>
      </c>
      <c r="ID42" s="82" t="e">
        <f ca="1">ID$8+ID$9*IE42+ID$10*#REF!+ID$11*EW42/(EW42+EU42)</f>
        <v>#REF!</v>
      </c>
      <c r="IE42" s="82" t="e">
        <f t="shared" ca="1" si="209"/>
        <v>#REF!</v>
      </c>
      <c r="IF42" s="82" t="e">
        <f ca="1">IF$8+IF$9*IE42+IF$10*#REF!+IF$11*(EW42/(EW42+EU42))</f>
        <v>#REF!</v>
      </c>
      <c r="IG42" s="82" t="e">
        <f t="shared" ca="1" si="210"/>
        <v>#REF!</v>
      </c>
      <c r="IH42" s="184">
        <f t="shared" si="211"/>
        <v>7.4021435497682864E-2</v>
      </c>
      <c r="II42" s="187">
        <f t="shared" si="212"/>
        <v>-25</v>
      </c>
      <c r="IJ42" s="187"/>
      <c r="IK42" s="82">
        <f t="shared" si="213"/>
        <v>2.072626839088811</v>
      </c>
      <c r="IL42" s="187">
        <f t="shared" si="214"/>
        <v>1883.4894612017476</v>
      </c>
      <c r="IM42" s="186">
        <f t="shared" si="215"/>
        <v>1.2414450595172243E-5</v>
      </c>
    </row>
    <row r="43" spans="1:247" ht="14" x14ac:dyDescent="0.2">
      <c r="A43" s="189" t="s">
        <v>232</v>
      </c>
      <c r="F43" s="193">
        <v>51.250334881752664</v>
      </c>
      <c r="G43" s="193">
        <v>1.6765003552327717</v>
      </c>
      <c r="H43" s="193">
        <v>17.692230005780477</v>
      </c>
      <c r="I43" s="193">
        <v>7.1310886989191582</v>
      </c>
      <c r="J43" s="193">
        <v>0.14048885658375179</v>
      </c>
      <c r="K43" s="193">
        <v>4.3645204778685578</v>
      </c>
      <c r="L43" s="193">
        <v>10.321247997019631</v>
      </c>
      <c r="M43" s="193">
        <v>5.310478778865817</v>
      </c>
      <c r="N43" s="193">
        <v>1.1894723190757654</v>
      </c>
      <c r="O43" s="193">
        <v>0.33358443124964637</v>
      </c>
      <c r="P43" s="193">
        <v>0.59005319765175768</v>
      </c>
      <c r="Q43" s="194">
        <v>1.5</v>
      </c>
      <c r="R43" s="176">
        <f t="shared" ca="1" si="4"/>
        <v>9.9393943993845202</v>
      </c>
      <c r="T43" s="4">
        <v>48.615200000000002</v>
      </c>
      <c r="U43" s="4">
        <v>1.2372000000000001</v>
      </c>
      <c r="V43" s="4">
        <v>5.4435000000000002</v>
      </c>
      <c r="W43" s="4">
        <v>5.9131</v>
      </c>
      <c r="X43" s="4">
        <v>0.11700000000000001</v>
      </c>
      <c r="Y43" s="4">
        <v>14.4765</v>
      </c>
      <c r="Z43" s="4">
        <v>22.2514</v>
      </c>
      <c r="AA43" s="4">
        <v>0.39600000000000002</v>
      </c>
      <c r="AB43" s="4">
        <v>8.6999999999999994E-3</v>
      </c>
      <c r="AC43" s="4">
        <v>0.60750000000000004</v>
      </c>
      <c r="AE43" s="177">
        <f t="shared" ca="1" si="22"/>
        <v>1407.0152362922754</v>
      </c>
      <c r="AF43" s="178">
        <f t="shared" ca="1" si="23"/>
        <v>1133.8652362922753</v>
      </c>
      <c r="AG43" s="178">
        <f t="shared" ca="1" si="24"/>
        <v>5.2806659048051348</v>
      </c>
      <c r="AH43" s="175"/>
      <c r="AI43" s="179">
        <f t="shared" ca="1" si="25"/>
        <v>1434.1529089502656</v>
      </c>
      <c r="AJ43" s="179">
        <f t="shared" ca="1" si="26"/>
        <v>5.5553960783395171</v>
      </c>
      <c r="AK43" s="179"/>
      <c r="AL43" s="179">
        <f t="shared" si="27"/>
        <v>1400.1801134333557</v>
      </c>
      <c r="AM43" s="179">
        <f t="shared" si="28"/>
        <v>2.507223273483119</v>
      </c>
      <c r="AN43" s="180"/>
      <c r="AO43" s="179">
        <f t="shared" ca="1" si="29"/>
        <v>1402.1423366329927</v>
      </c>
      <c r="AP43" s="179">
        <f t="shared" ca="1" si="30"/>
        <v>1128.9923366329926</v>
      </c>
      <c r="AQ43" s="179">
        <f t="shared" ca="1" si="31"/>
        <v>4.365851906547074</v>
      </c>
      <c r="AR43" s="179"/>
      <c r="AS43" s="179">
        <f t="shared" ca="1" si="32"/>
        <v>1401.1177362849339</v>
      </c>
      <c r="AT43" s="179">
        <f t="shared" ca="1" si="33"/>
        <v>1127.9677362849338</v>
      </c>
      <c r="AU43" s="181">
        <f t="shared" ca="1" si="34"/>
        <v>4.327776755613514</v>
      </c>
      <c r="AV43" s="80"/>
      <c r="AW43" s="181">
        <f t="shared" si="35"/>
        <v>1414.5397261468049</v>
      </c>
      <c r="AX43" s="181">
        <f t="shared" si="36"/>
        <v>1141.3897261468051</v>
      </c>
      <c r="AY43" s="181">
        <f t="shared" ca="1" si="37"/>
        <v>1434.1529089502656</v>
      </c>
      <c r="AZ43" s="181">
        <f t="shared" ca="1" si="38"/>
        <v>1161.0029089502655</v>
      </c>
      <c r="BA43" s="181">
        <f t="shared" ca="1" si="39"/>
        <v>5.5553960783395171</v>
      </c>
      <c r="BB43" s="181"/>
      <c r="BC43" s="181">
        <f t="shared" si="40"/>
        <v>1400.1801134333557</v>
      </c>
      <c r="BD43" s="181">
        <f t="shared" si="41"/>
        <v>2.507223273483119</v>
      </c>
      <c r="BE43" s="181">
        <f t="shared" si="42"/>
        <v>1127.0301134333558</v>
      </c>
      <c r="BF43" s="181"/>
      <c r="BG43" s="181">
        <f t="shared" ca="1" si="43"/>
        <v>5.9174735881192131</v>
      </c>
      <c r="BH43" s="181">
        <f t="shared" ca="1" si="44"/>
        <v>6.6056639135345794</v>
      </c>
      <c r="BI43" s="181">
        <f t="shared" ca="1" si="45"/>
        <v>1134.2340146251959</v>
      </c>
      <c r="BJ43" s="181">
        <f t="shared" ca="1" si="46"/>
        <v>1138.6098539194591</v>
      </c>
      <c r="BK43" s="181">
        <f t="shared" ca="1" si="47"/>
        <v>1138.6098539194591</v>
      </c>
      <c r="BL43" s="181"/>
      <c r="BM43" s="181">
        <f t="shared" si="48"/>
        <v>1111.0233288133513</v>
      </c>
      <c r="BN43" s="180"/>
      <c r="BO43" s="182">
        <f t="shared" ca="1" si="49"/>
        <v>0.75076686964026129</v>
      </c>
      <c r="BP43" s="182">
        <f t="shared" ca="1" si="50"/>
        <v>0.78146931322355306</v>
      </c>
      <c r="BQ43" s="182">
        <f t="shared" ca="1" si="51"/>
        <v>6.9485303905646126E-2</v>
      </c>
      <c r="BR43" s="182">
        <f t="shared" ca="1" si="52"/>
        <v>1.4339556792039621E-2</v>
      </c>
      <c r="BS43" s="182">
        <f t="shared" ca="1" si="53"/>
        <v>2.436092855698322E-2</v>
      </c>
      <c r="BT43" s="182">
        <f t="shared" ca="1" si="54"/>
        <v>9.290617034330835E-2</v>
      </c>
      <c r="BU43" s="182">
        <f t="shared" si="55"/>
        <v>9.9000731048873247E-2</v>
      </c>
      <c r="BV43" s="181">
        <f t="shared" ca="1" si="56"/>
        <v>1.0815620038704037</v>
      </c>
      <c r="BW43" s="180"/>
      <c r="BX43" s="182">
        <f t="shared" si="57"/>
        <v>0.77773240963035695</v>
      </c>
      <c r="BY43" s="182">
        <f t="shared" si="58"/>
        <v>0.10759379664407953</v>
      </c>
      <c r="BZ43" s="182">
        <f t="shared" si="59"/>
        <v>3.1162898439212092E-2</v>
      </c>
      <c r="CA43" s="182">
        <f t="shared" si="60"/>
        <v>2.8739780605286327E-2</v>
      </c>
      <c r="CB43" s="182">
        <f t="shared" si="61"/>
        <v>7.4540462992796458E-2</v>
      </c>
      <c r="CC43" s="182">
        <f t="shared" si="62"/>
        <v>8.9889707725453478E-3</v>
      </c>
      <c r="CD43" s="182">
        <f t="shared" si="63"/>
        <v>1.0287583190842768</v>
      </c>
      <c r="CE43" s="182">
        <f t="shared" si="64"/>
        <v>0.24999558911506423</v>
      </c>
      <c r="CF43" s="180"/>
      <c r="CG43" s="181">
        <f t="shared" ca="1" si="65"/>
        <v>4.0127602520224173</v>
      </c>
      <c r="CH43" s="181">
        <f t="shared" ca="1" si="66"/>
        <v>3.0879736017055883</v>
      </c>
      <c r="CI43" s="181">
        <f t="shared" ca="1" si="67"/>
        <v>9.0068422335502305</v>
      </c>
      <c r="CJ43" s="181">
        <f t="shared" ca="1" si="68"/>
        <v>1160.3069621647364</v>
      </c>
      <c r="CK43" s="183">
        <f t="shared" ca="1" si="69"/>
        <v>0.27100528401859025</v>
      </c>
      <c r="CL43" s="79"/>
      <c r="CM43" s="181">
        <f t="shared" si="70"/>
        <v>1.7181765280542203</v>
      </c>
      <c r="CN43" s="181">
        <f t="shared" si="71"/>
        <v>1.4707278832414967</v>
      </c>
      <c r="CO43" s="181">
        <f t="shared" ca="1" si="72"/>
        <v>808.82650173973013</v>
      </c>
      <c r="CP43" s="184"/>
      <c r="CQ43" s="80">
        <f t="shared" si="73"/>
        <v>0.85297381981237475</v>
      </c>
      <c r="CR43" s="80">
        <f t="shared" si="74"/>
        <v>2.0988051338187E-2</v>
      </c>
      <c r="CS43" s="80">
        <f t="shared" si="75"/>
        <v>0.34703916214592789</v>
      </c>
      <c r="CT43" s="80">
        <f t="shared" si="76"/>
        <v>9.9254641832007703E-2</v>
      </c>
      <c r="CU43" s="80">
        <f t="shared" si="77"/>
        <v>1.9804596522819636E-3</v>
      </c>
      <c r="CV43" s="80">
        <f t="shared" si="78"/>
        <v>0.10828893316532581</v>
      </c>
      <c r="CW43" s="80">
        <f t="shared" si="79"/>
        <v>0.18405361156222705</v>
      </c>
      <c r="CX43" s="80">
        <f t="shared" si="80"/>
        <v>0.17136408612820869</v>
      </c>
      <c r="CY43" s="80">
        <f t="shared" si="81"/>
        <v>2.5255261774932387E-2</v>
      </c>
      <c r="CZ43" s="80">
        <f t="shared" si="82"/>
        <v>4.3893208110312668E-3</v>
      </c>
      <c r="DA43" s="80">
        <f t="shared" si="83"/>
        <v>8.3142971551006094E-3</v>
      </c>
      <c r="DB43" s="80">
        <f t="shared" si="84"/>
        <v>1.8239016453776054</v>
      </c>
      <c r="DC43" s="80"/>
      <c r="DD43" s="80">
        <f t="shared" si="85"/>
        <v>0.46766437322654103</v>
      </c>
      <c r="DE43" s="80">
        <f t="shared" si="86"/>
        <v>1.150722759167302E-2</v>
      </c>
      <c r="DF43" s="80">
        <f t="shared" si="87"/>
        <v>0.19027295853668677</v>
      </c>
      <c r="DG43" s="80">
        <f t="shared" si="88"/>
        <v>5.441885645728383E-2</v>
      </c>
      <c r="DH43" s="80">
        <f t="shared" si="89"/>
        <v>1.0858368691651385E-3</v>
      </c>
      <c r="DI43" s="80">
        <f t="shared" si="90"/>
        <v>5.9372134149759254E-2</v>
      </c>
      <c r="DJ43" s="80">
        <f t="shared" si="91"/>
        <v>0.10091202671409517</v>
      </c>
      <c r="DK43" s="80">
        <f t="shared" si="92"/>
        <v>9.395467489297149E-2</v>
      </c>
      <c r="DL43" s="80">
        <f t="shared" si="93"/>
        <v>1.3846833155141843E-2</v>
      </c>
      <c r="DM43" s="80">
        <f t="shared" si="94"/>
        <v>2.4065556507146734E-3</v>
      </c>
      <c r="DN43" s="80">
        <f t="shared" si="95"/>
        <v>4.5585227559676259E-3</v>
      </c>
      <c r="DO43" s="80">
        <f t="shared" si="96"/>
        <v>0.99999999999999978</v>
      </c>
      <c r="DP43" s="80">
        <f t="shared" si="97"/>
        <v>52.176480609778977</v>
      </c>
      <c r="DQ43" s="80">
        <f t="shared" si="98"/>
        <v>0.8091165246162475</v>
      </c>
      <c r="DR43" s="80">
        <f t="shared" si="99"/>
        <v>1.5488465024512137E-2</v>
      </c>
      <c r="DS43" s="80">
        <f t="shared" si="100"/>
        <v>5.3388060140642013E-2</v>
      </c>
      <c r="DT43" s="80">
        <f t="shared" si="101"/>
        <v>8.2301966417245673E-2</v>
      </c>
      <c r="DU43" s="80">
        <f t="shared" si="102"/>
        <v>1.6493392070484583E-3</v>
      </c>
      <c r="DV43" s="80">
        <f t="shared" si="103"/>
        <v>0.35917914669366124</v>
      </c>
      <c r="DW43" s="80">
        <f t="shared" si="104"/>
        <v>0.3967979970540717</v>
      </c>
      <c r="DX43" s="80">
        <f t="shared" si="105"/>
        <v>6.3892711874525042E-3</v>
      </c>
      <c r="DY43" s="80">
        <f t="shared" si="106"/>
        <v>9.2360609792347873E-5</v>
      </c>
      <c r="DZ43" s="80">
        <f t="shared" si="107"/>
        <v>3.9967578563430356E-3</v>
      </c>
      <c r="EA43" s="80">
        <f t="shared" si="108"/>
        <v>1.7283998888070169</v>
      </c>
      <c r="EB43" s="80"/>
      <c r="EC43" s="80">
        <f t="shared" si="109"/>
        <v>1.618233049232495</v>
      </c>
      <c r="ED43" s="80">
        <f t="shared" si="110"/>
        <v>3.0976930049024274E-2</v>
      </c>
      <c r="EE43" s="80">
        <f t="shared" si="111"/>
        <v>0.16016418042192604</v>
      </c>
      <c r="EF43" s="80">
        <f t="shared" si="112"/>
        <v>8.2301966417245673E-2</v>
      </c>
      <c r="EG43" s="80">
        <f t="shared" si="113"/>
        <v>1.6493392070484583E-3</v>
      </c>
      <c r="EH43" s="80">
        <f t="shared" si="114"/>
        <v>0.35917914669366124</v>
      </c>
      <c r="EI43" s="80">
        <f t="shared" si="115"/>
        <v>0.3967979970540717</v>
      </c>
      <c r="EJ43" s="80">
        <f t="shared" si="116"/>
        <v>6.3892711874525042E-3</v>
      </c>
      <c r="EK43" s="80">
        <f t="shared" si="117"/>
        <v>9.2360609792347873E-5</v>
      </c>
      <c r="EL43" s="80">
        <f t="shared" si="118"/>
        <v>1.1990273569029108E-2</v>
      </c>
      <c r="EM43" s="80">
        <f t="shared" si="119"/>
        <v>2.6677745144417462</v>
      </c>
      <c r="EN43" s="80">
        <f t="shared" si="120"/>
        <v>2.2490656416123493</v>
      </c>
      <c r="EO43" s="80"/>
      <c r="EP43" s="80">
        <f t="shared" si="121"/>
        <v>1.819756175575195</v>
      </c>
      <c r="EQ43" s="80">
        <f t="shared" si="122"/>
        <v>3.483457452794482E-2</v>
      </c>
      <c r="ER43" s="80">
        <f t="shared" si="123"/>
        <v>0.18024382442480502</v>
      </c>
      <c r="ES43" s="80">
        <f t="shared" si="124"/>
        <v>5.9902679044498419E-2</v>
      </c>
      <c r="ET43" s="80">
        <f t="shared" si="125"/>
        <v>0.24014650346930344</v>
      </c>
      <c r="EU43" s="80">
        <f t="shared" si="126"/>
        <v>0.18510252490616066</v>
      </c>
      <c r="EV43" s="80">
        <f t="shared" si="127"/>
        <v>3.7094721419368443E-3</v>
      </c>
      <c r="EW43" s="80">
        <f t="shared" si="128"/>
        <v>0.80781747801235537</v>
      </c>
      <c r="EX43" s="80">
        <f t="shared" si="129"/>
        <v>0.89242474183491083</v>
      </c>
      <c r="EY43" s="80">
        <f t="shared" si="130"/>
        <v>2.8739780605286327E-2</v>
      </c>
      <c r="EZ43" s="80">
        <f t="shared" si="131"/>
        <v>4.154501482446694E-4</v>
      </c>
      <c r="FA43" s="80">
        <f t="shared" si="132"/>
        <v>1.7977941545090696E-2</v>
      </c>
      <c r="FB43" s="80">
        <f t="shared" si="133"/>
        <v>4.0309246427664291</v>
      </c>
      <c r="FC43" s="80">
        <f t="shared" si="134"/>
        <v>6.1433835384612584E-2</v>
      </c>
      <c r="FD43" s="80">
        <f t="shared" si="135"/>
        <v>9.2062180786010472E-2</v>
      </c>
      <c r="FE43" s="80">
        <f t="shared" si="136"/>
        <v>2.8739780605286327E-2</v>
      </c>
      <c r="FF43" s="80">
        <f t="shared" si="137"/>
        <v>3.1162898439212092E-2</v>
      </c>
      <c r="FG43" s="80">
        <f t="shared" si="138"/>
        <v>7.4540462992796458E-2</v>
      </c>
      <c r="FH43" s="80">
        <f t="shared" si="139"/>
        <v>8.9889707725453478E-3</v>
      </c>
      <c r="FI43" s="184">
        <f t="shared" si="140"/>
        <v>0.77773240963035695</v>
      </c>
      <c r="FJ43" s="80">
        <f t="shared" si="141"/>
        <v>0.10759379664407953</v>
      </c>
      <c r="FK43" s="80">
        <f t="shared" si="142"/>
        <v>1.0287583190842766</v>
      </c>
      <c r="FL43" s="80">
        <f t="shared" si="143"/>
        <v>0.77773240963035695</v>
      </c>
      <c r="FM43" s="80">
        <f t="shared" si="144"/>
        <v>1.9947741598855357</v>
      </c>
      <c r="FN43" s="80">
        <f t="shared" si="145"/>
        <v>-3.7407599562018761</v>
      </c>
      <c r="FO43" s="80">
        <f t="shared" si="146"/>
        <v>-3.7407599562018761</v>
      </c>
      <c r="FP43" s="80">
        <f t="shared" si="147"/>
        <v>0.52176480609778975</v>
      </c>
      <c r="FQ43" s="185">
        <f t="shared" ca="1" si="148"/>
        <v>1434.1529089502656</v>
      </c>
      <c r="FR43" s="185">
        <f t="shared" ca="1" si="149"/>
        <v>5.5553960783395171</v>
      </c>
      <c r="FS43" s="80">
        <f t="shared" ca="1" si="150"/>
        <v>0.14341529089502655</v>
      </c>
      <c r="FT43" s="184">
        <f t="shared" ca="1" si="151"/>
        <v>-1.0158969746622748</v>
      </c>
      <c r="FU43" s="184">
        <f t="shared" ca="1" si="152"/>
        <v>5.6888145285365166</v>
      </c>
      <c r="FV43" s="80">
        <f t="shared" si="153"/>
        <v>174.69926415457869</v>
      </c>
      <c r="FW43" s="80">
        <f t="shared" si="154"/>
        <v>6.7155787387306071E-2</v>
      </c>
      <c r="FX43" s="184">
        <f t="shared" si="155"/>
        <v>81.3577605081896</v>
      </c>
      <c r="FY43" s="184">
        <f t="shared" si="156"/>
        <v>314.16494556182221</v>
      </c>
      <c r="FZ43" s="184">
        <f t="shared" si="157"/>
        <v>1.6611494615586205E-3</v>
      </c>
      <c r="GA43" s="184">
        <f t="shared" si="158"/>
        <v>0.24999558911506423</v>
      </c>
      <c r="GB43" s="80">
        <f t="shared" si="159"/>
        <v>0.92487399458213404</v>
      </c>
      <c r="GC43" s="80">
        <f t="shared" si="160"/>
        <v>0.17414903050214653</v>
      </c>
      <c r="GD43" s="80">
        <f t="shared" si="161"/>
        <v>0.13228931873492333</v>
      </c>
      <c r="GE43" s="80">
        <f t="shared" si="162"/>
        <v>0.90526274642755677</v>
      </c>
      <c r="GF43" s="80">
        <f t="shared" si="163"/>
        <v>2.6223421106346678E-2</v>
      </c>
      <c r="GG43" s="80">
        <f t="shared" si="164"/>
        <v>0.12366868952154808</v>
      </c>
      <c r="GH43" s="80">
        <f t="shared" si="165"/>
        <v>0.86771068126507667</v>
      </c>
      <c r="GI43" s="80">
        <f t="shared" si="166"/>
        <v>0.29572195069182677</v>
      </c>
      <c r="GJ43" s="80">
        <f t="shared" si="167"/>
        <v>-9.2907346390162047E-3</v>
      </c>
      <c r="GK43" s="80">
        <f t="shared" si="168"/>
        <v>2.180220911601571E-2</v>
      </c>
      <c r="GL43" s="80">
        <f t="shared" si="169"/>
        <v>2.180220911601571E-2</v>
      </c>
      <c r="GM43" s="80">
        <f t="shared" si="170"/>
        <v>0.10186648040553237</v>
      </c>
      <c r="GN43" s="80">
        <f t="shared" si="171"/>
        <v>5.3323796301850246E-2</v>
      </c>
      <c r="GO43" s="80">
        <f t="shared" si="172"/>
        <v>0.75449368171050513</v>
      </c>
      <c r="GP43" s="80">
        <f t="shared" si="173"/>
        <v>0.89242474183491083</v>
      </c>
      <c r="GQ43" s="80">
        <f t="shared" si="174"/>
        <v>2.8739780605286327E-2</v>
      </c>
      <c r="GR43" s="80">
        <f t="shared" si="175"/>
        <v>439.70489395655841</v>
      </c>
      <c r="GS43" s="80">
        <f t="shared" si="176"/>
        <v>11.708463830478934</v>
      </c>
      <c r="GT43" s="80">
        <f t="shared" si="177"/>
        <v>2.2700019902664592</v>
      </c>
      <c r="GU43" s="80">
        <f t="shared" si="178"/>
        <v>9.3353831849708137E-6</v>
      </c>
      <c r="GV43" s="80">
        <f t="shared" si="179"/>
        <v>1921.9792258134698</v>
      </c>
      <c r="GW43" s="80">
        <f t="shared" si="180"/>
        <v>-8.1948558978691376E-3</v>
      </c>
      <c r="GX43" s="184">
        <f t="shared" ca="1" si="181"/>
        <v>21.981467233550234</v>
      </c>
      <c r="GY43" s="81" t="e">
        <f>#REF!</f>
        <v>#REF!</v>
      </c>
      <c r="GZ43" s="81" t="e">
        <f>#REF!</f>
        <v>#REF!</v>
      </c>
      <c r="HA43" s="81">
        <f t="shared" si="182"/>
        <v>6.4999510979415822</v>
      </c>
      <c r="HB43" s="81">
        <f t="shared" si="183"/>
        <v>5.2217331834330096</v>
      </c>
      <c r="HC43" s="81" t="e">
        <f t="shared" si="184"/>
        <v>#REF!</v>
      </c>
      <c r="HD43" s="80">
        <f t="shared" si="185"/>
        <v>439.70489395655841</v>
      </c>
      <c r="HE43" s="80">
        <f t="shared" si="186"/>
        <v>11.708463830478934</v>
      </c>
      <c r="HF43" s="81">
        <f t="shared" si="187"/>
        <v>1.6606623226597037</v>
      </c>
      <c r="HG43" s="81"/>
      <c r="HH43" s="82">
        <f t="shared" si="188"/>
        <v>0.12737816166348492</v>
      </c>
      <c r="HI43" s="82">
        <f t="shared" si="189"/>
        <v>0.80781747801235537</v>
      </c>
      <c r="HJ43" s="82">
        <f t="shared" si="190"/>
        <v>2.8739780605286327E-2</v>
      </c>
      <c r="HK43" s="82">
        <f t="shared" si="191"/>
        <v>0</v>
      </c>
      <c r="HL43" s="82">
        <f t="shared" si="192"/>
        <v>3.2694054779326256E-2</v>
      </c>
      <c r="HM43" s="82">
        <f t="shared" si="193"/>
        <v>0</v>
      </c>
      <c r="HN43" s="82">
        <f t="shared" si="194"/>
        <v>0</v>
      </c>
      <c r="HO43" s="82">
        <f t="shared" si="195"/>
        <v>5.9902679044498419E-2</v>
      </c>
      <c r="HP43" s="82">
        <f t="shared" si="196"/>
        <v>0.14754976964547875</v>
      </c>
      <c r="HQ43" s="82">
        <f t="shared" si="197"/>
        <v>0.13620482844385057</v>
      </c>
      <c r="HR43" s="82">
        <f t="shared" si="198"/>
        <v>0.61517843773327818</v>
      </c>
      <c r="HS43" s="82">
        <f t="shared" si="199"/>
        <v>9.7002479676827569E-2</v>
      </c>
      <c r="HT43" s="82">
        <f t="shared" si="200"/>
        <v>6.8097704863480879E-2</v>
      </c>
      <c r="HU43" s="82">
        <f t="shared" si="201"/>
        <v>1.0737772696321979E-2</v>
      </c>
      <c r="HV43" s="82">
        <f t="shared" si="202"/>
        <v>2.8739780605286327E-2</v>
      </c>
      <c r="HW43" s="82"/>
      <c r="HX43" s="186">
        <f t="shared" si="203"/>
        <v>-8.7463444178118234E-7</v>
      </c>
      <c r="HY43" s="186">
        <f t="shared" si="204"/>
        <v>1.6799234694298956E-12</v>
      </c>
      <c r="HZ43" s="186">
        <f t="shared" si="205"/>
        <v>2.6798946618099692E-5</v>
      </c>
      <c r="IA43" s="186">
        <f t="shared" si="206"/>
        <v>7.5388911372032824E-9</v>
      </c>
      <c r="IB43" s="82">
        <f t="shared" si="207"/>
        <v>2.2700019902664592</v>
      </c>
      <c r="IC43" s="82" t="e">
        <f t="shared" ca="1" si="208"/>
        <v>#REF!</v>
      </c>
      <c r="ID43" s="82" t="e">
        <f ca="1">ID$8+ID$9*IE43+ID$10*#REF!+ID$11*EW43/(EW43+EU43)</f>
        <v>#REF!</v>
      </c>
      <c r="IE43" s="82" t="e">
        <f t="shared" ca="1" si="209"/>
        <v>#REF!</v>
      </c>
      <c r="IF43" s="82" t="e">
        <f ca="1">IF$8+IF$9*IE43+IF$10*#REF!+IF$11*(EW43/(EW43+EU43))</f>
        <v>#REF!</v>
      </c>
      <c r="IG43" s="82" t="e">
        <f t="shared" ca="1" si="210"/>
        <v>#REF!</v>
      </c>
      <c r="IH43" s="184">
        <f t="shared" si="211"/>
        <v>6.7155787387306071E-2</v>
      </c>
      <c r="II43" s="187">
        <f t="shared" si="212"/>
        <v>-25</v>
      </c>
      <c r="IJ43" s="187"/>
      <c r="IK43" s="82">
        <f t="shared" si="213"/>
        <v>2.069091059145125</v>
      </c>
      <c r="IL43" s="187">
        <f t="shared" si="214"/>
        <v>1921.9792258134698</v>
      </c>
      <c r="IM43" s="186">
        <f t="shared" si="215"/>
        <v>1.2227822420038916E-5</v>
      </c>
    </row>
    <row r="44" spans="1:247" ht="14" x14ac:dyDescent="0.2">
      <c r="A44" s="189" t="s">
        <v>232</v>
      </c>
      <c r="F44" s="193">
        <v>51.250334881752664</v>
      </c>
      <c r="G44" s="193">
        <v>1.6765003552327717</v>
      </c>
      <c r="H44" s="193">
        <v>17.692230005780477</v>
      </c>
      <c r="I44" s="193">
        <v>7.1310886989191582</v>
      </c>
      <c r="J44" s="193">
        <v>0.14048885658375179</v>
      </c>
      <c r="K44" s="193">
        <v>4.3645204778685578</v>
      </c>
      <c r="L44" s="193">
        <v>10.321247997019631</v>
      </c>
      <c r="M44" s="193">
        <v>5.310478778865817</v>
      </c>
      <c r="N44" s="193">
        <v>1.1894723190757654</v>
      </c>
      <c r="O44" s="193">
        <v>0.33358443124964637</v>
      </c>
      <c r="P44" s="193">
        <v>0.59005319765175768</v>
      </c>
      <c r="Q44" s="194">
        <v>1.5</v>
      </c>
      <c r="R44" s="176">
        <f t="shared" ca="1" si="4"/>
        <v>9.9814518264927514</v>
      </c>
      <c r="T44" s="4">
        <v>48.766300000000001</v>
      </c>
      <c r="U44" s="4">
        <v>1.1869000000000001</v>
      </c>
      <c r="V44" s="4">
        <v>5.2443999999999997</v>
      </c>
      <c r="W44" s="4">
        <v>6.0288000000000004</v>
      </c>
      <c r="X44" s="4">
        <v>8.8999999999999996E-2</v>
      </c>
      <c r="Y44" s="4">
        <v>14.6676</v>
      </c>
      <c r="Z44" s="4">
        <v>22.316700000000001</v>
      </c>
      <c r="AA44" s="4">
        <v>0.39929999999999999</v>
      </c>
      <c r="AB44" s="4">
        <v>0</v>
      </c>
      <c r="AC44" s="4">
        <v>0.46439999999999998</v>
      </c>
      <c r="AE44" s="177">
        <f t="shared" ca="1" si="22"/>
        <v>1407.7153281755811</v>
      </c>
      <c r="AF44" s="178">
        <f t="shared" ca="1" si="23"/>
        <v>1134.5653281755813</v>
      </c>
      <c r="AG44" s="178">
        <f t="shared" ca="1" si="24"/>
        <v>5.2809858056442778</v>
      </c>
      <c r="AH44" s="175"/>
      <c r="AI44" s="179">
        <f t="shared" ca="1" si="25"/>
        <v>1434.2058602379977</v>
      </c>
      <c r="AJ44" s="179">
        <f t="shared" ca="1" si="26"/>
        <v>5.5964428364894845</v>
      </c>
      <c r="AK44" s="179"/>
      <c r="AL44" s="179">
        <f t="shared" si="27"/>
        <v>1399.5073354238536</v>
      </c>
      <c r="AM44" s="179">
        <f t="shared" si="28"/>
        <v>2.5320372081260261</v>
      </c>
      <c r="AN44" s="180"/>
      <c r="AO44" s="179">
        <f t="shared" ca="1" si="29"/>
        <v>1403.259832746628</v>
      </c>
      <c r="AP44" s="179">
        <f t="shared" ca="1" si="30"/>
        <v>1130.1098327466279</v>
      </c>
      <c r="AQ44" s="179">
        <f t="shared" ca="1" si="31"/>
        <v>4.4456149785518493</v>
      </c>
      <c r="AR44" s="179"/>
      <c r="AS44" s="179">
        <f t="shared" ca="1" si="32"/>
        <v>1401.6051715554474</v>
      </c>
      <c r="AT44" s="179">
        <f t="shared" ca="1" si="33"/>
        <v>1128.4551715554476</v>
      </c>
      <c r="AU44" s="181">
        <f t="shared" ca="1" si="34"/>
        <v>4.3840810645530288</v>
      </c>
      <c r="AV44" s="80"/>
      <c r="AW44" s="181">
        <f t="shared" si="35"/>
        <v>1414.356528220568</v>
      </c>
      <c r="AX44" s="181">
        <f t="shared" si="36"/>
        <v>1141.2065282205681</v>
      </c>
      <c r="AY44" s="181">
        <f t="shared" ca="1" si="37"/>
        <v>1434.2058602379977</v>
      </c>
      <c r="AZ44" s="181">
        <f t="shared" ca="1" si="38"/>
        <v>1161.0558602379979</v>
      </c>
      <c r="BA44" s="181">
        <f t="shared" ca="1" si="39"/>
        <v>5.5964428364894845</v>
      </c>
      <c r="BB44" s="181"/>
      <c r="BC44" s="181">
        <f t="shared" si="40"/>
        <v>1399.5073354238536</v>
      </c>
      <c r="BD44" s="181">
        <f t="shared" si="41"/>
        <v>2.5320372081260261</v>
      </c>
      <c r="BE44" s="181">
        <f t="shared" si="42"/>
        <v>1126.3573354238538</v>
      </c>
      <c r="BF44" s="181"/>
      <c r="BG44" s="181">
        <f t="shared" ca="1" si="43"/>
        <v>5.9293433935338822</v>
      </c>
      <c r="BH44" s="181">
        <f t="shared" ca="1" si="44"/>
        <v>6.5139961452004069</v>
      </c>
      <c r="BI44" s="181">
        <f t="shared" ca="1" si="45"/>
        <v>1135.1443894618942</v>
      </c>
      <c r="BJ44" s="181">
        <f t="shared" ca="1" si="46"/>
        <v>1138.9661937181208</v>
      </c>
      <c r="BK44" s="181">
        <f t="shared" ca="1" si="47"/>
        <v>1138.9661937181208</v>
      </c>
      <c r="BL44" s="181"/>
      <c r="BM44" s="181">
        <f t="shared" si="48"/>
        <v>1111.1464733041485</v>
      </c>
      <c r="BN44" s="180"/>
      <c r="BO44" s="182">
        <f t="shared" ca="1" si="49"/>
        <v>0.74807592361093667</v>
      </c>
      <c r="BP44" s="182">
        <f t="shared" ca="1" si="50"/>
        <v>0.78044980055990121</v>
      </c>
      <c r="BQ44" s="182">
        <f t="shared" ca="1" si="51"/>
        <v>6.6081574438564453E-2</v>
      </c>
      <c r="BR44" s="182">
        <f t="shared" ca="1" si="52"/>
        <v>1.3780368542388904E-2</v>
      </c>
      <c r="BS44" s="182">
        <f t="shared" ca="1" si="53"/>
        <v>2.4361074767889641E-2</v>
      </c>
      <c r="BT44" s="182">
        <f t="shared" ca="1" si="54"/>
        <v>9.4676181957155575E-2</v>
      </c>
      <c r="BU44" s="182">
        <f t="shared" si="55"/>
        <v>9.9000731048873247E-2</v>
      </c>
      <c r="BV44" s="181">
        <f t="shared" ca="1" si="56"/>
        <v>1.078349731314773</v>
      </c>
      <c r="BW44" s="180"/>
      <c r="BX44" s="182">
        <f t="shared" si="57"/>
        <v>0.78634062387044212</v>
      </c>
      <c r="BY44" s="182">
        <f t="shared" si="58"/>
        <v>0.11002316756695413</v>
      </c>
      <c r="BZ44" s="182">
        <f t="shared" si="59"/>
        <v>2.6147629483626013E-2</v>
      </c>
      <c r="CA44" s="182">
        <f t="shared" si="60"/>
        <v>2.8955724498801037E-2</v>
      </c>
      <c r="CB44" s="182">
        <f t="shared" si="61"/>
        <v>7.496196726981709E-2</v>
      </c>
      <c r="CC44" s="182">
        <f t="shared" si="62"/>
        <v>6.8659835761241857E-3</v>
      </c>
      <c r="CD44" s="182">
        <f t="shared" si="63"/>
        <v>1.0332950962657648</v>
      </c>
      <c r="CE44" s="182">
        <f t="shared" si="64"/>
        <v>0.2515663311683588</v>
      </c>
      <c r="CF44" s="180"/>
      <c r="CG44" s="181">
        <f t="shared" ca="1" si="65"/>
        <v>3.6827705781688564</v>
      </c>
      <c r="CH44" s="181">
        <f t="shared" ca="1" si="66"/>
        <v>3.1069612586183268</v>
      </c>
      <c r="CI44" s="181">
        <f t="shared" ca="1" si="67"/>
        <v>8.9237144465357439</v>
      </c>
      <c r="CJ44" s="181">
        <f t="shared" ca="1" si="68"/>
        <v>1160.0562481096545</v>
      </c>
      <c r="CK44" s="183">
        <f t="shared" ca="1" si="69"/>
        <v>0.27101727715629764</v>
      </c>
      <c r="CL44" s="79"/>
      <c r="CM44" s="181">
        <f t="shared" si="70"/>
        <v>1.4221266172302447</v>
      </c>
      <c r="CN44" s="181">
        <f t="shared" si="71"/>
        <v>1.1547013183991954</v>
      </c>
      <c r="CO44" s="181">
        <f t="shared" ca="1" si="72"/>
        <v>805.09302062893596</v>
      </c>
      <c r="CP44" s="184"/>
      <c r="CQ44" s="80">
        <f t="shared" si="73"/>
        <v>0.85297381981237475</v>
      </c>
      <c r="CR44" s="80">
        <f t="shared" si="74"/>
        <v>2.0988051338187E-2</v>
      </c>
      <c r="CS44" s="80">
        <f t="shared" si="75"/>
        <v>0.34703916214592789</v>
      </c>
      <c r="CT44" s="80">
        <f t="shared" si="76"/>
        <v>9.9254641832007703E-2</v>
      </c>
      <c r="CU44" s="80">
        <f t="shared" si="77"/>
        <v>1.9804596522819636E-3</v>
      </c>
      <c r="CV44" s="80">
        <f t="shared" si="78"/>
        <v>0.10828893316532581</v>
      </c>
      <c r="CW44" s="80">
        <f t="shared" si="79"/>
        <v>0.18405361156222705</v>
      </c>
      <c r="CX44" s="80">
        <f t="shared" si="80"/>
        <v>0.17136408612820869</v>
      </c>
      <c r="CY44" s="80">
        <f t="shared" si="81"/>
        <v>2.5255261774932387E-2</v>
      </c>
      <c r="CZ44" s="80">
        <f t="shared" si="82"/>
        <v>4.3893208110312668E-3</v>
      </c>
      <c r="DA44" s="80">
        <f t="shared" si="83"/>
        <v>8.3142971551006094E-3</v>
      </c>
      <c r="DB44" s="80">
        <f t="shared" si="84"/>
        <v>1.8239016453776054</v>
      </c>
      <c r="DC44" s="80"/>
      <c r="DD44" s="80">
        <f t="shared" si="85"/>
        <v>0.46766437322654103</v>
      </c>
      <c r="DE44" s="80">
        <f t="shared" si="86"/>
        <v>1.150722759167302E-2</v>
      </c>
      <c r="DF44" s="80">
        <f t="shared" si="87"/>
        <v>0.19027295853668677</v>
      </c>
      <c r="DG44" s="80">
        <f t="shared" si="88"/>
        <v>5.441885645728383E-2</v>
      </c>
      <c r="DH44" s="80">
        <f t="shared" si="89"/>
        <v>1.0858368691651385E-3</v>
      </c>
      <c r="DI44" s="80">
        <f t="shared" si="90"/>
        <v>5.9372134149759254E-2</v>
      </c>
      <c r="DJ44" s="80">
        <f t="shared" si="91"/>
        <v>0.10091202671409517</v>
      </c>
      <c r="DK44" s="80">
        <f t="shared" si="92"/>
        <v>9.395467489297149E-2</v>
      </c>
      <c r="DL44" s="80">
        <f t="shared" si="93"/>
        <v>1.3846833155141843E-2</v>
      </c>
      <c r="DM44" s="80">
        <f t="shared" si="94"/>
        <v>2.4065556507146734E-3</v>
      </c>
      <c r="DN44" s="80">
        <f t="shared" si="95"/>
        <v>4.5585227559676259E-3</v>
      </c>
      <c r="DO44" s="80">
        <f t="shared" si="96"/>
        <v>0.99999999999999978</v>
      </c>
      <c r="DP44" s="80">
        <f t="shared" si="97"/>
        <v>52.176480609778977</v>
      </c>
      <c r="DQ44" s="80">
        <f t="shared" si="98"/>
        <v>0.81163132465552568</v>
      </c>
      <c r="DR44" s="80">
        <f t="shared" si="99"/>
        <v>1.485876102294977E-2</v>
      </c>
      <c r="DS44" s="80">
        <f t="shared" si="100"/>
        <v>5.1435352732907676E-2</v>
      </c>
      <c r="DT44" s="80">
        <f t="shared" si="101"/>
        <v>8.3912346338856234E-2</v>
      </c>
      <c r="DU44" s="80">
        <f t="shared" si="102"/>
        <v>1.2546255506607929E-3</v>
      </c>
      <c r="DV44" s="80">
        <f t="shared" si="103"/>
        <v>0.36392056450412363</v>
      </c>
      <c r="DW44" s="80">
        <f t="shared" si="104"/>
        <v>0.39796245902984095</v>
      </c>
      <c r="DX44" s="80">
        <f t="shared" si="105"/>
        <v>6.4425151140146079E-3</v>
      </c>
      <c r="DY44" s="80">
        <f t="shared" si="106"/>
        <v>0</v>
      </c>
      <c r="DZ44" s="80">
        <f t="shared" si="107"/>
        <v>3.0552993390711206E-3</v>
      </c>
      <c r="EA44" s="80">
        <f t="shared" si="108"/>
        <v>1.7344732482879506</v>
      </c>
      <c r="EB44" s="80"/>
      <c r="EC44" s="80">
        <f t="shared" si="109"/>
        <v>1.6232626493110514</v>
      </c>
      <c r="ED44" s="80">
        <f t="shared" si="110"/>
        <v>2.9717522045899541E-2</v>
      </c>
      <c r="EE44" s="80">
        <f t="shared" si="111"/>
        <v>0.15430605819872303</v>
      </c>
      <c r="EF44" s="80">
        <f t="shared" si="112"/>
        <v>8.3912346338856234E-2</v>
      </c>
      <c r="EG44" s="80">
        <f t="shared" si="113"/>
        <v>1.2546255506607929E-3</v>
      </c>
      <c r="EH44" s="80">
        <f t="shared" si="114"/>
        <v>0.36392056450412363</v>
      </c>
      <c r="EI44" s="80">
        <f t="shared" si="115"/>
        <v>0.39796245902984095</v>
      </c>
      <c r="EJ44" s="80">
        <f t="shared" si="116"/>
        <v>6.4425151140146079E-3</v>
      </c>
      <c r="EK44" s="80">
        <f t="shared" si="117"/>
        <v>0</v>
      </c>
      <c r="EL44" s="80">
        <f t="shared" si="118"/>
        <v>9.1658980172133614E-3</v>
      </c>
      <c r="EM44" s="80">
        <f t="shared" si="119"/>
        <v>2.6699446381103833</v>
      </c>
      <c r="EN44" s="80">
        <f t="shared" si="120"/>
        <v>2.2472376072360878</v>
      </c>
      <c r="EO44" s="80"/>
      <c r="EP44" s="80">
        <f t="shared" si="121"/>
        <v>1.8239284359767398</v>
      </c>
      <c r="EQ44" s="80">
        <f t="shared" si="122"/>
        <v>3.3391166567706486E-2</v>
      </c>
      <c r="ER44" s="80">
        <f t="shared" si="123"/>
        <v>0.17607156402326019</v>
      </c>
      <c r="ES44" s="80">
        <f t="shared" si="124"/>
        <v>5.510335398242705E-2</v>
      </c>
      <c r="ET44" s="80">
        <f t="shared" si="125"/>
        <v>0.23117491800568724</v>
      </c>
      <c r="EU44" s="80">
        <f t="shared" si="126"/>
        <v>0.18857098040409717</v>
      </c>
      <c r="EV44" s="80">
        <f t="shared" si="127"/>
        <v>2.8194417204442193E-3</v>
      </c>
      <c r="EW44" s="80">
        <f t="shared" si="128"/>
        <v>0.81781597860025312</v>
      </c>
      <c r="EX44" s="80">
        <f t="shared" si="129"/>
        <v>0.89431620420000946</v>
      </c>
      <c r="EY44" s="80">
        <f t="shared" si="130"/>
        <v>2.8955724498801037E-2</v>
      </c>
      <c r="EZ44" s="80">
        <f t="shared" si="131"/>
        <v>0</v>
      </c>
      <c r="FA44" s="80">
        <f t="shared" si="132"/>
        <v>1.3731967152248371E-2</v>
      </c>
      <c r="FB44" s="80">
        <f t="shared" si="133"/>
        <v>4.0347048171259869</v>
      </c>
      <c r="FC44" s="80">
        <f t="shared" si="134"/>
        <v>6.9409634251972829E-2</v>
      </c>
      <c r="FD44" s="80">
        <f t="shared" si="135"/>
        <v>0.10321890308904891</v>
      </c>
      <c r="FE44" s="80">
        <f t="shared" si="136"/>
        <v>2.8955724498801037E-2</v>
      </c>
      <c r="FF44" s="80">
        <f t="shared" si="137"/>
        <v>2.6147629483626013E-2</v>
      </c>
      <c r="FG44" s="80">
        <f t="shared" si="138"/>
        <v>7.496196726981709E-2</v>
      </c>
      <c r="FH44" s="80">
        <f t="shared" si="139"/>
        <v>6.8659835761241857E-3</v>
      </c>
      <c r="FI44" s="184">
        <f t="shared" si="140"/>
        <v>0.78634062387044212</v>
      </c>
      <c r="FJ44" s="80">
        <f t="shared" si="141"/>
        <v>0.11002316756695413</v>
      </c>
      <c r="FK44" s="80">
        <f t="shared" si="142"/>
        <v>1.0332950962657645</v>
      </c>
      <c r="FL44" s="80">
        <f t="shared" si="143"/>
        <v>0.78634062387044212</v>
      </c>
      <c r="FM44" s="80">
        <f t="shared" si="144"/>
        <v>2.0022598349480263</v>
      </c>
      <c r="FN44" s="80">
        <f t="shared" si="145"/>
        <v>-3.7442818248718281</v>
      </c>
      <c r="FO44" s="80">
        <f t="shared" si="146"/>
        <v>-3.7442818248718281</v>
      </c>
      <c r="FP44" s="80">
        <f t="shared" si="147"/>
        <v>0.52176480609778975</v>
      </c>
      <c r="FQ44" s="185">
        <f t="shared" ca="1" si="148"/>
        <v>1434.2058602379977</v>
      </c>
      <c r="FR44" s="185">
        <f t="shared" ca="1" si="149"/>
        <v>5.5964428364894845</v>
      </c>
      <c r="FS44" s="80">
        <f t="shared" ca="1" si="150"/>
        <v>0.14342058602379978</v>
      </c>
      <c r="FT44" s="184">
        <f t="shared" ca="1" si="151"/>
        <v>-1.0999114610940637</v>
      </c>
      <c r="FU44" s="184">
        <f t="shared" ca="1" si="152"/>
        <v>5.6877874553790519</v>
      </c>
      <c r="FV44" s="80">
        <f t="shared" si="153"/>
        <v>174.6741077057365</v>
      </c>
      <c r="FW44" s="80">
        <f t="shared" si="154"/>
        <v>6.622159638095354E-2</v>
      </c>
      <c r="FX44" s="184">
        <f t="shared" si="155"/>
        <v>81.262577111426765</v>
      </c>
      <c r="FY44" s="184">
        <f t="shared" si="156"/>
        <v>313.9946319341405</v>
      </c>
      <c r="FZ44" s="184">
        <f t="shared" si="157"/>
        <v>1.6611494615586205E-3</v>
      </c>
      <c r="GA44" s="184">
        <f t="shared" si="158"/>
        <v>0.2515663311683588</v>
      </c>
      <c r="GB44" s="80">
        <f t="shared" si="159"/>
        <v>0.92609137041925471</v>
      </c>
      <c r="GC44" s="80">
        <f t="shared" si="160"/>
        <v>0.17163612195435474</v>
      </c>
      <c r="GD44" s="80">
        <f t="shared" si="161"/>
        <v>0.13225674641914423</v>
      </c>
      <c r="GE44" s="80">
        <f t="shared" si="162"/>
        <v>0.91150547944986648</v>
      </c>
      <c r="GF44" s="80">
        <f t="shared" si="163"/>
        <v>2.5471845302511009E-2</v>
      </c>
      <c r="GG44" s="80">
        <f t="shared" si="164"/>
        <v>0.11916134615212434</v>
      </c>
      <c r="GH44" s="80">
        <f t="shared" si="165"/>
        <v>0.8677432535808558</v>
      </c>
      <c r="GI44" s="80">
        <f t="shared" si="166"/>
        <v>0.29145674135148048</v>
      </c>
      <c r="GJ44" s="80">
        <f t="shared" si="167"/>
        <v>-8.8070517931003265E-3</v>
      </c>
      <c r="GK44" s="80">
        <f t="shared" si="168"/>
        <v>2.1007982391168436E-2</v>
      </c>
      <c r="GL44" s="80">
        <f t="shared" si="169"/>
        <v>2.1007982391168436E-2</v>
      </c>
      <c r="GM44" s="80">
        <f t="shared" si="170"/>
        <v>9.8153363760955903E-2</v>
      </c>
      <c r="GN44" s="80">
        <f t="shared" si="171"/>
        <v>5.2900647189576849E-2</v>
      </c>
      <c r="GO44" s="80">
        <f t="shared" si="172"/>
        <v>0.76491533141067625</v>
      </c>
      <c r="GP44" s="80">
        <f t="shared" si="173"/>
        <v>0.89431620420000946</v>
      </c>
      <c r="GQ44" s="80">
        <f t="shared" si="174"/>
        <v>2.8955724498801037E-2</v>
      </c>
      <c r="GR44" s="80">
        <f t="shared" si="175"/>
        <v>439.82832104325951</v>
      </c>
      <c r="GS44" s="80">
        <f t="shared" si="176"/>
        <v>11.718931543259814</v>
      </c>
      <c r="GT44" s="80">
        <f t="shared" si="177"/>
        <v>2.2744369227740351</v>
      </c>
      <c r="GU44" s="80">
        <f t="shared" si="178"/>
        <v>9.3536218449082181E-6</v>
      </c>
      <c r="GV44" s="80">
        <f t="shared" si="179"/>
        <v>1924.0981237840426</v>
      </c>
      <c r="GW44" s="80">
        <f t="shared" si="180"/>
        <v>-8.2182014330837924E-3</v>
      </c>
      <c r="GX44" s="184">
        <f t="shared" ca="1" si="181"/>
        <v>21.898339446535743</v>
      </c>
      <c r="GY44" s="81" t="e">
        <f>#REF!</f>
        <v>#REF!</v>
      </c>
      <c r="GZ44" s="81" t="e">
        <f>#REF!</f>
        <v>#REF!</v>
      </c>
      <c r="HA44" s="81">
        <f t="shared" si="182"/>
        <v>6.4999510979415822</v>
      </c>
      <c r="HB44" s="81">
        <f t="shared" si="183"/>
        <v>5.2217331834330096</v>
      </c>
      <c r="HC44" s="81" t="e">
        <f t="shared" si="184"/>
        <v>#REF!</v>
      </c>
      <c r="HD44" s="80">
        <f t="shared" si="185"/>
        <v>439.82832104325951</v>
      </c>
      <c r="HE44" s="80">
        <f t="shared" si="186"/>
        <v>11.718931543259814</v>
      </c>
      <c r="HF44" s="81">
        <f t="shared" si="187"/>
        <v>1.3292149488420648</v>
      </c>
      <c r="HG44" s="81"/>
      <c r="HH44" s="82">
        <f t="shared" si="188"/>
        <v>0.12198078787256857</v>
      </c>
      <c r="HI44" s="82">
        <f t="shared" si="189"/>
        <v>0.81781597860025312</v>
      </c>
      <c r="HJ44" s="82">
        <f t="shared" si="190"/>
        <v>2.8955724498801037E-2</v>
      </c>
      <c r="HK44" s="82">
        <f t="shared" si="191"/>
        <v>0</v>
      </c>
      <c r="HL44" s="82">
        <f t="shared" si="192"/>
        <v>4.0453909753171792E-2</v>
      </c>
      <c r="HM44" s="82">
        <f t="shared" si="193"/>
        <v>0</v>
      </c>
      <c r="HN44" s="82">
        <f t="shared" si="194"/>
        <v>0</v>
      </c>
      <c r="HO44" s="82">
        <f t="shared" si="195"/>
        <v>5.510335398242705E-2</v>
      </c>
      <c r="HP44" s="82">
        <f t="shared" si="196"/>
        <v>0.13561765427008837</v>
      </c>
      <c r="HQ44" s="82">
        <f t="shared" si="197"/>
        <v>0.1297948580206103</v>
      </c>
      <c r="HR44" s="82">
        <f t="shared" si="198"/>
        <v>0.62502017908094376</v>
      </c>
      <c r="HS44" s="82">
        <f t="shared" si="199"/>
        <v>9.3224461095805511E-2</v>
      </c>
      <c r="HT44" s="82">
        <f t="shared" si="200"/>
        <v>6.6769162180456365E-2</v>
      </c>
      <c r="HU44" s="82">
        <f t="shared" si="201"/>
        <v>9.958909120733158E-3</v>
      </c>
      <c r="HV44" s="82">
        <f t="shared" si="202"/>
        <v>2.8955724498801037E-2</v>
      </c>
      <c r="HW44" s="82"/>
      <c r="HX44" s="186">
        <f t="shared" si="203"/>
        <v>-8.7434802320412262E-7</v>
      </c>
      <c r="HY44" s="186">
        <f t="shared" si="204"/>
        <v>1.6817567828523676E-12</v>
      </c>
      <c r="HZ44" s="186">
        <f t="shared" si="205"/>
        <v>2.6811391570090037E-5</v>
      </c>
      <c r="IA44" s="186">
        <f t="shared" si="206"/>
        <v>7.5517658912815463E-9</v>
      </c>
      <c r="IB44" s="82">
        <f t="shared" si="207"/>
        <v>2.2744369227740351</v>
      </c>
      <c r="IC44" s="82" t="e">
        <f t="shared" ca="1" si="208"/>
        <v>#REF!</v>
      </c>
      <c r="ID44" s="82" t="e">
        <f ca="1">ID$8+ID$9*IE44+ID$10*#REF!+ID$11*EW44/(EW44+EU44)</f>
        <v>#REF!</v>
      </c>
      <c r="IE44" s="82" t="e">
        <f t="shared" ca="1" si="209"/>
        <v>#REF!</v>
      </c>
      <c r="IF44" s="82" t="e">
        <f ca="1">IF$8+IF$9*IE44+IF$10*#REF!+IF$11*(EW44/(EW44+EU44))</f>
        <v>#REF!</v>
      </c>
      <c r="IG44" s="82" t="e">
        <f t="shared" ca="1" si="210"/>
        <v>#REF!</v>
      </c>
      <c r="IH44" s="184">
        <f t="shared" si="211"/>
        <v>6.622159638095354E-2</v>
      </c>
      <c r="II44" s="187">
        <f t="shared" si="212"/>
        <v>-25</v>
      </c>
      <c r="IJ44" s="187"/>
      <c r="IK44" s="82">
        <f t="shared" si="213"/>
        <v>2.0696773557379822</v>
      </c>
      <c r="IL44" s="187">
        <f t="shared" si="214"/>
        <v>1924.0981237840426</v>
      </c>
      <c r="IM44" s="186">
        <f t="shared" si="215"/>
        <v>1.220350420678904E-5</v>
      </c>
    </row>
    <row r="45" spans="1:247" ht="14" x14ac:dyDescent="0.2">
      <c r="A45" s="189" t="s">
        <v>232</v>
      </c>
      <c r="F45" s="193">
        <v>51.250334881752664</v>
      </c>
      <c r="G45" s="193">
        <v>1.6765003552327717</v>
      </c>
      <c r="H45" s="193">
        <v>17.692230005780477</v>
      </c>
      <c r="I45" s="193">
        <v>7.1310886989191582</v>
      </c>
      <c r="J45" s="193">
        <v>0.14048885658375179</v>
      </c>
      <c r="K45" s="193">
        <v>4.3645204778685578</v>
      </c>
      <c r="L45" s="193">
        <v>10.321247997019631</v>
      </c>
      <c r="M45" s="193">
        <v>5.310478778865817</v>
      </c>
      <c r="N45" s="193">
        <v>1.1894723190757654</v>
      </c>
      <c r="O45" s="193">
        <v>0.33358443124964637</v>
      </c>
      <c r="P45" s="193">
        <v>0.59005319765175768</v>
      </c>
      <c r="Q45" s="194">
        <v>1.5</v>
      </c>
      <c r="R45" s="176">
        <f t="shared" ca="1" si="4"/>
        <v>10.846268144710143</v>
      </c>
      <c r="T45" s="4">
        <v>47.768599999999999</v>
      </c>
      <c r="U45" s="4">
        <v>1.3872</v>
      </c>
      <c r="V45" s="4">
        <v>6.2122999999999999</v>
      </c>
      <c r="W45" s="4">
        <v>6.4919000000000002</v>
      </c>
      <c r="X45" s="4">
        <v>0.1027</v>
      </c>
      <c r="Y45" s="4">
        <v>14.0603</v>
      </c>
      <c r="Z45" s="4">
        <v>22.2102</v>
      </c>
      <c r="AA45" s="4">
        <v>0.44500000000000001</v>
      </c>
      <c r="AB45" s="4">
        <v>1.7399999999999999E-2</v>
      </c>
      <c r="AC45" s="4">
        <v>0.52470000000000006</v>
      </c>
      <c r="AE45" s="177">
        <f t="shared" ca="1" si="22"/>
        <v>1417.0055213924384</v>
      </c>
      <c r="AF45" s="178">
        <f t="shared" ca="1" si="23"/>
        <v>1143.8555213924383</v>
      </c>
      <c r="AG45" s="178">
        <f t="shared" ca="1" si="24"/>
        <v>6.0944397919109008</v>
      </c>
      <c r="AH45" s="175"/>
      <c r="AI45" s="179">
        <f t="shared" ca="1" si="25"/>
        <v>1442.5598642483944</v>
      </c>
      <c r="AJ45" s="179">
        <f t="shared" ca="1" si="26"/>
        <v>6.4917330951472509</v>
      </c>
      <c r="AK45" s="179"/>
      <c r="AL45" s="179">
        <f t="shared" si="27"/>
        <v>1406.3906176955347</v>
      </c>
      <c r="AM45" s="179">
        <f t="shared" si="28"/>
        <v>3.1806804469155865</v>
      </c>
      <c r="AN45" s="180"/>
      <c r="AO45" s="179">
        <f t="shared" ca="1" si="29"/>
        <v>1413.1823859436438</v>
      </c>
      <c r="AP45" s="179">
        <f t="shared" ca="1" si="30"/>
        <v>1140.0323859436439</v>
      </c>
      <c r="AQ45" s="179">
        <f t="shared" ca="1" si="31"/>
        <v>5.3873311216011173</v>
      </c>
      <c r="AR45" s="179"/>
      <c r="AS45" s="179">
        <f t="shared" ca="1" si="32"/>
        <v>1408.9065204462752</v>
      </c>
      <c r="AT45" s="179">
        <f t="shared" ca="1" si="33"/>
        <v>1135.7565204462753</v>
      </c>
      <c r="AU45" s="181">
        <f t="shared" ca="1" si="34"/>
        <v>5.2265864094469778</v>
      </c>
      <c r="AV45" s="80"/>
      <c r="AW45" s="181">
        <f t="shared" si="35"/>
        <v>1421.6995316422074</v>
      </c>
      <c r="AX45" s="181">
        <f t="shared" si="36"/>
        <v>1148.5495316422075</v>
      </c>
      <c r="AY45" s="181">
        <f t="shared" ca="1" si="37"/>
        <v>1442.5598642483944</v>
      </c>
      <c r="AZ45" s="181">
        <f t="shared" ca="1" si="38"/>
        <v>1169.4098642483946</v>
      </c>
      <c r="BA45" s="181">
        <f t="shared" ca="1" si="39"/>
        <v>6.4917330951472509</v>
      </c>
      <c r="BB45" s="181"/>
      <c r="BC45" s="181">
        <f t="shared" si="40"/>
        <v>1406.3906176955347</v>
      </c>
      <c r="BD45" s="181">
        <f t="shared" si="41"/>
        <v>3.1806804469155865</v>
      </c>
      <c r="BE45" s="181">
        <f t="shared" si="42"/>
        <v>1133.2406176955346</v>
      </c>
      <c r="BF45" s="181"/>
      <c r="BG45" s="181">
        <f t="shared" ca="1" si="43"/>
        <v>6.7868133967119544</v>
      </c>
      <c r="BH45" s="181">
        <f t="shared" ca="1" si="44"/>
        <v>7.3788234326950981</v>
      </c>
      <c r="BI45" s="181">
        <f t="shared" ca="1" si="45"/>
        <v>1144.7064170227363</v>
      </c>
      <c r="BJ45" s="181">
        <f t="shared" ca="1" si="46"/>
        <v>1146.7463058094349</v>
      </c>
      <c r="BK45" s="181">
        <f t="shared" ca="1" si="47"/>
        <v>1146.7463058094349</v>
      </c>
      <c r="BL45" s="181"/>
      <c r="BM45" s="181">
        <f t="shared" si="48"/>
        <v>1114.3732956476333</v>
      </c>
      <c r="BN45" s="180"/>
      <c r="BO45" s="182">
        <f t="shared" ca="1" si="49"/>
        <v>0.72850352391326756</v>
      </c>
      <c r="BP45" s="182">
        <f t="shared" ca="1" si="50"/>
        <v>0.75738589422818969</v>
      </c>
      <c r="BQ45" s="182">
        <f t="shared" ca="1" si="51"/>
        <v>7.3569031908726532E-2</v>
      </c>
      <c r="BR45" s="182">
        <f t="shared" ca="1" si="52"/>
        <v>1.5534403584312625E-2</v>
      </c>
      <c r="BS45" s="182">
        <f t="shared" ca="1" si="53"/>
        <v>2.4364467680192341E-2</v>
      </c>
      <c r="BT45" s="182">
        <f t="shared" ca="1" si="54"/>
        <v>8.944785404220798E-2</v>
      </c>
      <c r="BU45" s="182">
        <f t="shared" si="55"/>
        <v>9.9000731048873247E-2</v>
      </c>
      <c r="BV45" s="181">
        <f t="shared" ca="1" si="56"/>
        <v>1.0593023824925023</v>
      </c>
      <c r="BW45" s="180"/>
      <c r="BX45" s="182">
        <f t="shared" si="57"/>
        <v>0.76377471447349421</v>
      </c>
      <c r="BY45" s="182">
        <f t="shared" si="58"/>
        <v>0.11308868507562436</v>
      </c>
      <c r="BZ45" s="182">
        <f t="shared" si="59"/>
        <v>3.4227239949373149E-2</v>
      </c>
      <c r="CA45" s="182">
        <f t="shared" si="60"/>
        <v>3.2365873599546742E-2</v>
      </c>
      <c r="CB45" s="182">
        <f t="shared" si="61"/>
        <v>8.691795921662443E-2</v>
      </c>
      <c r="CC45" s="182">
        <f t="shared" si="62"/>
        <v>7.7806129277748839E-3</v>
      </c>
      <c r="CD45" s="182">
        <f t="shared" si="63"/>
        <v>1.0381550852424379</v>
      </c>
      <c r="CE45" s="182">
        <f t="shared" si="64"/>
        <v>0.28259074303569132</v>
      </c>
      <c r="CF45" s="180"/>
      <c r="CG45" s="181">
        <f t="shared" ca="1" si="65"/>
        <v>5.0926315262890967</v>
      </c>
      <c r="CH45" s="181">
        <f t="shared" ca="1" si="66"/>
        <v>3.5418707122959496</v>
      </c>
      <c r="CI45" s="181">
        <f t="shared" ca="1" si="67"/>
        <v>10.509641443155495</v>
      </c>
      <c r="CJ45" s="181">
        <f t="shared" ca="1" si="68"/>
        <v>1157.1934154900173</v>
      </c>
      <c r="CK45" s="183">
        <f t="shared" ca="1" si="69"/>
        <v>0.2729049655173954</v>
      </c>
      <c r="CL45" s="79"/>
      <c r="CM45" s="181">
        <f t="shared" si="70"/>
        <v>2.1758300554918386</v>
      </c>
      <c r="CN45" s="181">
        <f t="shared" si="71"/>
        <v>1.9121622667906761</v>
      </c>
      <c r="CO45" s="181">
        <f t="shared" ca="1" si="72"/>
        <v>784.78351281721245</v>
      </c>
      <c r="CP45" s="184"/>
      <c r="CQ45" s="80">
        <f t="shared" si="73"/>
        <v>0.85297381981237475</v>
      </c>
      <c r="CR45" s="80">
        <f t="shared" si="74"/>
        <v>2.0988051338187E-2</v>
      </c>
      <c r="CS45" s="80">
        <f t="shared" si="75"/>
        <v>0.34703916214592789</v>
      </c>
      <c r="CT45" s="80">
        <f t="shared" si="76"/>
        <v>9.9254641832007703E-2</v>
      </c>
      <c r="CU45" s="80">
        <f t="shared" si="77"/>
        <v>1.9804596522819636E-3</v>
      </c>
      <c r="CV45" s="80">
        <f t="shared" si="78"/>
        <v>0.10828893316532581</v>
      </c>
      <c r="CW45" s="80">
        <f t="shared" si="79"/>
        <v>0.18405361156222705</v>
      </c>
      <c r="CX45" s="80">
        <f t="shared" si="80"/>
        <v>0.17136408612820869</v>
      </c>
      <c r="CY45" s="80">
        <f t="shared" si="81"/>
        <v>2.5255261774932387E-2</v>
      </c>
      <c r="CZ45" s="80">
        <f t="shared" si="82"/>
        <v>4.3893208110312668E-3</v>
      </c>
      <c r="DA45" s="80">
        <f t="shared" si="83"/>
        <v>8.3142971551006094E-3</v>
      </c>
      <c r="DB45" s="80">
        <f t="shared" si="84"/>
        <v>1.8239016453776054</v>
      </c>
      <c r="DC45" s="80"/>
      <c r="DD45" s="80">
        <f t="shared" si="85"/>
        <v>0.46766437322654103</v>
      </c>
      <c r="DE45" s="80">
        <f t="shared" si="86"/>
        <v>1.150722759167302E-2</v>
      </c>
      <c r="DF45" s="80">
        <f t="shared" si="87"/>
        <v>0.19027295853668677</v>
      </c>
      <c r="DG45" s="80">
        <f t="shared" si="88"/>
        <v>5.441885645728383E-2</v>
      </c>
      <c r="DH45" s="80">
        <f t="shared" si="89"/>
        <v>1.0858368691651385E-3</v>
      </c>
      <c r="DI45" s="80">
        <f t="shared" si="90"/>
        <v>5.9372134149759254E-2</v>
      </c>
      <c r="DJ45" s="80">
        <f t="shared" si="91"/>
        <v>0.10091202671409517</v>
      </c>
      <c r="DK45" s="80">
        <f t="shared" si="92"/>
        <v>9.395467489297149E-2</v>
      </c>
      <c r="DL45" s="80">
        <f t="shared" si="93"/>
        <v>1.3846833155141843E-2</v>
      </c>
      <c r="DM45" s="80">
        <f t="shared" si="94"/>
        <v>2.4065556507146734E-3</v>
      </c>
      <c r="DN45" s="80">
        <f t="shared" si="95"/>
        <v>4.5585227559676259E-3</v>
      </c>
      <c r="DO45" s="80">
        <f t="shared" si="96"/>
        <v>0.99999999999999978</v>
      </c>
      <c r="DP45" s="80">
        <f t="shared" si="97"/>
        <v>52.176480609778977</v>
      </c>
      <c r="DQ45" s="80">
        <f t="shared" si="98"/>
        <v>0.79502632135183404</v>
      </c>
      <c r="DR45" s="80">
        <f t="shared" si="99"/>
        <v>1.7366309959588776E-2</v>
      </c>
      <c r="DS45" s="80">
        <f t="shared" si="100"/>
        <v>6.0928198036504157E-2</v>
      </c>
      <c r="DT45" s="80">
        <f t="shared" si="101"/>
        <v>9.0358041599857469E-2</v>
      </c>
      <c r="DU45" s="80">
        <f t="shared" si="102"/>
        <v>1.4477533039647576E-3</v>
      </c>
      <c r="DV45" s="80">
        <f t="shared" si="103"/>
        <v>0.34885273071922668</v>
      </c>
      <c r="DW45" s="80">
        <f t="shared" si="104"/>
        <v>0.3960632982270933</v>
      </c>
      <c r="DX45" s="80">
        <f t="shared" si="105"/>
        <v>7.1798628242837476E-3</v>
      </c>
      <c r="DY45" s="80">
        <f t="shared" si="106"/>
        <v>1.8472121958469575E-4</v>
      </c>
      <c r="DZ45" s="80">
        <f t="shared" si="107"/>
        <v>3.4520145633303557E-3</v>
      </c>
      <c r="EA45" s="80">
        <f t="shared" si="108"/>
        <v>1.7208592518052681</v>
      </c>
      <c r="EB45" s="80"/>
      <c r="EC45" s="80">
        <f t="shared" si="109"/>
        <v>1.5900526427036681</v>
      </c>
      <c r="ED45" s="80">
        <f t="shared" si="110"/>
        <v>3.4732619919177553E-2</v>
      </c>
      <c r="EE45" s="80">
        <f t="shared" si="111"/>
        <v>0.18278459410951248</v>
      </c>
      <c r="EF45" s="80">
        <f t="shared" si="112"/>
        <v>9.0358041599857469E-2</v>
      </c>
      <c r="EG45" s="80">
        <f t="shared" si="113"/>
        <v>1.4477533039647576E-3</v>
      </c>
      <c r="EH45" s="80">
        <f t="shared" si="114"/>
        <v>0.34885273071922668</v>
      </c>
      <c r="EI45" s="80">
        <f t="shared" si="115"/>
        <v>0.3960632982270933</v>
      </c>
      <c r="EJ45" s="80">
        <f t="shared" si="116"/>
        <v>7.1798628242837476E-3</v>
      </c>
      <c r="EK45" s="80">
        <f t="shared" si="117"/>
        <v>1.8472121958469575E-4</v>
      </c>
      <c r="EL45" s="80">
        <f t="shared" si="118"/>
        <v>1.0356043689991067E-2</v>
      </c>
      <c r="EM45" s="80">
        <f t="shared" si="119"/>
        <v>2.6620123083163603</v>
      </c>
      <c r="EN45" s="80">
        <f t="shared" si="120"/>
        <v>2.2539339811673571</v>
      </c>
      <c r="EO45" s="80"/>
      <c r="EP45" s="80">
        <f t="shared" si="121"/>
        <v>1.791936841617378</v>
      </c>
      <c r="EQ45" s="80">
        <f t="shared" si="122"/>
        <v>3.9142516145402255E-2</v>
      </c>
      <c r="ER45" s="80">
        <f t="shared" si="123"/>
        <v>0.20806315838262202</v>
      </c>
      <c r="ES45" s="80">
        <f t="shared" si="124"/>
        <v>6.6593113548919891E-2</v>
      </c>
      <c r="ET45" s="80">
        <f t="shared" si="125"/>
        <v>0.27465627193154191</v>
      </c>
      <c r="EU45" s="80">
        <f t="shared" si="126"/>
        <v>0.20366106043365242</v>
      </c>
      <c r="EV45" s="80">
        <f t="shared" si="127"/>
        <v>3.2631403681534811E-3</v>
      </c>
      <c r="EW45" s="80">
        <f t="shared" si="128"/>
        <v>0.78629102419109054</v>
      </c>
      <c r="EX45" s="80">
        <f t="shared" si="129"/>
        <v>0.89270052656726662</v>
      </c>
      <c r="EY45" s="80">
        <f t="shared" si="130"/>
        <v>3.2365873599546742E-2</v>
      </c>
      <c r="EZ45" s="80">
        <f t="shared" si="131"/>
        <v>8.3269886772924576E-4</v>
      </c>
      <c r="FA45" s="80">
        <f t="shared" si="132"/>
        <v>1.5561225855549768E-2</v>
      </c>
      <c r="FB45" s="80">
        <f t="shared" si="133"/>
        <v>4.0404111795773119</v>
      </c>
      <c r="FC45" s="80">
        <f t="shared" si="134"/>
        <v>7.9989660286894582E-2</v>
      </c>
      <c r="FD45" s="80">
        <f t="shared" si="135"/>
        <v>0.12002099127407995</v>
      </c>
      <c r="FE45" s="80">
        <f t="shared" si="136"/>
        <v>3.2365873599546742E-2</v>
      </c>
      <c r="FF45" s="80">
        <f t="shared" si="137"/>
        <v>3.4227239949373149E-2</v>
      </c>
      <c r="FG45" s="80">
        <f t="shared" si="138"/>
        <v>8.691795921662443E-2</v>
      </c>
      <c r="FH45" s="80">
        <f t="shared" si="139"/>
        <v>7.7806129277748839E-3</v>
      </c>
      <c r="FI45" s="184">
        <f t="shared" si="140"/>
        <v>0.76377471447349421</v>
      </c>
      <c r="FJ45" s="80">
        <f t="shared" si="141"/>
        <v>0.11308868507562436</v>
      </c>
      <c r="FK45" s="80">
        <f t="shared" si="142"/>
        <v>1.0381550852424377</v>
      </c>
      <c r="FL45" s="80">
        <f t="shared" si="143"/>
        <v>0.7637747144734941</v>
      </c>
      <c r="FM45" s="80">
        <f t="shared" si="144"/>
        <v>2.1135964967798033</v>
      </c>
      <c r="FN45" s="80">
        <f t="shared" si="145"/>
        <v>-3.6038279701212703</v>
      </c>
      <c r="FO45" s="80">
        <f t="shared" si="146"/>
        <v>-3.6038279701212703</v>
      </c>
      <c r="FP45" s="80">
        <f t="shared" si="147"/>
        <v>0.52176480609778975</v>
      </c>
      <c r="FQ45" s="185">
        <f t="shared" ca="1" si="148"/>
        <v>1442.5598642483944</v>
      </c>
      <c r="FR45" s="185">
        <f t="shared" ca="1" si="149"/>
        <v>6.4917330951472509</v>
      </c>
      <c r="FS45" s="80">
        <f t="shared" ca="1" si="150"/>
        <v>0.14425598642483944</v>
      </c>
      <c r="FT45" s="184">
        <f t="shared" ca="1" si="151"/>
        <v>-1.2205077509904718</v>
      </c>
      <c r="FU45" s="184">
        <f t="shared" ca="1" si="152"/>
        <v>5.6897293857338775</v>
      </c>
      <c r="FV45" s="80">
        <f t="shared" si="153"/>
        <v>175.07991320321818</v>
      </c>
      <c r="FW45" s="80">
        <f t="shared" si="154"/>
        <v>6.2118189869179254E-2</v>
      </c>
      <c r="FX45" s="184">
        <f t="shared" si="155"/>
        <v>79.42718000226715</v>
      </c>
      <c r="FY45" s="184">
        <f t="shared" si="156"/>
        <v>314.3140861052691</v>
      </c>
      <c r="FZ45" s="184">
        <f t="shared" si="157"/>
        <v>1.6611494615586205E-3</v>
      </c>
      <c r="GA45" s="184">
        <f t="shared" si="158"/>
        <v>0.28259074303569132</v>
      </c>
      <c r="GB45" s="80">
        <f t="shared" si="159"/>
        <v>0.92832954053496686</v>
      </c>
      <c r="GC45" s="80">
        <f t="shared" si="160"/>
        <v>0.20128651583676649</v>
      </c>
      <c r="GD45" s="80">
        <f t="shared" si="161"/>
        <v>0.13327953732559522</v>
      </c>
      <c r="GE45" s="80">
        <f t="shared" si="162"/>
        <v>0.89426437030567785</v>
      </c>
      <c r="GF45" s="80">
        <f t="shared" si="163"/>
        <v>1.5698054032170505E-2</v>
      </c>
      <c r="GG45" s="80">
        <f t="shared" si="164"/>
        <v>0.12367140014675784</v>
      </c>
      <c r="GH45" s="80">
        <f t="shared" si="165"/>
        <v>0.86672046267440472</v>
      </c>
      <c r="GI45" s="80">
        <f t="shared" si="166"/>
        <v>0.2905861578418355</v>
      </c>
      <c r="GJ45" s="80">
        <f t="shared" si="167"/>
        <v>-8.8635860712021012E-3</v>
      </c>
      <c r="GK45" s="80">
        <f t="shared" si="168"/>
        <v>2.1139268490988978E-2</v>
      </c>
      <c r="GL45" s="80">
        <f t="shared" si="169"/>
        <v>2.1139268490988978E-2</v>
      </c>
      <c r="GM45" s="80">
        <f t="shared" si="170"/>
        <v>0.10253213165576887</v>
      </c>
      <c r="GN45" s="80">
        <f t="shared" si="171"/>
        <v>5.0531190974044168E-2</v>
      </c>
      <c r="GO45" s="80">
        <f t="shared" si="172"/>
        <v>0.73575983321704641</v>
      </c>
      <c r="GP45" s="80">
        <f t="shared" si="173"/>
        <v>0.89270052656726662</v>
      </c>
      <c r="GQ45" s="80">
        <f t="shared" si="174"/>
        <v>3.2365873599546742E-2</v>
      </c>
      <c r="GR45" s="80">
        <f t="shared" si="175"/>
        <v>439.78163690748846</v>
      </c>
      <c r="GS45" s="80">
        <f t="shared" si="176"/>
        <v>11.673539287815714</v>
      </c>
      <c r="GT45" s="80">
        <f t="shared" si="177"/>
        <v>2.3195859934013323</v>
      </c>
      <c r="GU45" s="80">
        <f t="shared" si="178"/>
        <v>9.5392973978629784E-6</v>
      </c>
      <c r="GV45" s="80">
        <f t="shared" si="179"/>
        <v>1969.5420640449229</v>
      </c>
      <c r="GW45" s="80">
        <f t="shared" si="180"/>
        <v>-8.3488156525796976E-3</v>
      </c>
      <c r="GX45" s="184">
        <f t="shared" ca="1" si="181"/>
        <v>23.484266443155491</v>
      </c>
      <c r="GY45" s="81" t="e">
        <f>#REF!</f>
        <v>#REF!</v>
      </c>
      <c r="GZ45" s="81" t="e">
        <f>#REF!</f>
        <v>#REF!</v>
      </c>
      <c r="HA45" s="81">
        <f t="shared" si="182"/>
        <v>6.4999510979415822</v>
      </c>
      <c r="HB45" s="81">
        <f t="shared" si="183"/>
        <v>5.2217331834330096</v>
      </c>
      <c r="HC45" s="81" t="e">
        <f t="shared" si="184"/>
        <v>#REF!</v>
      </c>
      <c r="HD45" s="80">
        <f t="shared" si="185"/>
        <v>439.78163690748846</v>
      </c>
      <c r="HE45" s="80">
        <f t="shared" si="186"/>
        <v>11.673539287815714</v>
      </c>
      <c r="HF45" s="81">
        <f t="shared" si="187"/>
        <v>2.1201592519211374</v>
      </c>
      <c r="HG45" s="81"/>
      <c r="HH45" s="82">
        <f t="shared" si="188"/>
        <v>0.12693454051491132</v>
      </c>
      <c r="HI45" s="82">
        <f t="shared" si="189"/>
        <v>0.78629102419109054</v>
      </c>
      <c r="HJ45" s="82">
        <f t="shared" si="190"/>
        <v>3.2365873599546742E-2</v>
      </c>
      <c r="HK45" s="82">
        <f t="shared" si="191"/>
        <v>0</v>
      </c>
      <c r="HL45" s="82">
        <f t="shared" si="192"/>
        <v>4.762378668734784E-2</v>
      </c>
      <c r="HM45" s="82">
        <f t="shared" si="193"/>
        <v>0</v>
      </c>
      <c r="HN45" s="82">
        <f t="shared" si="194"/>
        <v>0</v>
      </c>
      <c r="HO45" s="82">
        <f t="shared" si="195"/>
        <v>6.6593113548919891E-2</v>
      </c>
      <c r="HP45" s="82">
        <f t="shared" si="196"/>
        <v>0.16043937169527417</v>
      </c>
      <c r="HQ45" s="82">
        <f t="shared" si="197"/>
        <v>0.13899582471256794</v>
      </c>
      <c r="HR45" s="82">
        <f t="shared" si="198"/>
        <v>0.58947563256477786</v>
      </c>
      <c r="HS45" s="82">
        <f t="shared" si="199"/>
        <v>9.5161735619866697E-2</v>
      </c>
      <c r="HT45" s="82">
        <f t="shared" si="200"/>
        <v>6.4518142325691405E-2</v>
      </c>
      <c r="HU45" s="82">
        <f t="shared" si="201"/>
        <v>1.0415457507495335E-2</v>
      </c>
      <c r="HV45" s="82">
        <f t="shared" si="202"/>
        <v>3.2365873599546742E-2</v>
      </c>
      <c r="HW45" s="82"/>
      <c r="HX45" s="186">
        <f t="shared" si="203"/>
        <v>-8.7475349078896887E-7</v>
      </c>
      <c r="HY45" s="186">
        <f t="shared" si="204"/>
        <v>1.6998341831667558E-12</v>
      </c>
      <c r="HZ45" s="186">
        <f t="shared" si="205"/>
        <v>2.6632242068690354E-5</v>
      </c>
      <c r="IA45" s="186">
        <f t="shared" si="206"/>
        <v>7.4372021059350703E-9</v>
      </c>
      <c r="IB45" s="82">
        <f t="shared" si="207"/>
        <v>2.3195859934013323</v>
      </c>
      <c r="IC45" s="82" t="e">
        <f t="shared" ca="1" si="208"/>
        <v>#REF!</v>
      </c>
      <c r="ID45" s="82" t="e">
        <f ca="1">ID$8+ID$9*IE45+ID$10*#REF!+ID$11*EW45/(EW45+EU45)</f>
        <v>#REF!</v>
      </c>
      <c r="IE45" s="82" t="e">
        <f t="shared" ca="1" si="209"/>
        <v>#REF!</v>
      </c>
      <c r="IF45" s="82" t="e">
        <f ca="1">IF$8+IF$9*IE45+IF$10*#REF!+IF$11*(EW45/(EW45+EU45))</f>
        <v>#REF!</v>
      </c>
      <c r="IG45" s="82" t="e">
        <f t="shared" ca="1" si="210"/>
        <v>#REF!</v>
      </c>
      <c r="IH45" s="184">
        <f t="shared" si="211"/>
        <v>6.2118189869179254E-2</v>
      </c>
      <c r="II45" s="187">
        <f t="shared" si="212"/>
        <v>-25</v>
      </c>
      <c r="IJ45" s="187"/>
      <c r="IK45" s="82">
        <f t="shared" si="213"/>
        <v>2.0671349355105582</v>
      </c>
      <c r="IL45" s="187">
        <f t="shared" si="214"/>
        <v>1969.5420640449229</v>
      </c>
      <c r="IM45" s="186">
        <f t="shared" si="215"/>
        <v>1.1955936802849361E-5</v>
      </c>
    </row>
    <row r="46" spans="1:247" ht="14" x14ac:dyDescent="0.2">
      <c r="A46" s="189" t="s">
        <v>232</v>
      </c>
      <c r="F46" s="193">
        <v>51.250334881752664</v>
      </c>
      <c r="G46" s="193">
        <v>1.6765003552327717</v>
      </c>
      <c r="H46" s="193">
        <v>17.692230005780477</v>
      </c>
      <c r="I46" s="193">
        <v>7.1310886989191582</v>
      </c>
      <c r="J46" s="193">
        <v>0.14048885658375179</v>
      </c>
      <c r="K46" s="193">
        <v>4.3645204778685578</v>
      </c>
      <c r="L46" s="193">
        <v>10.321247997019631</v>
      </c>
      <c r="M46" s="193">
        <v>5.310478778865817</v>
      </c>
      <c r="N46" s="193">
        <v>1.1894723190757654</v>
      </c>
      <c r="O46" s="193">
        <v>0.33358443124964637</v>
      </c>
      <c r="P46" s="193">
        <v>0.59005319765175768</v>
      </c>
      <c r="Q46" s="194">
        <v>1.5</v>
      </c>
      <c r="R46" s="176">
        <f t="shared" ca="1" si="4"/>
        <v>10.793341996346868</v>
      </c>
      <c r="T46" s="4">
        <v>46.470500000000001</v>
      </c>
      <c r="U46" s="4">
        <v>1.4844999999999999</v>
      </c>
      <c r="V46" s="4">
        <v>6.4649000000000001</v>
      </c>
      <c r="W46" s="4">
        <v>6.5133000000000001</v>
      </c>
      <c r="X46" s="4">
        <v>0.1268</v>
      </c>
      <c r="Y46" s="4">
        <v>14.004899999999999</v>
      </c>
      <c r="Z46" s="4">
        <v>22.256900000000002</v>
      </c>
      <c r="AA46" s="4">
        <v>0.43669999999999998</v>
      </c>
      <c r="AB46" s="4">
        <v>1.4800000000000001E-2</v>
      </c>
      <c r="AC46" s="4">
        <v>0.44479999999999997</v>
      </c>
      <c r="AE46" s="177">
        <f t="shared" ca="1" si="22"/>
        <v>1416.7231595703129</v>
      </c>
      <c r="AF46" s="178">
        <f t="shared" ca="1" si="23"/>
        <v>1143.5731595703128</v>
      </c>
      <c r="AG46" s="178">
        <f t="shared" ca="1" si="24"/>
        <v>6.0208759367498832</v>
      </c>
      <c r="AH46" s="175"/>
      <c r="AI46" s="179">
        <f t="shared" ca="1" si="25"/>
        <v>1441.8183834361223</v>
      </c>
      <c r="AJ46" s="179">
        <f t="shared" ca="1" si="26"/>
        <v>6.4344737545055581</v>
      </c>
      <c r="AK46" s="179"/>
      <c r="AL46" s="179">
        <f t="shared" si="27"/>
        <v>1405.3319217434134</v>
      </c>
      <c r="AM46" s="179">
        <f t="shared" si="28"/>
        <v>3.1361153712520164</v>
      </c>
      <c r="AN46" s="180"/>
      <c r="AO46" s="179">
        <f t="shared" ca="1" si="29"/>
        <v>1413.1328164235042</v>
      </c>
      <c r="AP46" s="179">
        <f t="shared" ca="1" si="30"/>
        <v>1139.9828164235041</v>
      </c>
      <c r="AQ46" s="179">
        <f t="shared" ca="1" si="31"/>
        <v>5.3566677584877089</v>
      </c>
      <c r="AR46" s="179"/>
      <c r="AS46" s="179">
        <f t="shared" ca="1" si="32"/>
        <v>1408.5370297644231</v>
      </c>
      <c r="AT46" s="179">
        <f t="shared" ca="1" si="33"/>
        <v>1135.387029764423</v>
      </c>
      <c r="AU46" s="181">
        <f t="shared" ca="1" si="34"/>
        <v>5.1839897558044195</v>
      </c>
      <c r="AV46" s="80"/>
      <c r="AW46" s="181">
        <f t="shared" si="35"/>
        <v>1420.9051993746034</v>
      </c>
      <c r="AX46" s="181">
        <f t="shared" si="36"/>
        <v>1147.7551993746033</v>
      </c>
      <c r="AY46" s="181">
        <f t="shared" ca="1" si="37"/>
        <v>1441.8183834361223</v>
      </c>
      <c r="AZ46" s="181">
        <f t="shared" ca="1" si="38"/>
        <v>1168.6683834361224</v>
      </c>
      <c r="BA46" s="181">
        <f t="shared" ca="1" si="39"/>
        <v>6.4344737545055581</v>
      </c>
      <c r="BB46" s="181"/>
      <c r="BC46" s="181">
        <f t="shared" si="40"/>
        <v>1405.3319217434134</v>
      </c>
      <c r="BD46" s="181">
        <f t="shared" si="41"/>
        <v>3.1361153712520164</v>
      </c>
      <c r="BE46" s="181">
        <f t="shared" si="42"/>
        <v>1132.1819217434136</v>
      </c>
      <c r="BF46" s="181"/>
      <c r="BG46" s="181">
        <f t="shared" ca="1" si="43"/>
        <v>6.7149337537029918</v>
      </c>
      <c r="BH46" s="181">
        <f t="shared" ca="1" si="44"/>
        <v>7.3135709134792979</v>
      </c>
      <c r="BI46" s="181">
        <f t="shared" ca="1" si="45"/>
        <v>1144.5236926849248</v>
      </c>
      <c r="BJ46" s="181">
        <f t="shared" ca="1" si="46"/>
        <v>1146.2482812142198</v>
      </c>
      <c r="BK46" s="181">
        <f t="shared" ca="1" si="47"/>
        <v>1146.2482812142198</v>
      </c>
      <c r="BL46" s="181"/>
      <c r="BM46" s="181">
        <f t="shared" si="48"/>
        <v>1114.1511154078485</v>
      </c>
      <c r="BN46" s="180"/>
      <c r="BO46" s="182">
        <f t="shared" ca="1" si="49"/>
        <v>0.72811137013009819</v>
      </c>
      <c r="BP46" s="182">
        <f t="shared" ca="1" si="50"/>
        <v>0.75860266847771451</v>
      </c>
      <c r="BQ46" s="182">
        <f t="shared" ca="1" si="51"/>
        <v>7.0698051073292564E-2</v>
      </c>
      <c r="BR46" s="182">
        <f t="shared" ca="1" si="52"/>
        <v>1.5012030722236398E-2</v>
      </c>
      <c r="BS46" s="182">
        <f t="shared" ca="1" si="53"/>
        <v>2.4364241527948742E-2</v>
      </c>
      <c r="BT46" s="182">
        <f t="shared" ca="1" si="54"/>
        <v>9.0911009973450571E-2</v>
      </c>
      <c r="BU46" s="182">
        <f t="shared" si="55"/>
        <v>9.9000731048873247E-2</v>
      </c>
      <c r="BV46" s="181">
        <f t="shared" ca="1" si="56"/>
        <v>1.058588732823516</v>
      </c>
      <c r="BW46" s="180"/>
      <c r="BX46" s="182">
        <f t="shared" si="57"/>
        <v>0.77108418012714774</v>
      </c>
      <c r="BY46" s="182">
        <f t="shared" si="58"/>
        <v>0.11479588860686685</v>
      </c>
      <c r="BZ46" s="182">
        <f t="shared" si="59"/>
        <v>2.3900966352019562E-2</v>
      </c>
      <c r="CA46" s="182">
        <f t="shared" si="60"/>
        <v>3.2185165218780995E-2</v>
      </c>
      <c r="CB46" s="182">
        <f t="shared" si="61"/>
        <v>0.10482164981163844</v>
      </c>
      <c r="CC46" s="182">
        <f t="shared" si="62"/>
        <v>6.6836354373333347E-3</v>
      </c>
      <c r="CD46" s="182">
        <f t="shared" si="63"/>
        <v>1.053471485553787</v>
      </c>
      <c r="CE46" s="182">
        <f t="shared" si="64"/>
        <v>0.2846438251729701</v>
      </c>
      <c r="CF46" s="180"/>
      <c r="CG46" s="181">
        <f t="shared" ca="1" si="65"/>
        <v>4.5240251015975446</v>
      </c>
      <c r="CH46" s="181">
        <f t="shared" ca="1" si="66"/>
        <v>2.7136859608683359</v>
      </c>
      <c r="CI46" s="181">
        <f t="shared" ca="1" si="67"/>
        <v>11.509214455952801</v>
      </c>
      <c r="CJ46" s="181">
        <f t="shared" ca="1" si="68"/>
        <v>1143.7226993365662</v>
      </c>
      <c r="CK46" s="183">
        <f t="shared" ca="1" si="69"/>
        <v>0.27273777572320101</v>
      </c>
      <c r="CL46" s="79"/>
      <c r="CM46" s="181">
        <f t="shared" si="70"/>
        <v>1.9956181374859965</v>
      </c>
      <c r="CN46" s="181">
        <f t="shared" si="71"/>
        <v>1.6639639396588422</v>
      </c>
      <c r="CO46" s="181">
        <f t="shared" ca="1" si="72"/>
        <v>728.52793640479479</v>
      </c>
      <c r="CP46" s="184"/>
      <c r="CQ46" s="80">
        <f t="shared" si="73"/>
        <v>0.85297381981237475</v>
      </c>
      <c r="CR46" s="80">
        <f t="shared" si="74"/>
        <v>2.0988051338187E-2</v>
      </c>
      <c r="CS46" s="80">
        <f t="shared" si="75"/>
        <v>0.34703916214592789</v>
      </c>
      <c r="CT46" s="80">
        <f t="shared" si="76"/>
        <v>9.9254641832007703E-2</v>
      </c>
      <c r="CU46" s="80">
        <f t="shared" si="77"/>
        <v>1.9804596522819636E-3</v>
      </c>
      <c r="CV46" s="80">
        <f t="shared" si="78"/>
        <v>0.10828893316532581</v>
      </c>
      <c r="CW46" s="80">
        <f t="shared" si="79"/>
        <v>0.18405361156222705</v>
      </c>
      <c r="CX46" s="80">
        <f t="shared" si="80"/>
        <v>0.17136408612820869</v>
      </c>
      <c r="CY46" s="80">
        <f t="shared" si="81"/>
        <v>2.5255261774932387E-2</v>
      </c>
      <c r="CZ46" s="80">
        <f t="shared" si="82"/>
        <v>4.3893208110312668E-3</v>
      </c>
      <c r="DA46" s="80">
        <f t="shared" si="83"/>
        <v>8.3142971551006094E-3</v>
      </c>
      <c r="DB46" s="80">
        <f t="shared" si="84"/>
        <v>1.8239016453776054</v>
      </c>
      <c r="DC46" s="80"/>
      <c r="DD46" s="80">
        <f t="shared" si="85"/>
        <v>0.46766437322654103</v>
      </c>
      <c r="DE46" s="80">
        <f t="shared" si="86"/>
        <v>1.150722759167302E-2</v>
      </c>
      <c r="DF46" s="80">
        <f t="shared" si="87"/>
        <v>0.19027295853668677</v>
      </c>
      <c r="DG46" s="80">
        <f t="shared" si="88"/>
        <v>5.441885645728383E-2</v>
      </c>
      <c r="DH46" s="80">
        <f t="shared" si="89"/>
        <v>1.0858368691651385E-3</v>
      </c>
      <c r="DI46" s="80">
        <f t="shared" si="90"/>
        <v>5.9372134149759254E-2</v>
      </c>
      <c r="DJ46" s="80">
        <f t="shared" si="91"/>
        <v>0.10091202671409517</v>
      </c>
      <c r="DK46" s="80">
        <f t="shared" si="92"/>
        <v>9.395467489297149E-2</v>
      </c>
      <c r="DL46" s="80">
        <f t="shared" si="93"/>
        <v>1.3846833155141843E-2</v>
      </c>
      <c r="DM46" s="80">
        <f t="shared" si="94"/>
        <v>2.4065556507146734E-3</v>
      </c>
      <c r="DN46" s="80">
        <f t="shared" si="95"/>
        <v>4.5585227559676259E-3</v>
      </c>
      <c r="DO46" s="80">
        <f t="shared" si="96"/>
        <v>0.99999999999999978</v>
      </c>
      <c r="DP46" s="80">
        <f t="shared" si="97"/>
        <v>52.176480609778977</v>
      </c>
      <c r="DQ46" s="80">
        <f t="shared" si="98"/>
        <v>0.77342167587872379</v>
      </c>
      <c r="DR46" s="80">
        <f t="shared" si="99"/>
        <v>1.8584405374141823E-2</v>
      </c>
      <c r="DS46" s="80">
        <f t="shared" si="100"/>
        <v>6.340561587273566E-2</v>
      </c>
      <c r="DT46" s="80">
        <f t="shared" si="101"/>
        <v>9.0655899251737032E-2</v>
      </c>
      <c r="DU46" s="80">
        <f t="shared" si="102"/>
        <v>1.787488986784141E-3</v>
      </c>
      <c r="DV46" s="80">
        <f t="shared" si="103"/>
        <v>0.34747819096674304</v>
      </c>
      <c r="DW46" s="80">
        <f t="shared" si="104"/>
        <v>0.39689607578097419</v>
      </c>
      <c r="DX46" s="80">
        <f t="shared" si="105"/>
        <v>7.045946281718455E-3</v>
      </c>
      <c r="DY46" s="80">
        <f t="shared" si="106"/>
        <v>1.5711919826744237E-4</v>
      </c>
      <c r="DZ46" s="80">
        <f t="shared" si="107"/>
        <v>2.9263504436236746E-3</v>
      </c>
      <c r="EA46" s="80">
        <f t="shared" si="108"/>
        <v>1.7023587680354495</v>
      </c>
      <c r="EB46" s="80"/>
      <c r="EC46" s="80">
        <f t="shared" si="109"/>
        <v>1.5468433517574476</v>
      </c>
      <c r="ED46" s="80">
        <f t="shared" si="110"/>
        <v>3.7168810748283647E-2</v>
      </c>
      <c r="EE46" s="80">
        <f t="shared" si="111"/>
        <v>0.19021684761820698</v>
      </c>
      <c r="EF46" s="80">
        <f t="shared" si="112"/>
        <v>9.0655899251737032E-2</v>
      </c>
      <c r="EG46" s="80">
        <f t="shared" si="113"/>
        <v>1.787488986784141E-3</v>
      </c>
      <c r="EH46" s="80">
        <f t="shared" si="114"/>
        <v>0.34747819096674304</v>
      </c>
      <c r="EI46" s="80">
        <f t="shared" si="115"/>
        <v>0.39689607578097419</v>
      </c>
      <c r="EJ46" s="80">
        <f t="shared" si="116"/>
        <v>7.045946281718455E-3</v>
      </c>
      <c r="EK46" s="80">
        <f t="shared" si="117"/>
        <v>1.5711919826744237E-4</v>
      </c>
      <c r="EL46" s="80">
        <f t="shared" si="118"/>
        <v>8.7790513308710245E-3</v>
      </c>
      <c r="EM46" s="80">
        <f t="shared" si="119"/>
        <v>2.6270287819210338</v>
      </c>
      <c r="EN46" s="80">
        <f t="shared" si="120"/>
        <v>2.2839490915712224</v>
      </c>
      <c r="EO46" s="80"/>
      <c r="EP46" s="80">
        <f t="shared" si="121"/>
        <v>1.7664557340247036</v>
      </c>
      <c r="EQ46" s="80">
        <f t="shared" si="122"/>
        <v>4.2445835771662561E-2</v>
      </c>
      <c r="ER46" s="80">
        <f t="shared" si="123"/>
        <v>0.23354426597529643</v>
      </c>
      <c r="ES46" s="80">
        <f t="shared" si="124"/>
        <v>5.6086131570800557E-2</v>
      </c>
      <c r="ET46" s="80">
        <f t="shared" si="125"/>
        <v>0.28963039754609698</v>
      </c>
      <c r="EU46" s="80">
        <f t="shared" si="126"/>
        <v>0.20705345874157705</v>
      </c>
      <c r="EV46" s="80">
        <f t="shared" si="127"/>
        <v>4.0825338475592035E-3</v>
      </c>
      <c r="EW46" s="80">
        <f t="shared" si="128"/>
        <v>0.79362249859930445</v>
      </c>
      <c r="EX46" s="80">
        <f t="shared" si="129"/>
        <v>0.90649043172813903</v>
      </c>
      <c r="EY46" s="80">
        <f t="shared" si="130"/>
        <v>3.2185165218780995E-2</v>
      </c>
      <c r="EZ46" s="80">
        <f t="shared" si="131"/>
        <v>7.1770450030264751E-4</v>
      </c>
      <c r="FA46" s="80">
        <f t="shared" si="132"/>
        <v>1.3367270874666669E-2</v>
      </c>
      <c r="FB46" s="80">
        <f t="shared" si="133"/>
        <v>4.0560510308527933</v>
      </c>
      <c r="FC46" s="80">
        <f t="shared" si="134"/>
        <v>0.11138435720528508</v>
      </c>
      <c r="FD46" s="80">
        <f t="shared" si="135"/>
        <v>0.16582936583322549</v>
      </c>
      <c r="FE46" s="80">
        <f t="shared" si="136"/>
        <v>3.2185165218780995E-2</v>
      </c>
      <c r="FF46" s="80">
        <f t="shared" si="137"/>
        <v>2.3900966352019562E-2</v>
      </c>
      <c r="FG46" s="80">
        <f t="shared" si="138"/>
        <v>0.10482164981163844</v>
      </c>
      <c r="FH46" s="80">
        <f t="shared" si="139"/>
        <v>6.6836354373333347E-3</v>
      </c>
      <c r="FI46" s="184">
        <f t="shared" si="140"/>
        <v>0.77108418012714774</v>
      </c>
      <c r="FJ46" s="80">
        <f t="shared" si="141"/>
        <v>0.11479588860686685</v>
      </c>
      <c r="FK46" s="80">
        <f t="shared" si="142"/>
        <v>1.053471485553787</v>
      </c>
      <c r="FL46" s="80">
        <f t="shared" si="143"/>
        <v>0.77108418012714774</v>
      </c>
      <c r="FM46" s="80">
        <f t="shared" si="144"/>
        <v>2.1079975519402825</v>
      </c>
      <c r="FN46" s="80">
        <f t="shared" si="145"/>
        <v>-3.6189515962700272</v>
      </c>
      <c r="FO46" s="80">
        <f t="shared" si="146"/>
        <v>-3.6189515962700272</v>
      </c>
      <c r="FP46" s="80">
        <f t="shared" si="147"/>
        <v>0.52176480609778975</v>
      </c>
      <c r="FQ46" s="185">
        <f t="shared" ca="1" si="148"/>
        <v>1441.8183834361223</v>
      </c>
      <c r="FR46" s="185">
        <f t="shared" ca="1" si="149"/>
        <v>6.4344737545055581</v>
      </c>
      <c r="FS46" s="80">
        <f t="shared" ca="1" si="150"/>
        <v>0.14418183834361223</v>
      </c>
      <c r="FT46" s="184">
        <f t="shared" ca="1" si="151"/>
        <v>-1.2713241695452393</v>
      </c>
      <c r="FU46" s="184">
        <f t="shared" ca="1" si="152"/>
        <v>5.6889060412723884</v>
      </c>
      <c r="FV46" s="80">
        <f t="shared" si="153"/>
        <v>174.35880166459046</v>
      </c>
      <c r="FW46" s="80">
        <f t="shared" si="154"/>
        <v>5.0427787223398614E-2</v>
      </c>
      <c r="FX46" s="184">
        <f t="shared" si="155"/>
        <v>79.308640602120121</v>
      </c>
      <c r="FY46" s="184">
        <f t="shared" si="156"/>
        <v>313.46147761879354</v>
      </c>
      <c r="FZ46" s="184">
        <f t="shared" si="157"/>
        <v>1.6611494615586205E-3</v>
      </c>
      <c r="GA46" s="184">
        <f t="shared" si="158"/>
        <v>0.2846438251729701</v>
      </c>
      <c r="GB46" s="80">
        <f t="shared" si="159"/>
        <v>0.94275813079447923</v>
      </c>
      <c r="GC46" s="80">
        <f t="shared" si="160"/>
        <v>0.22328359542241488</v>
      </c>
      <c r="GD46" s="80">
        <f t="shared" si="161"/>
        <v>0.13453896699169438</v>
      </c>
      <c r="GE46" s="80">
        <f t="shared" si="162"/>
        <v>0.90146803265753683</v>
      </c>
      <c r="GF46" s="80">
        <f t="shared" si="163"/>
        <v>-1.217643252194045E-2</v>
      </c>
      <c r="GG46" s="80">
        <f t="shared" si="164"/>
        <v>9.5669101536291962E-2</v>
      </c>
      <c r="GH46" s="80">
        <f t="shared" si="165"/>
        <v>0.86546103300830568</v>
      </c>
      <c r="GI46" s="80">
        <f t="shared" si="166"/>
        <v>0.25198285993314612</v>
      </c>
      <c r="GJ46" s="80">
        <f t="shared" si="167"/>
        <v>-5.4762781971501107E-3</v>
      </c>
      <c r="GK46" s="80">
        <f t="shared" si="168"/>
        <v>1.5216584161225098E-2</v>
      </c>
      <c r="GL46" s="80">
        <f t="shared" si="169"/>
        <v>1.5216584161225098E-2</v>
      </c>
      <c r="GM46" s="80">
        <f t="shared" si="170"/>
        <v>8.0452517375066868E-2</v>
      </c>
      <c r="GN46" s="80">
        <f t="shared" si="171"/>
        <v>4.2025285044295674E-2</v>
      </c>
      <c r="GO46" s="80">
        <f t="shared" si="172"/>
        <v>0.75159721355500875</v>
      </c>
      <c r="GP46" s="80">
        <f t="shared" si="173"/>
        <v>0.90649043172813903</v>
      </c>
      <c r="GQ46" s="80">
        <f t="shared" si="174"/>
        <v>3.2185165218780995E-2</v>
      </c>
      <c r="GR46" s="80">
        <f t="shared" si="175"/>
        <v>440.17413981904298</v>
      </c>
      <c r="GS46" s="80">
        <f t="shared" si="176"/>
        <v>11.659164215157151</v>
      </c>
      <c r="GT46" s="80">
        <f t="shared" si="177"/>
        <v>2.3763960838990585</v>
      </c>
      <c r="GU46" s="80">
        <f t="shared" si="178"/>
        <v>9.7729288950348778E-6</v>
      </c>
      <c r="GV46" s="80">
        <f t="shared" si="179"/>
        <v>2020.1386702733166</v>
      </c>
      <c r="GW46" s="80">
        <f t="shared" si="180"/>
        <v>-8.5426829500307219E-3</v>
      </c>
      <c r="GX46" s="184">
        <f t="shared" ca="1" si="181"/>
        <v>24.483839455952783</v>
      </c>
      <c r="GY46" s="81" t="e">
        <f>#REF!</f>
        <v>#REF!</v>
      </c>
      <c r="GZ46" s="81" t="e">
        <f>#REF!</f>
        <v>#REF!</v>
      </c>
      <c r="HA46" s="81">
        <f t="shared" si="182"/>
        <v>6.4999510979415822</v>
      </c>
      <c r="HB46" s="81">
        <f t="shared" si="183"/>
        <v>5.2217331834330096</v>
      </c>
      <c r="HC46" s="81" t="e">
        <f t="shared" si="184"/>
        <v>#REF!</v>
      </c>
      <c r="HD46" s="80">
        <f t="shared" si="185"/>
        <v>440.17413981904298</v>
      </c>
      <c r="HE46" s="80">
        <f t="shared" si="186"/>
        <v>11.659164215157151</v>
      </c>
      <c r="HF46" s="81">
        <f t="shared" si="187"/>
        <v>1.8317990671216933</v>
      </c>
      <c r="HG46" s="81"/>
      <c r="HH46" s="82">
        <f t="shared" si="188"/>
        <v>9.9751635383851164E-2</v>
      </c>
      <c r="HI46" s="82">
        <f t="shared" si="189"/>
        <v>0.79362249859930445</v>
      </c>
      <c r="HJ46" s="82">
        <f t="shared" si="190"/>
        <v>3.2185165218780995E-2</v>
      </c>
      <c r="HK46" s="82">
        <f t="shared" si="191"/>
        <v>0</v>
      </c>
      <c r="HL46" s="82">
        <f t="shared" si="192"/>
        <v>7.9199191986504089E-2</v>
      </c>
      <c r="HM46" s="82">
        <f t="shared" si="193"/>
        <v>0</v>
      </c>
      <c r="HN46" s="82">
        <f t="shared" si="194"/>
        <v>0</v>
      </c>
      <c r="HO46" s="82">
        <f t="shared" si="195"/>
        <v>5.6086131570800557E-2</v>
      </c>
      <c r="HP46" s="82">
        <f t="shared" si="196"/>
        <v>0.15434507398879235</v>
      </c>
      <c r="HQ46" s="82">
        <f t="shared" si="197"/>
        <v>0.11165717876686584</v>
      </c>
      <c r="HR46" s="82">
        <f t="shared" si="198"/>
        <v>0.59780689542290055</v>
      </c>
      <c r="HS46" s="82">
        <f t="shared" si="199"/>
        <v>7.5139270329942082E-2</v>
      </c>
      <c r="HT46" s="82">
        <f t="shared" si="200"/>
        <v>5.4477093218610849E-2</v>
      </c>
      <c r="HU46" s="82">
        <f t="shared" si="201"/>
        <v>6.8473098344690791E-3</v>
      </c>
      <c r="HV46" s="82">
        <f t="shared" si="202"/>
        <v>3.2185165218780995E-2</v>
      </c>
      <c r="HW46" s="82"/>
      <c r="HX46" s="186">
        <f t="shared" si="203"/>
        <v>-8.7352416410978899E-7</v>
      </c>
      <c r="HY46" s="186">
        <f t="shared" si="204"/>
        <v>1.7339976339256124E-12</v>
      </c>
      <c r="HZ46" s="186">
        <f t="shared" si="205"/>
        <v>2.6450153736923063E-5</v>
      </c>
      <c r="IA46" s="186">
        <f t="shared" si="206"/>
        <v>7.3712923618766518E-9</v>
      </c>
      <c r="IB46" s="82">
        <f t="shared" si="207"/>
        <v>2.3763960838990585</v>
      </c>
      <c r="IC46" s="82" t="e">
        <f t="shared" ca="1" si="208"/>
        <v>#REF!</v>
      </c>
      <c r="ID46" s="82" t="e">
        <f ca="1">ID$8+ID$9*IE46+ID$10*#REF!+ID$11*EW46/(EW46+EU46)</f>
        <v>#REF!</v>
      </c>
      <c r="IE46" s="82" t="e">
        <f t="shared" ca="1" si="209"/>
        <v>#REF!</v>
      </c>
      <c r="IF46" s="82" t="e">
        <f ca="1">IF$8+IF$9*IE46+IF$10*#REF!+IF$11*(EW46/(EW46+EU46))</f>
        <v>#REF!</v>
      </c>
      <c r="IG46" s="82" t="e">
        <f t="shared" ca="1" si="210"/>
        <v>#REF!</v>
      </c>
      <c r="IH46" s="184">
        <f t="shared" si="211"/>
        <v>5.0427787223398614E-2</v>
      </c>
      <c r="II46" s="187">
        <f t="shared" si="212"/>
        <v>-25</v>
      </c>
      <c r="IJ46" s="187"/>
      <c r="IK46" s="82">
        <f t="shared" si="213"/>
        <v>2.0663297876909521</v>
      </c>
      <c r="IL46" s="187">
        <f t="shared" si="214"/>
        <v>2020.1386702733166</v>
      </c>
      <c r="IM46" s="186">
        <f t="shared" si="215"/>
        <v>1.1644428139953495E-5</v>
      </c>
    </row>
    <row r="47" spans="1:247" ht="14" x14ac:dyDescent="0.2">
      <c r="A47" s="189" t="s">
        <v>232</v>
      </c>
      <c r="F47" s="193">
        <v>51.250334881752664</v>
      </c>
      <c r="G47" s="193">
        <v>1.6765003552327717</v>
      </c>
      <c r="H47" s="193">
        <v>17.692230005780477</v>
      </c>
      <c r="I47" s="193">
        <v>7.1310886989191582</v>
      </c>
      <c r="J47" s="193">
        <v>0.14048885658375179</v>
      </c>
      <c r="K47" s="193">
        <v>4.3645204778685578</v>
      </c>
      <c r="L47" s="193">
        <v>10.321247997019631</v>
      </c>
      <c r="M47" s="193">
        <v>5.310478778865817</v>
      </c>
      <c r="N47" s="193">
        <v>1.1894723190757654</v>
      </c>
      <c r="O47" s="193">
        <v>0.33358443124964637</v>
      </c>
      <c r="P47" s="193">
        <v>0.59005319765175768</v>
      </c>
      <c r="Q47" s="194">
        <v>1.5</v>
      </c>
      <c r="R47" s="176">
        <f t="shared" ca="1" si="4"/>
        <v>10.408688573341475</v>
      </c>
      <c r="T47" s="4">
        <v>46.903399999999998</v>
      </c>
      <c r="U47" s="4">
        <v>1.4675</v>
      </c>
      <c r="V47" s="4">
        <v>6.1836000000000002</v>
      </c>
      <c r="W47" s="4">
        <v>6.3929</v>
      </c>
      <c r="X47" s="4">
        <v>0.10199999999999999</v>
      </c>
      <c r="Y47" s="4">
        <v>14.130800000000001</v>
      </c>
      <c r="Z47" s="4">
        <v>22.341899999999999</v>
      </c>
      <c r="AA47" s="4">
        <v>0.41639999999999999</v>
      </c>
      <c r="AB47" s="4">
        <v>4.7999999999999996E-3</v>
      </c>
      <c r="AC47" s="4">
        <v>0.60650000000000004</v>
      </c>
      <c r="AE47" s="177">
        <f t="shared" ca="1" si="22"/>
        <v>1412.653319469589</v>
      </c>
      <c r="AF47" s="178">
        <f t="shared" ca="1" si="23"/>
        <v>1139.5033194695889</v>
      </c>
      <c r="AG47" s="178">
        <f t="shared" ca="1" si="24"/>
        <v>5.6825522693448978</v>
      </c>
      <c r="AH47" s="175"/>
      <c r="AI47" s="179">
        <f t="shared" ca="1" si="25"/>
        <v>1438.2806046941801</v>
      </c>
      <c r="AJ47" s="179">
        <f t="shared" ca="1" si="26"/>
        <v>6.0303122695990945</v>
      </c>
      <c r="AK47" s="179"/>
      <c r="AL47" s="179">
        <f t="shared" si="27"/>
        <v>1402.9367458606057</v>
      </c>
      <c r="AM47" s="179">
        <f t="shared" si="28"/>
        <v>2.8471146795683624</v>
      </c>
      <c r="AN47" s="180"/>
      <c r="AO47" s="179">
        <f t="shared" ca="1" si="29"/>
        <v>1408.5504510696808</v>
      </c>
      <c r="AP47" s="179">
        <f t="shared" ca="1" si="30"/>
        <v>1135.4004510696809</v>
      </c>
      <c r="AQ47" s="179">
        <f t="shared" ca="1" si="31"/>
        <v>4.9188645241075966</v>
      </c>
      <c r="AR47" s="179"/>
      <c r="AS47" s="179">
        <f t="shared" ca="1" si="32"/>
        <v>1405.1296878840808</v>
      </c>
      <c r="AT47" s="179">
        <f t="shared" ca="1" si="33"/>
        <v>1131.9796878840807</v>
      </c>
      <c r="AU47" s="181">
        <f t="shared" ca="1" si="34"/>
        <v>4.7909809087547819</v>
      </c>
      <c r="AV47" s="80"/>
      <c r="AW47" s="181">
        <f t="shared" si="35"/>
        <v>1417.9661990780235</v>
      </c>
      <c r="AX47" s="181">
        <f t="shared" si="36"/>
        <v>1144.8161990780236</v>
      </c>
      <c r="AY47" s="181">
        <f t="shared" ca="1" si="37"/>
        <v>1438.2806046941801</v>
      </c>
      <c r="AZ47" s="181">
        <f t="shared" ca="1" si="38"/>
        <v>1165.13060469418</v>
      </c>
      <c r="BA47" s="181">
        <f t="shared" ca="1" si="39"/>
        <v>6.0303122695990945</v>
      </c>
      <c r="BB47" s="181"/>
      <c r="BC47" s="181">
        <f t="shared" si="40"/>
        <v>1402.9367458606057</v>
      </c>
      <c r="BD47" s="181">
        <f t="shared" si="41"/>
        <v>2.8471146795683624</v>
      </c>
      <c r="BE47" s="181">
        <f t="shared" si="42"/>
        <v>1129.7867458606056</v>
      </c>
      <c r="BF47" s="181"/>
      <c r="BG47" s="181">
        <f t="shared" ca="1" si="43"/>
        <v>6.3475178285949703</v>
      </c>
      <c r="BH47" s="181">
        <f t="shared" ca="1" si="44"/>
        <v>6.9943119529210733</v>
      </c>
      <c r="BI47" s="181">
        <f t="shared" ca="1" si="45"/>
        <v>1140.1739976685776</v>
      </c>
      <c r="BJ47" s="181">
        <f t="shared" ca="1" si="46"/>
        <v>1142.7346920194236</v>
      </c>
      <c r="BK47" s="181">
        <f t="shared" ca="1" si="47"/>
        <v>1142.7346920194236</v>
      </c>
      <c r="BL47" s="181"/>
      <c r="BM47" s="181">
        <f t="shared" si="48"/>
        <v>1112.7120207040402</v>
      </c>
      <c r="BN47" s="180"/>
      <c r="BO47" s="182">
        <f t="shared" ca="1" si="49"/>
        <v>0.73699176604054184</v>
      </c>
      <c r="BP47" s="182">
        <f t="shared" ca="1" si="50"/>
        <v>0.76846783475269864</v>
      </c>
      <c r="BQ47" s="182">
        <f t="shared" ca="1" si="51"/>
        <v>6.9980121727524477E-2</v>
      </c>
      <c r="BR47" s="182">
        <f t="shared" ca="1" si="52"/>
        <v>1.4691553900754955E-2</v>
      </c>
      <c r="BS47" s="182">
        <f t="shared" ca="1" si="53"/>
        <v>2.4362716720508545E-2</v>
      </c>
      <c r="BT47" s="182">
        <f t="shared" ca="1" si="54"/>
        <v>9.1845074244404537E-2</v>
      </c>
      <c r="BU47" s="182">
        <f t="shared" si="55"/>
        <v>9.9000731048873247E-2</v>
      </c>
      <c r="BV47" s="181">
        <f t="shared" ca="1" si="56"/>
        <v>1.0683480323947643</v>
      </c>
      <c r="BW47" s="180"/>
      <c r="BX47" s="182">
        <f t="shared" si="57"/>
        <v>0.77440350369060784</v>
      </c>
      <c r="BY47" s="182">
        <f t="shared" si="58"/>
        <v>0.11268150701049451</v>
      </c>
      <c r="BZ47" s="182">
        <f t="shared" si="59"/>
        <v>2.0728031467283616E-2</v>
      </c>
      <c r="CA47" s="182">
        <f t="shared" si="60"/>
        <v>3.0560152612741386E-2</v>
      </c>
      <c r="CB47" s="182">
        <f t="shared" si="61"/>
        <v>0.10192418922221309</v>
      </c>
      <c r="CC47" s="182">
        <f t="shared" si="62"/>
        <v>9.0750917937388528E-3</v>
      </c>
      <c r="CD47" s="182">
        <f t="shared" si="63"/>
        <v>1.0493724757970793</v>
      </c>
      <c r="CE47" s="182">
        <f t="shared" si="64"/>
        <v>0.27689292467835758</v>
      </c>
      <c r="CF47" s="180"/>
      <c r="CG47" s="181">
        <f t="shared" ca="1" si="65"/>
        <v>4.0038350995987457</v>
      </c>
      <c r="CH47" s="181">
        <f t="shared" ca="1" si="66"/>
        <v>2.5244397971198786</v>
      </c>
      <c r="CI47" s="181">
        <f t="shared" ca="1" si="67"/>
        <v>10.99404357351473</v>
      </c>
      <c r="CJ47" s="181">
        <f t="shared" ca="1" si="68"/>
        <v>1144.1950436751513</v>
      </c>
      <c r="CK47" s="183">
        <f t="shared" ca="1" si="69"/>
        <v>0.27193911742801646</v>
      </c>
      <c r="CL47" s="79"/>
      <c r="CM47" s="181">
        <f t="shared" si="70"/>
        <v>1.6737816237611836</v>
      </c>
      <c r="CN47" s="181">
        <f t="shared" si="71"/>
        <v>1.3357956329344387</v>
      </c>
      <c r="CO47" s="181">
        <f t="shared" ca="1" si="72"/>
        <v>740.06944506104401</v>
      </c>
      <c r="CP47" s="184"/>
      <c r="CQ47" s="80">
        <f t="shared" si="73"/>
        <v>0.85297381981237475</v>
      </c>
      <c r="CR47" s="80">
        <f t="shared" si="74"/>
        <v>2.0988051338187E-2</v>
      </c>
      <c r="CS47" s="80">
        <f t="shared" si="75"/>
        <v>0.34703916214592789</v>
      </c>
      <c r="CT47" s="80">
        <f t="shared" si="76"/>
        <v>9.9254641832007703E-2</v>
      </c>
      <c r="CU47" s="80">
        <f t="shared" si="77"/>
        <v>1.9804596522819636E-3</v>
      </c>
      <c r="CV47" s="80">
        <f t="shared" si="78"/>
        <v>0.10828893316532581</v>
      </c>
      <c r="CW47" s="80">
        <f t="shared" si="79"/>
        <v>0.18405361156222705</v>
      </c>
      <c r="CX47" s="80">
        <f t="shared" si="80"/>
        <v>0.17136408612820869</v>
      </c>
      <c r="CY47" s="80">
        <f t="shared" si="81"/>
        <v>2.5255261774932387E-2</v>
      </c>
      <c r="CZ47" s="80">
        <f t="shared" si="82"/>
        <v>4.3893208110312668E-3</v>
      </c>
      <c r="DA47" s="80">
        <f t="shared" si="83"/>
        <v>8.3142971551006094E-3</v>
      </c>
      <c r="DB47" s="80">
        <f t="shared" si="84"/>
        <v>1.8239016453776054</v>
      </c>
      <c r="DC47" s="80"/>
      <c r="DD47" s="80">
        <f t="shared" si="85"/>
        <v>0.46766437322654103</v>
      </c>
      <c r="DE47" s="80">
        <f t="shared" si="86"/>
        <v>1.150722759167302E-2</v>
      </c>
      <c r="DF47" s="80">
        <f t="shared" si="87"/>
        <v>0.19027295853668677</v>
      </c>
      <c r="DG47" s="80">
        <f t="shared" si="88"/>
        <v>5.441885645728383E-2</v>
      </c>
      <c r="DH47" s="80">
        <f t="shared" si="89"/>
        <v>1.0858368691651385E-3</v>
      </c>
      <c r="DI47" s="80">
        <f t="shared" si="90"/>
        <v>5.9372134149759254E-2</v>
      </c>
      <c r="DJ47" s="80">
        <f t="shared" si="91"/>
        <v>0.10091202671409517</v>
      </c>
      <c r="DK47" s="80">
        <f t="shared" si="92"/>
        <v>9.395467489297149E-2</v>
      </c>
      <c r="DL47" s="80">
        <f t="shared" si="93"/>
        <v>1.3846833155141843E-2</v>
      </c>
      <c r="DM47" s="80">
        <f t="shared" si="94"/>
        <v>2.4065556507146734E-3</v>
      </c>
      <c r="DN47" s="80">
        <f t="shared" si="95"/>
        <v>4.5585227559676259E-3</v>
      </c>
      <c r="DO47" s="80">
        <f t="shared" si="96"/>
        <v>0.99999999999999978</v>
      </c>
      <c r="DP47" s="80">
        <f t="shared" si="97"/>
        <v>52.176480609778977</v>
      </c>
      <c r="DQ47" s="80">
        <f t="shared" si="98"/>
        <v>0.78062655302633133</v>
      </c>
      <c r="DR47" s="80">
        <f t="shared" si="99"/>
        <v>1.8371582948166473E-2</v>
      </c>
      <c r="DS47" s="80">
        <f t="shared" si="100"/>
        <v>6.0646717862712217E-2</v>
      </c>
      <c r="DT47" s="80">
        <f t="shared" si="101"/>
        <v>8.8980101995367891E-2</v>
      </c>
      <c r="DU47" s="80">
        <f t="shared" si="102"/>
        <v>1.4378854625550659E-3</v>
      </c>
      <c r="DV47" s="80">
        <f t="shared" si="103"/>
        <v>0.35060191939341612</v>
      </c>
      <c r="DW47" s="80">
        <f t="shared" si="104"/>
        <v>0.39841183792401219</v>
      </c>
      <c r="DX47" s="80">
        <f t="shared" si="105"/>
        <v>6.7184154607455113E-3</v>
      </c>
      <c r="DY47" s="80">
        <f t="shared" si="106"/>
        <v>5.0957577816467789E-5</v>
      </c>
      <c r="DZ47" s="80">
        <f t="shared" si="107"/>
        <v>3.9901788310651052E-3</v>
      </c>
      <c r="EA47" s="80">
        <f t="shared" si="108"/>
        <v>1.7098361504821884</v>
      </c>
      <c r="EB47" s="80"/>
      <c r="EC47" s="80">
        <f t="shared" si="109"/>
        <v>1.5612531060526627</v>
      </c>
      <c r="ED47" s="80">
        <f t="shared" si="110"/>
        <v>3.6743165896332947E-2</v>
      </c>
      <c r="EE47" s="80">
        <f t="shared" si="111"/>
        <v>0.18194015358813664</v>
      </c>
      <c r="EF47" s="80">
        <f t="shared" si="112"/>
        <v>8.8980101995367891E-2</v>
      </c>
      <c r="EG47" s="80">
        <f t="shared" si="113"/>
        <v>1.4378854625550659E-3</v>
      </c>
      <c r="EH47" s="80">
        <f t="shared" si="114"/>
        <v>0.35060191939341612</v>
      </c>
      <c r="EI47" s="80">
        <f t="shared" si="115"/>
        <v>0.39841183792401219</v>
      </c>
      <c r="EJ47" s="80">
        <f t="shared" si="116"/>
        <v>6.7184154607455113E-3</v>
      </c>
      <c r="EK47" s="80">
        <f t="shared" si="117"/>
        <v>5.0957577816467789E-5</v>
      </c>
      <c r="EL47" s="80">
        <f t="shared" si="118"/>
        <v>1.1970536493195315E-2</v>
      </c>
      <c r="EM47" s="80">
        <f t="shared" si="119"/>
        <v>2.6381080798442409</v>
      </c>
      <c r="EN47" s="80">
        <f t="shared" si="120"/>
        <v>2.2743571599061445</v>
      </c>
      <c r="EO47" s="80"/>
      <c r="EP47" s="80">
        <f t="shared" si="121"/>
        <v>1.7754235900882902</v>
      </c>
      <c r="EQ47" s="80">
        <f t="shared" si="122"/>
        <v>4.1783541216972052E-2</v>
      </c>
      <c r="ER47" s="80">
        <f t="shared" si="123"/>
        <v>0.2245764099117098</v>
      </c>
      <c r="ES47" s="80">
        <f t="shared" si="124"/>
        <v>5.1288184080025001E-2</v>
      </c>
      <c r="ET47" s="80">
        <f t="shared" si="125"/>
        <v>0.2758645939917348</v>
      </c>
      <c r="EU47" s="80">
        <f t="shared" si="126"/>
        <v>0.20237253206234398</v>
      </c>
      <c r="EV47" s="80">
        <f t="shared" si="127"/>
        <v>3.2702650968870726E-3</v>
      </c>
      <c r="EW47" s="80">
        <f t="shared" si="128"/>
        <v>0.7973939856492529</v>
      </c>
      <c r="EX47" s="80">
        <f t="shared" si="129"/>
        <v>0.9061308161738435</v>
      </c>
      <c r="EY47" s="80">
        <f t="shared" si="130"/>
        <v>3.0560152612741386E-2</v>
      </c>
      <c r="EZ47" s="80">
        <f t="shared" si="131"/>
        <v>2.3179146391671607E-4</v>
      </c>
      <c r="FA47" s="80">
        <f t="shared" si="132"/>
        <v>1.8150183587477706E-2</v>
      </c>
      <c r="FB47" s="80">
        <f t="shared" si="133"/>
        <v>4.051181451943461</v>
      </c>
      <c r="FC47" s="80">
        <f t="shared" si="134"/>
        <v>0.10213111242300435</v>
      </c>
      <c r="FD47" s="80">
        <f t="shared" si="135"/>
        <v>0.15160452095447319</v>
      </c>
      <c r="FE47" s="80">
        <f t="shared" si="136"/>
        <v>3.0560152612741386E-2</v>
      </c>
      <c r="FF47" s="80">
        <f t="shared" si="137"/>
        <v>2.0728031467283616E-2</v>
      </c>
      <c r="FG47" s="80">
        <f t="shared" si="138"/>
        <v>0.10192418922221309</v>
      </c>
      <c r="FH47" s="80">
        <f t="shared" si="139"/>
        <v>9.0750917937388528E-3</v>
      </c>
      <c r="FI47" s="184">
        <f t="shared" si="140"/>
        <v>0.77440350369060784</v>
      </c>
      <c r="FJ47" s="80">
        <f t="shared" si="141"/>
        <v>0.11268150701049451</v>
      </c>
      <c r="FK47" s="80">
        <f t="shared" si="142"/>
        <v>1.0493724757970793</v>
      </c>
      <c r="FL47" s="80">
        <f t="shared" si="143"/>
        <v>0.77440350369060784</v>
      </c>
      <c r="FM47" s="80">
        <f t="shared" si="144"/>
        <v>2.056188871197774</v>
      </c>
      <c r="FN47" s="80">
        <f t="shared" si="145"/>
        <v>-3.6750557867109461</v>
      </c>
      <c r="FO47" s="80">
        <f t="shared" si="146"/>
        <v>-3.6750557867109461</v>
      </c>
      <c r="FP47" s="80">
        <f t="shared" si="147"/>
        <v>0.52176480609778975</v>
      </c>
      <c r="FQ47" s="185">
        <f t="shared" ca="1" si="148"/>
        <v>1438.2806046941801</v>
      </c>
      <c r="FR47" s="185">
        <f t="shared" ca="1" si="149"/>
        <v>6.0303122695990945</v>
      </c>
      <c r="FS47" s="80">
        <f t="shared" ca="1" si="150"/>
        <v>0.14382806046941801</v>
      </c>
      <c r="FT47" s="184">
        <f t="shared" ca="1" si="151"/>
        <v>-1.1482052641673299</v>
      </c>
      <c r="FU47" s="184">
        <f t="shared" ca="1" si="152"/>
        <v>5.6888241976188585</v>
      </c>
      <c r="FV47" s="80">
        <f t="shared" si="153"/>
        <v>174.19789939037918</v>
      </c>
      <c r="FW47" s="80">
        <f t="shared" si="154"/>
        <v>5.283328402243042E-2</v>
      </c>
      <c r="FX47" s="184">
        <f t="shared" si="155"/>
        <v>79.75802065010518</v>
      </c>
      <c r="FY47" s="184">
        <f t="shared" si="156"/>
        <v>313.29835240635174</v>
      </c>
      <c r="FZ47" s="184">
        <f t="shared" si="157"/>
        <v>1.6611494615586205E-3</v>
      </c>
      <c r="GA47" s="184">
        <f t="shared" si="158"/>
        <v>0.27689292467835758</v>
      </c>
      <c r="GB47" s="80">
        <f t="shared" si="159"/>
        <v>0.93996123388347197</v>
      </c>
      <c r="GC47" s="80">
        <f t="shared" si="160"/>
        <v>0.21335302130747913</v>
      </c>
      <c r="GD47" s="80">
        <f t="shared" si="161"/>
        <v>0.13411291503628597</v>
      </c>
      <c r="GE47" s="80">
        <f t="shared" si="162"/>
        <v>0.90692827470300297</v>
      </c>
      <c r="GF47" s="80">
        <f t="shared" si="163"/>
        <v>-9.2928694144104318E-3</v>
      </c>
      <c r="GG47" s="80">
        <f t="shared" si="164"/>
        <v>0.10024141963933964</v>
      </c>
      <c r="GH47" s="80">
        <f t="shared" si="165"/>
        <v>0.86588708496371403</v>
      </c>
      <c r="GI47" s="80">
        <f t="shared" si="166"/>
        <v>0.25916904366462201</v>
      </c>
      <c r="GJ47" s="80">
        <f t="shared" si="167"/>
        <v>-6.018371148915052E-3</v>
      </c>
      <c r="GK47" s="80">
        <f t="shared" si="168"/>
        <v>1.6236106040629378E-2</v>
      </c>
      <c r="GL47" s="80">
        <f t="shared" si="169"/>
        <v>1.6236106040629378E-2</v>
      </c>
      <c r="GM47" s="80">
        <f t="shared" si="170"/>
        <v>8.400531359871026E-2</v>
      </c>
      <c r="GN47" s="80">
        <f t="shared" si="171"/>
        <v>4.3802660075898656E-2</v>
      </c>
      <c r="GO47" s="80">
        <f t="shared" si="172"/>
        <v>0.75359132557335429</v>
      </c>
      <c r="GP47" s="80">
        <f t="shared" si="173"/>
        <v>0.9061308161738435</v>
      </c>
      <c r="GQ47" s="80">
        <f t="shared" si="174"/>
        <v>3.0560152612741386E-2</v>
      </c>
      <c r="GR47" s="80">
        <f t="shared" si="175"/>
        <v>440.2209061926788</v>
      </c>
      <c r="GS47" s="80">
        <f t="shared" si="176"/>
        <v>11.67651440662568</v>
      </c>
      <c r="GT47" s="80">
        <f t="shared" si="177"/>
        <v>2.3570358834835385</v>
      </c>
      <c r="GU47" s="80">
        <f t="shared" si="178"/>
        <v>9.6933100708260506E-6</v>
      </c>
      <c r="GV47" s="80">
        <f t="shared" si="179"/>
        <v>2000.8565489254997</v>
      </c>
      <c r="GW47" s="80">
        <f t="shared" si="180"/>
        <v>-8.4857210495424135E-3</v>
      </c>
      <c r="GX47" s="184">
        <f t="shared" ca="1" si="181"/>
        <v>23.968668573514741</v>
      </c>
      <c r="GY47" s="81" t="e">
        <f>#REF!</f>
        <v>#REF!</v>
      </c>
      <c r="GZ47" s="81" t="e">
        <f>#REF!</f>
        <v>#REF!</v>
      </c>
      <c r="HA47" s="81">
        <f t="shared" si="182"/>
        <v>6.4999510979415822</v>
      </c>
      <c r="HB47" s="81">
        <f t="shared" si="183"/>
        <v>5.2217331834330096</v>
      </c>
      <c r="HC47" s="81" t="e">
        <f t="shared" si="184"/>
        <v>#REF!</v>
      </c>
      <c r="HD47" s="80">
        <f t="shared" si="185"/>
        <v>440.2209061926788</v>
      </c>
      <c r="HE47" s="80">
        <f t="shared" si="186"/>
        <v>11.67651440662568</v>
      </c>
      <c r="HF47" s="81">
        <f t="shared" si="187"/>
        <v>1.4912136790510999</v>
      </c>
      <c r="HG47" s="81"/>
      <c r="HH47" s="82">
        <f t="shared" si="188"/>
        <v>0.10351168473622671</v>
      </c>
      <c r="HI47" s="82">
        <f t="shared" si="189"/>
        <v>0.7973939856492529</v>
      </c>
      <c r="HJ47" s="82">
        <f t="shared" si="190"/>
        <v>3.0560152612741386E-2</v>
      </c>
      <c r="HK47" s="82">
        <f t="shared" si="191"/>
        <v>0</v>
      </c>
      <c r="HL47" s="82">
        <f t="shared" si="192"/>
        <v>7.1570959810262957E-2</v>
      </c>
      <c r="HM47" s="82">
        <f t="shared" si="193"/>
        <v>0</v>
      </c>
      <c r="HN47" s="82">
        <f t="shared" si="194"/>
        <v>0</v>
      </c>
      <c r="HO47" s="82">
        <f t="shared" si="195"/>
        <v>5.1288184080025001E-2</v>
      </c>
      <c r="HP47" s="82">
        <f t="shared" si="196"/>
        <v>0.15300545010144681</v>
      </c>
      <c r="HQ47" s="82">
        <f t="shared" si="197"/>
        <v>0.11489736177588505</v>
      </c>
      <c r="HR47" s="82">
        <f t="shared" si="198"/>
        <v>0.60324560307588482</v>
      </c>
      <c r="HS47" s="82">
        <f t="shared" si="199"/>
        <v>7.8308803186248915E-2</v>
      </c>
      <c r="HT47" s="82">
        <f t="shared" si="200"/>
        <v>5.6034990550406553E-2</v>
      </c>
      <c r="HU47" s="82">
        <f t="shared" si="201"/>
        <v>7.274040663008555E-3</v>
      </c>
      <c r="HV47" s="82">
        <f t="shared" si="202"/>
        <v>3.0560152612741386E-2</v>
      </c>
      <c r="HW47" s="82"/>
      <c r="HX47" s="186">
        <f t="shared" si="203"/>
        <v>-8.7375263861533379E-7</v>
      </c>
      <c r="HY47" s="186">
        <f t="shared" si="204"/>
        <v>1.7258138967246529E-12</v>
      </c>
      <c r="HZ47" s="186">
        <f t="shared" si="205"/>
        <v>2.6514111173895811E-5</v>
      </c>
      <c r="IA47" s="186">
        <f t="shared" si="206"/>
        <v>7.4062458711929621E-9</v>
      </c>
      <c r="IB47" s="82">
        <f t="shared" si="207"/>
        <v>2.3570358834835385</v>
      </c>
      <c r="IC47" s="82" t="e">
        <f t="shared" ca="1" si="208"/>
        <v>#REF!</v>
      </c>
      <c r="ID47" s="82" t="e">
        <f ca="1">ID$8+ID$9*IE47+ID$10*#REF!+ID$11*EW47/(EW47+EU47)</f>
        <v>#REF!</v>
      </c>
      <c r="IE47" s="82" t="e">
        <f t="shared" ca="1" si="209"/>
        <v>#REF!</v>
      </c>
      <c r="IF47" s="82" t="e">
        <f ca="1">IF$8+IF$9*IE47+IF$10*#REF!+IF$11*(EW47/(EW47+EU47))</f>
        <v>#REF!</v>
      </c>
      <c r="IG47" s="82" t="e">
        <f t="shared" ca="1" si="210"/>
        <v>#REF!</v>
      </c>
      <c r="IH47" s="184">
        <f t="shared" si="211"/>
        <v>5.283328402243042E-2</v>
      </c>
      <c r="II47" s="187">
        <f t="shared" si="212"/>
        <v>-25</v>
      </c>
      <c r="IJ47" s="187"/>
      <c r="IK47" s="82">
        <f t="shared" si="213"/>
        <v>2.0673015719151042</v>
      </c>
      <c r="IL47" s="187">
        <f t="shared" si="214"/>
        <v>2000.8565489254997</v>
      </c>
      <c r="IM47" s="186">
        <f t="shared" si="215"/>
        <v>1.1750586572231931E-5</v>
      </c>
    </row>
    <row r="48" spans="1:247" ht="14" x14ac:dyDescent="0.2">
      <c r="A48" s="189" t="s">
        <v>232</v>
      </c>
      <c r="F48" s="193">
        <v>51.250334881752664</v>
      </c>
      <c r="G48" s="193">
        <v>1.6765003552327717</v>
      </c>
      <c r="H48" s="193">
        <v>17.692230005780477</v>
      </c>
      <c r="I48" s="193">
        <v>7.1310886989191582</v>
      </c>
      <c r="J48" s="193">
        <v>0.14048885658375179</v>
      </c>
      <c r="K48" s="193">
        <v>4.3645204778685578</v>
      </c>
      <c r="L48" s="193">
        <v>10.321247997019631</v>
      </c>
      <c r="M48" s="193">
        <v>5.310478778865817</v>
      </c>
      <c r="N48" s="193">
        <v>1.1894723190757654</v>
      </c>
      <c r="O48" s="193">
        <v>0.33358443124964637</v>
      </c>
      <c r="P48" s="193">
        <v>0.59005319765175768</v>
      </c>
      <c r="Q48" s="194">
        <v>1.5</v>
      </c>
      <c r="R48" s="176">
        <f t="shared" ca="1" si="4"/>
        <v>9.7891726940104959</v>
      </c>
      <c r="T48" s="4">
        <v>49.320300000000003</v>
      </c>
      <c r="U48" s="4">
        <v>0.88859999999999995</v>
      </c>
      <c r="V48" s="4">
        <v>3.8946999999999998</v>
      </c>
      <c r="W48" s="4">
        <v>5.7281000000000004</v>
      </c>
      <c r="X48" s="4">
        <v>0.1206</v>
      </c>
      <c r="Y48" s="4">
        <v>15.5037</v>
      </c>
      <c r="Z48" s="4">
        <v>22.185600000000001</v>
      </c>
      <c r="AA48" s="4">
        <v>0.41909999999999997</v>
      </c>
      <c r="AB48" s="4">
        <v>7.0000000000000001E-3</v>
      </c>
      <c r="AC48" s="4">
        <v>0.3498</v>
      </c>
      <c r="AE48" s="177">
        <f t="shared" ca="1" si="22"/>
        <v>1406.7279243904813</v>
      </c>
      <c r="AF48" s="178">
        <f t="shared" ca="1" si="23"/>
        <v>1133.5779243904813</v>
      </c>
      <c r="AG48" s="178">
        <f t="shared" ca="1" si="24"/>
        <v>5.0125673392776751</v>
      </c>
      <c r="AH48" s="175"/>
      <c r="AI48" s="179">
        <f t="shared" ca="1" si="25"/>
        <v>1431.5685932520191</v>
      </c>
      <c r="AJ48" s="179">
        <f t="shared" ca="1" si="26"/>
        <v>5.4046698482868907</v>
      </c>
      <c r="AK48" s="179"/>
      <c r="AL48" s="179">
        <f t="shared" si="27"/>
        <v>1395.476128736565</v>
      </c>
      <c r="AM48" s="179">
        <f t="shared" si="28"/>
        <v>2.3799610017171475</v>
      </c>
      <c r="AN48" s="180"/>
      <c r="AO48" s="179">
        <f t="shared" ca="1" si="29"/>
        <v>1403.2061768343096</v>
      </c>
      <c r="AP48" s="179">
        <f t="shared" ca="1" si="30"/>
        <v>1130.0561768343096</v>
      </c>
      <c r="AQ48" s="179">
        <f t="shared" ca="1" si="31"/>
        <v>4.3517782530705391</v>
      </c>
      <c r="AR48" s="179"/>
      <c r="AS48" s="179">
        <f t="shared" ca="1" si="32"/>
        <v>1400.4350535940068</v>
      </c>
      <c r="AT48" s="179">
        <f t="shared" ca="1" si="33"/>
        <v>1127.285053594007</v>
      </c>
      <c r="AU48" s="181">
        <f t="shared" ca="1" si="34"/>
        <v>4.2489064692967977</v>
      </c>
      <c r="AV48" s="80"/>
      <c r="AW48" s="181">
        <f t="shared" si="35"/>
        <v>1411.4339225704259</v>
      </c>
      <c r="AX48" s="181">
        <f t="shared" si="36"/>
        <v>1138.2839225704261</v>
      </c>
      <c r="AY48" s="181">
        <f t="shared" ca="1" si="37"/>
        <v>1431.5685932520191</v>
      </c>
      <c r="AZ48" s="181">
        <f t="shared" ca="1" si="38"/>
        <v>1158.418593252019</v>
      </c>
      <c r="BA48" s="181">
        <f t="shared" ca="1" si="39"/>
        <v>5.4046698482868907</v>
      </c>
      <c r="BB48" s="181"/>
      <c r="BC48" s="181">
        <f t="shared" si="40"/>
        <v>1395.476128736565</v>
      </c>
      <c r="BD48" s="181">
        <f t="shared" si="41"/>
        <v>2.3799610017171475</v>
      </c>
      <c r="BE48" s="181">
        <f t="shared" si="42"/>
        <v>1122.3261287365649</v>
      </c>
      <c r="BF48" s="181"/>
      <c r="BG48" s="181">
        <f t="shared" ca="1" si="43"/>
        <v>5.6743278914766133</v>
      </c>
      <c r="BH48" s="181">
        <f t="shared" ca="1" si="44"/>
        <v>5.8548915398041022</v>
      </c>
      <c r="BI48" s="181">
        <f t="shared" ca="1" si="45"/>
        <v>1134.6041492658287</v>
      </c>
      <c r="BJ48" s="181">
        <f t="shared" ca="1" si="46"/>
        <v>1137.3016283609181</v>
      </c>
      <c r="BK48" s="181">
        <f t="shared" ca="1" si="47"/>
        <v>1137.3016283609181</v>
      </c>
      <c r="BL48" s="181"/>
      <c r="BM48" s="181">
        <f t="shared" si="48"/>
        <v>1110.3921065715313</v>
      </c>
      <c r="BN48" s="180"/>
      <c r="BO48" s="182">
        <f t="shared" ca="1" si="49"/>
        <v>0.74649863904757496</v>
      </c>
      <c r="BP48" s="182">
        <f t="shared" ca="1" si="50"/>
        <v>0.78503811781215194</v>
      </c>
      <c r="BQ48" s="182">
        <f t="shared" ca="1" si="51"/>
        <v>5.5384462203039574E-2</v>
      </c>
      <c r="BR48" s="182">
        <f t="shared" ca="1" si="52"/>
        <v>1.1848426176312488E-2</v>
      </c>
      <c r="BS48" s="182">
        <f t="shared" ca="1" si="53"/>
        <v>2.4360309900643227E-2</v>
      </c>
      <c r="BT48" s="182">
        <f t="shared" ca="1" si="54"/>
        <v>0.10170898016577755</v>
      </c>
      <c r="BU48" s="182">
        <f t="shared" si="55"/>
        <v>9.9000731048873247E-2</v>
      </c>
      <c r="BV48" s="181">
        <f t="shared" ca="1" si="56"/>
        <v>1.077341027306798</v>
      </c>
      <c r="BW48" s="180"/>
      <c r="BX48" s="182">
        <f t="shared" si="57"/>
        <v>0.81706442373225341</v>
      </c>
      <c r="BY48" s="182">
        <f t="shared" si="58"/>
        <v>0.11640185325885349</v>
      </c>
      <c r="BZ48" s="182">
        <f t="shared" si="59"/>
        <v>0</v>
      </c>
      <c r="CA48" s="182">
        <f t="shared" si="60"/>
        <v>2.8439722754487196E-2</v>
      </c>
      <c r="CB48" s="182">
        <f t="shared" si="61"/>
        <v>7.2135585371653987E-2</v>
      </c>
      <c r="CC48" s="182">
        <f t="shared" si="62"/>
        <v>5.2027285951810279E-3</v>
      </c>
      <c r="CD48" s="182">
        <f t="shared" si="63"/>
        <v>1.0392443137124292</v>
      </c>
      <c r="CE48" s="182">
        <f t="shared" si="64"/>
        <v>0.22612882819079183</v>
      </c>
      <c r="CF48" s="180"/>
      <c r="CG48" s="181">
        <f t="shared" ca="1" si="65"/>
        <v>1.4284400242886477</v>
      </c>
      <c r="CH48" s="181">
        <f t="shared" ca="1" si="66"/>
        <v>1.9809277974289685</v>
      </c>
      <c r="CI48" s="181">
        <f t="shared" ca="1" si="67"/>
        <v>7.9286374419616443</v>
      </c>
      <c r="CJ48" s="181">
        <f t="shared" ca="1" si="68"/>
        <v>1165.9478957316624</v>
      </c>
      <c r="CK48" s="183">
        <f t="shared" ca="1" si="69"/>
        <v>0.27041952119351143</v>
      </c>
      <c r="CL48" s="79"/>
      <c r="CM48" s="181">
        <f t="shared" si="70"/>
        <v>0.29487466268787449</v>
      </c>
      <c r="CN48" s="181">
        <f t="shared" si="71"/>
        <v>-1.3398423891730188E-2</v>
      </c>
      <c r="CO48" s="181">
        <f t="shared" ca="1" si="72"/>
        <v>810.44625439219578</v>
      </c>
      <c r="CP48" s="184"/>
      <c r="CQ48" s="80">
        <f t="shared" si="73"/>
        <v>0.85297381981237475</v>
      </c>
      <c r="CR48" s="80">
        <f t="shared" si="74"/>
        <v>2.0988051338187E-2</v>
      </c>
      <c r="CS48" s="80">
        <f t="shared" si="75"/>
        <v>0.34703916214592789</v>
      </c>
      <c r="CT48" s="80">
        <f t="shared" si="76"/>
        <v>9.9254641832007703E-2</v>
      </c>
      <c r="CU48" s="80">
        <f t="shared" si="77"/>
        <v>1.9804596522819636E-3</v>
      </c>
      <c r="CV48" s="80">
        <f t="shared" si="78"/>
        <v>0.10828893316532581</v>
      </c>
      <c r="CW48" s="80">
        <f t="shared" si="79"/>
        <v>0.18405361156222705</v>
      </c>
      <c r="CX48" s="80">
        <f t="shared" si="80"/>
        <v>0.17136408612820869</v>
      </c>
      <c r="CY48" s="80">
        <f t="shared" si="81"/>
        <v>2.5255261774932387E-2</v>
      </c>
      <c r="CZ48" s="80">
        <f t="shared" si="82"/>
        <v>4.3893208110312668E-3</v>
      </c>
      <c r="DA48" s="80">
        <f t="shared" si="83"/>
        <v>8.3142971551006094E-3</v>
      </c>
      <c r="DB48" s="80">
        <f t="shared" si="84"/>
        <v>1.8239016453776054</v>
      </c>
      <c r="DC48" s="80"/>
      <c r="DD48" s="80">
        <f t="shared" si="85"/>
        <v>0.46766437322654103</v>
      </c>
      <c r="DE48" s="80">
        <f t="shared" si="86"/>
        <v>1.150722759167302E-2</v>
      </c>
      <c r="DF48" s="80">
        <f t="shared" si="87"/>
        <v>0.19027295853668677</v>
      </c>
      <c r="DG48" s="80">
        <f t="shared" si="88"/>
        <v>5.441885645728383E-2</v>
      </c>
      <c r="DH48" s="80">
        <f t="shared" si="89"/>
        <v>1.0858368691651385E-3</v>
      </c>
      <c r="DI48" s="80">
        <f t="shared" si="90"/>
        <v>5.9372134149759254E-2</v>
      </c>
      <c r="DJ48" s="80">
        <f t="shared" si="91"/>
        <v>0.10091202671409517</v>
      </c>
      <c r="DK48" s="80">
        <f t="shared" si="92"/>
        <v>9.395467489297149E-2</v>
      </c>
      <c r="DL48" s="80">
        <f t="shared" si="93"/>
        <v>1.3846833155141843E-2</v>
      </c>
      <c r="DM48" s="80">
        <f t="shared" si="94"/>
        <v>2.4065556507146734E-3</v>
      </c>
      <c r="DN48" s="80">
        <f t="shared" si="95"/>
        <v>4.5585227559676259E-3</v>
      </c>
      <c r="DO48" s="80">
        <f t="shared" si="96"/>
        <v>0.99999999999999978</v>
      </c>
      <c r="DP48" s="80">
        <f t="shared" si="97"/>
        <v>52.176480609778977</v>
      </c>
      <c r="DQ48" s="80">
        <f t="shared" si="98"/>
        <v>0.82085170335678381</v>
      </c>
      <c r="DR48" s="80">
        <f t="shared" si="99"/>
        <v>1.1124353395394021E-2</v>
      </c>
      <c r="DS48" s="80">
        <f t="shared" si="100"/>
        <v>3.819793842743794E-2</v>
      </c>
      <c r="DT48" s="80">
        <f t="shared" si="101"/>
        <v>7.9727028772492436E-2</v>
      </c>
      <c r="DU48" s="80">
        <f t="shared" si="102"/>
        <v>1.7000881057268721E-3</v>
      </c>
      <c r="DV48" s="80">
        <f t="shared" si="103"/>
        <v>0.38466519784440406</v>
      </c>
      <c r="DW48" s="80">
        <f t="shared" si="104"/>
        <v>0.39562461883040229</v>
      </c>
      <c r="DX48" s="80">
        <f t="shared" si="105"/>
        <v>6.7619786733872323E-3</v>
      </c>
      <c r="DY48" s="80">
        <f t="shared" si="106"/>
        <v>7.4313134315682198E-5</v>
      </c>
      <c r="DZ48" s="80">
        <f t="shared" si="107"/>
        <v>2.3013430422202368E-3</v>
      </c>
      <c r="EA48" s="80">
        <f t="shared" si="108"/>
        <v>1.7410285635825646</v>
      </c>
      <c r="EB48" s="80"/>
      <c r="EC48" s="80">
        <f t="shared" si="109"/>
        <v>1.6417034067135676</v>
      </c>
      <c r="ED48" s="80">
        <f t="shared" si="110"/>
        <v>2.2248706790788043E-2</v>
      </c>
      <c r="EE48" s="80">
        <f t="shared" si="111"/>
        <v>0.11459381528231383</v>
      </c>
      <c r="EF48" s="80">
        <f t="shared" si="112"/>
        <v>7.9727028772492436E-2</v>
      </c>
      <c r="EG48" s="80">
        <f t="shared" si="113"/>
        <v>1.7000881057268721E-3</v>
      </c>
      <c r="EH48" s="80">
        <f t="shared" si="114"/>
        <v>0.38466519784440406</v>
      </c>
      <c r="EI48" s="80">
        <f t="shared" si="115"/>
        <v>0.39562461883040229</v>
      </c>
      <c r="EJ48" s="80">
        <f t="shared" si="116"/>
        <v>6.7619786733872323E-3</v>
      </c>
      <c r="EK48" s="80">
        <f t="shared" si="117"/>
        <v>7.4313134315682198E-5</v>
      </c>
      <c r="EL48" s="80">
        <f t="shared" si="118"/>
        <v>6.9040291266607105E-3</v>
      </c>
      <c r="EM48" s="80">
        <f t="shared" si="119"/>
        <v>2.6540031832740585</v>
      </c>
      <c r="EN48" s="80">
        <f t="shared" si="120"/>
        <v>2.2607357963294596</v>
      </c>
      <c r="EO48" s="80"/>
      <c r="EP48" s="80">
        <f t="shared" si="121"/>
        <v>1.855728829256692</v>
      </c>
      <c r="EQ48" s="80">
        <f t="shared" si="122"/>
        <v>2.5149223931986431E-2</v>
      </c>
      <c r="ER48" s="80">
        <f t="shared" si="123"/>
        <v>0.14427117074330797</v>
      </c>
      <c r="ES48" s="80">
        <f t="shared" si="124"/>
        <v>2.8439722754487196E-2</v>
      </c>
      <c r="ET48" s="80">
        <f t="shared" si="125"/>
        <v>0.17271089349779517</v>
      </c>
      <c r="EU48" s="80">
        <f t="shared" si="126"/>
        <v>0.18024174788096242</v>
      </c>
      <c r="EV48" s="80">
        <f t="shared" si="127"/>
        <v>3.843450037530683E-3</v>
      </c>
      <c r="EW48" s="80">
        <f t="shared" si="128"/>
        <v>0.86962638236899792</v>
      </c>
      <c r="EX48" s="80">
        <f t="shared" si="129"/>
        <v>0.8944027376990884</v>
      </c>
      <c r="EY48" s="80">
        <f t="shared" si="130"/>
        <v>3.0574094481885816E-2</v>
      </c>
      <c r="EZ48" s="80">
        <f t="shared" si="131"/>
        <v>3.3600472576980378E-4</v>
      </c>
      <c r="FA48" s="80">
        <f t="shared" si="132"/>
        <v>1.0405457190362056E-2</v>
      </c>
      <c r="FB48" s="80">
        <f t="shared" si="133"/>
        <v>4.0430188210710716</v>
      </c>
      <c r="FC48" s="80">
        <f t="shared" si="134"/>
        <v>8.570163741637167E-2</v>
      </c>
      <c r="FD48" s="80">
        <f t="shared" si="135"/>
        <v>0.12768326730571644</v>
      </c>
      <c r="FE48" s="80">
        <f t="shared" si="136"/>
        <v>2.8439722754487196E-2</v>
      </c>
      <c r="FF48" s="80">
        <f t="shared" si="137"/>
        <v>0</v>
      </c>
      <c r="FG48" s="80">
        <f t="shared" si="138"/>
        <v>7.2135585371653987E-2</v>
      </c>
      <c r="FH48" s="80">
        <f t="shared" si="139"/>
        <v>5.2027285951810279E-3</v>
      </c>
      <c r="FI48" s="184">
        <f t="shared" si="140"/>
        <v>0.81706442373225341</v>
      </c>
      <c r="FJ48" s="80">
        <f t="shared" si="141"/>
        <v>0.11640185325885349</v>
      </c>
      <c r="FK48" s="80">
        <f t="shared" si="142"/>
        <v>1.0392443137124292</v>
      </c>
      <c r="FL48" s="80">
        <f t="shared" si="143"/>
        <v>0.81706442373225341</v>
      </c>
      <c r="FM48" s="80">
        <f t="shared" si="144"/>
        <v>1.9842787694912674</v>
      </c>
      <c r="FN48" s="80">
        <f t="shared" si="145"/>
        <v>-3.8005907738400917</v>
      </c>
      <c r="FO48" s="80">
        <f t="shared" si="146"/>
        <v>-3.8005907738400917</v>
      </c>
      <c r="FP48" s="80">
        <f t="shared" si="147"/>
        <v>0.52176480609778975</v>
      </c>
      <c r="FQ48" s="185">
        <f t="shared" ca="1" si="148"/>
        <v>1431.5685932520191</v>
      </c>
      <c r="FR48" s="185">
        <f t="shared" ca="1" si="149"/>
        <v>5.4046698482868907</v>
      </c>
      <c r="FS48" s="80">
        <f t="shared" ca="1" si="150"/>
        <v>0.14315685932520192</v>
      </c>
      <c r="FT48" s="184">
        <f t="shared" ca="1" si="151"/>
        <v>-1.3106006293859291</v>
      </c>
      <c r="FU48" s="184">
        <f t="shared" ca="1" si="152"/>
        <v>5.6844873991635536</v>
      </c>
      <c r="FV48" s="80">
        <f t="shared" si="153"/>
        <v>173.38874633922774</v>
      </c>
      <c r="FW48" s="80">
        <f t="shared" si="154"/>
        <v>6.6694648908436391E-2</v>
      </c>
      <c r="FX48" s="184">
        <f t="shared" si="155"/>
        <v>82.831963111591065</v>
      </c>
      <c r="FY48" s="184">
        <f t="shared" si="156"/>
        <v>312.77167665799834</v>
      </c>
      <c r="FZ48" s="184">
        <f t="shared" si="157"/>
        <v>1.6611494615586205E-3</v>
      </c>
      <c r="GA48" s="184">
        <f t="shared" si="158"/>
        <v>0.22612882819079183</v>
      </c>
      <c r="GB48" s="80">
        <f t="shared" si="159"/>
        <v>0.92882028221850499</v>
      </c>
      <c r="GC48" s="80">
        <f t="shared" si="160"/>
        <v>0.14969604129320735</v>
      </c>
      <c r="GD48" s="80">
        <f t="shared" si="161"/>
        <v>0.13167173884587233</v>
      </c>
      <c r="GE48" s="80">
        <f t="shared" si="162"/>
        <v>0.94641105331352637</v>
      </c>
      <c r="GF48" s="80">
        <f t="shared" si="163"/>
        <v>1.7755439520062311E-2</v>
      </c>
      <c r="GG48" s="80">
        <f t="shared" si="164"/>
        <v>9.4540110464590751E-2</v>
      </c>
      <c r="GH48" s="80">
        <f t="shared" si="165"/>
        <v>0.86832826115412765</v>
      </c>
      <c r="GI48" s="80">
        <f t="shared" si="166"/>
        <v>0.27085268894800929</v>
      </c>
      <c r="GJ48" s="80">
        <f t="shared" si="167"/>
        <v>-6.7293383819009333E-3</v>
      </c>
      <c r="GK48" s="80">
        <f t="shared" si="168"/>
        <v>1.7439790223312795E-2</v>
      </c>
      <c r="GL48" s="80">
        <f t="shared" si="169"/>
        <v>1.7439790223312795E-2</v>
      </c>
      <c r="GM48" s="80">
        <f t="shared" si="170"/>
        <v>7.7100320241277956E-2</v>
      </c>
      <c r="GN48" s="80">
        <f t="shared" si="171"/>
        <v>5.3739927558182216E-2</v>
      </c>
      <c r="GO48" s="80">
        <f t="shared" si="172"/>
        <v>0.81588645481081568</v>
      </c>
      <c r="GP48" s="80">
        <f t="shared" si="173"/>
        <v>0.8944027376990884</v>
      </c>
      <c r="GQ48" s="80">
        <f t="shared" si="174"/>
        <v>3.0574094481885816E-2</v>
      </c>
      <c r="GR48" s="80">
        <f t="shared" si="175"/>
        <v>440.09825896405999</v>
      </c>
      <c r="GS48" s="80">
        <f t="shared" si="176"/>
        <v>11.774602880206746</v>
      </c>
      <c r="GT48" s="80">
        <f t="shared" si="177"/>
        <v>2.2602108979157958</v>
      </c>
      <c r="GU48" s="80">
        <f t="shared" si="178"/>
        <v>9.2951173176787091E-6</v>
      </c>
      <c r="GV48" s="80">
        <f t="shared" si="179"/>
        <v>1903.4472772793536</v>
      </c>
      <c r="GW48" s="80">
        <f t="shared" si="180"/>
        <v>-8.2056134303140713E-3</v>
      </c>
      <c r="GX48" s="184">
        <f t="shared" ca="1" si="181"/>
        <v>20.903262441961644</v>
      </c>
      <c r="GY48" s="81" t="e">
        <f>#REF!</f>
        <v>#REF!</v>
      </c>
      <c r="GZ48" s="81" t="e">
        <f>#REF!</f>
        <v>#REF!</v>
      </c>
      <c r="HA48" s="81">
        <f t="shared" si="182"/>
        <v>6.4999510979415822</v>
      </c>
      <c r="HB48" s="81">
        <f t="shared" si="183"/>
        <v>5.2217331834330096</v>
      </c>
      <c r="HC48" s="81" t="e">
        <f t="shared" si="184"/>
        <v>#REF!</v>
      </c>
      <c r="HD48" s="80">
        <f t="shared" si="185"/>
        <v>440.09825896405999</v>
      </c>
      <c r="HE48" s="80">
        <f t="shared" si="186"/>
        <v>11.774602880206746</v>
      </c>
      <c r="HF48" s="81">
        <f t="shared" si="187"/>
        <v>7.778272290747168E-2</v>
      </c>
      <c r="HG48" s="81"/>
      <c r="HH48" s="82">
        <f t="shared" si="188"/>
        <v>9.8383560502121437E-2</v>
      </c>
      <c r="HI48" s="82">
        <f t="shared" si="189"/>
        <v>0.86962638236899792</v>
      </c>
      <c r="HJ48" s="82">
        <f t="shared" si="190"/>
        <v>3.0574094481885816E-2</v>
      </c>
      <c r="HK48" s="82">
        <f t="shared" si="191"/>
        <v>0</v>
      </c>
      <c r="HL48" s="82">
        <f t="shared" si="192"/>
        <v>5.5127542934485851E-2</v>
      </c>
      <c r="HM48" s="82">
        <f t="shared" si="193"/>
        <v>0</v>
      </c>
      <c r="HN48" s="82">
        <f t="shared" si="194"/>
        <v>0</v>
      </c>
      <c r="HO48" s="82">
        <f t="shared" si="195"/>
        <v>2.8439722754487196E-2</v>
      </c>
      <c r="HP48" s="82">
        <f t="shared" si="196"/>
        <v>8.914362780882211E-2</v>
      </c>
      <c r="HQ48" s="82">
        <f t="shared" si="197"/>
        <v>0.10163486566089973</v>
      </c>
      <c r="HR48" s="82">
        <f t="shared" si="198"/>
        <v>0.67389204592022944</v>
      </c>
      <c r="HS48" s="82">
        <f t="shared" si="199"/>
        <v>7.6239521035550956E-2</v>
      </c>
      <c r="HT48" s="82">
        <f t="shared" si="200"/>
        <v>6.7398198236283943E-2</v>
      </c>
      <c r="HU48" s="82">
        <f t="shared" si="201"/>
        <v>7.6249695827418197E-3</v>
      </c>
      <c r="HV48" s="82">
        <f t="shared" si="202"/>
        <v>3.0574094481885816E-2</v>
      </c>
      <c r="HW48" s="82"/>
      <c r="HX48" s="186">
        <f t="shared" si="203"/>
        <v>-8.7226432224780389E-7</v>
      </c>
      <c r="HY48" s="186">
        <f t="shared" si="204"/>
        <v>1.6741826678807273E-12</v>
      </c>
      <c r="HZ48" s="186">
        <f t="shared" si="205"/>
        <v>2.6916423013003668E-5</v>
      </c>
      <c r="IA48" s="186">
        <f t="shared" si="206"/>
        <v>7.638885076155051E-9</v>
      </c>
      <c r="IB48" s="82">
        <f t="shared" si="207"/>
        <v>2.2602108979157958</v>
      </c>
      <c r="IC48" s="82" t="e">
        <f t="shared" ca="1" si="208"/>
        <v>#REF!</v>
      </c>
      <c r="ID48" s="82" t="e">
        <f ca="1">ID$8+ID$9*IE48+ID$10*#REF!+ID$11*EW48/(EW48+EU48)</f>
        <v>#REF!</v>
      </c>
      <c r="IE48" s="82" t="e">
        <f t="shared" ca="1" si="209"/>
        <v>#REF!</v>
      </c>
      <c r="IF48" s="82" t="e">
        <f ca="1">IF$8+IF$9*IE48+IF$10*#REF!+IF$11*(EW48/(EW48+EU48))</f>
        <v>#REF!</v>
      </c>
      <c r="IG48" s="82" t="e">
        <f t="shared" ca="1" si="210"/>
        <v>#REF!</v>
      </c>
      <c r="IH48" s="184">
        <f t="shared" si="211"/>
        <v>6.6694648908436391E-2</v>
      </c>
      <c r="II48" s="187">
        <f t="shared" si="212"/>
        <v>-25</v>
      </c>
      <c r="IJ48" s="187"/>
      <c r="IK48" s="82">
        <f t="shared" si="213"/>
        <v>2.0727955073203796</v>
      </c>
      <c r="IL48" s="187">
        <f t="shared" si="214"/>
        <v>1903.4472772793536</v>
      </c>
      <c r="IM48" s="186">
        <f t="shared" si="215"/>
        <v>1.2281510243095054E-5</v>
      </c>
    </row>
    <row r="49" spans="1:247" ht="14" x14ac:dyDescent="0.2">
      <c r="A49" s="189" t="s">
        <v>232</v>
      </c>
      <c r="F49" s="193">
        <v>51.250334881752664</v>
      </c>
      <c r="G49" s="193">
        <v>1.6765003552327717</v>
      </c>
      <c r="H49" s="193">
        <v>17.692230005780477</v>
      </c>
      <c r="I49" s="193">
        <v>7.1310886989191582</v>
      </c>
      <c r="J49" s="193">
        <v>0.14048885658375179</v>
      </c>
      <c r="K49" s="193">
        <v>4.3645204778685578</v>
      </c>
      <c r="L49" s="193">
        <v>10.321247997019631</v>
      </c>
      <c r="M49" s="193">
        <v>5.310478778865817</v>
      </c>
      <c r="N49" s="193">
        <v>1.1894723190757654</v>
      </c>
      <c r="O49" s="193">
        <v>0.33358443124964637</v>
      </c>
      <c r="P49" s="193">
        <v>0.59005319765175768</v>
      </c>
      <c r="Q49" s="194">
        <v>1.5</v>
      </c>
      <c r="R49" s="176">
        <f t="shared" ca="1" si="4"/>
        <v>8.2394341076874671</v>
      </c>
      <c r="T49" s="4">
        <v>50.601100000000002</v>
      </c>
      <c r="U49" s="4">
        <v>0.63549999999999995</v>
      </c>
      <c r="V49" s="4">
        <v>3.1476000000000002</v>
      </c>
      <c r="W49" s="4">
        <v>4.649</v>
      </c>
      <c r="X49" s="4">
        <v>9.2700000000000005E-2</v>
      </c>
      <c r="Y49" s="4">
        <v>16.412700000000001</v>
      </c>
      <c r="Z49" s="4">
        <v>22.126899999999999</v>
      </c>
      <c r="AA49" s="4">
        <v>0.38650000000000001</v>
      </c>
      <c r="AB49" s="4">
        <v>1.8E-3</v>
      </c>
      <c r="AC49" s="4">
        <v>0.66900000000000004</v>
      </c>
      <c r="AE49" s="177">
        <f t="shared" ca="1" si="22"/>
        <v>1396.909729918626</v>
      </c>
      <c r="AF49" s="178">
        <f t="shared" ca="1" si="23"/>
        <v>1123.7597299186259</v>
      </c>
      <c r="AG49" s="178">
        <f t="shared" ca="1" si="24"/>
        <v>3.9158137800581709</v>
      </c>
      <c r="AH49" s="175"/>
      <c r="AI49" s="179">
        <f t="shared" ca="1" si="25"/>
        <v>1419.7973603891705</v>
      </c>
      <c r="AJ49" s="179">
        <f t="shared" ca="1" si="26"/>
        <v>3.9992668703678325</v>
      </c>
      <c r="AK49" s="179"/>
      <c r="AL49" s="179">
        <f t="shared" si="27"/>
        <v>1388.4215182001938</v>
      </c>
      <c r="AM49" s="179">
        <f t="shared" si="28"/>
        <v>1.3756823782591554</v>
      </c>
      <c r="AN49" s="180"/>
      <c r="AO49" s="179">
        <f t="shared" ca="1" si="29"/>
        <v>1392.0365800708614</v>
      </c>
      <c r="AP49" s="179">
        <f t="shared" ca="1" si="30"/>
        <v>1118.8865800708613</v>
      </c>
      <c r="AQ49" s="179">
        <f t="shared" ca="1" si="31"/>
        <v>2.9876448819167871</v>
      </c>
      <c r="AR49" s="179"/>
      <c r="AS49" s="179">
        <f t="shared" ca="1" si="32"/>
        <v>1388.3891808400585</v>
      </c>
      <c r="AT49" s="179">
        <f t="shared" ca="1" si="33"/>
        <v>1115.2391808400585</v>
      </c>
      <c r="AU49" s="181">
        <f t="shared" ca="1" si="34"/>
        <v>2.8547311374098934</v>
      </c>
      <c r="AV49" s="80"/>
      <c r="AW49" s="181">
        <f t="shared" si="35"/>
        <v>1401.8505538699394</v>
      </c>
      <c r="AX49" s="181">
        <f t="shared" si="36"/>
        <v>1128.7005538699395</v>
      </c>
      <c r="AY49" s="181">
        <f t="shared" ca="1" si="37"/>
        <v>1419.7973603891705</v>
      </c>
      <c r="AZ49" s="181">
        <f t="shared" ca="1" si="38"/>
        <v>1146.6473603891704</v>
      </c>
      <c r="BA49" s="181">
        <f t="shared" ca="1" si="39"/>
        <v>3.9992668703678325</v>
      </c>
      <c r="BB49" s="181"/>
      <c r="BC49" s="181">
        <f t="shared" si="40"/>
        <v>1388.4215182001938</v>
      </c>
      <c r="BD49" s="181">
        <f t="shared" si="41"/>
        <v>1.3756823782591554</v>
      </c>
      <c r="BE49" s="181">
        <f t="shared" si="42"/>
        <v>1115.2715182001939</v>
      </c>
      <c r="BF49" s="181"/>
      <c r="BG49" s="181">
        <f t="shared" ca="1" si="43"/>
        <v>4.4324457414014162</v>
      </c>
      <c r="BH49" s="181">
        <f t="shared" ca="1" si="44"/>
        <v>4.5473782847335027</v>
      </c>
      <c r="BI49" s="181">
        <f t="shared" ca="1" si="45"/>
        <v>1123.419099580176</v>
      </c>
      <c r="BJ49" s="181">
        <f t="shared" ca="1" si="46"/>
        <v>1125.1250828100237</v>
      </c>
      <c r="BK49" s="181">
        <f t="shared" ca="1" si="47"/>
        <v>1125.1250828100237</v>
      </c>
      <c r="BL49" s="181"/>
      <c r="BM49" s="181">
        <f t="shared" si="48"/>
        <v>1105.4309989084682</v>
      </c>
      <c r="BN49" s="180"/>
      <c r="BO49" s="182">
        <f t="shared" ca="1" si="49"/>
        <v>0.76428032673387203</v>
      </c>
      <c r="BP49" s="182">
        <f t="shared" ca="1" si="50"/>
        <v>0.81434311392245007</v>
      </c>
      <c r="BQ49" s="182">
        <f t="shared" ca="1" si="51"/>
        <v>5.6754227939892453E-2</v>
      </c>
      <c r="BR49" s="182">
        <f t="shared" ca="1" si="52"/>
        <v>1.1707032998582513E-2</v>
      </c>
      <c r="BS49" s="182">
        <f t="shared" ca="1" si="53"/>
        <v>2.4354827142806724E-2</v>
      </c>
      <c r="BT49" s="182">
        <f t="shared" ca="1" si="54"/>
        <v>0.10228422030140898</v>
      </c>
      <c r="BU49" s="182">
        <f t="shared" si="55"/>
        <v>9.9000731048873247E-2</v>
      </c>
      <c r="BV49" s="181">
        <f t="shared" ca="1" si="56"/>
        <v>1.1084441533540139</v>
      </c>
      <c r="BW49" s="180"/>
      <c r="BX49" s="182">
        <f t="shared" si="57"/>
        <v>0.81616703539116131</v>
      </c>
      <c r="BY49" s="182">
        <f t="shared" si="58"/>
        <v>0.12016624774604417</v>
      </c>
      <c r="BZ49" s="182">
        <f t="shared" si="59"/>
        <v>0</v>
      </c>
      <c r="CA49" s="182">
        <f t="shared" si="60"/>
        <v>2.35800480151106E-2</v>
      </c>
      <c r="CB49" s="182">
        <f t="shared" si="61"/>
        <v>5.731996194527722E-2</v>
      </c>
      <c r="CC49" s="182">
        <f t="shared" si="62"/>
        <v>9.8533299778538006E-3</v>
      </c>
      <c r="CD49" s="182">
        <f t="shared" si="63"/>
        <v>1.0270866230754472</v>
      </c>
      <c r="CE49" s="182">
        <f t="shared" si="64"/>
        <v>0.17336451620938695</v>
      </c>
      <c r="CF49" s="180"/>
      <c r="CG49" s="181">
        <f t="shared" ca="1" si="65"/>
        <v>0.30082940584225071</v>
      </c>
      <c r="CH49" s="181">
        <f t="shared" ca="1" si="66"/>
        <v>1.0194428362122743</v>
      </c>
      <c r="CI49" s="181">
        <f t="shared" ca="1" si="67"/>
        <v>6.1205484245762856</v>
      </c>
      <c r="CJ49" s="181">
        <f t="shared" ca="1" si="68"/>
        <v>1176.6356236309866</v>
      </c>
      <c r="CK49" s="183">
        <f t="shared" ca="1" si="69"/>
        <v>0.26774073936746928</v>
      </c>
      <c r="CL49" s="79"/>
      <c r="CM49" s="181">
        <f t="shared" si="70"/>
        <v>0.58608885426080015</v>
      </c>
      <c r="CN49" s="181">
        <f t="shared" si="71"/>
        <v>0.36064356575299877</v>
      </c>
      <c r="CO49" s="181">
        <f t="shared" ca="1" si="72"/>
        <v>870.78898386025878</v>
      </c>
      <c r="CP49" s="184"/>
      <c r="CQ49" s="80">
        <f t="shared" si="73"/>
        <v>0.85297381981237475</v>
      </c>
      <c r="CR49" s="80">
        <f t="shared" si="74"/>
        <v>2.0988051338187E-2</v>
      </c>
      <c r="CS49" s="80">
        <f t="shared" si="75"/>
        <v>0.34703916214592789</v>
      </c>
      <c r="CT49" s="80">
        <f t="shared" si="76"/>
        <v>9.9254641832007703E-2</v>
      </c>
      <c r="CU49" s="80">
        <f t="shared" si="77"/>
        <v>1.9804596522819636E-3</v>
      </c>
      <c r="CV49" s="80">
        <f t="shared" si="78"/>
        <v>0.10828893316532581</v>
      </c>
      <c r="CW49" s="80">
        <f t="shared" si="79"/>
        <v>0.18405361156222705</v>
      </c>
      <c r="CX49" s="80">
        <f t="shared" si="80"/>
        <v>0.17136408612820869</v>
      </c>
      <c r="CY49" s="80">
        <f t="shared" si="81"/>
        <v>2.5255261774932387E-2</v>
      </c>
      <c r="CZ49" s="80">
        <f t="shared" si="82"/>
        <v>4.3893208110312668E-3</v>
      </c>
      <c r="DA49" s="80">
        <f t="shared" si="83"/>
        <v>8.3142971551006094E-3</v>
      </c>
      <c r="DB49" s="80">
        <f t="shared" si="84"/>
        <v>1.8239016453776054</v>
      </c>
      <c r="DC49" s="80"/>
      <c r="DD49" s="80">
        <f t="shared" si="85"/>
        <v>0.46766437322654103</v>
      </c>
      <c r="DE49" s="80">
        <f t="shared" si="86"/>
        <v>1.150722759167302E-2</v>
      </c>
      <c r="DF49" s="80">
        <f t="shared" si="87"/>
        <v>0.19027295853668677</v>
      </c>
      <c r="DG49" s="80">
        <f t="shared" si="88"/>
        <v>5.441885645728383E-2</v>
      </c>
      <c r="DH49" s="80">
        <f t="shared" si="89"/>
        <v>1.0858368691651385E-3</v>
      </c>
      <c r="DI49" s="80">
        <f t="shared" si="90"/>
        <v>5.9372134149759254E-2</v>
      </c>
      <c r="DJ49" s="80">
        <f t="shared" si="91"/>
        <v>0.10091202671409517</v>
      </c>
      <c r="DK49" s="80">
        <f t="shared" si="92"/>
        <v>9.395467489297149E-2</v>
      </c>
      <c r="DL49" s="80">
        <f t="shared" si="93"/>
        <v>1.3846833155141843E-2</v>
      </c>
      <c r="DM49" s="80">
        <f t="shared" si="94"/>
        <v>2.4065556507146734E-3</v>
      </c>
      <c r="DN49" s="80">
        <f t="shared" si="95"/>
        <v>4.5585227559676259E-3</v>
      </c>
      <c r="DO49" s="80">
        <f t="shared" si="96"/>
        <v>0.99999999999999978</v>
      </c>
      <c r="DP49" s="80">
        <f t="shared" si="97"/>
        <v>52.176480609778977</v>
      </c>
      <c r="DQ49" s="80">
        <f t="shared" si="98"/>
        <v>0.84216842003651537</v>
      </c>
      <c r="DR49" s="80">
        <f t="shared" si="99"/>
        <v>7.9558030416080356E-3</v>
      </c>
      <c r="DS49" s="80">
        <f t="shared" si="100"/>
        <v>3.0870627004442878E-2</v>
      </c>
      <c r="DT49" s="80">
        <f t="shared" si="101"/>
        <v>6.4707487083556031E-2</v>
      </c>
      <c r="DU49" s="80">
        <f t="shared" si="102"/>
        <v>1.3067841409691631E-3</v>
      </c>
      <c r="DV49" s="80">
        <f t="shared" si="103"/>
        <v>0.40721856670735701</v>
      </c>
      <c r="DW49" s="80">
        <f t="shared" si="104"/>
        <v>0.39457785132691603</v>
      </c>
      <c r="DX49" s="80">
        <f t="shared" si="105"/>
        <v>6.2359932170464464E-3</v>
      </c>
      <c r="DY49" s="80">
        <f t="shared" si="106"/>
        <v>1.9109091681175421E-5</v>
      </c>
      <c r="DZ49" s="80">
        <f t="shared" si="107"/>
        <v>4.4013679109357875E-3</v>
      </c>
      <c r="EA49" s="80">
        <f t="shared" si="108"/>
        <v>1.7594620095610278</v>
      </c>
      <c r="EB49" s="80"/>
      <c r="EC49" s="80">
        <f t="shared" si="109"/>
        <v>1.6843368400730307</v>
      </c>
      <c r="ED49" s="80">
        <f t="shared" si="110"/>
        <v>1.5911606083216071E-2</v>
      </c>
      <c r="EE49" s="80">
        <f t="shared" si="111"/>
        <v>9.2611881013328637E-2</v>
      </c>
      <c r="EF49" s="80">
        <f t="shared" si="112"/>
        <v>6.4707487083556031E-2</v>
      </c>
      <c r="EG49" s="80">
        <f t="shared" si="113"/>
        <v>1.3067841409691631E-3</v>
      </c>
      <c r="EH49" s="80">
        <f t="shared" si="114"/>
        <v>0.40721856670735701</v>
      </c>
      <c r="EI49" s="80">
        <f t="shared" si="115"/>
        <v>0.39457785132691603</v>
      </c>
      <c r="EJ49" s="80">
        <f t="shared" si="116"/>
        <v>6.2359932170464464E-3</v>
      </c>
      <c r="EK49" s="80">
        <f t="shared" si="117"/>
        <v>1.9109091681175421E-5</v>
      </c>
      <c r="EL49" s="80">
        <f t="shared" si="118"/>
        <v>1.3204103732807362E-2</v>
      </c>
      <c r="EM49" s="80">
        <f t="shared" si="119"/>
        <v>2.6801302224699084</v>
      </c>
      <c r="EN49" s="80">
        <f t="shared" si="120"/>
        <v>2.2386971907919544</v>
      </c>
      <c r="EO49" s="80"/>
      <c r="EP49" s="80">
        <f t="shared" si="121"/>
        <v>1.8853600761094456</v>
      </c>
      <c r="EQ49" s="80">
        <f t="shared" si="122"/>
        <v>1.7810633919741997E-2</v>
      </c>
      <c r="ER49" s="80">
        <f t="shared" si="123"/>
        <v>0.11463992389055444</v>
      </c>
      <c r="ES49" s="80">
        <f t="shared" si="124"/>
        <v>2.35800480151106E-2</v>
      </c>
      <c r="ET49" s="80">
        <f t="shared" si="125"/>
        <v>0.13821997190566504</v>
      </c>
      <c r="EU49" s="80">
        <f t="shared" si="126"/>
        <v>0.14486046955716356</v>
      </c>
      <c r="EV49" s="80">
        <f t="shared" si="127"/>
        <v>2.9254939853591427E-3</v>
      </c>
      <c r="EW49" s="80">
        <f t="shared" si="128"/>
        <v>0.91163906132608619</v>
      </c>
      <c r="EX49" s="80">
        <f t="shared" si="129"/>
        <v>0.88334032731429235</v>
      </c>
      <c r="EY49" s="80">
        <f t="shared" si="130"/>
        <v>2.7921000993599124E-2</v>
      </c>
      <c r="EZ49" s="80">
        <f t="shared" si="131"/>
        <v>8.5558939730466643E-5</v>
      </c>
      <c r="FA49" s="80">
        <f t="shared" si="132"/>
        <v>1.9706659955707601E-2</v>
      </c>
      <c r="FB49" s="80">
        <f t="shared" si="133"/>
        <v>4.0318692540067902</v>
      </c>
      <c r="FC49" s="80">
        <f t="shared" si="134"/>
        <v>6.365294907385137E-2</v>
      </c>
      <c r="FD49" s="80">
        <f t="shared" si="135"/>
        <v>9.4852046033345516E-2</v>
      </c>
      <c r="FE49" s="80">
        <f t="shared" si="136"/>
        <v>2.35800480151106E-2</v>
      </c>
      <c r="FF49" s="80">
        <f t="shared" si="137"/>
        <v>0</v>
      </c>
      <c r="FG49" s="80">
        <f t="shared" si="138"/>
        <v>5.731996194527722E-2</v>
      </c>
      <c r="FH49" s="80">
        <f t="shared" si="139"/>
        <v>9.8533299778538006E-3</v>
      </c>
      <c r="FI49" s="184">
        <f t="shared" si="140"/>
        <v>0.81616703539116131</v>
      </c>
      <c r="FJ49" s="80">
        <f t="shared" si="141"/>
        <v>0.12016624774604417</v>
      </c>
      <c r="FK49" s="80">
        <f t="shared" si="142"/>
        <v>1.0270866230754472</v>
      </c>
      <c r="FL49" s="80">
        <f t="shared" si="143"/>
        <v>0.81616703539116131</v>
      </c>
      <c r="FM49" s="80">
        <f t="shared" si="144"/>
        <v>1.7968928444108803</v>
      </c>
      <c r="FN49" s="80">
        <f t="shared" si="145"/>
        <v>-3.9868777874019834</v>
      </c>
      <c r="FO49" s="80">
        <f t="shared" si="146"/>
        <v>-3.9868777874019834</v>
      </c>
      <c r="FP49" s="80">
        <f t="shared" si="147"/>
        <v>0.52176480609778975</v>
      </c>
      <c r="FQ49" s="185">
        <f t="shared" ca="1" si="148"/>
        <v>1419.7973603891705</v>
      </c>
      <c r="FR49" s="185">
        <f t="shared" ca="1" si="149"/>
        <v>3.9992668703678325</v>
      </c>
      <c r="FS49" s="80">
        <f t="shared" ca="1" si="150"/>
        <v>0.14197973603891706</v>
      </c>
      <c r="FT49" s="184">
        <f t="shared" ca="1" si="151"/>
        <v>-0.83660453920550182</v>
      </c>
      <c r="FU49" s="184">
        <f t="shared" ca="1" si="152"/>
        <v>5.685863815346436</v>
      </c>
      <c r="FV49" s="80">
        <f t="shared" si="153"/>
        <v>172.65402316618633</v>
      </c>
      <c r="FW49" s="80">
        <f t="shared" si="154"/>
        <v>8.0411334644085425E-2</v>
      </c>
      <c r="FX49" s="184">
        <f t="shared" si="155"/>
        <v>86.288638534836082</v>
      </c>
      <c r="FY49" s="184">
        <f t="shared" si="156"/>
        <v>312.34794213037094</v>
      </c>
      <c r="FZ49" s="184">
        <f t="shared" si="157"/>
        <v>1.6611494615586205E-3</v>
      </c>
      <c r="GA49" s="184">
        <f t="shared" si="158"/>
        <v>0.17336451620938695</v>
      </c>
      <c r="GB49" s="80">
        <f t="shared" si="159"/>
        <v>0.91418682229325066</v>
      </c>
      <c r="GC49" s="80">
        <f t="shared" si="160"/>
        <v>0.12475029096441156</v>
      </c>
      <c r="GD49" s="80">
        <f t="shared" si="161"/>
        <v>0.13033992426859553</v>
      </c>
      <c r="GE49" s="80">
        <f t="shared" si="162"/>
        <v>0.95860931806514738</v>
      </c>
      <c r="GF49" s="80">
        <f t="shared" si="163"/>
        <v>3.4237263744250956E-2</v>
      </c>
      <c r="GG49" s="80">
        <f t="shared" si="164"/>
        <v>8.1207520483312187E-2</v>
      </c>
      <c r="GH49" s="80">
        <f t="shared" si="165"/>
        <v>0.86966007573140447</v>
      </c>
      <c r="GI49" s="80">
        <f t="shared" si="166"/>
        <v>0.27465878132005189</v>
      </c>
      <c r="GJ49" s="80">
        <f t="shared" si="167"/>
        <v>-6.9686753863589558E-3</v>
      </c>
      <c r="GK49" s="80">
        <f t="shared" si="168"/>
        <v>1.7854543029455845E-2</v>
      </c>
      <c r="GL49" s="80">
        <f t="shared" si="169"/>
        <v>1.7854543029455845E-2</v>
      </c>
      <c r="GM49" s="80">
        <f t="shared" si="170"/>
        <v>6.3352977453856346E-2</v>
      </c>
      <c r="GN49" s="80">
        <f t="shared" si="171"/>
        <v>6.7958634677293503E-2</v>
      </c>
      <c r="GO49" s="80">
        <f t="shared" si="172"/>
        <v>0.84368042664879273</v>
      </c>
      <c r="GP49" s="80">
        <f t="shared" si="173"/>
        <v>0.88334032731429235</v>
      </c>
      <c r="GQ49" s="80">
        <f t="shared" si="174"/>
        <v>2.7921000993599124E-2</v>
      </c>
      <c r="GR49" s="80">
        <f t="shared" si="175"/>
        <v>439.61787442175415</v>
      </c>
      <c r="GS49" s="80">
        <f t="shared" si="176"/>
        <v>11.791717791065375</v>
      </c>
      <c r="GT49" s="80">
        <f t="shared" si="177"/>
        <v>2.2061283150182751</v>
      </c>
      <c r="GU49" s="80">
        <f t="shared" si="178"/>
        <v>9.0727026955126571E-6</v>
      </c>
      <c r="GV49" s="80">
        <f t="shared" si="179"/>
        <v>1855.3260850725769</v>
      </c>
      <c r="GW49" s="80">
        <f t="shared" si="180"/>
        <v>-8.0209772862454565E-3</v>
      </c>
      <c r="GX49" s="184">
        <f t="shared" ca="1" si="181"/>
        <v>19.095173424576284</v>
      </c>
      <c r="GY49" s="81" t="e">
        <f>#REF!</f>
        <v>#REF!</v>
      </c>
      <c r="GZ49" s="81" t="e">
        <f>#REF!</f>
        <v>#REF!</v>
      </c>
      <c r="HA49" s="81">
        <f t="shared" si="182"/>
        <v>6.4999510979415822</v>
      </c>
      <c r="HB49" s="81">
        <f t="shared" si="183"/>
        <v>5.2217331834330096</v>
      </c>
      <c r="HC49" s="81" t="e">
        <f t="shared" si="184"/>
        <v>#REF!</v>
      </c>
      <c r="HD49" s="80">
        <f t="shared" si="185"/>
        <v>439.61787442175415</v>
      </c>
      <c r="HE49" s="80">
        <f t="shared" si="186"/>
        <v>11.791717791065375</v>
      </c>
      <c r="HF49" s="81">
        <f t="shared" si="187"/>
        <v>0.43839754434512201</v>
      </c>
      <c r="HG49" s="81"/>
      <c r="HH49" s="82">
        <f t="shared" si="188"/>
        <v>8.413301446867133E-2</v>
      </c>
      <c r="HI49" s="82">
        <f t="shared" si="189"/>
        <v>0.91163906132608619</v>
      </c>
      <c r="HJ49" s="82">
        <f t="shared" si="190"/>
        <v>2.7921000993599124E-2</v>
      </c>
      <c r="HK49" s="82">
        <f t="shared" si="191"/>
        <v>0</v>
      </c>
      <c r="HL49" s="82">
        <f t="shared" si="192"/>
        <v>3.5731948080252249E-2</v>
      </c>
      <c r="HM49" s="82">
        <f t="shared" si="193"/>
        <v>0</v>
      </c>
      <c r="HN49" s="82">
        <f t="shared" si="194"/>
        <v>0</v>
      </c>
      <c r="HO49" s="82">
        <f t="shared" si="195"/>
        <v>2.35800480151106E-2</v>
      </c>
      <c r="HP49" s="82">
        <f t="shared" si="196"/>
        <v>7.8907975810302192E-2</v>
      </c>
      <c r="HQ49" s="82">
        <f t="shared" si="197"/>
        <v>8.4490232768901552E-2</v>
      </c>
      <c r="HR49" s="82">
        <f t="shared" si="198"/>
        <v>0.70375272740891781</v>
      </c>
      <c r="HS49" s="82">
        <f t="shared" si="199"/>
        <v>6.4947676014820141E-2</v>
      </c>
      <c r="HT49" s="82">
        <f t="shared" si="200"/>
        <v>8.1241120665239058E-2</v>
      </c>
      <c r="HU49" s="82">
        <f t="shared" si="201"/>
        <v>7.4975510268693764E-3</v>
      </c>
      <c r="HV49" s="82">
        <f t="shared" si="202"/>
        <v>2.7921000993599124E-2</v>
      </c>
      <c r="HW49" s="82"/>
      <c r="HX49" s="186">
        <f t="shared" si="203"/>
        <v>-8.6928668399421091E-7</v>
      </c>
      <c r="HY49" s="186">
        <f t="shared" si="204"/>
        <v>1.6445317725485138E-12</v>
      </c>
      <c r="HZ49" s="186">
        <f t="shared" si="205"/>
        <v>2.700924854183936E-5</v>
      </c>
      <c r="IA49" s="186">
        <f t="shared" si="206"/>
        <v>7.7314179523701669E-9</v>
      </c>
      <c r="IB49" s="82">
        <f t="shared" si="207"/>
        <v>2.2061283150182751</v>
      </c>
      <c r="IC49" s="82" t="e">
        <f t="shared" ca="1" si="208"/>
        <v>#REF!</v>
      </c>
      <c r="ID49" s="82" t="e">
        <f ca="1">ID$8+ID$9*IE49+ID$10*#REF!+ID$11*EW49/(EW49+EU49)</f>
        <v>#REF!</v>
      </c>
      <c r="IE49" s="82" t="e">
        <f t="shared" ca="1" si="209"/>
        <v>#REF!</v>
      </c>
      <c r="IF49" s="82" t="e">
        <f ca="1">IF$8+IF$9*IE49+IF$10*#REF!+IF$11*(EW49/(EW49+EU49))</f>
        <v>#REF!</v>
      </c>
      <c r="IG49" s="82" t="e">
        <f t="shared" ca="1" si="210"/>
        <v>#REF!</v>
      </c>
      <c r="IH49" s="184">
        <f t="shared" si="211"/>
        <v>8.0411334644085425E-2</v>
      </c>
      <c r="II49" s="187">
        <f t="shared" si="212"/>
        <v>-25</v>
      </c>
      <c r="IJ49" s="187"/>
      <c r="IK49" s="82">
        <f t="shared" si="213"/>
        <v>2.0737541134775714</v>
      </c>
      <c r="IL49" s="187">
        <f t="shared" si="214"/>
        <v>1855.3260850725769</v>
      </c>
      <c r="IM49" s="186">
        <f t="shared" si="215"/>
        <v>1.257806307264979E-5</v>
      </c>
    </row>
    <row r="50" spans="1:247" ht="14" x14ac:dyDescent="0.2">
      <c r="A50" s="189" t="s">
        <v>232</v>
      </c>
      <c r="F50" s="193">
        <v>51.250334881752664</v>
      </c>
      <c r="G50" s="193">
        <v>1.6765003552327717</v>
      </c>
      <c r="H50" s="193">
        <v>17.692230005780477</v>
      </c>
      <c r="I50" s="193">
        <v>7.1310886989191582</v>
      </c>
      <c r="J50" s="193">
        <v>0.14048885658375179</v>
      </c>
      <c r="K50" s="193">
        <v>4.3645204778685578</v>
      </c>
      <c r="L50" s="193">
        <v>10.321247997019631</v>
      </c>
      <c r="M50" s="193">
        <v>5.310478778865817</v>
      </c>
      <c r="N50" s="193">
        <v>1.1894723190757654</v>
      </c>
      <c r="O50" s="193">
        <v>0.33358443124964637</v>
      </c>
      <c r="P50" s="193">
        <v>0.59005319765175768</v>
      </c>
      <c r="Q50" s="194">
        <v>1.5</v>
      </c>
      <c r="R50" s="176">
        <f t="shared" ca="1" si="4"/>
        <v>8.1147599327322997</v>
      </c>
      <c r="T50" s="4">
        <v>49.2483</v>
      </c>
      <c r="U50" s="4">
        <v>1.2645</v>
      </c>
      <c r="V50" s="4">
        <v>3.5718000000000001</v>
      </c>
      <c r="W50" s="4">
        <v>7.3320999999999996</v>
      </c>
      <c r="X50" s="4">
        <v>0.2006</v>
      </c>
      <c r="Y50" s="4">
        <v>14.668100000000001</v>
      </c>
      <c r="Z50" s="4">
        <v>21.654499999999999</v>
      </c>
      <c r="AA50" s="4">
        <v>0.42120000000000002</v>
      </c>
      <c r="AB50" s="4">
        <v>0</v>
      </c>
      <c r="AC50" s="4">
        <v>3.5000000000000003E-2</v>
      </c>
      <c r="AE50" s="177">
        <f t="shared" ca="1" si="22"/>
        <v>1397.8857717872168</v>
      </c>
      <c r="AF50" s="178">
        <f t="shared" ca="1" si="23"/>
        <v>1124.7357717872169</v>
      </c>
      <c r="AG50" s="178">
        <f t="shared" ca="1" si="24"/>
        <v>3.8726779543154333</v>
      </c>
      <c r="AH50" s="175"/>
      <c r="AI50" s="179">
        <f t="shared" ca="1" si="25"/>
        <v>1419.1468840062043</v>
      </c>
      <c r="AJ50" s="179">
        <f t="shared" ca="1" si="26"/>
        <v>3.8959459354151393</v>
      </c>
      <c r="AK50" s="179"/>
      <c r="AL50" s="179">
        <f t="shared" si="27"/>
        <v>1388.5374619544566</v>
      </c>
      <c r="AM50" s="179">
        <f t="shared" si="28"/>
        <v>1.3047653854397852</v>
      </c>
      <c r="AN50" s="180"/>
      <c r="AO50" s="179">
        <f t="shared" ca="1" si="29"/>
        <v>1393.0077965344401</v>
      </c>
      <c r="AP50" s="179">
        <f t="shared" ca="1" si="30"/>
        <v>1119.8577965344402</v>
      </c>
      <c r="AQ50" s="179">
        <f t="shared" ca="1" si="31"/>
        <v>2.9448860110014445</v>
      </c>
      <c r="AR50" s="179"/>
      <c r="AS50" s="179">
        <f t="shared" ca="1" si="32"/>
        <v>1387.4103391367182</v>
      </c>
      <c r="AT50" s="179">
        <f t="shared" ca="1" si="33"/>
        <v>1114.2603391367184</v>
      </c>
      <c r="AU50" s="181">
        <f t="shared" ca="1" si="34"/>
        <v>2.7412248305820137</v>
      </c>
      <c r="AV50" s="80"/>
      <c r="AW50" s="181">
        <f t="shared" si="35"/>
        <v>1401.4796045668866</v>
      </c>
      <c r="AX50" s="181">
        <f t="shared" si="36"/>
        <v>1128.3296045668867</v>
      </c>
      <c r="AY50" s="181">
        <f t="shared" ca="1" si="37"/>
        <v>1419.1468840062043</v>
      </c>
      <c r="AZ50" s="181">
        <f t="shared" ca="1" si="38"/>
        <v>1145.9968840062043</v>
      </c>
      <c r="BA50" s="181">
        <f t="shared" ca="1" si="39"/>
        <v>3.8959459354151393</v>
      </c>
      <c r="BB50" s="181"/>
      <c r="BC50" s="181">
        <f t="shared" si="40"/>
        <v>1388.5374619544566</v>
      </c>
      <c r="BD50" s="181">
        <f t="shared" si="41"/>
        <v>1.3047653854397852</v>
      </c>
      <c r="BE50" s="181">
        <f t="shared" si="42"/>
        <v>1115.3874619544567</v>
      </c>
      <c r="BF50" s="181"/>
      <c r="BG50" s="181">
        <f t="shared" ca="1" si="43"/>
        <v>4.3590887243084229</v>
      </c>
      <c r="BH50" s="181">
        <f t="shared" ca="1" si="44"/>
        <v>4.534608970091103</v>
      </c>
      <c r="BI50" s="181">
        <f t="shared" ca="1" si="45"/>
        <v>1124.0975250550014</v>
      </c>
      <c r="BJ50" s="181">
        <f t="shared" ca="1" si="46"/>
        <v>1124.2314948651019</v>
      </c>
      <c r="BK50" s="181">
        <f t="shared" ca="1" si="47"/>
        <v>1124.2314948651019</v>
      </c>
      <c r="BL50" s="181"/>
      <c r="BM50" s="181">
        <f t="shared" si="48"/>
        <v>1105.0820155660067</v>
      </c>
      <c r="BN50" s="180"/>
      <c r="BO50" s="182">
        <f t="shared" ca="1" si="49"/>
        <v>0.75923696032284338</v>
      </c>
      <c r="BP50" s="182">
        <f t="shared" ca="1" si="50"/>
        <v>0.81313295610428771</v>
      </c>
      <c r="BQ50" s="182">
        <f t="shared" ca="1" si="51"/>
        <v>5.8915013474943066E-2</v>
      </c>
      <c r="BR50" s="182">
        <f t="shared" ca="1" si="52"/>
        <v>1.2120074879543535E-2</v>
      </c>
      <c r="BS50" s="182">
        <f t="shared" ca="1" si="53"/>
        <v>2.4354400457250808E-2</v>
      </c>
      <c r="BT50" s="182">
        <f t="shared" ca="1" si="54"/>
        <v>0.10061500239848825</v>
      </c>
      <c r="BU50" s="182">
        <f t="shared" si="55"/>
        <v>9.9000731048873247E-2</v>
      </c>
      <c r="BV50" s="181">
        <f t="shared" ca="1" si="56"/>
        <v>1.1081381783633866</v>
      </c>
      <c r="BW50" s="180"/>
      <c r="BX50" s="182">
        <f t="shared" si="57"/>
        <v>0.8095417194644724</v>
      </c>
      <c r="BY50" s="182">
        <f t="shared" si="58"/>
        <v>0.12505622741737127</v>
      </c>
      <c r="BZ50" s="182">
        <f t="shared" si="59"/>
        <v>0</v>
      </c>
      <c r="CA50" s="182">
        <f t="shared" si="60"/>
        <v>2.3219402999084426E-2</v>
      </c>
      <c r="CB50" s="182">
        <f t="shared" si="61"/>
        <v>6.8051139355136958E-2</v>
      </c>
      <c r="CC50" s="182">
        <f t="shared" si="62"/>
        <v>5.2362628477623907E-4</v>
      </c>
      <c r="CD50" s="182">
        <f t="shared" si="63"/>
        <v>1.0263921155208413</v>
      </c>
      <c r="CE50" s="182">
        <f t="shared" si="64"/>
        <v>0.30593926185949782</v>
      </c>
      <c r="CF50" s="180"/>
      <c r="CG50" s="181">
        <f t="shared" ca="1" si="65"/>
        <v>1.1107224867400873</v>
      </c>
      <c r="CH50" s="181">
        <f t="shared" ca="1" si="66"/>
        <v>1.4989531326413896</v>
      </c>
      <c r="CI50" s="181">
        <f t="shared" ca="1" si="67"/>
        <v>6.8537676822823066</v>
      </c>
      <c r="CJ50" s="181">
        <f t="shared" ca="1" si="68"/>
        <v>1141.9465693489883</v>
      </c>
      <c r="CK50" s="183">
        <f t="shared" ca="1" si="69"/>
        <v>0.26759219791865296</v>
      </c>
      <c r="CL50" s="79"/>
      <c r="CM50" s="181">
        <f t="shared" si="70"/>
        <v>-1.3969046637300766</v>
      </c>
      <c r="CN50" s="181">
        <f t="shared" si="71"/>
        <v>-1.8041143304879257</v>
      </c>
      <c r="CO50" s="181">
        <f t="shared" ca="1" si="72"/>
        <v>843.23957824605725</v>
      </c>
      <c r="CP50" s="184"/>
      <c r="CQ50" s="80">
        <f t="shared" si="73"/>
        <v>0.85297381981237475</v>
      </c>
      <c r="CR50" s="80">
        <f t="shared" si="74"/>
        <v>2.0988051338187E-2</v>
      </c>
      <c r="CS50" s="80">
        <f t="shared" si="75"/>
        <v>0.34703916214592789</v>
      </c>
      <c r="CT50" s="80">
        <f t="shared" si="76"/>
        <v>9.9254641832007703E-2</v>
      </c>
      <c r="CU50" s="80">
        <f t="shared" si="77"/>
        <v>1.9804596522819636E-3</v>
      </c>
      <c r="CV50" s="80">
        <f t="shared" si="78"/>
        <v>0.10828893316532581</v>
      </c>
      <c r="CW50" s="80">
        <f t="shared" si="79"/>
        <v>0.18405361156222705</v>
      </c>
      <c r="CX50" s="80">
        <f t="shared" si="80"/>
        <v>0.17136408612820869</v>
      </c>
      <c r="CY50" s="80">
        <f t="shared" si="81"/>
        <v>2.5255261774932387E-2</v>
      </c>
      <c r="CZ50" s="80">
        <f t="shared" si="82"/>
        <v>4.3893208110312668E-3</v>
      </c>
      <c r="DA50" s="80">
        <f t="shared" si="83"/>
        <v>8.3142971551006094E-3</v>
      </c>
      <c r="DB50" s="80">
        <f t="shared" si="84"/>
        <v>1.8239016453776054</v>
      </c>
      <c r="DC50" s="80"/>
      <c r="DD50" s="80">
        <f t="shared" si="85"/>
        <v>0.46766437322654103</v>
      </c>
      <c r="DE50" s="80">
        <f t="shared" si="86"/>
        <v>1.150722759167302E-2</v>
      </c>
      <c r="DF50" s="80">
        <f t="shared" si="87"/>
        <v>0.19027295853668677</v>
      </c>
      <c r="DG50" s="80">
        <f t="shared" si="88"/>
        <v>5.441885645728383E-2</v>
      </c>
      <c r="DH50" s="80">
        <f t="shared" si="89"/>
        <v>1.0858368691651385E-3</v>
      </c>
      <c r="DI50" s="80">
        <f t="shared" si="90"/>
        <v>5.9372134149759254E-2</v>
      </c>
      <c r="DJ50" s="80">
        <f t="shared" si="91"/>
        <v>0.10091202671409517</v>
      </c>
      <c r="DK50" s="80">
        <f t="shared" si="92"/>
        <v>9.395467489297149E-2</v>
      </c>
      <c r="DL50" s="80">
        <f t="shared" si="93"/>
        <v>1.3846833155141843E-2</v>
      </c>
      <c r="DM50" s="80">
        <f t="shared" si="94"/>
        <v>2.4065556507146734E-3</v>
      </c>
      <c r="DN50" s="80">
        <f t="shared" si="95"/>
        <v>4.5585227559676259E-3</v>
      </c>
      <c r="DO50" s="80">
        <f t="shared" si="96"/>
        <v>0.99999999999999978</v>
      </c>
      <c r="DP50" s="80">
        <f t="shared" si="97"/>
        <v>52.176480609778977</v>
      </c>
      <c r="DQ50" s="80">
        <f t="shared" si="98"/>
        <v>0.81965338699127732</v>
      </c>
      <c r="DR50" s="80">
        <f t="shared" si="99"/>
        <v>1.5830232802696083E-2</v>
      </c>
      <c r="DS50" s="80">
        <f t="shared" si="100"/>
        <v>3.5031041280489603E-2</v>
      </c>
      <c r="DT50" s="80">
        <f t="shared" si="101"/>
        <v>0.10205243408159628</v>
      </c>
      <c r="DU50" s="80">
        <f t="shared" si="102"/>
        <v>2.8278414096916298E-3</v>
      </c>
      <c r="DV50" s="80">
        <f t="shared" si="103"/>
        <v>0.3639329700975576</v>
      </c>
      <c r="DW50" s="80">
        <f t="shared" si="104"/>
        <v>0.38615378031078473</v>
      </c>
      <c r="DX50" s="80">
        <f t="shared" si="105"/>
        <v>6.7958611721085724E-3</v>
      </c>
      <c r="DY50" s="80">
        <f t="shared" si="106"/>
        <v>0</v>
      </c>
      <c r="DZ50" s="80">
        <f t="shared" si="107"/>
        <v>2.3026588472758232E-4</v>
      </c>
      <c r="EA50" s="80">
        <f t="shared" si="108"/>
        <v>1.7325078140309296</v>
      </c>
      <c r="EB50" s="80"/>
      <c r="EC50" s="80">
        <f t="shared" si="109"/>
        <v>1.6393067739825546</v>
      </c>
      <c r="ED50" s="80">
        <f t="shared" si="110"/>
        <v>3.1660465605392166E-2</v>
      </c>
      <c r="EE50" s="80">
        <f t="shared" si="111"/>
        <v>0.10509312384146881</v>
      </c>
      <c r="EF50" s="80">
        <f t="shared" si="112"/>
        <v>0.10205243408159628</v>
      </c>
      <c r="EG50" s="80">
        <f t="shared" si="113"/>
        <v>2.8278414096916298E-3</v>
      </c>
      <c r="EH50" s="80">
        <f t="shared" si="114"/>
        <v>0.3639329700975576</v>
      </c>
      <c r="EI50" s="80">
        <f t="shared" si="115"/>
        <v>0.38615378031078473</v>
      </c>
      <c r="EJ50" s="80">
        <f t="shared" si="116"/>
        <v>6.7958611721085724E-3</v>
      </c>
      <c r="EK50" s="80">
        <f t="shared" si="117"/>
        <v>0</v>
      </c>
      <c r="EL50" s="80">
        <f t="shared" si="118"/>
        <v>6.9079765418274697E-4</v>
      </c>
      <c r="EM50" s="80">
        <f t="shared" si="119"/>
        <v>2.6385140481553373</v>
      </c>
      <c r="EN50" s="80">
        <f t="shared" si="120"/>
        <v>2.2740072216764493</v>
      </c>
      <c r="EO50" s="80"/>
      <c r="EP50" s="80">
        <f t="shared" si="121"/>
        <v>1.8638977212897261</v>
      </c>
      <c r="EQ50" s="80">
        <f t="shared" si="122"/>
        <v>3.5998063714150312E-2</v>
      </c>
      <c r="ER50" s="80">
        <f t="shared" si="123"/>
        <v>0.13610227871027392</v>
      </c>
      <c r="ES50" s="80">
        <f t="shared" si="124"/>
        <v>2.3219402999084426E-2</v>
      </c>
      <c r="ET50" s="80">
        <f t="shared" si="125"/>
        <v>0.15932168170935834</v>
      </c>
      <c r="EU50" s="80">
        <f t="shared" si="126"/>
        <v>0.23206797209120975</v>
      </c>
      <c r="EV50" s="80">
        <f t="shared" si="127"/>
        <v>6.4305317873944766E-3</v>
      </c>
      <c r="EW50" s="80">
        <f t="shared" si="128"/>
        <v>0.82758620220800527</v>
      </c>
      <c r="EX50" s="80">
        <f t="shared" si="129"/>
        <v>0.87811648510438556</v>
      </c>
      <c r="EY50" s="80">
        <f t="shared" si="130"/>
        <v>3.0907674765770946E-2</v>
      </c>
      <c r="EZ50" s="80">
        <f t="shared" si="131"/>
        <v>0</v>
      </c>
      <c r="FA50" s="80">
        <f t="shared" si="132"/>
        <v>1.0472525695524781E-3</v>
      </c>
      <c r="FB50" s="80">
        <f t="shared" si="133"/>
        <v>4.0353735852395536</v>
      </c>
      <c r="FC50" s="80">
        <f t="shared" si="134"/>
        <v>7.0747170479107335E-2</v>
      </c>
      <c r="FD50" s="80">
        <f t="shared" si="135"/>
        <v>0.10519051431255377</v>
      </c>
      <c r="FE50" s="80">
        <f t="shared" si="136"/>
        <v>2.3219402999084426E-2</v>
      </c>
      <c r="FF50" s="80">
        <f t="shared" si="137"/>
        <v>0</v>
      </c>
      <c r="FG50" s="80">
        <f t="shared" si="138"/>
        <v>6.8051139355136958E-2</v>
      </c>
      <c r="FH50" s="80">
        <f t="shared" si="139"/>
        <v>5.2362628477623907E-4</v>
      </c>
      <c r="FI50" s="184">
        <f t="shared" si="140"/>
        <v>0.8095417194644724</v>
      </c>
      <c r="FJ50" s="80">
        <f t="shared" si="141"/>
        <v>0.12505622741737127</v>
      </c>
      <c r="FK50" s="80">
        <f t="shared" si="142"/>
        <v>1.0263921155208413</v>
      </c>
      <c r="FL50" s="80">
        <f t="shared" si="143"/>
        <v>0.8095417194644724</v>
      </c>
      <c r="FM50" s="80">
        <f t="shared" si="144"/>
        <v>1.7814801783449721</v>
      </c>
      <c r="FN50" s="80">
        <f t="shared" si="145"/>
        <v>-3.9941397283322981</v>
      </c>
      <c r="FO50" s="80">
        <f t="shared" si="146"/>
        <v>-3.9941397283322981</v>
      </c>
      <c r="FP50" s="80">
        <f t="shared" si="147"/>
        <v>0.52176480609778975</v>
      </c>
      <c r="FQ50" s="185">
        <f t="shared" ca="1" si="148"/>
        <v>1419.1468840062043</v>
      </c>
      <c r="FR50" s="185">
        <f t="shared" ca="1" si="149"/>
        <v>3.8959459354151393</v>
      </c>
      <c r="FS50" s="80">
        <f t="shared" ca="1" si="150"/>
        <v>0.14191468840062044</v>
      </c>
      <c r="FT50" s="184">
        <f t="shared" ca="1" si="151"/>
        <v>-0.76971987310365819</v>
      </c>
      <c r="FU50" s="184">
        <f t="shared" ca="1" si="152"/>
        <v>5.6866884987292696</v>
      </c>
      <c r="FV50" s="80">
        <f t="shared" si="153"/>
        <v>173.21484542319013</v>
      </c>
      <c r="FW50" s="80">
        <f t="shared" si="154"/>
        <v>8.227506502732973E-2</v>
      </c>
      <c r="FX50" s="184">
        <f t="shared" si="155"/>
        <v>78.099650082095508</v>
      </c>
      <c r="FY50" s="184">
        <f t="shared" si="156"/>
        <v>312.6199627008711</v>
      </c>
      <c r="FZ50" s="184">
        <f t="shared" si="157"/>
        <v>1.6611494615586205E-3</v>
      </c>
      <c r="GA50" s="184">
        <f t="shared" si="158"/>
        <v>0.30593926185949782</v>
      </c>
      <c r="GB50" s="80">
        <f t="shared" si="159"/>
        <v>0.915454691657551</v>
      </c>
      <c r="GC50" s="80">
        <f t="shared" si="160"/>
        <v>0.13101188976189454</v>
      </c>
      <c r="GD50" s="80">
        <f t="shared" si="161"/>
        <v>0.13058214791189501</v>
      </c>
      <c r="GE50" s="80">
        <f t="shared" si="162"/>
        <v>0.94078253328676531</v>
      </c>
      <c r="GF50" s="80">
        <f t="shared" si="163"/>
        <v>4.8124470533342345E-2</v>
      </c>
      <c r="GG50" s="80">
        <f t="shared" si="164"/>
        <v>0.16132080161210241</v>
      </c>
      <c r="GH50" s="80">
        <f t="shared" si="165"/>
        <v>0.86941785208810496</v>
      </c>
      <c r="GI50" s="80">
        <f t="shared" si="166"/>
        <v>0.34289398586189013</v>
      </c>
      <c r="GJ50" s="80">
        <f t="shared" si="167"/>
        <v>-1.3638916914346242E-2</v>
      </c>
      <c r="GK50" s="80">
        <f t="shared" si="168"/>
        <v>2.7524781782186966E-2</v>
      </c>
      <c r="GL50" s="80">
        <f t="shared" si="169"/>
        <v>2.7524781782186966E-2</v>
      </c>
      <c r="GM50" s="80">
        <f t="shared" si="170"/>
        <v>0.13379601982991546</v>
      </c>
      <c r="GN50" s="80">
        <f t="shared" si="171"/>
        <v>5.7020526560262033E-2</v>
      </c>
      <c r="GO50" s="80">
        <f t="shared" si="172"/>
        <v>0.77056567564774325</v>
      </c>
      <c r="GP50" s="80">
        <f t="shared" si="173"/>
        <v>0.87811648510438556</v>
      </c>
      <c r="GQ50" s="80">
        <f t="shared" si="174"/>
        <v>3.0907674765770946E-2</v>
      </c>
      <c r="GR50" s="80">
        <f t="shared" si="175"/>
        <v>440.71690666044145</v>
      </c>
      <c r="GS50" s="80">
        <f t="shared" si="176"/>
        <v>11.834783245239306</v>
      </c>
      <c r="GT50" s="80">
        <f t="shared" si="177"/>
        <v>2.2377571239551513</v>
      </c>
      <c r="GU50" s="80">
        <f t="shared" si="178"/>
        <v>9.2027761722655581E-6</v>
      </c>
      <c r="GV50" s="80">
        <f t="shared" si="179"/>
        <v>1875.3738520562881</v>
      </c>
      <c r="GW50" s="80">
        <f t="shared" si="180"/>
        <v>-8.1656465958191201E-3</v>
      </c>
      <c r="GX50" s="184">
        <f t="shared" ca="1" si="181"/>
        <v>19.828392682282306</v>
      </c>
      <c r="GY50" s="81" t="e">
        <f>#REF!</f>
        <v>#REF!</v>
      </c>
      <c r="GZ50" s="81" t="e">
        <f>#REF!</f>
        <v>#REF!</v>
      </c>
      <c r="HA50" s="81">
        <f t="shared" si="182"/>
        <v>6.4999510979415822</v>
      </c>
      <c r="HB50" s="81">
        <f t="shared" si="183"/>
        <v>5.2217331834330096</v>
      </c>
      <c r="HC50" s="81" t="e">
        <f t="shared" si="184"/>
        <v>#REF!</v>
      </c>
      <c r="HD50" s="80">
        <f t="shared" si="185"/>
        <v>440.71690666044145</v>
      </c>
      <c r="HE50" s="80">
        <f t="shared" si="186"/>
        <v>11.834783245239306</v>
      </c>
      <c r="HF50" s="81">
        <f t="shared" si="187"/>
        <v>-1.7074255632881545</v>
      </c>
      <c r="HG50" s="81"/>
      <c r="HH50" s="82">
        <f t="shared" si="188"/>
        <v>0.16775133339949691</v>
      </c>
      <c r="HI50" s="82">
        <f t="shared" si="189"/>
        <v>0.82758620220800527</v>
      </c>
      <c r="HJ50" s="82">
        <f t="shared" si="190"/>
        <v>3.0907674765770946E-2</v>
      </c>
      <c r="HK50" s="82">
        <f t="shared" si="191"/>
        <v>0</v>
      </c>
      <c r="HL50" s="82">
        <f t="shared" si="192"/>
        <v>3.9839495713336393E-2</v>
      </c>
      <c r="HM50" s="82">
        <f t="shared" si="193"/>
        <v>0</v>
      </c>
      <c r="HN50" s="82">
        <f t="shared" si="194"/>
        <v>0</v>
      </c>
      <c r="HO50" s="82">
        <f t="shared" si="195"/>
        <v>2.3219402999084426E-2</v>
      </c>
      <c r="HP50" s="82">
        <f t="shared" si="196"/>
        <v>9.6262782996937524E-2</v>
      </c>
      <c r="HQ50" s="82">
        <f t="shared" si="197"/>
        <v>0.16853713177521257</v>
      </c>
      <c r="HR50" s="82">
        <f t="shared" si="198"/>
        <v>0.61695726031198761</v>
      </c>
      <c r="HS50" s="82">
        <f t="shared" si="199"/>
        <v>0.1250569460821242</v>
      </c>
      <c r="HT50" s="82">
        <f t="shared" si="200"/>
        <v>7.5643032973519167E-2</v>
      </c>
      <c r="HU50" s="82">
        <f t="shared" si="201"/>
        <v>1.5332807156324058E-2</v>
      </c>
      <c r="HV50" s="82">
        <f t="shared" si="202"/>
        <v>3.0907674765770946E-2</v>
      </c>
      <c r="HW50" s="82"/>
      <c r="HX50" s="186">
        <f t="shared" si="203"/>
        <v>-8.7715403515127168E-7</v>
      </c>
      <c r="HY50" s="186">
        <f t="shared" si="204"/>
        <v>1.6378059811556422E-12</v>
      </c>
      <c r="HZ50" s="186">
        <f t="shared" si="205"/>
        <v>2.7112218265085131E-5</v>
      </c>
      <c r="IA50" s="186">
        <f t="shared" si="206"/>
        <v>7.6515749385838295E-9</v>
      </c>
      <c r="IB50" s="82">
        <f t="shared" si="207"/>
        <v>2.2377571239551513</v>
      </c>
      <c r="IC50" s="82" t="e">
        <f t="shared" ca="1" si="208"/>
        <v>#REF!</v>
      </c>
      <c r="ID50" s="82" t="e">
        <f ca="1">ID$8+ID$9*IE50+ID$10*#REF!+ID$11*EW50/(EW50+EU50)</f>
        <v>#REF!</v>
      </c>
      <c r="IE50" s="82" t="e">
        <f t="shared" ca="1" si="209"/>
        <v>#REF!</v>
      </c>
      <c r="IF50" s="82" t="e">
        <f ca="1">IF$8+IF$9*IE50+IF$10*#REF!+IF$11*(EW50/(EW50+EU50))</f>
        <v>#REF!</v>
      </c>
      <c r="IG50" s="82" t="e">
        <f t="shared" ca="1" si="210"/>
        <v>#REF!</v>
      </c>
      <c r="IH50" s="184">
        <f t="shared" si="211"/>
        <v>8.227506502732973E-2</v>
      </c>
      <c r="II50" s="187">
        <f t="shared" si="212"/>
        <v>-25</v>
      </c>
      <c r="IJ50" s="187"/>
      <c r="IK50" s="82">
        <f t="shared" si="213"/>
        <v>2.0761662095658533</v>
      </c>
      <c r="IL50" s="187">
        <f t="shared" si="214"/>
        <v>1875.3738520562881</v>
      </c>
      <c r="IM50" s="186">
        <f t="shared" si="215"/>
        <v>1.2404631770312589E-5</v>
      </c>
    </row>
    <row r="51" spans="1:247" ht="14" x14ac:dyDescent="0.2">
      <c r="A51" s="189" t="s">
        <v>232</v>
      </c>
      <c r="F51" s="193">
        <v>51.250334881752664</v>
      </c>
      <c r="G51" s="193">
        <v>1.6765003552327717</v>
      </c>
      <c r="H51" s="193">
        <v>17.692230005780477</v>
      </c>
      <c r="I51" s="193">
        <v>7.1310886989191582</v>
      </c>
      <c r="J51" s="193">
        <v>0.14048885658375179</v>
      </c>
      <c r="K51" s="193">
        <v>4.3645204778685578</v>
      </c>
      <c r="L51" s="193">
        <v>10.321247997019631</v>
      </c>
      <c r="M51" s="193">
        <v>5.310478778865817</v>
      </c>
      <c r="N51" s="193">
        <v>1.1894723190757654</v>
      </c>
      <c r="O51" s="193">
        <v>0.33358443124964637</v>
      </c>
      <c r="P51" s="193">
        <v>0.59005319765175768</v>
      </c>
      <c r="Q51" s="194">
        <v>1.5</v>
      </c>
      <c r="R51" s="176">
        <f t="shared" ca="1" si="4"/>
        <v>7.5183155047661696</v>
      </c>
      <c r="T51" s="4">
        <v>49.039200000000001</v>
      </c>
      <c r="U51" s="4">
        <v>1.3367</v>
      </c>
      <c r="V51" s="4">
        <v>3.8005</v>
      </c>
      <c r="W51" s="4">
        <v>7.3804999999999996</v>
      </c>
      <c r="X51" s="4">
        <v>0.1242</v>
      </c>
      <c r="Y51" s="4">
        <v>14.462999999999999</v>
      </c>
      <c r="Z51" s="4">
        <v>22.115200000000002</v>
      </c>
      <c r="AA51" s="4">
        <v>0.4466</v>
      </c>
      <c r="AB51" s="4">
        <v>4.0000000000000002E-4</v>
      </c>
      <c r="AC51" s="4">
        <v>3.9699999999999999E-2</v>
      </c>
      <c r="AE51" s="177">
        <f t="shared" ca="1" si="22"/>
        <v>1390.0373727384617</v>
      </c>
      <c r="AF51" s="178">
        <f t="shared" ca="1" si="23"/>
        <v>1116.8873727384616</v>
      </c>
      <c r="AG51" s="178">
        <f t="shared" ca="1" si="24"/>
        <v>3.4218014043103988</v>
      </c>
      <c r="AH51" s="175"/>
      <c r="AI51" s="179">
        <f t="shared" ca="1" si="25"/>
        <v>1414.7898999481004</v>
      </c>
      <c r="AJ51" s="179">
        <f t="shared" ca="1" si="26"/>
        <v>3.4181531598802843</v>
      </c>
      <c r="AK51" s="179"/>
      <c r="AL51" s="179">
        <f t="shared" si="27"/>
        <v>1385.0018119151573</v>
      </c>
      <c r="AM51" s="179">
        <f t="shared" si="28"/>
        <v>0.95635086063292229</v>
      </c>
      <c r="AN51" s="180"/>
      <c r="AO51" s="179">
        <f t="shared" ca="1" si="29"/>
        <v>1384.2884406696633</v>
      </c>
      <c r="AP51" s="179">
        <f t="shared" ca="1" si="30"/>
        <v>1111.1384406696634</v>
      </c>
      <c r="AQ51" s="179">
        <f t="shared" ca="1" si="31"/>
        <v>2.3152531854616543</v>
      </c>
      <c r="AR51" s="179"/>
      <c r="AS51" s="179">
        <f t="shared" ca="1" si="32"/>
        <v>1383.4912306475817</v>
      </c>
      <c r="AT51" s="179">
        <f t="shared" ca="1" si="33"/>
        <v>1110.3412306475816</v>
      </c>
      <c r="AU51" s="181">
        <f t="shared" ca="1" si="34"/>
        <v>2.2864269281690506</v>
      </c>
      <c r="AV51" s="80"/>
      <c r="AW51" s="181">
        <f t="shared" si="35"/>
        <v>1397.614095086989</v>
      </c>
      <c r="AX51" s="181">
        <f t="shared" si="36"/>
        <v>1124.4640950869889</v>
      </c>
      <c r="AY51" s="181">
        <f t="shared" ca="1" si="37"/>
        <v>1414.7898999481004</v>
      </c>
      <c r="AZ51" s="181">
        <f t="shared" ca="1" si="38"/>
        <v>1141.6398999481003</v>
      </c>
      <c r="BA51" s="181">
        <f t="shared" ca="1" si="39"/>
        <v>3.4181531598802843</v>
      </c>
      <c r="BB51" s="181"/>
      <c r="BC51" s="181">
        <f t="shared" si="40"/>
        <v>1385.0018119151573</v>
      </c>
      <c r="BD51" s="181">
        <f t="shared" si="41"/>
        <v>0.95635086063292229</v>
      </c>
      <c r="BE51" s="181">
        <f t="shared" si="42"/>
        <v>1111.8518119151572</v>
      </c>
      <c r="BF51" s="181"/>
      <c r="BG51" s="181">
        <f t="shared" ca="1" si="43"/>
        <v>3.9051574291814233</v>
      </c>
      <c r="BH51" s="181">
        <f t="shared" ca="1" si="44"/>
        <v>4.3937562799428065</v>
      </c>
      <c r="BI51" s="181">
        <f t="shared" ca="1" si="45"/>
        <v>1116.2082151334102</v>
      </c>
      <c r="BJ51" s="181">
        <f t="shared" ca="1" si="46"/>
        <v>1120.1021778133677</v>
      </c>
      <c r="BK51" s="181">
        <f t="shared" ca="1" si="47"/>
        <v>1120.1021778133677</v>
      </c>
      <c r="BL51" s="181"/>
      <c r="BM51" s="181">
        <f t="shared" si="48"/>
        <v>1103.3700269037736</v>
      </c>
      <c r="BN51" s="180"/>
      <c r="BO51" s="182">
        <f t="shared" ca="1" si="49"/>
        <v>0.78302576124827572</v>
      </c>
      <c r="BP51" s="182">
        <f t="shared" ca="1" si="50"/>
        <v>0.83221552286158484</v>
      </c>
      <c r="BQ51" s="182">
        <f t="shared" ca="1" si="51"/>
        <v>5.5935848145317477E-2</v>
      </c>
      <c r="BR51" s="182">
        <f t="shared" ca="1" si="52"/>
        <v>1.1298406879229216E-2</v>
      </c>
      <c r="BS51" s="182">
        <f t="shared" ca="1" si="53"/>
        <v>2.4352565856078041E-2</v>
      </c>
      <c r="BT51" s="182">
        <f t="shared" ca="1" si="54"/>
        <v>0.10402045818663666</v>
      </c>
      <c r="BU51" s="182">
        <f t="shared" si="55"/>
        <v>9.9000731048873247E-2</v>
      </c>
      <c r="BV51" s="181">
        <f t="shared" ca="1" si="56"/>
        <v>1.1268235329777194</v>
      </c>
      <c r="BW51" s="180"/>
      <c r="BX51" s="182">
        <f t="shared" si="57"/>
        <v>0.82087927675105399</v>
      </c>
      <c r="BY51" s="182">
        <f t="shared" si="58"/>
        <v>0.11341312076481214</v>
      </c>
      <c r="BZ51" s="182">
        <f t="shared" si="59"/>
        <v>0</v>
      </c>
      <c r="CA51" s="182">
        <f t="shared" si="60"/>
        <v>2.1823621557510026E-2</v>
      </c>
      <c r="CB51" s="182">
        <f t="shared" si="61"/>
        <v>7.3695528203310712E-2</v>
      </c>
      <c r="CC51" s="182">
        <f t="shared" si="62"/>
        <v>5.928617713720542E-4</v>
      </c>
      <c r="CD51" s="182">
        <f t="shared" si="63"/>
        <v>1.0304044090480589</v>
      </c>
      <c r="CE51" s="182">
        <f t="shared" si="64"/>
        <v>0.31232596858400979</v>
      </c>
      <c r="CF51" s="180"/>
      <c r="CG51" s="181">
        <f t="shared" ca="1" si="65"/>
        <v>0.82969604836989674</v>
      </c>
      <c r="CH51" s="181">
        <f t="shared" ca="1" si="66"/>
        <v>0.98601904478410063</v>
      </c>
      <c r="CI51" s="181">
        <f t="shared" ca="1" si="67"/>
        <v>7.0050475734592039</v>
      </c>
      <c r="CJ51" s="181">
        <f t="shared" ca="1" si="68"/>
        <v>1126.2021343208312</v>
      </c>
      <c r="CK51" s="183">
        <f t="shared" ca="1" si="69"/>
        <v>0.26659586099508886</v>
      </c>
      <c r="CL51" s="79"/>
      <c r="CM51" s="181">
        <f t="shared" si="70"/>
        <v>-1.5347227542927186</v>
      </c>
      <c r="CN51" s="181">
        <f t="shared" si="71"/>
        <v>-1.9854258448622177</v>
      </c>
      <c r="CO51" s="181">
        <f t="shared" ca="1" si="72"/>
        <v>778.18071394232345</v>
      </c>
      <c r="CP51" s="184"/>
      <c r="CQ51" s="80">
        <f t="shared" si="73"/>
        <v>0.85297381981237475</v>
      </c>
      <c r="CR51" s="80">
        <f t="shared" si="74"/>
        <v>2.0988051338187E-2</v>
      </c>
      <c r="CS51" s="80">
        <f t="shared" si="75"/>
        <v>0.34703916214592789</v>
      </c>
      <c r="CT51" s="80">
        <f t="shared" si="76"/>
        <v>9.9254641832007703E-2</v>
      </c>
      <c r="CU51" s="80">
        <f t="shared" si="77"/>
        <v>1.9804596522819636E-3</v>
      </c>
      <c r="CV51" s="80">
        <f t="shared" si="78"/>
        <v>0.10828893316532581</v>
      </c>
      <c r="CW51" s="80">
        <f t="shared" si="79"/>
        <v>0.18405361156222705</v>
      </c>
      <c r="CX51" s="80">
        <f t="shared" si="80"/>
        <v>0.17136408612820869</v>
      </c>
      <c r="CY51" s="80">
        <f t="shared" si="81"/>
        <v>2.5255261774932387E-2</v>
      </c>
      <c r="CZ51" s="80">
        <f t="shared" si="82"/>
        <v>4.3893208110312668E-3</v>
      </c>
      <c r="DA51" s="80">
        <f t="shared" si="83"/>
        <v>8.3142971551006094E-3</v>
      </c>
      <c r="DB51" s="80">
        <f t="shared" si="84"/>
        <v>1.8239016453776054</v>
      </c>
      <c r="DC51" s="80"/>
      <c r="DD51" s="80">
        <f t="shared" si="85"/>
        <v>0.46766437322654103</v>
      </c>
      <c r="DE51" s="80">
        <f t="shared" si="86"/>
        <v>1.150722759167302E-2</v>
      </c>
      <c r="DF51" s="80">
        <f t="shared" si="87"/>
        <v>0.19027295853668677</v>
      </c>
      <c r="DG51" s="80">
        <f t="shared" si="88"/>
        <v>5.441885645728383E-2</v>
      </c>
      <c r="DH51" s="80">
        <f t="shared" si="89"/>
        <v>1.0858368691651385E-3</v>
      </c>
      <c r="DI51" s="80">
        <f t="shared" si="90"/>
        <v>5.9372134149759254E-2</v>
      </c>
      <c r="DJ51" s="80">
        <f t="shared" si="91"/>
        <v>0.10091202671409517</v>
      </c>
      <c r="DK51" s="80">
        <f t="shared" si="92"/>
        <v>9.395467489297149E-2</v>
      </c>
      <c r="DL51" s="80">
        <f t="shared" si="93"/>
        <v>1.3846833155141843E-2</v>
      </c>
      <c r="DM51" s="80">
        <f t="shared" si="94"/>
        <v>2.4065556507146734E-3</v>
      </c>
      <c r="DN51" s="80">
        <f t="shared" si="95"/>
        <v>4.5585227559676259E-3</v>
      </c>
      <c r="DO51" s="80">
        <f t="shared" si="96"/>
        <v>0.99999999999999978</v>
      </c>
      <c r="DP51" s="80">
        <f t="shared" si="97"/>
        <v>52.176480609778977</v>
      </c>
      <c r="DQ51" s="80">
        <f t="shared" si="98"/>
        <v>0.81617327654645222</v>
      </c>
      <c r="DR51" s="80">
        <f t="shared" si="99"/>
        <v>1.6734102164779642E-2</v>
      </c>
      <c r="DS51" s="80">
        <f t="shared" si="100"/>
        <v>3.7274055766420497E-2</v>
      </c>
      <c r="DT51" s="80">
        <f t="shared" si="101"/>
        <v>0.10272609344379119</v>
      </c>
      <c r="DU51" s="80">
        <f t="shared" si="102"/>
        <v>1.7508370044052863E-3</v>
      </c>
      <c r="DV51" s="80">
        <f t="shared" si="103"/>
        <v>0.35884419567094411</v>
      </c>
      <c r="DW51" s="80">
        <f t="shared" si="104"/>
        <v>0.39436921112605083</v>
      </c>
      <c r="DX51" s="80">
        <f t="shared" si="105"/>
        <v>7.2056780614047676E-3</v>
      </c>
      <c r="DY51" s="80">
        <f t="shared" si="106"/>
        <v>4.246464818038983E-6</v>
      </c>
      <c r="DZ51" s="80">
        <f t="shared" si="107"/>
        <v>2.6118730353385763E-4</v>
      </c>
      <c r="EA51" s="80">
        <f t="shared" si="108"/>
        <v>1.7353428835526004</v>
      </c>
      <c r="EB51" s="80"/>
      <c r="EC51" s="80">
        <f t="shared" si="109"/>
        <v>1.6323465530929044</v>
      </c>
      <c r="ED51" s="80">
        <f t="shared" si="110"/>
        <v>3.3468204329559284E-2</v>
      </c>
      <c r="EE51" s="80">
        <f t="shared" si="111"/>
        <v>0.11182216729926149</v>
      </c>
      <c r="EF51" s="80">
        <f t="shared" si="112"/>
        <v>0.10272609344379119</v>
      </c>
      <c r="EG51" s="80">
        <f t="shared" si="113"/>
        <v>1.7508370044052863E-3</v>
      </c>
      <c r="EH51" s="80">
        <f t="shared" si="114"/>
        <v>0.35884419567094411</v>
      </c>
      <c r="EI51" s="80">
        <f t="shared" si="115"/>
        <v>0.39436921112605083</v>
      </c>
      <c r="EJ51" s="80">
        <f t="shared" si="116"/>
        <v>7.2056780614047676E-3</v>
      </c>
      <c r="EK51" s="80">
        <f t="shared" si="117"/>
        <v>4.246464818038983E-6</v>
      </c>
      <c r="EL51" s="80">
        <f t="shared" si="118"/>
        <v>7.8356191060157288E-4</v>
      </c>
      <c r="EM51" s="80">
        <f t="shared" si="119"/>
        <v>2.6433207484037409</v>
      </c>
      <c r="EN51" s="80">
        <f t="shared" si="120"/>
        <v>2.2698720931325886</v>
      </c>
      <c r="EO51" s="80"/>
      <c r="EP51" s="80">
        <f t="shared" si="121"/>
        <v>1.8526089435933786</v>
      </c>
      <c r="EQ51" s="80">
        <f t="shared" si="122"/>
        <v>3.7984271507462947E-2</v>
      </c>
      <c r="ER51" s="80">
        <f t="shared" si="123"/>
        <v>0.14739105640662142</v>
      </c>
      <c r="ES51" s="80">
        <f t="shared" si="124"/>
        <v>2.1823621557510026E-2</v>
      </c>
      <c r="ET51" s="80">
        <f t="shared" si="125"/>
        <v>0.16921467796413145</v>
      </c>
      <c r="EU51" s="80">
        <f t="shared" si="126"/>
        <v>0.23317509274459219</v>
      </c>
      <c r="EV51" s="80">
        <f t="shared" si="127"/>
        <v>3.9741760559234189E-3</v>
      </c>
      <c r="EW51" s="80">
        <f t="shared" si="128"/>
        <v>0.81453042553608612</v>
      </c>
      <c r="EX51" s="80">
        <f t="shared" si="129"/>
        <v>0.89516766672573678</v>
      </c>
      <c r="EY51" s="80">
        <f t="shared" si="130"/>
        <v>3.2711935087360824E-2</v>
      </c>
      <c r="EZ51" s="80">
        <f t="shared" si="131"/>
        <v>1.9277863969872087E-5</v>
      </c>
      <c r="FA51" s="80">
        <f t="shared" si="132"/>
        <v>1.1857235427441084E-3</v>
      </c>
      <c r="FB51" s="80">
        <f t="shared" si="133"/>
        <v>4.0405721906213872</v>
      </c>
      <c r="FC51" s="80">
        <f t="shared" si="134"/>
        <v>8.1125103378802202E-2</v>
      </c>
      <c r="FD51" s="80">
        <f t="shared" si="135"/>
        <v>0.12049439150888475</v>
      </c>
      <c r="FE51" s="80">
        <f t="shared" si="136"/>
        <v>2.1823621557510026E-2</v>
      </c>
      <c r="FF51" s="80">
        <f t="shared" si="137"/>
        <v>0</v>
      </c>
      <c r="FG51" s="80">
        <f t="shared" si="138"/>
        <v>7.3695528203310712E-2</v>
      </c>
      <c r="FH51" s="80">
        <f t="shared" si="139"/>
        <v>5.928617713720542E-4</v>
      </c>
      <c r="FI51" s="184">
        <f t="shared" si="140"/>
        <v>0.82087927675105399</v>
      </c>
      <c r="FJ51" s="80">
        <f t="shared" si="141"/>
        <v>0.11341312076481214</v>
      </c>
      <c r="FK51" s="80">
        <f t="shared" si="142"/>
        <v>1.0304044090480589</v>
      </c>
      <c r="FL51" s="80">
        <f t="shared" si="143"/>
        <v>0.82087927675105399</v>
      </c>
      <c r="FM51" s="80">
        <f t="shared" si="144"/>
        <v>1.7194848538935816</v>
      </c>
      <c r="FN51" s="80">
        <f t="shared" si="145"/>
        <v>-4.0700427981573322</v>
      </c>
      <c r="FO51" s="80">
        <f t="shared" si="146"/>
        <v>-4.0700427981573331</v>
      </c>
      <c r="FP51" s="80">
        <f t="shared" si="147"/>
        <v>0.52176480609778975</v>
      </c>
      <c r="FQ51" s="185">
        <f t="shared" ca="1" si="148"/>
        <v>1414.7898999481004</v>
      </c>
      <c r="FR51" s="185">
        <f t="shared" ca="1" si="149"/>
        <v>3.4181531598802843</v>
      </c>
      <c r="FS51" s="80">
        <f t="shared" ca="1" si="150"/>
        <v>0.14147898999481004</v>
      </c>
      <c r="FT51" s="184">
        <f t="shared" ca="1" si="151"/>
        <v>-0.71948238940586029</v>
      </c>
      <c r="FU51" s="184">
        <f t="shared" ca="1" si="152"/>
        <v>5.6859162266251007</v>
      </c>
      <c r="FV51" s="80">
        <f t="shared" si="153"/>
        <v>172.85400079712898</v>
      </c>
      <c r="FW51" s="80">
        <f t="shared" si="154"/>
        <v>6.4778111835211191E-2</v>
      </c>
      <c r="FX51" s="184">
        <f t="shared" si="155"/>
        <v>77.744214507217563</v>
      </c>
      <c r="FY51" s="184">
        <f t="shared" si="156"/>
        <v>312.32526543032361</v>
      </c>
      <c r="FZ51" s="184">
        <f t="shared" si="157"/>
        <v>1.6611494615586205E-3</v>
      </c>
      <c r="GA51" s="184">
        <f t="shared" si="158"/>
        <v>0.31232596858400979</v>
      </c>
      <c r="GB51" s="80">
        <f t="shared" si="159"/>
        <v>0.93185377786902102</v>
      </c>
      <c r="GC51" s="80">
        <f t="shared" si="160"/>
        <v>0.14211871998651929</v>
      </c>
      <c r="GD51" s="80">
        <f t="shared" si="161"/>
        <v>0.13154977224199574</v>
      </c>
      <c r="GE51" s="80">
        <f t="shared" si="162"/>
        <v>0.94019210693502697</v>
      </c>
      <c r="GF51" s="80">
        <f t="shared" si="163"/>
        <v>2.6388307966849212E-2</v>
      </c>
      <c r="GG51" s="80">
        <f t="shared" si="164"/>
        <v>0.15204998936579001</v>
      </c>
      <c r="GH51" s="80">
        <f t="shared" si="165"/>
        <v>0.86845022775800429</v>
      </c>
      <c r="GI51" s="80">
        <f t="shared" si="166"/>
        <v>0.31838288345973426</v>
      </c>
      <c r="GJ51" s="80">
        <f t="shared" si="167"/>
        <v>-1.0361632350334118E-2</v>
      </c>
      <c r="GK51" s="80">
        <f t="shared" si="168"/>
        <v>2.2684263601806382E-2</v>
      </c>
      <c r="GL51" s="80">
        <f t="shared" si="169"/>
        <v>2.2684263601806382E-2</v>
      </c>
      <c r="GM51" s="80">
        <f t="shared" si="170"/>
        <v>0.12936572576398361</v>
      </c>
      <c r="GN51" s="80">
        <f t="shared" si="171"/>
        <v>4.5461958529172605E-2</v>
      </c>
      <c r="GO51" s="80">
        <f t="shared" si="172"/>
        <v>0.76906846700691356</v>
      </c>
      <c r="GP51" s="80">
        <f t="shared" si="173"/>
        <v>0.89516766672573678</v>
      </c>
      <c r="GQ51" s="80">
        <f t="shared" si="174"/>
        <v>3.2711935087360824E-2</v>
      </c>
      <c r="GR51" s="80">
        <f t="shared" si="175"/>
        <v>440.96870680222099</v>
      </c>
      <c r="GS51" s="80">
        <f t="shared" si="176"/>
        <v>11.826268923477343</v>
      </c>
      <c r="GT51" s="80">
        <f t="shared" si="177"/>
        <v>2.2612088170088152</v>
      </c>
      <c r="GU51" s="80">
        <f t="shared" si="178"/>
        <v>9.2992212599487514E-6</v>
      </c>
      <c r="GV51" s="80">
        <f t="shared" si="179"/>
        <v>1896.3342099398658</v>
      </c>
      <c r="GW51" s="80">
        <f t="shared" si="180"/>
        <v>-8.2452565624901615E-3</v>
      </c>
      <c r="GX51" s="184">
        <f t="shared" ca="1" si="181"/>
        <v>19.979672573459204</v>
      </c>
      <c r="GY51" s="81" t="e">
        <f>#REF!</f>
        <v>#REF!</v>
      </c>
      <c r="GZ51" s="81" t="e">
        <f>#REF!</f>
        <v>#REF!</v>
      </c>
      <c r="HA51" s="81">
        <f t="shared" si="182"/>
        <v>6.4999510979415822</v>
      </c>
      <c r="HB51" s="81">
        <f t="shared" si="183"/>
        <v>5.2217331834330096</v>
      </c>
      <c r="HC51" s="81" t="e">
        <f t="shared" si="184"/>
        <v>#REF!</v>
      </c>
      <c r="HD51" s="80">
        <f t="shared" si="185"/>
        <v>440.96870680222099</v>
      </c>
      <c r="HE51" s="80">
        <f t="shared" si="186"/>
        <v>11.826268923477343</v>
      </c>
      <c r="HF51" s="81">
        <f t="shared" si="187"/>
        <v>-1.9037830860783629</v>
      </c>
      <c r="HG51" s="81"/>
      <c r="HH51" s="82">
        <f t="shared" si="188"/>
        <v>0.15602416542171343</v>
      </c>
      <c r="HI51" s="82">
        <f t="shared" si="189"/>
        <v>0.81453042553608612</v>
      </c>
      <c r="HJ51" s="82">
        <f t="shared" si="190"/>
        <v>3.2711935087360824E-2</v>
      </c>
      <c r="HK51" s="82">
        <f t="shared" si="191"/>
        <v>0</v>
      </c>
      <c r="HL51" s="82">
        <f t="shared" si="192"/>
        <v>4.8413168291441377E-2</v>
      </c>
      <c r="HM51" s="82">
        <f t="shared" si="193"/>
        <v>0</v>
      </c>
      <c r="HN51" s="82">
        <f t="shared" si="194"/>
        <v>0</v>
      </c>
      <c r="HO51" s="82">
        <f t="shared" si="195"/>
        <v>2.1823621557510026E-2</v>
      </c>
      <c r="HP51" s="82">
        <f t="shared" si="196"/>
        <v>9.8977888115180032E-2</v>
      </c>
      <c r="HQ51" s="82">
        <f t="shared" si="197"/>
        <v>0.16075774291865411</v>
      </c>
      <c r="HR51" s="82">
        <f t="shared" si="198"/>
        <v>0.62756573023685247</v>
      </c>
      <c r="HS51" s="82">
        <f t="shared" si="199"/>
        <v>0.12021088008226294</v>
      </c>
      <c r="HT51" s="82">
        <f t="shared" si="200"/>
        <v>6.0526485755981345E-2</v>
      </c>
      <c r="HU51" s="82">
        <f t="shared" si="201"/>
        <v>1.1593912430921017E-2</v>
      </c>
      <c r="HV51" s="82">
        <f t="shared" si="202"/>
        <v>3.2711935087360824E-2</v>
      </c>
      <c r="HW51" s="82"/>
      <c r="HX51" s="186">
        <f t="shared" si="203"/>
        <v>-8.7839024558324466E-7</v>
      </c>
      <c r="HY51" s="186">
        <f t="shared" si="204"/>
        <v>1.6695180526390923E-12</v>
      </c>
      <c r="HZ51" s="186">
        <f t="shared" si="205"/>
        <v>2.7069670879940161E-5</v>
      </c>
      <c r="IA51" s="186">
        <f t="shared" si="206"/>
        <v>7.6224781959782369E-9</v>
      </c>
      <c r="IB51" s="82">
        <f t="shared" si="207"/>
        <v>2.2612088170088152</v>
      </c>
      <c r="IC51" s="82" t="e">
        <f t="shared" ca="1" si="208"/>
        <v>#REF!</v>
      </c>
      <c r="ID51" s="82" t="e">
        <f ca="1">ID$8+ID$9*IE51+ID$10*#REF!+ID$11*EW51/(EW51+EU51)</f>
        <v>#REF!</v>
      </c>
      <c r="IE51" s="82" t="e">
        <f t="shared" ca="1" si="209"/>
        <v>#REF!</v>
      </c>
      <c r="IF51" s="82" t="e">
        <f ca="1">IF$8+IF$9*IE51+IF$10*#REF!+IF$11*(EW51/(EW51+EU51))</f>
        <v>#REF!</v>
      </c>
      <c r="IG51" s="82" t="e">
        <f t="shared" ca="1" si="210"/>
        <v>#REF!</v>
      </c>
      <c r="IH51" s="184">
        <f t="shared" si="211"/>
        <v>6.4778111835211191E-2</v>
      </c>
      <c r="II51" s="187">
        <f t="shared" si="212"/>
        <v>-25</v>
      </c>
      <c r="IJ51" s="187"/>
      <c r="IK51" s="82">
        <f t="shared" si="213"/>
        <v>2.0756893224039659</v>
      </c>
      <c r="IL51" s="187">
        <f t="shared" si="214"/>
        <v>1896.3342099398658</v>
      </c>
      <c r="IM51" s="186">
        <f t="shared" si="215"/>
        <v>1.2276038320068331E-5</v>
      </c>
    </row>
    <row r="52" spans="1:247" ht="14" x14ac:dyDescent="0.2">
      <c r="A52" s="189" t="s">
        <v>232</v>
      </c>
      <c r="F52" s="193">
        <v>51.250334881752664</v>
      </c>
      <c r="G52" s="193">
        <v>1.6765003552327717</v>
      </c>
      <c r="H52" s="193">
        <v>17.692230005780477</v>
      </c>
      <c r="I52" s="193">
        <v>7.1310886989191582</v>
      </c>
      <c r="J52" s="193">
        <v>0.14048885658375179</v>
      </c>
      <c r="K52" s="193">
        <v>4.3645204778685578</v>
      </c>
      <c r="L52" s="193">
        <v>10.321247997019631</v>
      </c>
      <c r="M52" s="193">
        <v>5.310478778865817</v>
      </c>
      <c r="N52" s="193">
        <v>1.1894723190757654</v>
      </c>
      <c r="O52" s="193">
        <v>0.33358443124964637</v>
      </c>
      <c r="P52" s="193">
        <v>0.59005319765175768</v>
      </c>
      <c r="Q52" s="194">
        <v>1.5</v>
      </c>
      <c r="R52" s="176">
        <f t="shared" ca="1" si="4"/>
        <v>10.283498435503134</v>
      </c>
      <c r="T52" s="4">
        <v>48.583599999999997</v>
      </c>
      <c r="U52" s="4">
        <v>1.4671000000000001</v>
      </c>
      <c r="V52" s="4">
        <v>4.3234000000000004</v>
      </c>
      <c r="W52" s="4">
        <v>7.3150000000000004</v>
      </c>
      <c r="X52" s="4">
        <v>0.16880000000000001</v>
      </c>
      <c r="Y52" s="4">
        <v>14.114599999999999</v>
      </c>
      <c r="Z52" s="4">
        <v>22.152100000000001</v>
      </c>
      <c r="AA52" s="4">
        <v>0.52080000000000004</v>
      </c>
      <c r="AB52" s="4">
        <v>2.5499999999999998E-2</v>
      </c>
      <c r="AC52" s="4">
        <v>4.6699999999999998E-2</v>
      </c>
      <c r="AE52" s="177">
        <f t="shared" ca="1" si="22"/>
        <v>1407.0750705178432</v>
      </c>
      <c r="AF52" s="178">
        <f t="shared" ca="1" si="23"/>
        <v>1133.9250705178433</v>
      </c>
      <c r="AG52" s="178">
        <f t="shared" ca="1" si="24"/>
        <v>5.3776096767671078</v>
      </c>
      <c r="AH52" s="175"/>
      <c r="AI52" s="179">
        <f t="shared" ca="1" si="25"/>
        <v>1435.7724101646188</v>
      </c>
      <c r="AJ52" s="179">
        <f t="shared" ca="1" si="26"/>
        <v>5.8984358739908602</v>
      </c>
      <c r="AK52" s="179"/>
      <c r="AL52" s="179">
        <f t="shared" si="27"/>
        <v>1398.0923014696532</v>
      </c>
      <c r="AM52" s="179">
        <f t="shared" si="28"/>
        <v>2.7321591219833565</v>
      </c>
      <c r="AN52" s="180"/>
      <c r="AO52" s="179">
        <f t="shared" ca="1" si="29"/>
        <v>1403.4049775472965</v>
      </c>
      <c r="AP52" s="179">
        <f t="shared" ca="1" si="30"/>
        <v>1130.2549775472967</v>
      </c>
      <c r="AQ52" s="179">
        <f t="shared" ca="1" si="31"/>
        <v>4.6892538061882183</v>
      </c>
      <c r="AR52" s="179"/>
      <c r="AS52" s="179">
        <f t="shared" ca="1" si="32"/>
        <v>1404.651805680071</v>
      </c>
      <c r="AT52" s="179">
        <f t="shared" ca="1" si="33"/>
        <v>1131.5018056800709</v>
      </c>
      <c r="AU52" s="181">
        <f t="shared" ca="1" si="34"/>
        <v>4.7358327930855522</v>
      </c>
      <c r="AV52" s="80"/>
      <c r="AW52" s="181">
        <f t="shared" si="35"/>
        <v>1414.8663271940841</v>
      </c>
      <c r="AX52" s="181">
        <f t="shared" si="36"/>
        <v>1141.716327194084</v>
      </c>
      <c r="AY52" s="181">
        <f t="shared" ca="1" si="37"/>
        <v>1435.7724101646188</v>
      </c>
      <c r="AZ52" s="181">
        <f t="shared" ca="1" si="38"/>
        <v>1162.6224101646189</v>
      </c>
      <c r="BA52" s="181">
        <f t="shared" ca="1" si="39"/>
        <v>5.8984358739908602</v>
      </c>
      <c r="BB52" s="181"/>
      <c r="BC52" s="181">
        <f t="shared" si="40"/>
        <v>1398.0923014696532</v>
      </c>
      <c r="BD52" s="181">
        <f t="shared" si="41"/>
        <v>2.7321591219833565</v>
      </c>
      <c r="BE52" s="181">
        <f t="shared" si="42"/>
        <v>1124.9423014696531</v>
      </c>
      <c r="BF52" s="181"/>
      <c r="BG52" s="181">
        <f t="shared" ca="1" si="43"/>
        <v>6.114828474589892</v>
      </c>
      <c r="BH52" s="181">
        <f t="shared" ca="1" si="44"/>
        <v>6.5360361968875296</v>
      </c>
      <c r="BI52" s="181">
        <f t="shared" ca="1" si="45"/>
        <v>1135.5432618238528</v>
      </c>
      <c r="BJ52" s="181">
        <f t="shared" ca="1" si="46"/>
        <v>1141.5888691368941</v>
      </c>
      <c r="BK52" s="181">
        <f t="shared" ca="1" si="47"/>
        <v>1141.5888691368941</v>
      </c>
      <c r="BL52" s="181"/>
      <c r="BM52" s="181">
        <f t="shared" si="48"/>
        <v>1112.1404228872821</v>
      </c>
      <c r="BN52" s="180"/>
      <c r="BO52" s="182">
        <f t="shared" ca="1" si="49"/>
        <v>0.75164076193259555</v>
      </c>
      <c r="BP52" s="182">
        <f t="shared" ca="1" si="50"/>
        <v>0.77953507636190111</v>
      </c>
      <c r="BQ52" s="182">
        <f t="shared" ca="1" si="51"/>
        <v>5.5747453207145081E-2</v>
      </c>
      <c r="BR52" s="182">
        <f t="shared" ca="1" si="52"/>
        <v>1.192467086548525E-2</v>
      </c>
      <c r="BS52" s="182">
        <f t="shared" ca="1" si="53"/>
        <v>2.4362278147450896E-2</v>
      </c>
      <c r="BT52" s="182">
        <f t="shared" ca="1" si="54"/>
        <v>0.10140196719319902</v>
      </c>
      <c r="BU52" s="182">
        <f t="shared" si="55"/>
        <v>9.9000731048873247E-2</v>
      </c>
      <c r="BV52" s="181">
        <f t="shared" ca="1" si="56"/>
        <v>1.0719721768240547</v>
      </c>
      <c r="BW52" s="180"/>
      <c r="BX52" s="182">
        <f t="shared" si="57"/>
        <v>0.81584871546091564</v>
      </c>
      <c r="BY52" s="182">
        <f t="shared" si="58"/>
        <v>0.10570146890878557</v>
      </c>
      <c r="BZ52" s="182">
        <f t="shared" si="59"/>
        <v>0</v>
      </c>
      <c r="CA52" s="182">
        <f t="shared" si="60"/>
        <v>3.0338123181995108E-2</v>
      </c>
      <c r="CB52" s="182">
        <f t="shared" si="61"/>
        <v>8.1195179619210522E-2</v>
      </c>
      <c r="CC52" s="182">
        <f t="shared" si="62"/>
        <v>6.9823724285315359E-4</v>
      </c>
      <c r="CD52" s="182">
        <f t="shared" si="63"/>
        <v>1.0337817244137599</v>
      </c>
      <c r="CE52" s="182">
        <f t="shared" si="64"/>
        <v>0.31719508745683517</v>
      </c>
      <c r="CF52" s="180"/>
      <c r="CG52" s="181">
        <f t="shared" ca="1" si="65"/>
        <v>2.6708877346845838</v>
      </c>
      <c r="CH52" s="181">
        <f t="shared" ca="1" si="66"/>
        <v>2.3128758884689233</v>
      </c>
      <c r="CI52" s="181">
        <f t="shared" ca="1" si="67"/>
        <v>8.8531783824207047</v>
      </c>
      <c r="CJ52" s="181">
        <f t="shared" ca="1" si="68"/>
        <v>1136.8281083659867</v>
      </c>
      <c r="CK52" s="183">
        <f t="shared" ca="1" si="69"/>
        <v>0.27137193045425034</v>
      </c>
      <c r="CL52" s="79"/>
      <c r="CM52" s="181">
        <f t="shared" si="70"/>
        <v>-0.84973509139936065</v>
      </c>
      <c r="CN52" s="181">
        <f t="shared" si="71"/>
        <v>-1.2787208719675507</v>
      </c>
      <c r="CO52" s="181">
        <f t="shared" ca="1" si="72"/>
        <v>741.63434837193859</v>
      </c>
      <c r="CP52" s="184"/>
      <c r="CQ52" s="80">
        <f t="shared" si="73"/>
        <v>0.85297381981237475</v>
      </c>
      <c r="CR52" s="80">
        <f t="shared" si="74"/>
        <v>2.0988051338187E-2</v>
      </c>
      <c r="CS52" s="80">
        <f t="shared" si="75"/>
        <v>0.34703916214592789</v>
      </c>
      <c r="CT52" s="80">
        <f t="shared" si="76"/>
        <v>9.9254641832007703E-2</v>
      </c>
      <c r="CU52" s="80">
        <f t="shared" si="77"/>
        <v>1.9804596522819636E-3</v>
      </c>
      <c r="CV52" s="80">
        <f t="shared" si="78"/>
        <v>0.10828893316532581</v>
      </c>
      <c r="CW52" s="80">
        <f t="shared" si="79"/>
        <v>0.18405361156222705</v>
      </c>
      <c r="CX52" s="80">
        <f t="shared" si="80"/>
        <v>0.17136408612820869</v>
      </c>
      <c r="CY52" s="80">
        <f t="shared" si="81"/>
        <v>2.5255261774932387E-2</v>
      </c>
      <c r="CZ52" s="80">
        <f t="shared" si="82"/>
        <v>4.3893208110312668E-3</v>
      </c>
      <c r="DA52" s="80">
        <f t="shared" si="83"/>
        <v>8.3142971551006094E-3</v>
      </c>
      <c r="DB52" s="80">
        <f t="shared" si="84"/>
        <v>1.8239016453776054</v>
      </c>
      <c r="DC52" s="80"/>
      <c r="DD52" s="80">
        <f t="shared" si="85"/>
        <v>0.46766437322654103</v>
      </c>
      <c r="DE52" s="80">
        <f t="shared" si="86"/>
        <v>1.150722759167302E-2</v>
      </c>
      <c r="DF52" s="80">
        <f t="shared" si="87"/>
        <v>0.19027295853668677</v>
      </c>
      <c r="DG52" s="80">
        <f t="shared" si="88"/>
        <v>5.441885645728383E-2</v>
      </c>
      <c r="DH52" s="80">
        <f t="shared" si="89"/>
        <v>1.0858368691651385E-3</v>
      </c>
      <c r="DI52" s="80">
        <f t="shared" si="90"/>
        <v>5.9372134149759254E-2</v>
      </c>
      <c r="DJ52" s="80">
        <f t="shared" si="91"/>
        <v>0.10091202671409517</v>
      </c>
      <c r="DK52" s="80">
        <f t="shared" si="92"/>
        <v>9.395467489297149E-2</v>
      </c>
      <c r="DL52" s="80">
        <f t="shared" si="93"/>
        <v>1.3846833155141843E-2</v>
      </c>
      <c r="DM52" s="80">
        <f t="shared" si="94"/>
        <v>2.4065556507146734E-3</v>
      </c>
      <c r="DN52" s="80">
        <f t="shared" si="95"/>
        <v>4.5585227559676259E-3</v>
      </c>
      <c r="DO52" s="80">
        <f t="shared" si="96"/>
        <v>0.99999999999999978</v>
      </c>
      <c r="DP52" s="80">
        <f t="shared" si="97"/>
        <v>52.176480609778977</v>
      </c>
      <c r="DQ52" s="80">
        <f t="shared" si="98"/>
        <v>0.80859059687805301</v>
      </c>
      <c r="DR52" s="80">
        <f t="shared" si="99"/>
        <v>1.8366575361672934E-2</v>
      </c>
      <c r="DS52" s="80">
        <f t="shared" si="100"/>
        <v>4.2402487225507796E-2</v>
      </c>
      <c r="DT52" s="80">
        <f t="shared" si="101"/>
        <v>0.10181442633172992</v>
      </c>
      <c r="DU52" s="80">
        <f t="shared" si="102"/>
        <v>2.3795594713656386E-3</v>
      </c>
      <c r="DV52" s="80">
        <f t="shared" si="103"/>
        <v>0.35019997816615556</v>
      </c>
      <c r="DW52" s="80">
        <f t="shared" si="104"/>
        <v>0.39502723022108732</v>
      </c>
      <c r="DX52" s="80">
        <f t="shared" si="105"/>
        <v>8.4028596828920818E-3</v>
      </c>
      <c r="DY52" s="80">
        <f t="shared" si="106"/>
        <v>2.7071213214998512E-4</v>
      </c>
      <c r="DZ52" s="80">
        <f t="shared" si="107"/>
        <v>3.0724048047937408E-4</v>
      </c>
      <c r="EA52" s="80">
        <f t="shared" si="108"/>
        <v>1.7277616659510935</v>
      </c>
      <c r="EB52" s="80"/>
      <c r="EC52" s="80">
        <f t="shared" si="109"/>
        <v>1.617181193756106</v>
      </c>
      <c r="ED52" s="80">
        <f t="shared" si="110"/>
        <v>3.6733150723345868E-2</v>
      </c>
      <c r="EE52" s="80">
        <f t="shared" si="111"/>
        <v>0.12720746167652339</v>
      </c>
      <c r="EF52" s="80">
        <f t="shared" si="112"/>
        <v>0.10181442633172992</v>
      </c>
      <c r="EG52" s="80">
        <f t="shared" si="113"/>
        <v>2.3795594713656386E-3</v>
      </c>
      <c r="EH52" s="80">
        <f t="shared" si="114"/>
        <v>0.35019997816615556</v>
      </c>
      <c r="EI52" s="80">
        <f t="shared" si="115"/>
        <v>0.39502723022108732</v>
      </c>
      <c r="EJ52" s="80">
        <f t="shared" si="116"/>
        <v>8.4028596828920818E-3</v>
      </c>
      <c r="EK52" s="80">
        <f t="shared" si="117"/>
        <v>2.7071213214998512E-4</v>
      </c>
      <c r="EL52" s="80">
        <f t="shared" si="118"/>
        <v>9.217214414381223E-4</v>
      </c>
      <c r="EM52" s="80">
        <f t="shared" si="119"/>
        <v>2.640138293602794</v>
      </c>
      <c r="EN52" s="80">
        <f t="shared" si="120"/>
        <v>2.2726082245533665</v>
      </c>
      <c r="EO52" s="80"/>
      <c r="EP52" s="80">
        <f t="shared" si="121"/>
        <v>1.837609640761579</v>
      </c>
      <c r="EQ52" s="80">
        <f t="shared" si="122"/>
        <v>4.1740030223817136E-2</v>
      </c>
      <c r="ER52" s="80">
        <f t="shared" si="123"/>
        <v>0.16239035923842104</v>
      </c>
      <c r="ES52" s="80">
        <f t="shared" si="124"/>
        <v>3.0338123181995108E-2</v>
      </c>
      <c r="ET52" s="80">
        <f t="shared" si="125"/>
        <v>0.19272848242041615</v>
      </c>
      <c r="EU52" s="80">
        <f t="shared" si="126"/>
        <v>0.23138430265967228</v>
      </c>
      <c r="EV52" s="80">
        <f t="shared" si="127"/>
        <v>5.4078064254394114E-3</v>
      </c>
      <c r="EW52" s="80">
        <f t="shared" si="128"/>
        <v>0.79586735061881453</v>
      </c>
      <c r="EX52" s="80">
        <f t="shared" si="129"/>
        <v>0.89774213232297928</v>
      </c>
      <c r="EY52" s="80">
        <f t="shared" si="130"/>
        <v>3.8192816050216877E-2</v>
      </c>
      <c r="EZ52" s="80">
        <f t="shared" si="131"/>
        <v>1.2304452360208681E-3</v>
      </c>
      <c r="FA52" s="80">
        <f t="shared" si="132"/>
        <v>1.3964744857063072E-3</v>
      </c>
      <c r="FB52" s="80">
        <f t="shared" si="133"/>
        <v>4.0432994812046621</v>
      </c>
      <c r="FC52" s="80">
        <f t="shared" si="134"/>
        <v>8.5368517173302239E-2</v>
      </c>
      <c r="FD52" s="80">
        <f t="shared" si="135"/>
        <v>0.12850736802239915</v>
      </c>
      <c r="FE52" s="80">
        <f t="shared" si="136"/>
        <v>3.0338123181995108E-2</v>
      </c>
      <c r="FF52" s="80">
        <f t="shared" si="137"/>
        <v>0</v>
      </c>
      <c r="FG52" s="80">
        <f t="shared" si="138"/>
        <v>8.1195179619210522E-2</v>
      </c>
      <c r="FH52" s="80">
        <f t="shared" si="139"/>
        <v>6.9823724285315359E-4</v>
      </c>
      <c r="FI52" s="184">
        <f t="shared" si="140"/>
        <v>0.81584871546091564</v>
      </c>
      <c r="FJ52" s="80">
        <f t="shared" si="141"/>
        <v>0.10570146890878557</v>
      </c>
      <c r="FK52" s="80">
        <f t="shared" si="142"/>
        <v>1.0337817244137599</v>
      </c>
      <c r="FL52" s="80">
        <f t="shared" si="143"/>
        <v>0.81584871546091564</v>
      </c>
      <c r="FM52" s="80">
        <f t="shared" si="144"/>
        <v>2.0488970255209629</v>
      </c>
      <c r="FN52" s="80">
        <f t="shared" si="145"/>
        <v>-3.7344835120981212</v>
      </c>
      <c r="FO52" s="80">
        <f t="shared" si="146"/>
        <v>-3.7344835120981212</v>
      </c>
      <c r="FP52" s="80">
        <f t="shared" si="147"/>
        <v>0.52176480609778975</v>
      </c>
      <c r="FQ52" s="185">
        <f t="shared" ca="1" si="148"/>
        <v>1435.7724101646188</v>
      </c>
      <c r="FR52" s="185">
        <f t="shared" ca="1" si="149"/>
        <v>5.8984358739908602</v>
      </c>
      <c r="FS52" s="80">
        <f t="shared" ca="1" si="150"/>
        <v>0.14357724101646188</v>
      </c>
      <c r="FT52" s="184">
        <f t="shared" ca="1" si="151"/>
        <v>-1.5306609257596979</v>
      </c>
      <c r="FU52" s="184">
        <f t="shared" ca="1" si="152"/>
        <v>5.6842038617611852</v>
      </c>
      <c r="FV52" s="80">
        <f t="shared" si="153"/>
        <v>173.67122889258991</v>
      </c>
      <c r="FW52" s="80">
        <f t="shared" si="154"/>
        <v>5.5497151209090149E-2</v>
      </c>
      <c r="FX52" s="184">
        <f t="shared" si="155"/>
        <v>77.475402261830752</v>
      </c>
      <c r="FY52" s="184">
        <f t="shared" si="156"/>
        <v>312.97278591987339</v>
      </c>
      <c r="FZ52" s="184">
        <f t="shared" si="157"/>
        <v>1.6611494615586205E-3</v>
      </c>
      <c r="GA52" s="184">
        <f t="shared" si="158"/>
        <v>0.31719508745683517</v>
      </c>
      <c r="GB52" s="80">
        <f t="shared" si="159"/>
        <v>0.94134275479863549</v>
      </c>
      <c r="GC52" s="80">
        <f t="shared" si="160"/>
        <v>0.15884314506482078</v>
      </c>
      <c r="GD52" s="80">
        <f t="shared" si="161"/>
        <v>0.13243712488665565</v>
      </c>
      <c r="GE52" s="80">
        <f t="shared" si="162"/>
        <v>0.92792184659418775</v>
      </c>
      <c r="GF52" s="80">
        <f t="shared" si="163"/>
        <v>1.3961289510996844E-2</v>
      </c>
      <c r="GG52" s="80">
        <f t="shared" si="164"/>
        <v>0.14601578548637004</v>
      </c>
      <c r="GH52" s="80">
        <f t="shared" si="165"/>
        <v>0.8675628751133444</v>
      </c>
      <c r="GI52" s="80">
        <f t="shared" si="166"/>
        <v>0.30230701748660993</v>
      </c>
      <c r="GJ52" s="80">
        <f t="shared" si="167"/>
        <v>-8.5648837325438473E-3</v>
      </c>
      <c r="GK52" s="80">
        <f t="shared" si="168"/>
        <v>1.9825649750677153E-2</v>
      </c>
      <c r="GL52" s="80">
        <f t="shared" si="169"/>
        <v>1.9825649750677153E-2</v>
      </c>
      <c r="GM52" s="80">
        <f t="shared" si="170"/>
        <v>0.12619013573569288</v>
      </c>
      <c r="GN52" s="80">
        <f t="shared" si="171"/>
        <v>3.8831595450687352E-2</v>
      </c>
      <c r="GO52" s="80">
        <f t="shared" si="172"/>
        <v>0.75703575516812716</v>
      </c>
      <c r="GP52" s="80">
        <f t="shared" si="173"/>
        <v>0.89774213232297928</v>
      </c>
      <c r="GQ52" s="80">
        <f t="shared" si="174"/>
        <v>3.8192816050216877E-2</v>
      </c>
      <c r="GR52" s="80">
        <f t="shared" si="175"/>
        <v>440.82232327149097</v>
      </c>
      <c r="GS52" s="80">
        <f t="shared" si="176"/>
        <v>11.793141584946907</v>
      </c>
      <c r="GT52" s="80">
        <f t="shared" si="177"/>
        <v>2.2847212472259195</v>
      </c>
      <c r="GU52" s="80">
        <f t="shared" si="178"/>
        <v>9.3959161292165936E-6</v>
      </c>
      <c r="GV52" s="80">
        <f t="shared" si="179"/>
        <v>1921.2001005872357</v>
      </c>
      <c r="GW52" s="80">
        <f t="shared" si="180"/>
        <v>-8.3076255266847782E-3</v>
      </c>
      <c r="GX52" s="184">
        <f t="shared" ca="1" si="181"/>
        <v>21.82780338242069</v>
      </c>
      <c r="GY52" s="81" t="e">
        <f>#REF!</f>
        <v>#REF!</v>
      </c>
      <c r="GZ52" s="81" t="e">
        <f>#REF!</f>
        <v>#REF!</v>
      </c>
      <c r="HA52" s="81">
        <f t="shared" si="182"/>
        <v>6.4999510979415822</v>
      </c>
      <c r="HB52" s="81">
        <f t="shared" si="183"/>
        <v>5.2217331834330096</v>
      </c>
      <c r="HC52" s="81" t="e">
        <f t="shared" si="184"/>
        <v>#REF!</v>
      </c>
      <c r="HD52" s="80">
        <f t="shared" si="185"/>
        <v>440.82232327149097</v>
      </c>
      <c r="HE52" s="80">
        <f t="shared" si="186"/>
        <v>11.793141584946907</v>
      </c>
      <c r="HF52" s="81">
        <f t="shared" si="187"/>
        <v>-1.1779601087695823</v>
      </c>
      <c r="HG52" s="81"/>
      <c r="HH52" s="82">
        <f t="shared" si="188"/>
        <v>0.15142359191180946</v>
      </c>
      <c r="HI52" s="82">
        <f t="shared" si="189"/>
        <v>0.79586735061881453</v>
      </c>
      <c r="HJ52" s="82">
        <f t="shared" si="190"/>
        <v>3.8192816050216877E-2</v>
      </c>
      <c r="HK52" s="82">
        <f t="shared" si="191"/>
        <v>0</v>
      </c>
      <c r="HL52" s="82">
        <f t="shared" si="192"/>
        <v>4.7175701123085362E-2</v>
      </c>
      <c r="HM52" s="82">
        <f t="shared" si="193"/>
        <v>0</v>
      </c>
      <c r="HN52" s="82">
        <f t="shared" si="194"/>
        <v>0</v>
      </c>
      <c r="HO52" s="82">
        <f t="shared" si="195"/>
        <v>3.0338123181995108E-2</v>
      </c>
      <c r="HP52" s="82">
        <f t="shared" si="196"/>
        <v>0.11521465811533568</v>
      </c>
      <c r="HQ52" s="82">
        <f t="shared" si="197"/>
        <v>0.15984908660404956</v>
      </c>
      <c r="HR52" s="82">
        <f t="shared" si="198"/>
        <v>0.61780646382432325</v>
      </c>
      <c r="HS52" s="82">
        <f t="shared" si="199"/>
        <v>0.11754530926023495</v>
      </c>
      <c r="HT52" s="82">
        <f t="shared" si="200"/>
        <v>5.3824311641018023E-2</v>
      </c>
      <c r="HU52" s="82">
        <f t="shared" si="201"/>
        <v>1.0240739985785886E-2</v>
      </c>
      <c r="HV52" s="82">
        <f t="shared" si="202"/>
        <v>3.8192816050216877E-2</v>
      </c>
      <c r="HW52" s="82"/>
      <c r="HX52" s="186">
        <f t="shared" si="203"/>
        <v>-8.7879901609759216E-7</v>
      </c>
      <c r="HY52" s="186">
        <f t="shared" si="204"/>
        <v>1.6899482043245649E-12</v>
      </c>
      <c r="HZ52" s="186">
        <f t="shared" si="205"/>
        <v>2.6971780372403324E-5</v>
      </c>
      <c r="IA52" s="186">
        <f t="shared" si="206"/>
        <v>7.5522870507715346E-9</v>
      </c>
      <c r="IB52" s="82">
        <f t="shared" si="207"/>
        <v>2.2847212472259195</v>
      </c>
      <c r="IC52" s="82" t="e">
        <f t="shared" ca="1" si="208"/>
        <v>#REF!</v>
      </c>
      <c r="ID52" s="82" t="e">
        <f ca="1">ID$8+ID$9*IE52+ID$10*#REF!+ID$11*EW52/(EW52+EU52)</f>
        <v>#REF!</v>
      </c>
      <c r="IE52" s="82" t="e">
        <f t="shared" ca="1" si="209"/>
        <v>#REF!</v>
      </c>
      <c r="IF52" s="82" t="e">
        <f ca="1">IF$8+IF$9*IE52+IF$10*#REF!+IF$11*(EW52/(EW52+EU52))</f>
        <v>#REF!</v>
      </c>
      <c r="IG52" s="82" t="e">
        <f t="shared" ca="1" si="210"/>
        <v>#REF!</v>
      </c>
      <c r="IH52" s="184">
        <f t="shared" si="211"/>
        <v>5.5497151209090149E-2</v>
      </c>
      <c r="II52" s="187">
        <f t="shared" si="212"/>
        <v>-25</v>
      </c>
      <c r="IJ52" s="187"/>
      <c r="IK52" s="82">
        <f t="shared" si="213"/>
        <v>2.0738338601728765</v>
      </c>
      <c r="IL52" s="187">
        <f t="shared" si="214"/>
        <v>1921.2001005872357</v>
      </c>
      <c r="IM52" s="186">
        <f t="shared" si="215"/>
        <v>1.2147111827711209E-5</v>
      </c>
    </row>
    <row r="53" spans="1:247" ht="14" x14ac:dyDescent="0.2">
      <c r="A53" s="190" t="s">
        <v>232</v>
      </c>
      <c r="F53" s="195">
        <v>51.250334881752664</v>
      </c>
      <c r="G53" s="195">
        <v>1.6765003552327717</v>
      </c>
      <c r="H53" s="195">
        <v>17.692230005780477</v>
      </c>
      <c r="I53" s="195">
        <v>7.1310886989191582</v>
      </c>
      <c r="J53" s="195">
        <v>0.14048885658375179</v>
      </c>
      <c r="K53" s="195">
        <v>4.3645204778685578</v>
      </c>
      <c r="L53" s="195">
        <v>10.321247997019631</v>
      </c>
      <c r="M53" s="195">
        <v>5.310478778865817</v>
      </c>
      <c r="N53" s="195">
        <v>1.1894723190757654</v>
      </c>
      <c r="O53" s="195">
        <v>0.33358443124964637</v>
      </c>
      <c r="P53" s="195">
        <v>0.59005319765175768</v>
      </c>
      <c r="Q53" s="196">
        <v>1.5</v>
      </c>
      <c r="R53" s="176">
        <f t="shared" ca="1" si="4"/>
        <v>5.8964101827384852</v>
      </c>
      <c r="T53" s="4">
        <v>49.2622</v>
      </c>
      <c r="U53" s="4">
        <v>1.3174999999999999</v>
      </c>
      <c r="V53" s="4">
        <v>3.4020999999999999</v>
      </c>
      <c r="W53" s="4">
        <v>7.4935</v>
      </c>
      <c r="X53" s="4">
        <v>0.18429999999999999</v>
      </c>
      <c r="Y53" s="4">
        <v>14.489699999999999</v>
      </c>
      <c r="Z53" s="4">
        <v>21.8081</v>
      </c>
      <c r="AA53" s="4">
        <v>0.39150000000000001</v>
      </c>
      <c r="AB53" s="4">
        <v>0</v>
      </c>
      <c r="AC53" s="4">
        <v>3.9699999999999999E-2</v>
      </c>
      <c r="AE53" s="177">
        <f t="shared" ca="1" si="22"/>
        <v>1382.9969796042762</v>
      </c>
      <c r="AF53" s="178">
        <f t="shared" ca="1" si="23"/>
        <v>1109.8469796042764</v>
      </c>
      <c r="AG53" s="178">
        <f t="shared" ca="1" si="24"/>
        <v>2.5429370022829634</v>
      </c>
      <c r="AH53" s="175"/>
      <c r="AI53" s="179">
        <f t="shared" ca="1" si="25"/>
        <v>1405.4046375677633</v>
      </c>
      <c r="AJ53" s="179">
        <f t="shared" ca="1" si="26"/>
        <v>2.2804695108686701</v>
      </c>
      <c r="AK53" s="179"/>
      <c r="AL53" s="179">
        <f t="shared" si="27"/>
        <v>1379.4262374233203</v>
      </c>
      <c r="AM53" s="179">
        <f t="shared" si="28"/>
        <v>0.13826839121352075</v>
      </c>
      <c r="AN53" s="180"/>
      <c r="AO53" s="179">
        <f t="shared" ca="1" si="29"/>
        <v>1376.3299000349864</v>
      </c>
      <c r="AP53" s="179">
        <f t="shared" ca="1" si="30"/>
        <v>1103.1799000349865</v>
      </c>
      <c r="AQ53" s="179">
        <f t="shared" ca="1" si="31"/>
        <v>1.2456738044578781</v>
      </c>
      <c r="AR53" s="179"/>
      <c r="AS53" s="179">
        <f t="shared" ca="1" si="32"/>
        <v>1373.7535395942589</v>
      </c>
      <c r="AT53" s="179">
        <f t="shared" ca="1" si="33"/>
        <v>1100.603539594259</v>
      </c>
      <c r="AU53" s="181">
        <f t="shared" ca="1" si="34"/>
        <v>1.1539788504027984</v>
      </c>
      <c r="AV53" s="80"/>
      <c r="AW53" s="181">
        <f t="shared" si="35"/>
        <v>1389.8969217854947</v>
      </c>
      <c r="AX53" s="181">
        <f t="shared" si="36"/>
        <v>1116.7469217854946</v>
      </c>
      <c r="AY53" s="181">
        <f t="shared" ca="1" si="37"/>
        <v>1405.4046375677633</v>
      </c>
      <c r="AZ53" s="181">
        <f t="shared" ca="1" si="38"/>
        <v>1132.2546375677634</v>
      </c>
      <c r="BA53" s="181">
        <f t="shared" ca="1" si="39"/>
        <v>2.2804695108686701</v>
      </c>
      <c r="BB53" s="181"/>
      <c r="BC53" s="181">
        <f t="shared" si="40"/>
        <v>1379.4262374233203</v>
      </c>
      <c r="BD53" s="181">
        <f t="shared" si="41"/>
        <v>0.13826839121352075</v>
      </c>
      <c r="BE53" s="181">
        <f t="shared" si="42"/>
        <v>1106.2762374233203</v>
      </c>
      <c r="BF53" s="181"/>
      <c r="BG53" s="181">
        <f t="shared" ca="1" si="43"/>
        <v>2.9051798183390534</v>
      </c>
      <c r="BH53" s="181">
        <f t="shared" ca="1" si="44"/>
        <v>3.3607687669630786</v>
      </c>
      <c r="BI53" s="181">
        <f t="shared" ca="1" si="45"/>
        <v>1108.0576720761474</v>
      </c>
      <c r="BJ53" s="181">
        <f t="shared" ca="1" si="46"/>
        <v>1110.289925407571</v>
      </c>
      <c r="BK53" s="181">
        <f t="shared" ca="1" si="47"/>
        <v>1110.289925407571</v>
      </c>
      <c r="BL53" s="181"/>
      <c r="BM53" s="181">
        <f t="shared" si="48"/>
        <v>1099.3669208865772</v>
      </c>
      <c r="BN53" s="180"/>
      <c r="BO53" s="182">
        <f t="shared" ca="1" si="49"/>
        <v>0.79538638522060456</v>
      </c>
      <c r="BP53" s="182">
        <f t="shared" ca="1" si="50"/>
        <v>0.85634078199656927</v>
      </c>
      <c r="BQ53" s="182">
        <f t="shared" ca="1" si="51"/>
        <v>5.7665402358840663E-2</v>
      </c>
      <c r="BR53" s="182">
        <f t="shared" ca="1" si="52"/>
        <v>1.1315015661885329E-2</v>
      </c>
      <c r="BS53" s="182">
        <f t="shared" ca="1" si="53"/>
        <v>2.4348016423936372E-2</v>
      </c>
      <c r="BT53" s="182">
        <f t="shared" ca="1" si="54"/>
        <v>0.10394318591383085</v>
      </c>
      <c r="BU53" s="182">
        <f t="shared" si="55"/>
        <v>9.9000731048873247E-2</v>
      </c>
      <c r="BV53" s="181">
        <f t="shared" ca="1" si="56"/>
        <v>1.1526131334039356</v>
      </c>
      <c r="BW53" s="180"/>
      <c r="BX53" s="182">
        <f t="shared" si="57"/>
        <v>0.81820985375312505</v>
      </c>
      <c r="BY53" s="182">
        <f t="shared" si="58"/>
        <v>0.11889610152521202</v>
      </c>
      <c r="BZ53" s="182">
        <f t="shared" si="59"/>
        <v>0</v>
      </c>
      <c r="CA53" s="182">
        <f t="shared" si="60"/>
        <v>1.8670386521436488E-2</v>
      </c>
      <c r="CB53" s="182">
        <f t="shared" si="61"/>
        <v>6.6634752071859982E-2</v>
      </c>
      <c r="CC53" s="182">
        <f t="shared" si="62"/>
        <v>5.94676651016566E-4</v>
      </c>
      <c r="CD53" s="182">
        <f t="shared" si="63"/>
        <v>1.0230057705226501</v>
      </c>
      <c r="CE53" s="182">
        <f t="shared" si="64"/>
        <v>0.31652354054690046</v>
      </c>
      <c r="CF53" s="180"/>
      <c r="CG53" s="181">
        <f t="shared" ca="1" si="65"/>
        <v>1.5076150616096129E-2</v>
      </c>
      <c r="CH53" s="181">
        <f t="shared" ca="1" si="66"/>
        <v>0.40642419451104317</v>
      </c>
      <c r="CI53" s="181">
        <f t="shared" ca="1" si="67"/>
        <v>5.9337079362046072</v>
      </c>
      <c r="CJ53" s="181">
        <f t="shared" ca="1" si="68"/>
        <v>1124.1677682502918</v>
      </c>
      <c r="CK53" s="183">
        <f t="shared" ca="1" si="69"/>
        <v>0.26444148427337444</v>
      </c>
      <c r="CL53" s="79"/>
      <c r="CM53" s="181">
        <f t="shared" si="70"/>
        <v>-2.0414464845236515</v>
      </c>
      <c r="CN53" s="181">
        <f t="shared" si="71"/>
        <v>-2.4943608531915569</v>
      </c>
      <c r="CO53" s="181">
        <f t="shared" ca="1" si="72"/>
        <v>823.07632546720777</v>
      </c>
      <c r="CP53" s="184"/>
      <c r="CQ53" s="80">
        <f t="shared" si="73"/>
        <v>0.85297381981237475</v>
      </c>
      <c r="CR53" s="80">
        <f t="shared" si="74"/>
        <v>2.0988051338187E-2</v>
      </c>
      <c r="CS53" s="80">
        <f t="shared" si="75"/>
        <v>0.34703916214592789</v>
      </c>
      <c r="CT53" s="80">
        <f t="shared" si="76"/>
        <v>9.9254641832007703E-2</v>
      </c>
      <c r="CU53" s="80">
        <f t="shared" si="77"/>
        <v>1.9804596522819636E-3</v>
      </c>
      <c r="CV53" s="80">
        <f t="shared" si="78"/>
        <v>0.10828893316532581</v>
      </c>
      <c r="CW53" s="80">
        <f t="shared" si="79"/>
        <v>0.18405361156222705</v>
      </c>
      <c r="CX53" s="80">
        <f t="shared" si="80"/>
        <v>0.17136408612820869</v>
      </c>
      <c r="CY53" s="80">
        <f t="shared" si="81"/>
        <v>2.5255261774932387E-2</v>
      </c>
      <c r="CZ53" s="80">
        <f t="shared" si="82"/>
        <v>4.3893208110312668E-3</v>
      </c>
      <c r="DA53" s="80">
        <f t="shared" si="83"/>
        <v>8.3142971551006094E-3</v>
      </c>
      <c r="DB53" s="80">
        <f t="shared" si="84"/>
        <v>1.8239016453776054</v>
      </c>
      <c r="DC53" s="80"/>
      <c r="DD53" s="80">
        <f t="shared" si="85"/>
        <v>0.46766437322654103</v>
      </c>
      <c r="DE53" s="80">
        <f t="shared" si="86"/>
        <v>1.150722759167302E-2</v>
      </c>
      <c r="DF53" s="80">
        <f t="shared" si="87"/>
        <v>0.19027295853668677</v>
      </c>
      <c r="DG53" s="80">
        <f t="shared" si="88"/>
        <v>5.441885645728383E-2</v>
      </c>
      <c r="DH53" s="80">
        <f t="shared" si="89"/>
        <v>1.0858368691651385E-3</v>
      </c>
      <c r="DI53" s="80">
        <f t="shared" si="90"/>
        <v>5.9372134149759254E-2</v>
      </c>
      <c r="DJ53" s="80">
        <f t="shared" si="91"/>
        <v>0.10091202671409517</v>
      </c>
      <c r="DK53" s="80">
        <f t="shared" si="92"/>
        <v>9.395467489297149E-2</v>
      </c>
      <c r="DL53" s="80">
        <f t="shared" si="93"/>
        <v>1.3846833155141843E-2</v>
      </c>
      <c r="DM53" s="80">
        <f t="shared" si="94"/>
        <v>2.4065556507146734E-3</v>
      </c>
      <c r="DN53" s="80">
        <f t="shared" si="95"/>
        <v>4.5585227559676259E-3</v>
      </c>
      <c r="DO53" s="80">
        <f t="shared" si="96"/>
        <v>0.99999999999999978</v>
      </c>
      <c r="DP53" s="80">
        <f t="shared" si="97"/>
        <v>52.176480609778977</v>
      </c>
      <c r="DQ53" s="80">
        <f t="shared" si="98"/>
        <v>0.81988472862295148</v>
      </c>
      <c r="DR53" s="80">
        <f t="shared" si="99"/>
        <v>1.6493738013089829E-2</v>
      </c>
      <c r="DS53" s="80">
        <f t="shared" si="100"/>
        <v>3.3366679416639698E-2</v>
      </c>
      <c r="DT53" s="80">
        <f t="shared" si="101"/>
        <v>0.1042988931943702</v>
      </c>
      <c r="DU53" s="80">
        <f t="shared" si="102"/>
        <v>2.5980616740088106E-3</v>
      </c>
      <c r="DV53" s="80">
        <f t="shared" si="103"/>
        <v>0.35950665436031792</v>
      </c>
      <c r="DW53" s="80">
        <f t="shared" si="104"/>
        <v>0.38889285166573345</v>
      </c>
      <c r="DX53" s="80">
        <f t="shared" si="105"/>
        <v>6.3166658330496344E-3</v>
      </c>
      <c r="DY53" s="80">
        <f t="shared" si="106"/>
        <v>0</v>
      </c>
      <c r="DZ53" s="80">
        <f t="shared" si="107"/>
        <v>2.6118730353385763E-4</v>
      </c>
      <c r="EA53" s="80">
        <f t="shared" si="108"/>
        <v>1.7316194600836949</v>
      </c>
      <c r="EB53" s="80"/>
      <c r="EC53" s="80">
        <f t="shared" si="109"/>
        <v>1.639769457245903</v>
      </c>
      <c r="ED53" s="80">
        <f t="shared" si="110"/>
        <v>3.2987476026179657E-2</v>
      </c>
      <c r="EE53" s="80">
        <f t="shared" si="111"/>
        <v>0.10010003824991909</v>
      </c>
      <c r="EF53" s="80">
        <f t="shared" si="112"/>
        <v>0.1042988931943702</v>
      </c>
      <c r="EG53" s="80">
        <f t="shared" si="113"/>
        <v>2.5980616740088106E-3</v>
      </c>
      <c r="EH53" s="80">
        <f t="shared" si="114"/>
        <v>0.35950665436031792</v>
      </c>
      <c r="EI53" s="80">
        <f t="shared" si="115"/>
        <v>0.38889285166573345</v>
      </c>
      <c r="EJ53" s="80">
        <f t="shared" si="116"/>
        <v>6.3166658330496344E-3</v>
      </c>
      <c r="EK53" s="80">
        <f t="shared" si="117"/>
        <v>0</v>
      </c>
      <c r="EL53" s="80">
        <f t="shared" si="118"/>
        <v>7.8356191060157288E-4</v>
      </c>
      <c r="EM53" s="80">
        <f t="shared" si="119"/>
        <v>2.6352536601600831</v>
      </c>
      <c r="EN53" s="80">
        <f t="shared" si="120"/>
        <v>2.2768206684268564</v>
      </c>
      <c r="EO53" s="80"/>
      <c r="EP53" s="80">
        <f t="shared" si="121"/>
        <v>1.86673049585628</v>
      </c>
      <c r="EQ53" s="80">
        <f t="shared" si="122"/>
        <v>3.7553283607820634E-2</v>
      </c>
      <c r="ER53" s="80">
        <f t="shared" si="123"/>
        <v>0.13326950414371996</v>
      </c>
      <c r="ES53" s="80">
        <f t="shared" si="124"/>
        <v>1.8670386521436488E-2</v>
      </c>
      <c r="ET53" s="80">
        <f t="shared" si="125"/>
        <v>0.15193989066515645</v>
      </c>
      <c r="EU53" s="80">
        <f t="shared" si="126"/>
        <v>0.23746987571898728</v>
      </c>
      <c r="EV53" s="80">
        <f t="shared" si="127"/>
        <v>5.9153205172309377E-3</v>
      </c>
      <c r="EW53" s="80">
        <f t="shared" si="128"/>
        <v>0.81853218108456183</v>
      </c>
      <c r="EX53" s="80">
        <f t="shared" si="129"/>
        <v>0.88543928247600157</v>
      </c>
      <c r="EY53" s="80">
        <f t="shared" si="130"/>
        <v>2.8763830648466309E-2</v>
      </c>
      <c r="EZ53" s="80">
        <f t="shared" si="131"/>
        <v>0</v>
      </c>
      <c r="FA53" s="80">
        <f t="shared" si="132"/>
        <v>1.189353302033132E-3</v>
      </c>
      <c r="FB53" s="80">
        <f t="shared" si="133"/>
        <v>4.033533513876538</v>
      </c>
      <c r="FC53" s="80">
        <f t="shared" si="134"/>
        <v>6.7067027753075367E-2</v>
      </c>
      <c r="FD53" s="80">
        <f t="shared" si="135"/>
        <v>9.9764180744767117E-2</v>
      </c>
      <c r="FE53" s="80">
        <f t="shared" si="136"/>
        <v>1.8670386521436488E-2</v>
      </c>
      <c r="FF53" s="80">
        <f t="shared" si="137"/>
        <v>0</v>
      </c>
      <c r="FG53" s="80">
        <f t="shared" si="138"/>
        <v>6.6634752071859982E-2</v>
      </c>
      <c r="FH53" s="80">
        <f t="shared" si="139"/>
        <v>5.94676651016566E-4</v>
      </c>
      <c r="FI53" s="184">
        <f t="shared" si="140"/>
        <v>0.81820985375312505</v>
      </c>
      <c r="FJ53" s="80">
        <f t="shared" si="141"/>
        <v>0.11889610152521202</v>
      </c>
      <c r="FK53" s="80">
        <f t="shared" si="142"/>
        <v>1.0230057705226501</v>
      </c>
      <c r="FL53" s="80">
        <f t="shared" si="143"/>
        <v>0.81820985375312505</v>
      </c>
      <c r="FM53" s="80">
        <f t="shared" si="144"/>
        <v>1.5634305731874234</v>
      </c>
      <c r="FN53" s="80">
        <f t="shared" si="145"/>
        <v>-4.2228398730064951</v>
      </c>
      <c r="FO53" s="80">
        <f t="shared" si="146"/>
        <v>-4.222839873006496</v>
      </c>
      <c r="FP53" s="80">
        <f t="shared" si="147"/>
        <v>0.52176480609778975</v>
      </c>
      <c r="FQ53" s="185">
        <f t="shared" ca="1" si="148"/>
        <v>1405.4046375677633</v>
      </c>
      <c r="FR53" s="185">
        <f t="shared" ca="1" si="149"/>
        <v>2.2804695108686701</v>
      </c>
      <c r="FS53" s="80">
        <f t="shared" ca="1" si="150"/>
        <v>0.14054046375677634</v>
      </c>
      <c r="FT53" s="184">
        <f t="shared" ca="1" si="151"/>
        <v>-0.47046724474618218</v>
      </c>
      <c r="FU53" s="184">
        <f t="shared" ca="1" si="152"/>
        <v>5.6873641355357059</v>
      </c>
      <c r="FV53" s="80">
        <f t="shared" si="153"/>
        <v>172.4681801718996</v>
      </c>
      <c r="FW53" s="80">
        <f t="shared" si="154"/>
        <v>7.7993957102411041E-2</v>
      </c>
      <c r="FX53" s="184">
        <f t="shared" si="155"/>
        <v>77.512366174949179</v>
      </c>
      <c r="FY53" s="184">
        <f t="shared" si="156"/>
        <v>312.22436217347757</v>
      </c>
      <c r="FZ53" s="184">
        <f t="shared" si="157"/>
        <v>1.6611494615586205E-3</v>
      </c>
      <c r="GA53" s="184">
        <f t="shared" si="158"/>
        <v>0.31652354054690046</v>
      </c>
      <c r="GB53" s="80">
        <f t="shared" si="159"/>
        <v>0.92011843364169887</v>
      </c>
      <c r="GC53" s="80">
        <f t="shared" si="160"/>
        <v>0.12448005118436561</v>
      </c>
      <c r="GD53" s="80">
        <f t="shared" si="161"/>
        <v>0.13055515204086821</v>
      </c>
      <c r="GE53" s="80">
        <f t="shared" si="162"/>
        <v>0.94377632987074289</v>
      </c>
      <c r="GF53" s="80">
        <f t="shared" si="163"/>
        <v>4.515869917973081E-2</v>
      </c>
      <c r="GG53" s="80">
        <f t="shared" si="164"/>
        <v>0.17040284796591193</v>
      </c>
      <c r="GH53" s="80">
        <f t="shared" si="165"/>
        <v>0.86944484795913179</v>
      </c>
      <c r="GI53" s="80">
        <f t="shared" si="166"/>
        <v>0.34671905763488076</v>
      </c>
      <c r="GJ53" s="80">
        <f t="shared" si="167"/>
        <v>-1.3612046407432491E-2</v>
      </c>
      <c r="GK53" s="80">
        <f t="shared" si="168"/>
        <v>2.7219841191001608E-2</v>
      </c>
      <c r="GL53" s="80">
        <f t="shared" si="169"/>
        <v>2.7219841191001608E-2</v>
      </c>
      <c r="GM53" s="80">
        <f t="shared" si="170"/>
        <v>0.14318300677491033</v>
      </c>
      <c r="GN53" s="80">
        <f t="shared" si="171"/>
        <v>5.2661725167299514E-2</v>
      </c>
      <c r="GO53" s="80">
        <f t="shared" si="172"/>
        <v>0.76587045591726233</v>
      </c>
      <c r="GP53" s="80">
        <f t="shared" si="173"/>
        <v>0.88543928247600157</v>
      </c>
      <c r="GQ53" s="80">
        <f t="shared" si="174"/>
        <v>2.8763830648466309E-2</v>
      </c>
      <c r="GR53" s="80">
        <f t="shared" si="175"/>
        <v>440.99825784548972</v>
      </c>
      <c r="GS53" s="80">
        <f t="shared" si="176"/>
        <v>11.855445782155201</v>
      </c>
      <c r="GT53" s="80">
        <f t="shared" si="177"/>
        <v>2.229100362545263</v>
      </c>
      <c r="GU53" s="80">
        <f t="shared" si="178"/>
        <v>9.167175240967393E-6</v>
      </c>
      <c r="GV53" s="80">
        <f t="shared" si="179"/>
        <v>1864.9984362281386</v>
      </c>
      <c r="GW53" s="80">
        <f t="shared" si="180"/>
        <v>-8.1482700551282952E-3</v>
      </c>
      <c r="GX53" s="184">
        <f t="shared" ca="1" si="181"/>
        <v>18.908332936204594</v>
      </c>
      <c r="GY53" s="81" t="e">
        <f>#REF!</f>
        <v>#REF!</v>
      </c>
      <c r="GZ53" s="81" t="e">
        <f>#REF!</f>
        <v>#REF!</v>
      </c>
      <c r="HA53" s="81">
        <f t="shared" si="182"/>
        <v>6.4999510979415822</v>
      </c>
      <c r="HB53" s="81">
        <f t="shared" si="183"/>
        <v>5.2217331834330096</v>
      </c>
      <c r="HC53" s="81" t="e">
        <f t="shared" si="184"/>
        <v>#REF!</v>
      </c>
      <c r="HD53" s="80">
        <f t="shared" si="185"/>
        <v>440.99825784548972</v>
      </c>
      <c r="HE53" s="80">
        <f t="shared" si="186"/>
        <v>11.855445782155201</v>
      </c>
      <c r="HF53" s="81">
        <f t="shared" si="187"/>
        <v>-2.4115761741240078</v>
      </c>
      <c r="HG53" s="81"/>
      <c r="HH53" s="82">
        <f t="shared" si="188"/>
        <v>0.17631816848314286</v>
      </c>
      <c r="HI53" s="82">
        <f t="shared" si="189"/>
        <v>0.81853218108456183</v>
      </c>
      <c r="HJ53" s="82">
        <f t="shared" si="190"/>
        <v>2.8763830648466309E-2</v>
      </c>
      <c r="HK53" s="82">
        <f t="shared" si="191"/>
        <v>0</v>
      </c>
      <c r="HL53" s="82">
        <f t="shared" si="192"/>
        <v>3.8303197104609055E-2</v>
      </c>
      <c r="HM53" s="82">
        <f t="shared" si="193"/>
        <v>0</v>
      </c>
      <c r="HN53" s="82">
        <f t="shared" si="194"/>
        <v>0</v>
      </c>
      <c r="HO53" s="82">
        <f t="shared" si="195"/>
        <v>1.8670386521436488E-2</v>
      </c>
      <c r="HP53" s="82">
        <f t="shared" si="196"/>
        <v>9.4966307039110881E-2</v>
      </c>
      <c r="HQ53" s="82">
        <f t="shared" si="197"/>
        <v>0.17723084538268385</v>
      </c>
      <c r="HR53" s="82">
        <f t="shared" si="198"/>
        <v>0.61886209264714542</v>
      </c>
      <c r="HS53" s="82">
        <f t="shared" si="199"/>
        <v>0.13330768568513618</v>
      </c>
      <c r="HT53" s="82">
        <f t="shared" si="200"/>
        <v>7.0591032083379066E-2</v>
      </c>
      <c r="HU53" s="82">
        <f t="shared" si="201"/>
        <v>1.5205854792153049E-2</v>
      </c>
      <c r="HV53" s="82">
        <f t="shared" si="202"/>
        <v>2.8763830648466309E-2</v>
      </c>
      <c r="HW53" s="82"/>
      <c r="HX53" s="186">
        <f t="shared" si="203"/>
        <v>-8.7880541633599247E-7</v>
      </c>
      <c r="HY53" s="186">
        <f t="shared" si="204"/>
        <v>1.6402538093094638E-12</v>
      </c>
      <c r="HZ53" s="186">
        <f t="shared" si="205"/>
        <v>2.7183260156424686E-5</v>
      </c>
      <c r="IA53" s="186">
        <f t="shared" si="206"/>
        <v>7.677254722610039E-9</v>
      </c>
      <c r="IB53" s="82">
        <f t="shared" si="207"/>
        <v>2.229100362545263</v>
      </c>
      <c r="IC53" s="82" t="e">
        <f t="shared" ca="1" si="208"/>
        <v>#REF!</v>
      </c>
      <c r="ID53" s="82" t="e">
        <f ca="1">ID$8+ID$9*IE53+ID$10*#REF!+ID$11*EW53/(EW53+EU53)</f>
        <v>#REF!</v>
      </c>
      <c r="IE53" s="82" t="e">
        <f t="shared" ca="1" si="209"/>
        <v>#REF!</v>
      </c>
      <c r="IF53" s="82" t="e">
        <f ca="1">IF$8+IF$9*IE53+IF$10*#REF!+IF$11*(EW53/(EW53+EU53))</f>
        <v>#REF!</v>
      </c>
      <c r="IG53" s="82" t="e">
        <f t="shared" ca="1" si="210"/>
        <v>#REF!</v>
      </c>
      <c r="IH53" s="184">
        <f t="shared" si="211"/>
        <v>7.7993957102411041E-2</v>
      </c>
      <c r="II53" s="187">
        <f t="shared" si="212"/>
        <v>-25</v>
      </c>
      <c r="IJ53" s="187"/>
      <c r="IK53" s="82">
        <f t="shared" si="213"/>
        <v>2.0773235182585128</v>
      </c>
      <c r="IL53" s="187">
        <f t="shared" si="214"/>
        <v>1864.9984362281386</v>
      </c>
      <c r="IM53" s="186">
        <f t="shared" si="215"/>
        <v>1.2452099678710141E-5</v>
      </c>
    </row>
    <row r="54" spans="1:247" ht="14" x14ac:dyDescent="0.2">
      <c r="A54" s="189" t="s">
        <v>233</v>
      </c>
      <c r="F54" s="193">
        <v>49.714800035873971</v>
      </c>
      <c r="G54" s="193">
        <v>1.7018759577322948</v>
      </c>
      <c r="H54" s="193">
        <v>18.940878306055897</v>
      </c>
      <c r="I54" s="193">
        <v>7.7213752675094165</v>
      </c>
      <c r="J54" s="193">
        <v>0.16017656072774539</v>
      </c>
      <c r="K54" s="193">
        <v>3.6239946864652395</v>
      </c>
      <c r="L54" s="193">
        <v>9.5405163983463357</v>
      </c>
      <c r="M54" s="193">
        <v>5.2157492586972092</v>
      </c>
      <c r="N54" s="193">
        <v>1.9020966586419767</v>
      </c>
      <c r="O54" s="193">
        <v>0.66072831300194967</v>
      </c>
      <c r="P54" s="193">
        <v>0.81780855694797228</v>
      </c>
      <c r="Q54" s="194">
        <v>1.5</v>
      </c>
      <c r="R54" s="176">
        <f t="shared" ca="1" si="4"/>
        <v>11.355782680906289</v>
      </c>
      <c r="T54" s="4">
        <v>49.682400000000001</v>
      </c>
      <c r="U54" s="4">
        <v>1.4128000000000001</v>
      </c>
      <c r="V54" s="4">
        <v>4.0481999999999996</v>
      </c>
      <c r="W54" s="4">
        <v>7.7152000000000003</v>
      </c>
      <c r="X54" s="4">
        <v>0.2429</v>
      </c>
      <c r="Y54" s="4">
        <v>13.478</v>
      </c>
      <c r="Z54" s="4">
        <v>21.9482</v>
      </c>
      <c r="AA54" s="4">
        <v>0.50739999999999996</v>
      </c>
      <c r="AB54" s="4">
        <v>2.7199999999999998E-2</v>
      </c>
      <c r="AC54" s="4">
        <v>9.4000000000000004E-3</v>
      </c>
      <c r="AE54" s="177">
        <f t="shared" ca="1" si="22"/>
        <v>1394.702691903427</v>
      </c>
      <c r="AF54" s="178">
        <f t="shared" ca="1" si="23"/>
        <v>1121.5526919034269</v>
      </c>
      <c r="AG54" s="178">
        <f t="shared" ca="1" si="24"/>
        <v>8.080556331312355</v>
      </c>
      <c r="AH54" s="175"/>
      <c r="AI54" s="179">
        <f t="shared" ca="1" si="25"/>
        <v>1426.3529139361626</v>
      </c>
      <c r="AJ54" s="179">
        <f t="shared" ca="1" si="26"/>
        <v>6.9544997648126499</v>
      </c>
      <c r="AK54" s="179"/>
      <c r="AL54" s="179">
        <f t="shared" si="27"/>
        <v>1368.667077657622</v>
      </c>
      <c r="AM54" s="179">
        <f t="shared" si="28"/>
        <v>4.3204213325956351</v>
      </c>
      <c r="AN54" s="180"/>
      <c r="AO54" s="179">
        <f t="shared" ca="1" si="29"/>
        <v>1379.6036827629846</v>
      </c>
      <c r="AP54" s="179">
        <f t="shared" ca="1" si="30"/>
        <v>1106.4536827629845</v>
      </c>
      <c r="AQ54" s="179">
        <f t="shared" ca="1" si="31"/>
        <v>5.1742010694760827</v>
      </c>
      <c r="AR54" s="179"/>
      <c r="AS54" s="179">
        <f t="shared" ca="1" si="32"/>
        <v>1394.2897647476129</v>
      </c>
      <c r="AT54" s="179">
        <f t="shared" ca="1" si="33"/>
        <v>1121.1397647476128</v>
      </c>
      <c r="AU54" s="181">
        <f t="shared" ca="1" si="34"/>
        <v>5.7334747075811761</v>
      </c>
      <c r="AV54" s="80"/>
      <c r="AW54" s="181">
        <f t="shared" si="35"/>
        <v>1400.7321709978235</v>
      </c>
      <c r="AX54" s="181">
        <f t="shared" si="36"/>
        <v>1127.5821709978236</v>
      </c>
      <c r="AY54" s="181">
        <f t="shared" ca="1" si="37"/>
        <v>1426.3529139361626</v>
      </c>
      <c r="AZ54" s="181">
        <f t="shared" ca="1" si="38"/>
        <v>1153.2029139361625</v>
      </c>
      <c r="BA54" s="181">
        <f t="shared" ca="1" si="39"/>
        <v>6.9544997648126499</v>
      </c>
      <c r="BB54" s="181"/>
      <c r="BC54" s="181">
        <f t="shared" si="40"/>
        <v>1368.667077657622</v>
      </c>
      <c r="BD54" s="181">
        <f t="shared" si="41"/>
        <v>4.3204213325956351</v>
      </c>
      <c r="BE54" s="181">
        <f t="shared" si="42"/>
        <v>1095.5170776576219</v>
      </c>
      <c r="BF54" s="181"/>
      <c r="BG54" s="181">
        <f t="shared" ca="1" si="43"/>
        <v>7.1825701421243444</v>
      </c>
      <c r="BH54" s="181">
        <f t="shared" ca="1" si="44"/>
        <v>7.7291241145866163</v>
      </c>
      <c r="BI54" s="181">
        <f t="shared" ca="1" si="45"/>
        <v>1114.3234914711211</v>
      </c>
      <c r="BJ54" s="181">
        <f t="shared" ca="1" si="46"/>
        <v>1131.4723223513306</v>
      </c>
      <c r="BK54" s="181">
        <f t="shared" ca="1" si="47"/>
        <v>1131.4723223513306</v>
      </c>
      <c r="BL54" s="181"/>
      <c r="BM54" s="181">
        <f t="shared" si="48"/>
        <v>1106.5385006984302</v>
      </c>
      <c r="BN54" s="180"/>
      <c r="BO54" s="182">
        <f t="shared" ca="1" si="49"/>
        <v>0.75101211425659731</v>
      </c>
      <c r="BP54" s="182">
        <f t="shared" ca="1" si="50"/>
        <v>0.73628305167744235</v>
      </c>
      <c r="BQ54" s="182">
        <f t="shared" ca="1" si="51"/>
        <v>4.9855374006289636E-2</v>
      </c>
      <c r="BR54" s="182">
        <f t="shared" ca="1" si="52"/>
        <v>1.1998526831818072E-2</v>
      </c>
      <c r="BS54" s="182">
        <f t="shared" ca="1" si="53"/>
        <v>2.4475710884550094E-2</v>
      </c>
      <c r="BT54" s="182">
        <f t="shared" ca="1" si="54"/>
        <v>0.11831442865792742</v>
      </c>
      <c r="BU54" s="182">
        <f t="shared" si="55"/>
        <v>0.35207280818947695</v>
      </c>
      <c r="BV54" s="181">
        <f t="shared" ca="1" si="56"/>
        <v>1.2929999002475046</v>
      </c>
      <c r="BW54" s="180"/>
      <c r="BX54" s="182">
        <f t="shared" si="57"/>
        <v>0.81359347557133521</v>
      </c>
      <c r="BY54" s="182">
        <f t="shared" si="58"/>
        <v>9.2681785297382413E-2</v>
      </c>
      <c r="BZ54" s="182">
        <f t="shared" si="59"/>
        <v>1.2232011799065787E-2</v>
      </c>
      <c r="CA54" s="182">
        <f t="shared" si="60"/>
        <v>3.7022667374901133E-2</v>
      </c>
      <c r="CB54" s="182">
        <f t="shared" si="61"/>
        <v>5.9032392750191766E-2</v>
      </c>
      <c r="CC54" s="182">
        <f t="shared" si="62"/>
        <v>1.3983649164195139E-4</v>
      </c>
      <c r="CD54" s="182">
        <f t="shared" si="63"/>
        <v>1.0147021692845182</v>
      </c>
      <c r="CE54" s="182">
        <f t="shared" si="64"/>
        <v>0.26866718733403944</v>
      </c>
      <c r="CF54" s="180"/>
      <c r="CG54" s="181">
        <f t="shared" ca="1" si="65"/>
        <v>3.7545495750077862</v>
      </c>
      <c r="CH54" s="181">
        <f t="shared" ca="1" si="66"/>
        <v>3.9056615033057902</v>
      </c>
      <c r="CI54" s="181">
        <f t="shared" ca="1" si="67"/>
        <v>7.4213781176401232</v>
      </c>
      <c r="CJ54" s="181">
        <f t="shared" ca="1" si="68"/>
        <v>1153.2638879207861</v>
      </c>
      <c r="CK54" s="183">
        <f t="shared" ca="1" si="69"/>
        <v>0.26923475533189828</v>
      </c>
      <c r="CL54" s="79"/>
      <c r="CM54" s="181">
        <f t="shared" si="70"/>
        <v>-1.0860291742941499</v>
      </c>
      <c r="CN54" s="181">
        <f t="shared" si="71"/>
        <v>-1.4613709639468717</v>
      </c>
      <c r="CO54" s="181">
        <f t="shared" ca="1" si="72"/>
        <v>795.16533548815403</v>
      </c>
      <c r="CP54" s="184"/>
      <c r="CQ54" s="80">
        <f t="shared" si="73"/>
        <v>0.82741747903984852</v>
      </c>
      <c r="CR54" s="80">
        <f t="shared" si="74"/>
        <v>2.1305727649041983E-2</v>
      </c>
      <c r="CS54" s="80">
        <f t="shared" si="75"/>
        <v>0.37153182699377013</v>
      </c>
      <c r="CT54" s="80">
        <f t="shared" si="76"/>
        <v>0.10747059375987407</v>
      </c>
      <c r="CU54" s="80">
        <f t="shared" si="77"/>
        <v>2.2579955697303315E-3</v>
      </c>
      <c r="CV54" s="80">
        <f t="shared" si="78"/>
        <v>8.9915609374292618E-2</v>
      </c>
      <c r="CW54" s="80">
        <f t="shared" si="79"/>
        <v>0.17013121860760905</v>
      </c>
      <c r="CX54" s="80">
        <f t="shared" si="80"/>
        <v>0.16830725484631734</v>
      </c>
      <c r="CY54" s="80">
        <f t="shared" si="81"/>
        <v>4.0385932707163293E-2</v>
      </c>
      <c r="CZ54" s="80">
        <f t="shared" si="82"/>
        <v>8.6938965461689638E-3</v>
      </c>
      <c r="DA54" s="80">
        <f t="shared" si="83"/>
        <v>1.1523542937330959E-2</v>
      </c>
      <c r="DB54" s="80">
        <f t="shared" si="84"/>
        <v>1.8189410780311477</v>
      </c>
      <c r="DC54" s="80"/>
      <c r="DD54" s="80">
        <f t="shared" si="85"/>
        <v>0.45488965477400678</v>
      </c>
      <c r="DE54" s="80">
        <f t="shared" si="86"/>
        <v>1.1713258833047885E-2</v>
      </c>
      <c r="DF54" s="80">
        <f t="shared" si="87"/>
        <v>0.20425720848303805</v>
      </c>
      <c r="DG54" s="80">
        <f t="shared" si="88"/>
        <v>5.9084153443937852E-2</v>
      </c>
      <c r="DH54" s="80">
        <f t="shared" si="89"/>
        <v>1.2413791722018965E-3</v>
      </c>
      <c r="DI54" s="80">
        <f t="shared" si="90"/>
        <v>4.943294230927963E-2</v>
      </c>
      <c r="DJ54" s="80">
        <f t="shared" si="91"/>
        <v>9.3533111469318142E-2</v>
      </c>
      <c r="DK54" s="80">
        <f t="shared" si="92"/>
        <v>9.2530350146633633E-2</v>
      </c>
      <c r="DL54" s="80">
        <f t="shared" si="93"/>
        <v>2.2202991177085133E-2</v>
      </c>
      <c r="DM54" s="80">
        <f t="shared" si="94"/>
        <v>4.7796471535952022E-3</v>
      </c>
      <c r="DN54" s="80">
        <f t="shared" si="95"/>
        <v>6.3353030378555386E-3</v>
      </c>
      <c r="DO54" s="80">
        <f t="shared" si="96"/>
        <v>0.99999999999999989</v>
      </c>
      <c r="DP54" s="80">
        <f t="shared" si="97"/>
        <v>45.553137932936217</v>
      </c>
      <c r="DQ54" s="80">
        <f t="shared" si="98"/>
        <v>0.82687823607831001</v>
      </c>
      <c r="DR54" s="80">
        <f t="shared" si="99"/>
        <v>1.7686795495175191E-2</v>
      </c>
      <c r="DS54" s="80">
        <f t="shared" si="100"/>
        <v>3.9703416012004583E-2</v>
      </c>
      <c r="DT54" s="80">
        <f t="shared" si="101"/>
        <v>0.10738464279351505</v>
      </c>
      <c r="DU54" s="80">
        <f t="shared" si="102"/>
        <v>3.4241409691629955E-3</v>
      </c>
      <c r="DV54" s="80">
        <f t="shared" si="103"/>
        <v>0.33440517660602809</v>
      </c>
      <c r="DW54" s="80">
        <f t="shared" si="104"/>
        <v>0.39139118432737613</v>
      </c>
      <c r="DX54" s="80">
        <f t="shared" si="105"/>
        <v>8.186657072003535E-3</v>
      </c>
      <c r="DY54" s="80">
        <f t="shared" si="106"/>
        <v>2.887596076266508E-4</v>
      </c>
      <c r="DZ54" s="80">
        <f t="shared" si="107"/>
        <v>6.1842837612550685E-5</v>
      </c>
      <c r="EA54" s="80">
        <f t="shared" si="108"/>
        <v>1.7294108517988145</v>
      </c>
      <c r="EB54" s="80"/>
      <c r="EC54" s="80">
        <f t="shared" si="109"/>
        <v>1.65375647215662</v>
      </c>
      <c r="ED54" s="80">
        <f t="shared" si="110"/>
        <v>3.5373590990350381E-2</v>
      </c>
      <c r="EE54" s="80">
        <f t="shared" si="111"/>
        <v>0.11911024803601375</v>
      </c>
      <c r="EF54" s="80">
        <f t="shared" si="112"/>
        <v>0.10738464279351505</v>
      </c>
      <c r="EG54" s="80">
        <f t="shared" si="113"/>
        <v>3.4241409691629955E-3</v>
      </c>
      <c r="EH54" s="80">
        <f t="shared" si="114"/>
        <v>0.33440517660602809</v>
      </c>
      <c r="EI54" s="80">
        <f t="shared" si="115"/>
        <v>0.39139118432737613</v>
      </c>
      <c r="EJ54" s="80">
        <f t="shared" si="116"/>
        <v>8.186657072003535E-3</v>
      </c>
      <c r="EK54" s="80">
        <f t="shared" si="117"/>
        <v>2.887596076266508E-4</v>
      </c>
      <c r="EL54" s="80">
        <f t="shared" si="118"/>
        <v>1.8552851283765205E-4</v>
      </c>
      <c r="EM54" s="80">
        <f t="shared" si="119"/>
        <v>2.6535064010715343</v>
      </c>
      <c r="EN54" s="80">
        <f t="shared" si="120"/>
        <v>2.2611590450948564</v>
      </c>
      <c r="EO54" s="80"/>
      <c r="EP54" s="80">
        <f t="shared" si="121"/>
        <v>1.8697032027005507</v>
      </c>
      <c r="EQ54" s="80">
        <f t="shared" si="122"/>
        <v>3.9992657612658342E-2</v>
      </c>
      <c r="ER54" s="80">
        <f t="shared" si="123"/>
        <v>0.13029679729944932</v>
      </c>
      <c r="ES54" s="80">
        <f t="shared" si="124"/>
        <v>4.925467917396692E-2</v>
      </c>
      <c r="ET54" s="80">
        <f t="shared" si="125"/>
        <v>0.17955147647341624</v>
      </c>
      <c r="EU54" s="80">
        <f t="shared" si="126"/>
        <v>0.24281375635683675</v>
      </c>
      <c r="EV54" s="80">
        <f t="shared" si="127"/>
        <v>7.7425273241027749E-3</v>
      </c>
      <c r="EW54" s="80">
        <f t="shared" si="128"/>
        <v>0.75614328980926326</v>
      </c>
      <c r="EX54" s="80">
        <f t="shared" si="129"/>
        <v>0.8849977166122347</v>
      </c>
      <c r="EY54" s="80">
        <f t="shared" si="130"/>
        <v>3.7022667374901133E-2</v>
      </c>
      <c r="EZ54" s="80">
        <f t="shared" si="131"/>
        <v>1.3058627972860862E-3</v>
      </c>
      <c r="FA54" s="80">
        <f t="shared" si="132"/>
        <v>2.7967298328390277E-4</v>
      </c>
      <c r="FB54" s="80">
        <f t="shared" si="133"/>
        <v>4.0195528300445345</v>
      </c>
      <c r="FC54" s="80">
        <f t="shared" si="134"/>
        <v>3.7799797291782934E-2</v>
      </c>
      <c r="FD54" s="80">
        <f t="shared" si="135"/>
        <v>5.8373150063017576E-2</v>
      </c>
      <c r="FE54" s="80">
        <f t="shared" si="136"/>
        <v>3.7022667374901133E-2</v>
      </c>
      <c r="FF54" s="80">
        <f t="shared" si="137"/>
        <v>1.2232011799065787E-2</v>
      </c>
      <c r="FG54" s="80">
        <f t="shared" si="138"/>
        <v>5.9032392750191766E-2</v>
      </c>
      <c r="FH54" s="80">
        <f t="shared" si="139"/>
        <v>1.3983649164195139E-4</v>
      </c>
      <c r="FI54" s="184">
        <f t="shared" si="140"/>
        <v>0.81359347557133521</v>
      </c>
      <c r="FJ54" s="80">
        <f t="shared" si="141"/>
        <v>9.2681785297382413E-2</v>
      </c>
      <c r="FK54" s="80">
        <f t="shared" si="142"/>
        <v>1.0147021692845182</v>
      </c>
      <c r="FL54" s="80">
        <f t="shared" si="143"/>
        <v>0.81359347557133521</v>
      </c>
      <c r="FM54" s="80">
        <f t="shared" si="144"/>
        <v>2.2477697226815359</v>
      </c>
      <c r="FN54" s="80">
        <f t="shared" si="145"/>
        <v>-3.7116239625600813</v>
      </c>
      <c r="FO54" s="80">
        <f t="shared" si="146"/>
        <v>-3.7116239625600813</v>
      </c>
      <c r="FP54" s="80">
        <f t="shared" si="147"/>
        <v>0.45553137932936216</v>
      </c>
      <c r="FQ54" s="185">
        <f t="shared" ca="1" si="148"/>
        <v>1426.3529139361626</v>
      </c>
      <c r="FR54" s="185">
        <f t="shared" ca="1" si="149"/>
        <v>6.9544997648126499</v>
      </c>
      <c r="FS54" s="80">
        <f t="shared" ca="1" si="150"/>
        <v>0.14263529139361628</v>
      </c>
      <c r="FT54" s="184">
        <f t="shared" ca="1" si="151"/>
        <v>-1.4781010252375137</v>
      </c>
      <c r="FU54" s="184">
        <f t="shared" ca="1" si="152"/>
        <v>5.686570500107889</v>
      </c>
      <c r="FV54" s="80">
        <f t="shared" si="153"/>
        <v>175.47829621968052</v>
      </c>
      <c r="FW54" s="80">
        <f t="shared" si="154"/>
        <v>6.8310192496850636E-2</v>
      </c>
      <c r="FX54" s="184">
        <f t="shared" si="155"/>
        <v>75.69327357079743</v>
      </c>
      <c r="FY54" s="184">
        <f t="shared" si="156"/>
        <v>314.74763283528847</v>
      </c>
      <c r="FZ54" s="184">
        <f t="shared" si="157"/>
        <v>1.6611494615586205E-3</v>
      </c>
      <c r="GA54" s="184">
        <f t="shared" si="158"/>
        <v>0.26866718733403944</v>
      </c>
      <c r="GB54" s="80">
        <f t="shared" si="159"/>
        <v>0.92976291131123856</v>
      </c>
      <c r="GC54" s="80">
        <f t="shared" si="160"/>
        <v>0.12732680706169211</v>
      </c>
      <c r="GD54" s="80">
        <f t="shared" si="161"/>
        <v>0.1310082817189816</v>
      </c>
      <c r="GE54" s="80">
        <f t="shared" si="162"/>
        <v>0.91075266321337467</v>
      </c>
      <c r="GF54" s="80">
        <f t="shared" si="163"/>
        <v>5.0404585660942414E-2</v>
      </c>
      <c r="GG54" s="80">
        <f t="shared" si="164"/>
        <v>0.20501395906505382</v>
      </c>
      <c r="GH54" s="80">
        <f t="shared" si="165"/>
        <v>0.8689917182810184</v>
      </c>
      <c r="GI54" s="80">
        <f t="shared" si="166"/>
        <v>0.3651104405830064</v>
      </c>
      <c r="GJ54" s="80">
        <f t="shared" si="167"/>
        <v>-1.4399583625286292E-2</v>
      </c>
      <c r="GK54" s="80">
        <f t="shared" si="168"/>
        <v>2.7413608156661717E-2</v>
      </c>
      <c r="GL54" s="80">
        <f t="shared" si="169"/>
        <v>2.7413608156661717E-2</v>
      </c>
      <c r="GM54" s="80">
        <f t="shared" si="170"/>
        <v>0.1776003509083921</v>
      </c>
      <c r="GN54" s="80">
        <f t="shared" si="171"/>
        <v>4.2823480532099722E-2</v>
      </c>
      <c r="GO54" s="80">
        <f t="shared" si="172"/>
        <v>0.71331980927716354</v>
      </c>
      <c r="GP54" s="80">
        <f t="shared" si="173"/>
        <v>0.8849977166122347</v>
      </c>
      <c r="GQ54" s="80">
        <f t="shared" si="174"/>
        <v>3.7022667374901133E-2</v>
      </c>
      <c r="GR54" s="80">
        <f t="shared" si="175"/>
        <v>440.52531191021092</v>
      </c>
      <c r="GS54" s="80">
        <f t="shared" si="176"/>
        <v>11.824554316108888</v>
      </c>
      <c r="GT54" s="80">
        <f t="shared" si="177"/>
        <v>2.2038133991688458</v>
      </c>
      <c r="GU54" s="80">
        <f t="shared" si="178"/>
        <v>9.0631826040818775E-6</v>
      </c>
      <c r="GV54" s="80">
        <f t="shared" si="179"/>
        <v>1848.4568215658451</v>
      </c>
      <c r="GW54" s="80">
        <f t="shared" si="180"/>
        <v>-8.0348763152360107E-3</v>
      </c>
      <c r="GX54" s="184">
        <f t="shared" ca="1" si="181"/>
        <v>20.396003117640124</v>
      </c>
      <c r="GY54" s="81" t="e">
        <f>#REF!</f>
        <v>#REF!</v>
      </c>
      <c r="GZ54" s="81" t="e">
        <f>#REF!</f>
        <v>#REF!</v>
      </c>
      <c r="HA54" s="81">
        <f t="shared" si="182"/>
        <v>7.1178459173391859</v>
      </c>
      <c r="HB54" s="81">
        <f t="shared" si="183"/>
        <v>4.672253924675978</v>
      </c>
      <c r="HC54" s="81" t="e">
        <f t="shared" si="184"/>
        <v>#REF!</v>
      </c>
      <c r="HD54" s="80">
        <f t="shared" si="185"/>
        <v>440.52531191021092</v>
      </c>
      <c r="HE54" s="80">
        <f t="shared" si="186"/>
        <v>11.824554316108888</v>
      </c>
      <c r="HF54" s="81">
        <f t="shared" si="187"/>
        <v>-1.2896281911821745</v>
      </c>
      <c r="HG54" s="81"/>
      <c r="HH54" s="82">
        <f t="shared" si="188"/>
        <v>0.21275648638915659</v>
      </c>
      <c r="HI54" s="82">
        <f t="shared" si="189"/>
        <v>0.75614328980926326</v>
      </c>
      <c r="HJ54" s="82">
        <f t="shared" si="190"/>
        <v>3.7022667374901133E-2</v>
      </c>
      <c r="HK54" s="82">
        <f t="shared" si="191"/>
        <v>0</v>
      </c>
      <c r="HL54" s="82">
        <f t="shared" si="192"/>
        <v>7.7712991688180105E-4</v>
      </c>
      <c r="HM54" s="82">
        <f t="shared" si="193"/>
        <v>0</v>
      </c>
      <c r="HN54" s="82">
        <f t="shared" si="194"/>
        <v>0</v>
      </c>
      <c r="HO54" s="82">
        <f t="shared" si="195"/>
        <v>4.925467917396692E-2</v>
      </c>
      <c r="HP54" s="82">
        <f t="shared" si="196"/>
        <v>0.12951966738256751</v>
      </c>
      <c r="HQ54" s="82">
        <f t="shared" si="197"/>
        <v>0.21958564922362667</v>
      </c>
      <c r="HR54" s="82">
        <f t="shared" si="198"/>
        <v>0.58897942797581948</v>
      </c>
      <c r="HS54" s="82">
        <f t="shared" si="199"/>
        <v>0.16572149133696587</v>
      </c>
      <c r="HT54" s="82">
        <f t="shared" si="200"/>
        <v>6.0856411404470311E-2</v>
      </c>
      <c r="HU54" s="82">
        <f t="shared" si="201"/>
        <v>1.7123204608393901E-2</v>
      </c>
      <c r="HV54" s="82">
        <f t="shared" si="202"/>
        <v>3.7022667374901133E-2</v>
      </c>
      <c r="HW54" s="82"/>
      <c r="HX54" s="186">
        <f t="shared" si="203"/>
        <v>-8.8382784983670849E-7</v>
      </c>
      <c r="HY54" s="186">
        <f t="shared" si="204"/>
        <v>1.6447016272066539E-12</v>
      </c>
      <c r="HZ54" s="186">
        <f t="shared" si="205"/>
        <v>2.7308423861698371E-5</v>
      </c>
      <c r="IA54" s="186">
        <f t="shared" si="206"/>
        <v>7.6475187150535792E-9</v>
      </c>
      <c r="IB54" s="82">
        <f t="shared" si="207"/>
        <v>2.2038133991688458</v>
      </c>
      <c r="IC54" s="82" t="e">
        <f t="shared" ca="1" si="208"/>
        <v>#REF!</v>
      </c>
      <c r="ID54" s="82" t="e">
        <f ca="1">ID$8+ID$9*IE54+ID$10*#REF!+ID$11*EW54/(EW54+EU54)</f>
        <v>#REF!</v>
      </c>
      <c r="IE54" s="82" t="e">
        <f t="shared" ca="1" si="209"/>
        <v>#REF!</v>
      </c>
      <c r="IF54" s="82" t="e">
        <f ca="1">IF$8+IF$9*IE54+IF$10*#REF!+IF$11*(EW54/(EW54+EU54))</f>
        <v>#REF!</v>
      </c>
      <c r="IG54" s="82" t="e">
        <f t="shared" ca="1" si="210"/>
        <v>#REF!</v>
      </c>
      <c r="IH54" s="184">
        <f t="shared" si="211"/>
        <v>6.8310192496850636E-2</v>
      </c>
      <c r="II54" s="187">
        <f t="shared" si="212"/>
        <v>-25</v>
      </c>
      <c r="IJ54" s="187"/>
      <c r="IK54" s="82">
        <f t="shared" si="213"/>
        <v>2.0755932872452587</v>
      </c>
      <c r="IL54" s="187">
        <f t="shared" si="214"/>
        <v>1848.4568215658451</v>
      </c>
      <c r="IM54" s="186">
        <f t="shared" si="215"/>
        <v>1.2590756527890829E-5</v>
      </c>
    </row>
    <row r="55" spans="1:247" ht="14" x14ac:dyDescent="0.2">
      <c r="A55" s="189" t="s">
        <v>233</v>
      </c>
      <c r="F55" s="193">
        <v>49.714800035873971</v>
      </c>
      <c r="G55" s="193">
        <v>1.7018759577322948</v>
      </c>
      <c r="H55" s="193">
        <v>18.940878306055897</v>
      </c>
      <c r="I55" s="193">
        <v>7.7213752675094165</v>
      </c>
      <c r="J55" s="193">
        <v>0.16017656072774539</v>
      </c>
      <c r="K55" s="193">
        <v>3.6239946864652395</v>
      </c>
      <c r="L55" s="193">
        <v>9.5405163983463357</v>
      </c>
      <c r="M55" s="193">
        <v>5.2157492586972092</v>
      </c>
      <c r="N55" s="193">
        <v>1.9020966586419767</v>
      </c>
      <c r="O55" s="193">
        <v>0.66072831300194967</v>
      </c>
      <c r="P55" s="193">
        <v>0.81780855694797228</v>
      </c>
      <c r="Q55" s="194">
        <v>1.5</v>
      </c>
      <c r="R55" s="176">
        <f t="shared" ca="1" si="4"/>
        <v>11.340940491057188</v>
      </c>
      <c r="T55" s="4">
        <v>48.136899999999997</v>
      </c>
      <c r="U55" s="4">
        <v>1.5419</v>
      </c>
      <c r="V55" s="4">
        <v>4.5259999999999998</v>
      </c>
      <c r="W55" s="4">
        <v>7.6807999999999996</v>
      </c>
      <c r="X55" s="4">
        <v>0.1578</v>
      </c>
      <c r="Y55" s="4">
        <v>13.5482</v>
      </c>
      <c r="Z55" s="4">
        <v>22.053000000000001</v>
      </c>
      <c r="AA55" s="4">
        <v>0.52780000000000005</v>
      </c>
      <c r="AB55" s="4">
        <v>2.3E-3</v>
      </c>
      <c r="AC55" s="4">
        <v>9.4000000000000004E-3</v>
      </c>
      <c r="AE55" s="177">
        <f t="shared" ca="1" si="22"/>
        <v>1396.6918060439355</v>
      </c>
      <c r="AF55" s="178">
        <f t="shared" ca="1" si="23"/>
        <v>1123.5418060439356</v>
      </c>
      <c r="AG55" s="178">
        <f t="shared" ca="1" si="24"/>
        <v>8.0733128509028518</v>
      </c>
      <c r="AH55" s="175"/>
      <c r="AI55" s="179">
        <f t="shared" ca="1" si="25"/>
        <v>1426.1075358143703</v>
      </c>
      <c r="AJ55" s="179">
        <f t="shared" ca="1" si="26"/>
        <v>6.9377583956267577</v>
      </c>
      <c r="AK55" s="179"/>
      <c r="AL55" s="179">
        <f t="shared" si="27"/>
        <v>1368.2785018682093</v>
      </c>
      <c r="AM55" s="179">
        <f t="shared" si="28"/>
        <v>4.3069491178606745</v>
      </c>
      <c r="AN55" s="180"/>
      <c r="AO55" s="179">
        <f t="shared" ca="1" si="29"/>
        <v>1382.025837333824</v>
      </c>
      <c r="AP55" s="179">
        <f t="shared" ca="1" si="30"/>
        <v>1108.8758373338242</v>
      </c>
      <c r="AQ55" s="179">
        <f t="shared" ca="1" si="31"/>
        <v>5.2592730071131877</v>
      </c>
      <c r="AR55" s="179"/>
      <c r="AS55" s="179">
        <f t="shared" ca="1" si="32"/>
        <v>1394.1996336907471</v>
      </c>
      <c r="AT55" s="179">
        <f t="shared" ca="1" si="33"/>
        <v>1121.0496336907472</v>
      </c>
      <c r="AU55" s="181">
        <f t="shared" ca="1" si="34"/>
        <v>5.7228109380949652</v>
      </c>
      <c r="AV55" s="80"/>
      <c r="AW55" s="181">
        <f t="shared" si="35"/>
        <v>1400.4543705793221</v>
      </c>
      <c r="AX55" s="181">
        <f t="shared" si="36"/>
        <v>1127.304370579322</v>
      </c>
      <c r="AY55" s="181">
        <f t="shared" ca="1" si="37"/>
        <v>1426.1075358143703</v>
      </c>
      <c r="AZ55" s="181">
        <f t="shared" ca="1" si="38"/>
        <v>1152.9575358143702</v>
      </c>
      <c r="BA55" s="181">
        <f t="shared" ca="1" si="39"/>
        <v>6.9377583956267577</v>
      </c>
      <c r="BB55" s="181"/>
      <c r="BC55" s="181">
        <f t="shared" si="40"/>
        <v>1368.2785018682093</v>
      </c>
      <c r="BD55" s="181">
        <f t="shared" si="41"/>
        <v>4.3069491178606745</v>
      </c>
      <c r="BE55" s="181">
        <f t="shared" si="42"/>
        <v>1095.1285018682092</v>
      </c>
      <c r="BF55" s="181"/>
      <c r="BG55" s="181">
        <f t="shared" ca="1" si="43"/>
        <v>7.1588076925744986</v>
      </c>
      <c r="BH55" s="181">
        <f t="shared" ca="1" si="44"/>
        <v>7.6717818239920561</v>
      </c>
      <c r="BI55" s="181">
        <f t="shared" ca="1" si="45"/>
        <v>1116.2457500058204</v>
      </c>
      <c r="BJ55" s="181">
        <f t="shared" ca="1" si="46"/>
        <v>1131.330493121699</v>
      </c>
      <c r="BK55" s="181">
        <f t="shared" ca="1" si="47"/>
        <v>1131.330493121699</v>
      </c>
      <c r="BL55" s="181"/>
      <c r="BM55" s="181">
        <f t="shared" si="48"/>
        <v>1106.4720835932667</v>
      </c>
      <c r="BN55" s="180"/>
      <c r="BO55" s="182">
        <f t="shared" ca="1" si="49"/>
        <v>0.74410794272409897</v>
      </c>
      <c r="BP55" s="182">
        <f t="shared" ca="1" si="50"/>
        <v>0.73458132550524025</v>
      </c>
      <c r="BQ55" s="182">
        <f t="shared" ca="1" si="51"/>
        <v>4.8697484190547993E-2</v>
      </c>
      <c r="BR55" s="182">
        <f t="shared" ca="1" si="52"/>
        <v>1.1843326051964165E-2</v>
      </c>
      <c r="BS55" s="182">
        <f t="shared" ca="1" si="53"/>
        <v>2.4475592960693814E-2</v>
      </c>
      <c r="BT55" s="182">
        <f t="shared" ca="1" si="54"/>
        <v>0.11904733294496007</v>
      </c>
      <c r="BU55" s="182">
        <f t="shared" si="55"/>
        <v>0.35207280818947695</v>
      </c>
      <c r="BV55" s="181">
        <f t="shared" ca="1" si="56"/>
        <v>1.2907178698428832</v>
      </c>
      <c r="BW55" s="180"/>
      <c r="BX55" s="182">
        <f t="shared" si="57"/>
        <v>0.81687216257007789</v>
      </c>
      <c r="BY55" s="182">
        <f t="shared" si="58"/>
        <v>9.8615042073016523E-2</v>
      </c>
      <c r="BZ55" s="182">
        <f t="shared" si="59"/>
        <v>0</v>
      </c>
      <c r="CA55" s="182">
        <f t="shared" si="60"/>
        <v>3.6969949862168977E-2</v>
      </c>
      <c r="CB55" s="182">
        <f t="shared" si="61"/>
        <v>8.3118077735378715E-2</v>
      </c>
      <c r="CC55" s="182">
        <f t="shared" si="62"/>
        <v>1.4155189956932001E-4</v>
      </c>
      <c r="CD55" s="182">
        <f t="shared" si="63"/>
        <v>1.0357167841402113</v>
      </c>
      <c r="CE55" s="182">
        <f t="shared" si="64"/>
        <v>0.26608338059645065</v>
      </c>
      <c r="CF55" s="180"/>
      <c r="CG55" s="181">
        <f t="shared" ca="1" si="65"/>
        <v>3.1050079354295121</v>
      </c>
      <c r="CH55" s="181">
        <f t="shared" ca="1" si="66"/>
        <v>3.2546634863760708</v>
      </c>
      <c r="CI55" s="181">
        <f t="shared" ca="1" si="67"/>
        <v>8.791107078997495</v>
      </c>
      <c r="CJ55" s="181">
        <f t="shared" ca="1" si="68"/>
        <v>1138.6197266024774</v>
      </c>
      <c r="CK55" s="183">
        <f t="shared" ca="1" si="69"/>
        <v>0.2691789316418936</v>
      </c>
      <c r="CL55" s="79"/>
      <c r="CM55" s="181">
        <f t="shared" si="70"/>
        <v>-0.98388559206789539</v>
      </c>
      <c r="CN55" s="181">
        <f t="shared" si="71"/>
        <v>-1.4286543780360612</v>
      </c>
      <c r="CO55" s="181">
        <f t="shared" ca="1" si="72"/>
        <v>730.21938524457664</v>
      </c>
      <c r="CP55" s="184"/>
      <c r="CQ55" s="80">
        <f t="shared" si="73"/>
        <v>0.82741747903984852</v>
      </c>
      <c r="CR55" s="80">
        <f t="shared" si="74"/>
        <v>2.1305727649041983E-2</v>
      </c>
      <c r="CS55" s="80">
        <f t="shared" si="75"/>
        <v>0.37153182699377013</v>
      </c>
      <c r="CT55" s="80">
        <f t="shared" si="76"/>
        <v>0.10747059375987407</v>
      </c>
      <c r="CU55" s="80">
        <f t="shared" si="77"/>
        <v>2.2579955697303315E-3</v>
      </c>
      <c r="CV55" s="80">
        <f t="shared" si="78"/>
        <v>8.9915609374292618E-2</v>
      </c>
      <c r="CW55" s="80">
        <f t="shared" si="79"/>
        <v>0.17013121860760905</v>
      </c>
      <c r="CX55" s="80">
        <f t="shared" si="80"/>
        <v>0.16830725484631734</v>
      </c>
      <c r="CY55" s="80">
        <f t="shared" si="81"/>
        <v>4.0385932707163293E-2</v>
      </c>
      <c r="CZ55" s="80">
        <f t="shared" si="82"/>
        <v>8.6938965461689638E-3</v>
      </c>
      <c r="DA55" s="80">
        <f t="shared" si="83"/>
        <v>1.1523542937330959E-2</v>
      </c>
      <c r="DB55" s="80">
        <f t="shared" si="84"/>
        <v>1.8189410780311477</v>
      </c>
      <c r="DC55" s="80"/>
      <c r="DD55" s="80">
        <f t="shared" si="85"/>
        <v>0.45488965477400678</v>
      </c>
      <c r="DE55" s="80">
        <f t="shared" si="86"/>
        <v>1.1713258833047885E-2</v>
      </c>
      <c r="DF55" s="80">
        <f t="shared" si="87"/>
        <v>0.20425720848303805</v>
      </c>
      <c r="DG55" s="80">
        <f t="shared" si="88"/>
        <v>5.9084153443937852E-2</v>
      </c>
      <c r="DH55" s="80">
        <f t="shared" si="89"/>
        <v>1.2413791722018965E-3</v>
      </c>
      <c r="DI55" s="80">
        <f t="shared" si="90"/>
        <v>4.943294230927963E-2</v>
      </c>
      <c r="DJ55" s="80">
        <f t="shared" si="91"/>
        <v>9.3533111469318142E-2</v>
      </c>
      <c r="DK55" s="80">
        <f t="shared" si="92"/>
        <v>9.2530350146633633E-2</v>
      </c>
      <c r="DL55" s="80">
        <f t="shared" si="93"/>
        <v>2.2202991177085133E-2</v>
      </c>
      <c r="DM55" s="80">
        <f t="shared" si="94"/>
        <v>4.7796471535952022E-3</v>
      </c>
      <c r="DN55" s="80">
        <f t="shared" si="95"/>
        <v>6.3353030378555386E-3</v>
      </c>
      <c r="DO55" s="80">
        <f t="shared" si="96"/>
        <v>0.99999999999999989</v>
      </c>
      <c r="DP55" s="80">
        <f t="shared" si="97"/>
        <v>45.553137932936217</v>
      </c>
      <c r="DQ55" s="80">
        <f t="shared" si="98"/>
        <v>0.80115604242705662</v>
      </c>
      <c r="DR55" s="80">
        <f t="shared" si="99"/>
        <v>1.9302994035964489E-2</v>
      </c>
      <c r="DS55" s="80">
        <f t="shared" si="100"/>
        <v>4.438952148370455E-2</v>
      </c>
      <c r="DT55" s="80">
        <f t="shared" si="101"/>
        <v>0.10690584357740958</v>
      </c>
      <c r="DU55" s="80">
        <f t="shared" si="102"/>
        <v>2.2244933920704847E-3</v>
      </c>
      <c r="DV55" s="80">
        <f t="shared" si="103"/>
        <v>0.33614692192415713</v>
      </c>
      <c r="DW55" s="80">
        <f t="shared" si="104"/>
        <v>0.393260029887263</v>
      </c>
      <c r="DX55" s="80">
        <f t="shared" si="105"/>
        <v>8.5158013452965448E-3</v>
      </c>
      <c r="DY55" s="80">
        <f t="shared" si="106"/>
        <v>2.4417172703724148E-5</v>
      </c>
      <c r="DZ55" s="80">
        <f t="shared" si="107"/>
        <v>6.1842837612550685E-5</v>
      </c>
      <c r="EA55" s="80">
        <f t="shared" si="108"/>
        <v>1.7119879080832388</v>
      </c>
      <c r="EB55" s="80"/>
      <c r="EC55" s="80">
        <f t="shared" si="109"/>
        <v>1.6023120848541132</v>
      </c>
      <c r="ED55" s="80">
        <f t="shared" si="110"/>
        <v>3.8605988071928977E-2</v>
      </c>
      <c r="EE55" s="80">
        <f t="shared" si="111"/>
        <v>0.13316856445111364</v>
      </c>
      <c r="EF55" s="80">
        <f t="shared" si="112"/>
        <v>0.10690584357740958</v>
      </c>
      <c r="EG55" s="80">
        <f t="shared" si="113"/>
        <v>2.2244933920704847E-3</v>
      </c>
      <c r="EH55" s="80">
        <f t="shared" si="114"/>
        <v>0.33614692192415713</v>
      </c>
      <c r="EI55" s="80">
        <f t="shared" si="115"/>
        <v>0.393260029887263</v>
      </c>
      <c r="EJ55" s="80">
        <f t="shared" si="116"/>
        <v>8.5158013452965448E-3</v>
      </c>
      <c r="EK55" s="80">
        <f t="shared" si="117"/>
        <v>2.4417172703724148E-5</v>
      </c>
      <c r="EL55" s="80">
        <f t="shared" si="118"/>
        <v>1.8552851283765205E-4</v>
      </c>
      <c r="EM55" s="80">
        <f t="shared" si="119"/>
        <v>2.6213496731888939</v>
      </c>
      <c r="EN55" s="80">
        <f t="shared" si="120"/>
        <v>2.2888972277784481</v>
      </c>
      <c r="EO55" s="80"/>
      <c r="EP55" s="80">
        <f t="shared" si="121"/>
        <v>1.8337638445292426</v>
      </c>
      <c r="EQ55" s="80">
        <f t="shared" si="122"/>
        <v>4.4182569536743037E-2</v>
      </c>
      <c r="ER55" s="80">
        <f t="shared" si="123"/>
        <v>0.16623615547075743</v>
      </c>
      <c r="ES55" s="80">
        <f t="shared" si="124"/>
        <v>3.6969949862168977E-2</v>
      </c>
      <c r="ET55" s="80">
        <f t="shared" si="125"/>
        <v>0.20320610533292641</v>
      </c>
      <c r="EU55" s="80">
        <f t="shared" si="126"/>
        <v>0.2446964889976492</v>
      </c>
      <c r="EV55" s="80">
        <f t="shared" si="127"/>
        <v>5.0916367583216087E-3</v>
      </c>
      <c r="EW55" s="80">
        <f t="shared" si="128"/>
        <v>0.76940575771846165</v>
      </c>
      <c r="EX55" s="80">
        <f t="shared" si="129"/>
        <v>0.90013179220502593</v>
      </c>
      <c r="EY55" s="80">
        <f t="shared" si="130"/>
        <v>3.8983588183122482E-2</v>
      </c>
      <c r="EZ55" s="80">
        <f t="shared" si="131"/>
        <v>1.117767978234836E-4</v>
      </c>
      <c r="FA55" s="80">
        <f t="shared" si="132"/>
        <v>2.8310379913864002E-4</v>
      </c>
      <c r="FB55" s="80">
        <f t="shared" si="133"/>
        <v>4.0398566638584557</v>
      </c>
      <c r="FC55" s="80">
        <f t="shared" si="134"/>
        <v>7.9601550919086217E-2</v>
      </c>
      <c r="FD55" s="80">
        <f t="shared" si="135"/>
        <v>0.11839033067194649</v>
      </c>
      <c r="FE55" s="80">
        <f t="shared" si="136"/>
        <v>3.6969949862168977E-2</v>
      </c>
      <c r="FF55" s="80">
        <f t="shared" si="137"/>
        <v>0</v>
      </c>
      <c r="FG55" s="80">
        <f t="shared" si="138"/>
        <v>8.3118077735378715E-2</v>
      </c>
      <c r="FH55" s="80">
        <f t="shared" si="139"/>
        <v>1.4155189956932001E-4</v>
      </c>
      <c r="FI55" s="184">
        <f t="shared" si="140"/>
        <v>0.81687216257007789</v>
      </c>
      <c r="FJ55" s="80">
        <f t="shared" si="141"/>
        <v>9.8615042073016523E-2</v>
      </c>
      <c r="FK55" s="80">
        <f t="shared" si="142"/>
        <v>1.0357167841402113</v>
      </c>
      <c r="FL55" s="80">
        <f t="shared" si="143"/>
        <v>0.81687216257007789</v>
      </c>
      <c r="FM55" s="80">
        <f t="shared" si="144"/>
        <v>2.2463447826369558</v>
      </c>
      <c r="FN55" s="80">
        <f t="shared" si="145"/>
        <v>-3.7170706879663076</v>
      </c>
      <c r="FO55" s="80">
        <f t="shared" si="146"/>
        <v>-3.7170706879663076</v>
      </c>
      <c r="FP55" s="80">
        <f t="shared" si="147"/>
        <v>0.45553137932936216</v>
      </c>
      <c r="FQ55" s="185">
        <f t="shared" ca="1" si="148"/>
        <v>1426.1075358143703</v>
      </c>
      <c r="FR55" s="185">
        <f t="shared" ca="1" si="149"/>
        <v>6.9377583956267577</v>
      </c>
      <c r="FS55" s="80">
        <f t="shared" ca="1" si="150"/>
        <v>0.14261075358143702</v>
      </c>
      <c r="FT55" s="184">
        <f t="shared" ca="1" si="151"/>
        <v>-1.5093695392273114</v>
      </c>
      <c r="FU55" s="184">
        <f t="shared" ca="1" si="152"/>
        <v>5.686219283106003</v>
      </c>
      <c r="FV55" s="80">
        <f t="shared" si="153"/>
        <v>174.9244864213814</v>
      </c>
      <c r="FW55" s="80">
        <f t="shared" si="154"/>
        <v>5.3401565718189124E-2</v>
      </c>
      <c r="FX55" s="184">
        <f t="shared" si="155"/>
        <v>75.870629437018707</v>
      </c>
      <c r="FY55" s="184">
        <f t="shared" si="156"/>
        <v>313.6887914782734</v>
      </c>
      <c r="FZ55" s="184">
        <f t="shared" si="157"/>
        <v>1.6611494615586205E-3</v>
      </c>
      <c r="GA55" s="184">
        <f t="shared" si="158"/>
        <v>0.26608338059645065</v>
      </c>
      <c r="GB55" s="80">
        <f t="shared" si="159"/>
        <v>0.94420701714647004</v>
      </c>
      <c r="GC55" s="80">
        <f t="shared" si="160"/>
        <v>0.16103717411713686</v>
      </c>
      <c r="GD55" s="80">
        <f t="shared" si="161"/>
        <v>0.13261602920931118</v>
      </c>
      <c r="GE55" s="80">
        <f t="shared" si="162"/>
        <v>0.91884748060108801</v>
      </c>
      <c r="GF55" s="80">
        <f t="shared" si="163"/>
        <v>1.5653215195936654E-2</v>
      </c>
      <c r="GG55" s="80">
        <f t="shared" si="164"/>
        <v>0.16509493807856299</v>
      </c>
      <c r="GH55" s="80">
        <f t="shared" si="165"/>
        <v>0.86738397079068885</v>
      </c>
      <c r="GI55" s="80">
        <f t="shared" si="166"/>
        <v>0.31552441352771832</v>
      </c>
      <c r="GJ55" s="80">
        <f t="shared" si="167"/>
        <v>-9.2111390494218556E-3</v>
      </c>
      <c r="GK55" s="80">
        <f t="shared" si="168"/>
        <v>2.0437397482306108E-2</v>
      </c>
      <c r="GL55" s="80">
        <f t="shared" si="169"/>
        <v>2.0437397482306108E-2</v>
      </c>
      <c r="GM55" s="80">
        <f t="shared" si="170"/>
        <v>0.14465754059625688</v>
      </c>
      <c r="GN55" s="80">
        <f t="shared" si="171"/>
        <v>3.5355585371223852E-2</v>
      </c>
      <c r="GO55" s="80">
        <f t="shared" si="172"/>
        <v>0.73405017234723779</v>
      </c>
      <c r="GP55" s="80">
        <f t="shared" si="173"/>
        <v>0.90013179220502593</v>
      </c>
      <c r="GQ55" s="80">
        <f t="shared" si="174"/>
        <v>3.8983588183122482E-2</v>
      </c>
      <c r="GR55" s="80">
        <f t="shared" si="175"/>
        <v>440.91645915619915</v>
      </c>
      <c r="GS55" s="80">
        <f t="shared" si="176"/>
        <v>11.793458364703952</v>
      </c>
      <c r="GT55" s="80">
        <f t="shared" si="177"/>
        <v>2.2847095177751431</v>
      </c>
      <c r="GU55" s="80">
        <f t="shared" si="178"/>
        <v>9.395867891850276E-6</v>
      </c>
      <c r="GV55" s="80">
        <f t="shared" si="179"/>
        <v>1921.1409276065353</v>
      </c>
      <c r="GW55" s="80">
        <f t="shared" si="180"/>
        <v>-8.3078060444066997E-3</v>
      </c>
      <c r="GX55" s="184">
        <f t="shared" ca="1" si="181"/>
        <v>21.765732078997495</v>
      </c>
      <c r="GY55" s="81" t="e">
        <f>#REF!</f>
        <v>#REF!</v>
      </c>
      <c r="GZ55" s="81" t="e">
        <f>#REF!</f>
        <v>#REF!</v>
      </c>
      <c r="HA55" s="81">
        <f t="shared" si="182"/>
        <v>7.1178459173391859</v>
      </c>
      <c r="HB55" s="81">
        <f t="shared" si="183"/>
        <v>4.672253924675978</v>
      </c>
      <c r="HC55" s="81" t="e">
        <f t="shared" si="184"/>
        <v>#REF!</v>
      </c>
      <c r="HD55" s="80">
        <f t="shared" si="185"/>
        <v>440.91645915619915</v>
      </c>
      <c r="HE55" s="80">
        <f t="shared" si="186"/>
        <v>11.793458364703952</v>
      </c>
      <c r="HF55" s="81">
        <f t="shared" si="187"/>
        <v>-1.3075906342557175</v>
      </c>
      <c r="HG55" s="81"/>
      <c r="HH55" s="82">
        <f t="shared" si="188"/>
        <v>0.1701865748368846</v>
      </c>
      <c r="HI55" s="82">
        <f t="shared" si="189"/>
        <v>0.76940575771846165</v>
      </c>
      <c r="HJ55" s="82">
        <f t="shared" si="190"/>
        <v>3.8983588183122482E-2</v>
      </c>
      <c r="HK55" s="82">
        <f t="shared" si="191"/>
        <v>0</v>
      </c>
      <c r="HL55" s="82">
        <f t="shared" si="192"/>
        <v>4.0617962735963735E-2</v>
      </c>
      <c r="HM55" s="82">
        <f t="shared" si="193"/>
        <v>0</v>
      </c>
      <c r="HN55" s="82">
        <f t="shared" si="194"/>
        <v>0</v>
      </c>
      <c r="HO55" s="82">
        <f t="shared" si="195"/>
        <v>3.6969949862168977E-2</v>
      </c>
      <c r="HP55" s="82">
        <f t="shared" si="196"/>
        <v>0.12561819273479369</v>
      </c>
      <c r="HQ55" s="82">
        <f t="shared" si="197"/>
        <v>0.18112810092227932</v>
      </c>
      <c r="HR55" s="82">
        <f t="shared" si="198"/>
        <v>0.60096651377744348</v>
      </c>
      <c r="HS55" s="82">
        <f t="shared" si="199"/>
        <v>0.13292912295682502</v>
      </c>
      <c r="HT55" s="82">
        <f t="shared" si="200"/>
        <v>4.9856704086181508E-2</v>
      </c>
      <c r="HU55" s="82">
        <f t="shared" si="201"/>
        <v>1.1027915525670033E-2</v>
      </c>
      <c r="HV55" s="82">
        <f t="shared" si="202"/>
        <v>3.8983588183122482E-2</v>
      </c>
      <c r="HW55" s="82"/>
      <c r="HX55" s="186">
        <f t="shared" si="203"/>
        <v>-8.8112971807498532E-7</v>
      </c>
      <c r="HY55" s="186">
        <f t="shared" si="204"/>
        <v>1.692475303303601E-12</v>
      </c>
      <c r="HZ55" s="186">
        <f t="shared" si="205"/>
        <v>2.7014567824633991E-5</v>
      </c>
      <c r="IA55" s="186">
        <f t="shared" si="206"/>
        <v>7.5397640198230584E-9</v>
      </c>
      <c r="IB55" s="82">
        <f t="shared" si="207"/>
        <v>2.2847095177751431</v>
      </c>
      <c r="IC55" s="82" t="e">
        <f t="shared" ca="1" si="208"/>
        <v>#REF!</v>
      </c>
      <c r="ID55" s="82" t="e">
        <f ca="1">ID$8+ID$9*IE55+ID$10*#REF!+ID$11*EW55/(EW55+EU55)</f>
        <v>#REF!</v>
      </c>
      <c r="IE55" s="82" t="e">
        <f t="shared" ca="1" si="209"/>
        <v>#REF!</v>
      </c>
      <c r="IF55" s="82" t="e">
        <f ca="1">IF$8+IF$9*IE55+IF$10*#REF!+IF$11*(EW55/(EW55+EU55))</f>
        <v>#REF!</v>
      </c>
      <c r="IG55" s="82" t="e">
        <f t="shared" ca="1" si="210"/>
        <v>#REF!</v>
      </c>
      <c r="IH55" s="184">
        <f t="shared" si="211"/>
        <v>5.3401565718189124E-2</v>
      </c>
      <c r="II55" s="187">
        <f t="shared" si="212"/>
        <v>-25</v>
      </c>
      <c r="IJ55" s="187"/>
      <c r="IK55" s="82">
        <f t="shared" si="213"/>
        <v>2.0738516030070682</v>
      </c>
      <c r="IL55" s="187">
        <f t="shared" si="214"/>
        <v>1921.1409276065353</v>
      </c>
      <c r="IM55" s="186">
        <f t="shared" si="215"/>
        <v>1.2147176144199631E-5</v>
      </c>
    </row>
    <row r="56" spans="1:247" ht="14" x14ac:dyDescent="0.2">
      <c r="A56" s="189" t="s">
        <v>233</v>
      </c>
      <c r="F56" s="193">
        <v>49.714800035873971</v>
      </c>
      <c r="G56" s="193">
        <v>1.7018759577322948</v>
      </c>
      <c r="H56" s="193">
        <v>18.940878306055897</v>
      </c>
      <c r="I56" s="193">
        <v>7.7213752675094165</v>
      </c>
      <c r="J56" s="193">
        <v>0.16017656072774539</v>
      </c>
      <c r="K56" s="193">
        <v>3.6239946864652395</v>
      </c>
      <c r="L56" s="193">
        <v>9.5405163983463357</v>
      </c>
      <c r="M56" s="193">
        <v>5.2157492586972092</v>
      </c>
      <c r="N56" s="193">
        <v>1.9020966586419767</v>
      </c>
      <c r="O56" s="193">
        <v>0.66072831300194967</v>
      </c>
      <c r="P56" s="193">
        <v>0.81780855694797228</v>
      </c>
      <c r="Q56" s="194">
        <v>1.5</v>
      </c>
      <c r="R56" s="176">
        <f t="shared" ca="1" si="4"/>
        <v>9.7318250205454842</v>
      </c>
      <c r="T56" s="4">
        <v>49.114699999999999</v>
      </c>
      <c r="U56" s="4">
        <v>1.4222999999999999</v>
      </c>
      <c r="V56" s="4">
        <v>3.9142000000000001</v>
      </c>
      <c r="W56" s="4">
        <v>7.6102999999999996</v>
      </c>
      <c r="X56" s="4">
        <v>0.15920000000000001</v>
      </c>
      <c r="Y56" s="4">
        <v>13.9567</v>
      </c>
      <c r="Z56" s="4">
        <v>22.164300000000001</v>
      </c>
      <c r="AA56" s="4">
        <v>0.48110000000000003</v>
      </c>
      <c r="AB56" s="4">
        <v>2.5100000000000001E-2</v>
      </c>
      <c r="AC56" s="4">
        <v>2.3E-3</v>
      </c>
      <c r="AE56" s="177">
        <f t="shared" ca="1" si="22"/>
        <v>1384.2365996542524</v>
      </c>
      <c r="AF56" s="178">
        <f t="shared" ca="1" si="23"/>
        <v>1111.0865996542525</v>
      </c>
      <c r="AG56" s="178">
        <f t="shared" ca="1" si="24"/>
        <v>6.7307710602348285</v>
      </c>
      <c r="AH56" s="175"/>
      <c r="AI56" s="179">
        <f t="shared" ca="1" si="25"/>
        <v>1411.9934127694421</v>
      </c>
      <c r="AJ56" s="179">
        <f t="shared" ca="1" si="26"/>
        <v>5.2698944927073841</v>
      </c>
      <c r="AK56" s="179"/>
      <c r="AL56" s="179">
        <f t="shared" si="27"/>
        <v>1359.4277271935603</v>
      </c>
      <c r="AM56" s="179">
        <f t="shared" si="28"/>
        <v>3.117702668712659</v>
      </c>
      <c r="AN56" s="180"/>
      <c r="AO56" s="179">
        <f t="shared" ca="1" si="29"/>
        <v>1368.4664000946805</v>
      </c>
      <c r="AP56" s="179">
        <f t="shared" ca="1" si="30"/>
        <v>1095.3164000946804</v>
      </c>
      <c r="AQ56" s="179">
        <f t="shared" ca="1" si="31"/>
        <v>3.6473775196681322</v>
      </c>
      <c r="AR56" s="179"/>
      <c r="AS56" s="179">
        <f t="shared" ca="1" si="32"/>
        <v>1380.460168487263</v>
      </c>
      <c r="AT56" s="179">
        <f t="shared" ca="1" si="33"/>
        <v>1107.3101684872631</v>
      </c>
      <c r="AU56" s="181">
        <f t="shared" ca="1" si="34"/>
        <v>4.0944583458455357</v>
      </c>
      <c r="AV56" s="80"/>
      <c r="AW56" s="181">
        <f t="shared" si="35"/>
        <v>1388.8438030773775</v>
      </c>
      <c r="AX56" s="181">
        <f t="shared" si="36"/>
        <v>1115.6938030773777</v>
      </c>
      <c r="AY56" s="181">
        <f t="shared" ca="1" si="37"/>
        <v>1411.9934127694421</v>
      </c>
      <c r="AZ56" s="181">
        <f t="shared" ca="1" si="38"/>
        <v>1138.8434127694422</v>
      </c>
      <c r="BA56" s="181">
        <f t="shared" ca="1" si="39"/>
        <v>5.2698944927073841</v>
      </c>
      <c r="BB56" s="181"/>
      <c r="BC56" s="181">
        <f t="shared" si="40"/>
        <v>1359.4277271935603</v>
      </c>
      <c r="BD56" s="181">
        <f t="shared" si="41"/>
        <v>3.117702668712659</v>
      </c>
      <c r="BE56" s="181">
        <f t="shared" si="42"/>
        <v>1086.2777271935602</v>
      </c>
      <c r="BF56" s="181"/>
      <c r="BG56" s="181">
        <f t="shared" ca="1" si="43"/>
        <v>5.660783214787072</v>
      </c>
      <c r="BH56" s="181">
        <f t="shared" ca="1" si="44"/>
        <v>6.2122978069504651</v>
      </c>
      <c r="BI56" s="181">
        <f t="shared" ca="1" si="45"/>
        <v>1102.5716873762708</v>
      </c>
      <c r="BJ56" s="181">
        <f t="shared" ca="1" si="46"/>
        <v>1117.2233452472601</v>
      </c>
      <c r="BK56" s="181">
        <f t="shared" ca="1" si="47"/>
        <v>1117.2233452472601</v>
      </c>
      <c r="BL56" s="181"/>
      <c r="BM56" s="181">
        <f t="shared" si="48"/>
        <v>1100.6342689178573</v>
      </c>
      <c r="BN56" s="180"/>
      <c r="BO56" s="182">
        <f t="shared" ca="1" si="49"/>
        <v>0.76940636593771161</v>
      </c>
      <c r="BP56" s="182">
        <f t="shared" ca="1" si="50"/>
        <v>0.76918035556106357</v>
      </c>
      <c r="BQ56" s="182">
        <f t="shared" ca="1" si="51"/>
        <v>4.7604673399708204E-2</v>
      </c>
      <c r="BR56" s="182">
        <f t="shared" ca="1" si="52"/>
        <v>1.1136253955808684E-2</v>
      </c>
      <c r="BS56" s="182">
        <f t="shared" ca="1" si="53"/>
        <v>2.446901306574624E-2</v>
      </c>
      <c r="BT56" s="182">
        <f t="shared" ca="1" si="54"/>
        <v>0.1225671651297329</v>
      </c>
      <c r="BU56" s="182">
        <f t="shared" si="55"/>
        <v>0.35207280818947695</v>
      </c>
      <c r="BV56" s="181">
        <f t="shared" ca="1" si="56"/>
        <v>1.3270302693015363</v>
      </c>
      <c r="BW56" s="180"/>
      <c r="BX56" s="182">
        <f t="shared" si="57"/>
        <v>0.82479059148321054</v>
      </c>
      <c r="BY56" s="182">
        <f t="shared" si="58"/>
        <v>0.10081349686184149</v>
      </c>
      <c r="BZ56" s="182">
        <f t="shared" si="59"/>
        <v>0</v>
      </c>
      <c r="CA56" s="182">
        <f t="shared" si="60"/>
        <v>2.9670693669189341E-2</v>
      </c>
      <c r="CB56" s="182">
        <f t="shared" si="61"/>
        <v>7.2300297976150452E-2</v>
      </c>
      <c r="CC56" s="182">
        <f t="shared" si="62"/>
        <v>3.4346011741573465E-5</v>
      </c>
      <c r="CD56" s="182">
        <f t="shared" si="63"/>
        <v>1.0276094260021333</v>
      </c>
      <c r="CE56" s="182">
        <f t="shared" si="64"/>
        <v>0.25592453670528242</v>
      </c>
      <c r="CF56" s="180"/>
      <c r="CG56" s="181">
        <f t="shared" ca="1" si="65"/>
        <v>1.7692505350037209</v>
      </c>
      <c r="CH56" s="181">
        <f t="shared" ca="1" si="66"/>
        <v>1.8252517122141256</v>
      </c>
      <c r="CI56" s="181">
        <f t="shared" ca="1" si="67"/>
        <v>7.1446576195967841</v>
      </c>
      <c r="CJ56" s="181">
        <f t="shared" ca="1" si="68"/>
        <v>1133.6418927886562</v>
      </c>
      <c r="CK56" s="183">
        <f t="shared" ca="1" si="69"/>
        <v>0.26595510149117002</v>
      </c>
      <c r="CL56" s="79"/>
      <c r="CM56" s="181">
        <f t="shared" si="70"/>
        <v>-1.5955850189516287</v>
      </c>
      <c r="CN56" s="181">
        <f t="shared" si="71"/>
        <v>-2.045897739452009</v>
      </c>
      <c r="CO56" s="181">
        <f t="shared" ca="1" si="72"/>
        <v>756.1254466184015</v>
      </c>
      <c r="CP56" s="184"/>
      <c r="CQ56" s="80">
        <f t="shared" si="73"/>
        <v>0.82741747903984852</v>
      </c>
      <c r="CR56" s="80">
        <f t="shared" si="74"/>
        <v>2.1305727649041983E-2</v>
      </c>
      <c r="CS56" s="80">
        <f t="shared" si="75"/>
        <v>0.37153182699377013</v>
      </c>
      <c r="CT56" s="80">
        <f t="shared" si="76"/>
        <v>0.10747059375987407</v>
      </c>
      <c r="CU56" s="80">
        <f t="shared" si="77"/>
        <v>2.2579955697303315E-3</v>
      </c>
      <c r="CV56" s="80">
        <f t="shared" si="78"/>
        <v>8.9915609374292618E-2</v>
      </c>
      <c r="CW56" s="80">
        <f t="shared" si="79"/>
        <v>0.17013121860760905</v>
      </c>
      <c r="CX56" s="80">
        <f t="shared" si="80"/>
        <v>0.16830725484631734</v>
      </c>
      <c r="CY56" s="80">
        <f t="shared" si="81"/>
        <v>4.0385932707163293E-2</v>
      </c>
      <c r="CZ56" s="80">
        <f t="shared" si="82"/>
        <v>8.6938965461689638E-3</v>
      </c>
      <c r="DA56" s="80">
        <f t="shared" si="83"/>
        <v>1.1523542937330959E-2</v>
      </c>
      <c r="DB56" s="80">
        <f t="shared" si="84"/>
        <v>1.8189410780311477</v>
      </c>
      <c r="DC56" s="80"/>
      <c r="DD56" s="80">
        <f t="shared" si="85"/>
        <v>0.45488965477400678</v>
      </c>
      <c r="DE56" s="80">
        <f t="shared" si="86"/>
        <v>1.1713258833047885E-2</v>
      </c>
      <c r="DF56" s="80">
        <f t="shared" si="87"/>
        <v>0.20425720848303805</v>
      </c>
      <c r="DG56" s="80">
        <f t="shared" si="88"/>
        <v>5.9084153443937852E-2</v>
      </c>
      <c r="DH56" s="80">
        <f t="shared" si="89"/>
        <v>1.2413791722018965E-3</v>
      </c>
      <c r="DI56" s="80">
        <f t="shared" si="90"/>
        <v>4.943294230927963E-2</v>
      </c>
      <c r="DJ56" s="80">
        <f t="shared" si="91"/>
        <v>9.3533111469318142E-2</v>
      </c>
      <c r="DK56" s="80">
        <f t="shared" si="92"/>
        <v>9.2530350146633633E-2</v>
      </c>
      <c r="DL56" s="80">
        <f t="shared" si="93"/>
        <v>2.2202991177085133E-2</v>
      </c>
      <c r="DM56" s="80">
        <f t="shared" si="94"/>
        <v>4.7796471535952022E-3</v>
      </c>
      <c r="DN56" s="80">
        <f t="shared" si="95"/>
        <v>6.3353030378555386E-3</v>
      </c>
      <c r="DO56" s="80">
        <f t="shared" si="96"/>
        <v>0.99999999999999989</v>
      </c>
      <c r="DP56" s="80">
        <f t="shared" si="97"/>
        <v>45.553137932936217</v>
      </c>
      <c r="DQ56" s="80">
        <f t="shared" si="98"/>
        <v>0.81742984440194855</v>
      </c>
      <c r="DR56" s="80">
        <f t="shared" si="99"/>
        <v>1.780572567439671E-2</v>
      </c>
      <c r="DS56" s="80">
        <f t="shared" si="100"/>
        <v>3.8389188022871494E-2</v>
      </c>
      <c r="DT56" s="80">
        <f t="shared" si="101"/>
        <v>0.10592458355603063</v>
      </c>
      <c r="DU56" s="80">
        <f t="shared" si="102"/>
        <v>2.2442290748898681E-3</v>
      </c>
      <c r="DV56" s="80">
        <f t="shared" si="103"/>
        <v>0.34628229175970859</v>
      </c>
      <c r="DW56" s="80">
        <f t="shared" si="104"/>
        <v>0.3952447866698528</v>
      </c>
      <c r="DX56" s="80">
        <f t="shared" si="105"/>
        <v>7.7623191118267668E-3</v>
      </c>
      <c r="DY56" s="80">
        <f t="shared" si="106"/>
        <v>2.6646566733194618E-4</v>
      </c>
      <c r="DZ56" s="80">
        <f t="shared" si="107"/>
        <v>1.5131758139241122E-5</v>
      </c>
      <c r="EA56" s="80">
        <f t="shared" si="108"/>
        <v>1.7313645656969965</v>
      </c>
      <c r="EB56" s="80"/>
      <c r="EC56" s="80">
        <f t="shared" si="109"/>
        <v>1.6348596888038971</v>
      </c>
      <c r="ED56" s="80">
        <f t="shared" si="110"/>
        <v>3.561145134879342E-2</v>
      </c>
      <c r="EE56" s="80">
        <f t="shared" si="111"/>
        <v>0.11516756406861448</v>
      </c>
      <c r="EF56" s="80">
        <f t="shared" si="112"/>
        <v>0.10592458355603063</v>
      </c>
      <c r="EG56" s="80">
        <f t="shared" si="113"/>
        <v>2.2442290748898681E-3</v>
      </c>
      <c r="EH56" s="80">
        <f t="shared" si="114"/>
        <v>0.34628229175970859</v>
      </c>
      <c r="EI56" s="80">
        <f t="shared" si="115"/>
        <v>0.3952447866698528</v>
      </c>
      <c r="EJ56" s="80">
        <f t="shared" si="116"/>
        <v>7.7623191118267668E-3</v>
      </c>
      <c r="EK56" s="80">
        <f t="shared" si="117"/>
        <v>2.6646566733194618E-4</v>
      </c>
      <c r="EL56" s="80">
        <f t="shared" si="118"/>
        <v>4.5395274417723362E-5</v>
      </c>
      <c r="EM56" s="80">
        <f t="shared" si="119"/>
        <v>2.6434087753353634</v>
      </c>
      <c r="EN56" s="80">
        <f t="shared" si="120"/>
        <v>2.2697965051730575</v>
      </c>
      <c r="EO56" s="80"/>
      <c r="EP56" s="80">
        <f t="shared" si="121"/>
        <v>1.8553994040476991</v>
      </c>
      <c r="EQ56" s="80">
        <f t="shared" si="122"/>
        <v>4.0415373907815834E-2</v>
      </c>
      <c r="ER56" s="80">
        <f t="shared" si="123"/>
        <v>0.1446005959523009</v>
      </c>
      <c r="ES56" s="80">
        <f t="shared" si="124"/>
        <v>2.9670693669189341E-2</v>
      </c>
      <c r="ET56" s="80">
        <f t="shared" si="125"/>
        <v>0.17427128962149024</v>
      </c>
      <c r="EU56" s="80">
        <f t="shared" si="126"/>
        <v>0.24042724956738984</v>
      </c>
      <c r="EV56" s="80">
        <f t="shared" si="127"/>
        <v>5.0939433109927863E-3</v>
      </c>
      <c r="EW56" s="80">
        <f t="shared" si="128"/>
        <v>0.7859903356395036</v>
      </c>
      <c r="EX56" s="80">
        <f t="shared" si="129"/>
        <v>0.89712523547110257</v>
      </c>
      <c r="EY56" s="80">
        <f t="shared" si="130"/>
        <v>3.5237769584124855E-2</v>
      </c>
      <c r="EZ56" s="80">
        <f t="shared" si="131"/>
        <v>1.2096456809173161E-3</v>
      </c>
      <c r="FA56" s="80">
        <f t="shared" si="132"/>
        <v>6.8692023483146931E-5</v>
      </c>
      <c r="FB56" s="80">
        <f t="shared" si="133"/>
        <v>4.03523893885452</v>
      </c>
      <c r="FC56" s="80">
        <f t="shared" si="134"/>
        <v>6.9268232028121615E-2</v>
      </c>
      <c r="FD56" s="80">
        <f t="shared" si="135"/>
        <v>0.10479361263654852</v>
      </c>
      <c r="FE56" s="80">
        <f t="shared" si="136"/>
        <v>2.9670693669189341E-2</v>
      </c>
      <c r="FF56" s="80">
        <f t="shared" si="137"/>
        <v>0</v>
      </c>
      <c r="FG56" s="80">
        <f t="shared" si="138"/>
        <v>7.2300297976150452E-2</v>
      </c>
      <c r="FH56" s="80">
        <f t="shared" si="139"/>
        <v>3.4346011741573465E-5</v>
      </c>
      <c r="FI56" s="184">
        <f t="shared" si="140"/>
        <v>0.82479059148321054</v>
      </c>
      <c r="FJ56" s="80">
        <f t="shared" si="141"/>
        <v>0.10081349686184149</v>
      </c>
      <c r="FK56" s="80">
        <f t="shared" si="142"/>
        <v>1.0276094260021333</v>
      </c>
      <c r="FL56" s="80">
        <f t="shared" si="143"/>
        <v>0.82479059148321054</v>
      </c>
      <c r="FM56" s="80">
        <f t="shared" si="144"/>
        <v>2.0263991793754839</v>
      </c>
      <c r="FN56" s="80">
        <f t="shared" si="145"/>
        <v>-3.9466632059827851</v>
      </c>
      <c r="FO56" s="80">
        <f t="shared" si="146"/>
        <v>-3.9466632059827846</v>
      </c>
      <c r="FP56" s="80">
        <f t="shared" si="147"/>
        <v>0.45553137932936216</v>
      </c>
      <c r="FQ56" s="185">
        <f t="shared" ca="1" si="148"/>
        <v>1411.9934127694421</v>
      </c>
      <c r="FR56" s="185">
        <f t="shared" ca="1" si="149"/>
        <v>5.2698944927073841</v>
      </c>
      <c r="FS56" s="80">
        <f t="shared" ca="1" si="150"/>
        <v>0.14119934127694422</v>
      </c>
      <c r="FT56" s="184">
        <f t="shared" ca="1" si="151"/>
        <v>-0.93933235776420965</v>
      </c>
      <c r="FU56" s="184">
        <f t="shared" ca="1" si="152"/>
        <v>5.6861956202964707</v>
      </c>
      <c r="FV56" s="80">
        <f t="shared" si="153"/>
        <v>173.77619482174802</v>
      </c>
      <c r="FW56" s="80">
        <f t="shared" si="154"/>
        <v>5.9426325246375013E-2</v>
      </c>
      <c r="FX56" s="184">
        <f t="shared" si="155"/>
        <v>76.576078485743466</v>
      </c>
      <c r="FY56" s="184">
        <f t="shared" si="156"/>
        <v>313.16744435415865</v>
      </c>
      <c r="FZ56" s="184">
        <f t="shared" si="157"/>
        <v>1.6611494615586205E-3</v>
      </c>
      <c r="GA56" s="184">
        <f t="shared" si="158"/>
        <v>0.25592453670528242</v>
      </c>
      <c r="GB56" s="80">
        <f t="shared" si="159"/>
        <v>0.93745694836622018</v>
      </c>
      <c r="GC56" s="80">
        <f t="shared" si="160"/>
        <v>0.13942299162860994</v>
      </c>
      <c r="GD56" s="80">
        <f t="shared" si="161"/>
        <v>0.13167845568429615</v>
      </c>
      <c r="GE56" s="80">
        <f t="shared" si="162"/>
        <v>0.9299139324229948</v>
      </c>
      <c r="GF56" s="80">
        <f t="shared" si="163"/>
        <v>2.7235420755777007E-2</v>
      </c>
      <c r="GG56" s="80">
        <f t="shared" si="164"/>
        <v>0.17115901753926821</v>
      </c>
      <c r="GH56" s="80">
        <f t="shared" si="165"/>
        <v>0.86832154431570385</v>
      </c>
      <c r="GI56" s="80">
        <f t="shared" si="166"/>
        <v>0.32896449029992014</v>
      </c>
      <c r="GJ56" s="80">
        <f t="shared" si="167"/>
        <v>-1.0704807271545477E-2</v>
      </c>
      <c r="GK56" s="80">
        <f t="shared" si="168"/>
        <v>2.2727038061394103E-2</v>
      </c>
      <c r="GL56" s="80">
        <f t="shared" si="169"/>
        <v>2.2727038061394103E-2</v>
      </c>
      <c r="GM56" s="80">
        <f t="shared" si="170"/>
        <v>0.14843197947787412</v>
      </c>
      <c r="GN56" s="80">
        <f t="shared" si="171"/>
        <v>3.9816013572385719E-2</v>
      </c>
      <c r="GO56" s="80">
        <f t="shared" si="172"/>
        <v>0.74617432206711787</v>
      </c>
      <c r="GP56" s="80">
        <f t="shared" si="173"/>
        <v>0.89712523547110257</v>
      </c>
      <c r="GQ56" s="80">
        <f t="shared" si="174"/>
        <v>3.5237769584124855E-2</v>
      </c>
      <c r="GR56" s="80">
        <f t="shared" si="175"/>
        <v>440.96849129974817</v>
      </c>
      <c r="GS56" s="80">
        <f t="shared" si="176"/>
        <v>11.828632126490747</v>
      </c>
      <c r="GT56" s="80">
        <f t="shared" si="177"/>
        <v>2.2478969518836296</v>
      </c>
      <c r="GU56" s="80">
        <f t="shared" si="178"/>
        <v>9.2444762146214271E-6</v>
      </c>
      <c r="GV56" s="80">
        <f t="shared" si="179"/>
        <v>1884.8097865584575</v>
      </c>
      <c r="GW56" s="80">
        <f t="shared" si="180"/>
        <v>-8.1983710141457777E-3</v>
      </c>
      <c r="GX56" s="184">
        <f t="shared" ca="1" si="181"/>
        <v>20.119282619596774</v>
      </c>
      <c r="GY56" s="81" t="e">
        <f>#REF!</f>
        <v>#REF!</v>
      </c>
      <c r="GZ56" s="81" t="e">
        <f>#REF!</f>
        <v>#REF!</v>
      </c>
      <c r="HA56" s="81">
        <f t="shared" si="182"/>
        <v>7.1178459173391859</v>
      </c>
      <c r="HB56" s="81">
        <f t="shared" si="183"/>
        <v>4.672253924675978</v>
      </c>
      <c r="HC56" s="81" t="e">
        <f t="shared" si="184"/>
        <v>#REF!</v>
      </c>
      <c r="HD56" s="80">
        <f t="shared" si="185"/>
        <v>440.96849129974817</v>
      </c>
      <c r="HE56" s="80">
        <f t="shared" si="186"/>
        <v>11.828632126490747</v>
      </c>
      <c r="HF56" s="81">
        <f t="shared" si="187"/>
        <v>-1.9414604695141406</v>
      </c>
      <c r="HG56" s="81"/>
      <c r="HH56" s="82">
        <f t="shared" si="188"/>
        <v>0.17625296085026099</v>
      </c>
      <c r="HI56" s="82">
        <f t="shared" si="189"/>
        <v>0.7859903356395036</v>
      </c>
      <c r="HJ56" s="82">
        <f t="shared" si="190"/>
        <v>3.5237769584124855E-2</v>
      </c>
      <c r="HK56" s="82">
        <f t="shared" si="191"/>
        <v>0</v>
      </c>
      <c r="HL56" s="82">
        <f t="shared" si="192"/>
        <v>3.403046244399676E-2</v>
      </c>
      <c r="HM56" s="82">
        <f t="shared" si="193"/>
        <v>0</v>
      </c>
      <c r="HN56" s="82">
        <f t="shared" si="194"/>
        <v>0</v>
      </c>
      <c r="HO56" s="82">
        <f t="shared" si="195"/>
        <v>2.9670693669189341E-2</v>
      </c>
      <c r="HP56" s="82">
        <f t="shared" si="196"/>
        <v>0.11057013350830416</v>
      </c>
      <c r="HQ56" s="82">
        <f t="shared" si="197"/>
        <v>0.18316881135283211</v>
      </c>
      <c r="HR56" s="82">
        <f t="shared" si="198"/>
        <v>0.61468559578442428</v>
      </c>
      <c r="HS56" s="82">
        <f t="shared" si="199"/>
        <v>0.13783904373437736</v>
      </c>
      <c r="HT56" s="82">
        <f t="shared" si="200"/>
        <v>5.5248006977261108E-2</v>
      </c>
      <c r="HU56" s="82">
        <f t="shared" si="201"/>
        <v>1.2388987967511516E-2</v>
      </c>
      <c r="HV56" s="82">
        <f t="shared" si="202"/>
        <v>3.5237769584124855E-2</v>
      </c>
      <c r="HW56" s="82"/>
      <c r="HX56" s="186">
        <f t="shared" si="203"/>
        <v>-8.8114618703080739E-7</v>
      </c>
      <c r="HY56" s="186">
        <f t="shared" si="204"/>
        <v>1.6708711919622654E-12</v>
      </c>
      <c r="HZ56" s="186">
        <f t="shared" si="205"/>
        <v>2.7153285561333859E-5</v>
      </c>
      <c r="IA56" s="186">
        <f t="shared" si="206"/>
        <v>7.6212968244284496E-9</v>
      </c>
      <c r="IB56" s="82">
        <f t="shared" si="207"/>
        <v>2.2478969518836296</v>
      </c>
      <c r="IC56" s="82" t="e">
        <f t="shared" ca="1" si="208"/>
        <v>#REF!</v>
      </c>
      <c r="ID56" s="82" t="e">
        <f ca="1">ID$8+ID$9*IE56+ID$10*#REF!+ID$11*EW56/(EW56+EU56)</f>
        <v>#REF!</v>
      </c>
      <c r="IE56" s="82" t="e">
        <f t="shared" ca="1" si="209"/>
        <v>#REF!</v>
      </c>
      <c r="IF56" s="82" t="e">
        <f ca="1">IF$8+IF$9*IE56+IF$10*#REF!+IF$11*(EW56/(EW56+EU56))</f>
        <v>#REF!</v>
      </c>
      <c r="IG56" s="82" t="e">
        <f t="shared" ca="1" si="210"/>
        <v>#REF!</v>
      </c>
      <c r="IH56" s="184">
        <f t="shared" si="211"/>
        <v>5.9426325246375013E-2</v>
      </c>
      <c r="II56" s="187">
        <f t="shared" si="212"/>
        <v>-25</v>
      </c>
      <c r="IJ56" s="187"/>
      <c r="IK56" s="82">
        <f t="shared" si="213"/>
        <v>2.0758216854047467</v>
      </c>
      <c r="IL56" s="187">
        <f t="shared" si="214"/>
        <v>1884.8097865584575</v>
      </c>
      <c r="IM56" s="186">
        <f t="shared" si="215"/>
        <v>1.2349031713838098E-5</v>
      </c>
    </row>
    <row r="57" spans="1:247" ht="14" x14ac:dyDescent="0.2">
      <c r="A57" s="189" t="s">
        <v>233</v>
      </c>
      <c r="F57" s="193">
        <v>49.714800035873971</v>
      </c>
      <c r="G57" s="193">
        <v>1.7018759577322948</v>
      </c>
      <c r="H57" s="193">
        <v>18.940878306055897</v>
      </c>
      <c r="I57" s="193">
        <v>7.7213752675094165</v>
      </c>
      <c r="J57" s="193">
        <v>0.16017656072774539</v>
      </c>
      <c r="K57" s="193">
        <v>3.6239946864652395</v>
      </c>
      <c r="L57" s="193">
        <v>9.5405163983463357</v>
      </c>
      <c r="M57" s="193">
        <v>5.2157492586972092</v>
      </c>
      <c r="N57" s="193">
        <v>1.9020966586419767</v>
      </c>
      <c r="O57" s="193">
        <v>0.66072831300194967</v>
      </c>
      <c r="P57" s="193">
        <v>0.81780855694797228</v>
      </c>
      <c r="Q57" s="194">
        <v>1.5</v>
      </c>
      <c r="R57" s="176">
        <f t="shared" ca="1" si="4"/>
        <v>11.608000109638651</v>
      </c>
      <c r="T57" s="4">
        <v>46.176600000000001</v>
      </c>
      <c r="U57" s="4">
        <v>2.0472999999999999</v>
      </c>
      <c r="V57" s="4">
        <v>6.2325999999999997</v>
      </c>
      <c r="W57" s="4">
        <v>8.1366999999999994</v>
      </c>
      <c r="X57" s="4">
        <v>0.15870000000000001</v>
      </c>
      <c r="Y57" s="4">
        <v>12.5341</v>
      </c>
      <c r="Z57" s="4">
        <v>21.977699999999999</v>
      </c>
      <c r="AA57" s="4">
        <v>0.51200000000000001</v>
      </c>
      <c r="AB57" s="4">
        <v>0</v>
      </c>
      <c r="AC57" s="4">
        <v>7.0000000000000001E-3</v>
      </c>
      <c r="AE57" s="177">
        <f t="shared" ca="1" si="22"/>
        <v>1400.6888444967233</v>
      </c>
      <c r="AF57" s="178">
        <f t="shared" ca="1" si="23"/>
        <v>1127.5388444967234</v>
      </c>
      <c r="AG57" s="178">
        <f t="shared" ca="1" si="24"/>
        <v>8.4605191518731786</v>
      </c>
      <c r="AH57" s="175"/>
      <c r="AI57" s="179">
        <f t="shared" ca="1" si="25"/>
        <v>1429.7559410209549</v>
      </c>
      <c r="AJ57" s="179">
        <f t="shared" ca="1" si="26"/>
        <v>7.2400936875419015</v>
      </c>
      <c r="AK57" s="179"/>
      <c r="AL57" s="179">
        <f t="shared" si="27"/>
        <v>1373.0152971915684</v>
      </c>
      <c r="AM57" s="179">
        <f t="shared" si="28"/>
        <v>4.5381825115814101</v>
      </c>
      <c r="AN57" s="180"/>
      <c r="AO57" s="179">
        <f t="shared" ca="1" si="29"/>
        <v>1385.4234924401471</v>
      </c>
      <c r="AP57" s="179">
        <f t="shared" ca="1" si="30"/>
        <v>1112.273492440147</v>
      </c>
      <c r="AQ57" s="179">
        <f t="shared" ca="1" si="31"/>
        <v>5.5469935208580052</v>
      </c>
      <c r="AR57" s="179"/>
      <c r="AS57" s="179">
        <f t="shared" ca="1" si="32"/>
        <v>1396.1891337690813</v>
      </c>
      <c r="AT57" s="179">
        <f t="shared" ca="1" si="33"/>
        <v>1123.0391337690812</v>
      </c>
      <c r="AU57" s="181">
        <f t="shared" ca="1" si="34"/>
        <v>5.9581440372851207</v>
      </c>
      <c r="AV57" s="80"/>
      <c r="AW57" s="181">
        <f t="shared" si="35"/>
        <v>1404.2401461663433</v>
      </c>
      <c r="AX57" s="181">
        <f t="shared" si="36"/>
        <v>1131.0901461663434</v>
      </c>
      <c r="AY57" s="181">
        <f t="shared" ca="1" si="37"/>
        <v>1429.7559410209549</v>
      </c>
      <c r="AZ57" s="181">
        <f t="shared" ca="1" si="38"/>
        <v>1156.605941020955</v>
      </c>
      <c r="BA57" s="181">
        <f t="shared" ca="1" si="39"/>
        <v>7.2400936875419015</v>
      </c>
      <c r="BB57" s="181"/>
      <c r="BC57" s="181">
        <f t="shared" si="40"/>
        <v>1373.0152971915684</v>
      </c>
      <c r="BD57" s="181">
        <f t="shared" si="41"/>
        <v>4.5381825115814101</v>
      </c>
      <c r="BE57" s="181">
        <f t="shared" si="42"/>
        <v>1099.8652971915685</v>
      </c>
      <c r="BF57" s="181"/>
      <c r="BG57" s="181">
        <f t="shared" ca="1" si="43"/>
        <v>7.5212743878642527</v>
      </c>
      <c r="BH57" s="181">
        <f t="shared" ca="1" si="44"/>
        <v>8.3414975012494015</v>
      </c>
      <c r="BI57" s="181">
        <f t="shared" ca="1" si="45"/>
        <v>1119.6976831826364</v>
      </c>
      <c r="BJ57" s="181">
        <f t="shared" ca="1" si="46"/>
        <v>1133.8924710143383</v>
      </c>
      <c r="BK57" s="181">
        <f t="shared" ca="1" si="47"/>
        <v>1133.8924710143383</v>
      </c>
      <c r="BL57" s="181"/>
      <c r="BM57" s="181">
        <f t="shared" si="48"/>
        <v>1107.612936295925</v>
      </c>
      <c r="BN57" s="180"/>
      <c r="BO57" s="182">
        <f t="shared" ca="1" si="49"/>
        <v>0.73612833637597996</v>
      </c>
      <c r="BP57" s="182">
        <f t="shared" ca="1" si="50"/>
        <v>0.72491222028590863</v>
      </c>
      <c r="BQ57" s="182">
        <f t="shared" ca="1" si="51"/>
        <v>5.8931868910997262E-2</v>
      </c>
      <c r="BR57" s="182">
        <f t="shared" ca="1" si="52"/>
        <v>1.4100108560928599E-2</v>
      </c>
      <c r="BS57" s="182">
        <f t="shared" ca="1" si="53"/>
        <v>2.4476752117482445E-2</v>
      </c>
      <c r="BT57" s="182">
        <f t="shared" ca="1" si="54"/>
        <v>0.10959434230109412</v>
      </c>
      <c r="BU57" s="182">
        <f t="shared" si="55"/>
        <v>0.35207280818947695</v>
      </c>
      <c r="BV57" s="181">
        <f t="shared" ca="1" si="56"/>
        <v>1.2840881003658879</v>
      </c>
      <c r="BW57" s="180"/>
      <c r="BX57" s="182">
        <f t="shared" si="57"/>
        <v>0.78277236552788609</v>
      </c>
      <c r="BY57" s="182">
        <f t="shared" si="58"/>
        <v>9.8402164834051564E-2</v>
      </c>
      <c r="BZ57" s="182">
        <f t="shared" si="59"/>
        <v>1.8700068979650868E-2</v>
      </c>
      <c r="CA57" s="182">
        <f t="shared" si="60"/>
        <v>3.8149229091653476E-2</v>
      </c>
      <c r="CB57" s="182">
        <f t="shared" si="61"/>
        <v>0.10337010353994633</v>
      </c>
      <c r="CC57" s="182">
        <f t="shared" si="62"/>
        <v>1.063381912211839E-4</v>
      </c>
      <c r="CD57" s="182">
        <f t="shared" si="63"/>
        <v>1.0415002701644094</v>
      </c>
      <c r="CE57" s="182">
        <f t="shared" si="64"/>
        <v>0.30468287197584998</v>
      </c>
      <c r="CF57" s="180"/>
      <c r="CG57" s="181">
        <f t="shared" ca="1" si="65"/>
        <v>4.9462118246747195</v>
      </c>
      <c r="CH57" s="181">
        <f t="shared" ca="1" si="66"/>
        <v>3.6463370098318251</v>
      </c>
      <c r="CI57" s="181">
        <f t="shared" ca="1" si="67"/>
        <v>10.740054996156472</v>
      </c>
      <c r="CJ57" s="181">
        <f t="shared" ca="1" si="68"/>
        <v>1122.3366165706821</v>
      </c>
      <c r="CK57" s="183">
        <f t="shared" ca="1" si="69"/>
        <v>0.27000815954400564</v>
      </c>
      <c r="CL57" s="79"/>
      <c r="CM57" s="181">
        <f t="shared" si="70"/>
        <v>8.2803242243127795E-2</v>
      </c>
      <c r="CN57" s="181">
        <f t="shared" si="71"/>
        <v>-0.3770089661441039</v>
      </c>
      <c r="CO57" s="181">
        <f t="shared" ca="1" si="72"/>
        <v>695.64260897627514</v>
      </c>
      <c r="CP57" s="184"/>
      <c r="CQ57" s="80">
        <f t="shared" si="73"/>
        <v>0.82741747903984852</v>
      </c>
      <c r="CR57" s="80">
        <f t="shared" si="74"/>
        <v>2.1305727649041983E-2</v>
      </c>
      <c r="CS57" s="80">
        <f t="shared" si="75"/>
        <v>0.37153182699377013</v>
      </c>
      <c r="CT57" s="80">
        <f t="shared" si="76"/>
        <v>0.10747059375987407</v>
      </c>
      <c r="CU57" s="80">
        <f t="shared" si="77"/>
        <v>2.2579955697303315E-3</v>
      </c>
      <c r="CV57" s="80">
        <f t="shared" si="78"/>
        <v>8.9915609374292618E-2</v>
      </c>
      <c r="CW57" s="80">
        <f t="shared" si="79"/>
        <v>0.17013121860760905</v>
      </c>
      <c r="CX57" s="80">
        <f t="shared" si="80"/>
        <v>0.16830725484631734</v>
      </c>
      <c r="CY57" s="80">
        <f t="shared" si="81"/>
        <v>4.0385932707163293E-2</v>
      </c>
      <c r="CZ57" s="80">
        <f t="shared" si="82"/>
        <v>8.6938965461689638E-3</v>
      </c>
      <c r="DA57" s="80">
        <f t="shared" si="83"/>
        <v>1.1523542937330959E-2</v>
      </c>
      <c r="DB57" s="80">
        <f t="shared" si="84"/>
        <v>1.8189410780311477</v>
      </c>
      <c r="DC57" s="80"/>
      <c r="DD57" s="80">
        <f t="shared" si="85"/>
        <v>0.45488965477400678</v>
      </c>
      <c r="DE57" s="80">
        <f t="shared" si="86"/>
        <v>1.1713258833047885E-2</v>
      </c>
      <c r="DF57" s="80">
        <f t="shared" si="87"/>
        <v>0.20425720848303805</v>
      </c>
      <c r="DG57" s="80">
        <f t="shared" si="88"/>
        <v>5.9084153443937852E-2</v>
      </c>
      <c r="DH57" s="80">
        <f t="shared" si="89"/>
        <v>1.2413791722018965E-3</v>
      </c>
      <c r="DI57" s="80">
        <f t="shared" si="90"/>
        <v>4.943294230927963E-2</v>
      </c>
      <c r="DJ57" s="80">
        <f t="shared" si="91"/>
        <v>9.3533111469318142E-2</v>
      </c>
      <c r="DK57" s="80">
        <f t="shared" si="92"/>
        <v>9.2530350146633633E-2</v>
      </c>
      <c r="DL57" s="80">
        <f t="shared" si="93"/>
        <v>2.2202991177085133E-2</v>
      </c>
      <c r="DM57" s="80">
        <f t="shared" si="94"/>
        <v>4.7796471535952022E-3</v>
      </c>
      <c r="DN57" s="80">
        <f t="shared" si="95"/>
        <v>6.3353030378555386E-3</v>
      </c>
      <c r="DO57" s="80">
        <f t="shared" si="96"/>
        <v>0.99999999999999989</v>
      </c>
      <c r="DP57" s="80">
        <f t="shared" si="97"/>
        <v>45.553137932936217</v>
      </c>
      <c r="DQ57" s="80">
        <f t="shared" si="98"/>
        <v>0.76853021504785779</v>
      </c>
      <c r="DR57" s="80">
        <f t="shared" si="99"/>
        <v>2.5630079570549382E-2</v>
      </c>
      <c r="DS57" s="80">
        <f t="shared" si="100"/>
        <v>6.1127293769186256E-2</v>
      </c>
      <c r="DT57" s="80">
        <f t="shared" si="101"/>
        <v>0.11325132504899339</v>
      </c>
      <c r="DU57" s="80">
        <f t="shared" si="102"/>
        <v>2.2371806167400883E-3</v>
      </c>
      <c r="DV57" s="80">
        <f t="shared" si="103"/>
        <v>0.31098589732138426</v>
      </c>
      <c r="DW57" s="80">
        <f t="shared" si="104"/>
        <v>0.39191724295348929</v>
      </c>
      <c r="DX57" s="80">
        <f t="shared" si="105"/>
        <v>8.2608758787264692E-3</v>
      </c>
      <c r="DY57" s="80">
        <f t="shared" si="106"/>
        <v>0</v>
      </c>
      <c r="DZ57" s="80">
        <f t="shared" si="107"/>
        <v>4.6053176945516461E-5</v>
      </c>
      <c r="EA57" s="80">
        <f t="shared" si="108"/>
        <v>1.6819861633838722</v>
      </c>
      <c r="EB57" s="80"/>
      <c r="EC57" s="80">
        <f t="shared" si="109"/>
        <v>1.5370604300957156</v>
      </c>
      <c r="ED57" s="80">
        <f t="shared" si="110"/>
        <v>5.1260159141098764E-2</v>
      </c>
      <c r="EE57" s="80">
        <f t="shared" si="111"/>
        <v>0.18338188130755878</v>
      </c>
      <c r="EF57" s="80">
        <f t="shared" si="112"/>
        <v>0.11325132504899339</v>
      </c>
      <c r="EG57" s="80">
        <f t="shared" si="113"/>
        <v>2.2371806167400883E-3</v>
      </c>
      <c r="EH57" s="80">
        <f t="shared" si="114"/>
        <v>0.31098589732138426</v>
      </c>
      <c r="EI57" s="80">
        <f t="shared" si="115"/>
        <v>0.39191724295348929</v>
      </c>
      <c r="EJ57" s="80">
        <f t="shared" si="116"/>
        <v>8.2608758787264692E-3</v>
      </c>
      <c r="EK57" s="80">
        <f t="shared" si="117"/>
        <v>0</v>
      </c>
      <c r="EL57" s="80">
        <f t="shared" si="118"/>
        <v>1.3815953083654939E-4</v>
      </c>
      <c r="EM57" s="80">
        <f t="shared" si="119"/>
        <v>2.5984931518945431</v>
      </c>
      <c r="EN57" s="80">
        <f t="shared" si="120"/>
        <v>2.3090305224108221</v>
      </c>
      <c r="EO57" s="80"/>
      <c r="EP57" s="80">
        <f t="shared" si="121"/>
        <v>1.7745597239404565</v>
      </c>
      <c r="EQ57" s="80">
        <f t="shared" si="122"/>
        <v>5.918063602021658E-2</v>
      </c>
      <c r="ER57" s="80">
        <f t="shared" si="123"/>
        <v>0.22544027605954353</v>
      </c>
      <c r="ES57" s="80">
        <f t="shared" si="124"/>
        <v>5.6849298071304344E-2</v>
      </c>
      <c r="ET57" s="80">
        <f t="shared" si="125"/>
        <v>0.28228957413084788</v>
      </c>
      <c r="EU57" s="80">
        <f t="shared" si="126"/>
        <v>0.26150076624159502</v>
      </c>
      <c r="EV57" s="80">
        <f t="shared" si="127"/>
        <v>5.1657183281987309E-3</v>
      </c>
      <c r="EW57" s="80">
        <f t="shared" si="128"/>
        <v>0.7180759289543942</v>
      </c>
      <c r="EX57" s="80">
        <f t="shared" si="129"/>
        <v>0.90494887623870446</v>
      </c>
      <c r="EY57" s="80">
        <f t="shared" si="130"/>
        <v>3.8149229091653476E-2</v>
      </c>
      <c r="EZ57" s="80">
        <f t="shared" si="131"/>
        <v>0</v>
      </c>
      <c r="FA57" s="80">
        <f t="shared" si="132"/>
        <v>2.1267638244236781E-4</v>
      </c>
      <c r="FB57" s="80">
        <f t="shared" si="133"/>
        <v>4.0440831293285084</v>
      </c>
      <c r="FC57" s="80">
        <f t="shared" si="134"/>
        <v>8.8166258657017132E-2</v>
      </c>
      <c r="FD57" s="80">
        <f t="shared" si="135"/>
        <v>0.13080778387212355</v>
      </c>
      <c r="FE57" s="80">
        <f t="shared" si="136"/>
        <v>3.8149229091653476E-2</v>
      </c>
      <c r="FF57" s="80">
        <f t="shared" si="137"/>
        <v>1.8700068979650868E-2</v>
      </c>
      <c r="FG57" s="80">
        <f t="shared" si="138"/>
        <v>0.10337010353994633</v>
      </c>
      <c r="FH57" s="80">
        <f t="shared" si="139"/>
        <v>1.063381912211839E-4</v>
      </c>
      <c r="FI57" s="184">
        <f t="shared" si="140"/>
        <v>0.78277236552788609</v>
      </c>
      <c r="FJ57" s="80">
        <f t="shared" si="141"/>
        <v>9.8402164834051564E-2</v>
      </c>
      <c r="FK57" s="80">
        <f t="shared" si="142"/>
        <v>1.0415002701644096</v>
      </c>
      <c r="FL57" s="80">
        <f t="shared" si="143"/>
        <v>0.78277236552788609</v>
      </c>
      <c r="FM57" s="80">
        <f t="shared" si="144"/>
        <v>2.2777449160956391</v>
      </c>
      <c r="FN57" s="80">
        <f t="shared" si="145"/>
        <v>-3.643029876466874</v>
      </c>
      <c r="FO57" s="80">
        <f t="shared" si="146"/>
        <v>-3.643029876466874</v>
      </c>
      <c r="FP57" s="80">
        <f t="shared" si="147"/>
        <v>0.45553137932936216</v>
      </c>
      <c r="FQ57" s="185">
        <f t="shared" ca="1" si="148"/>
        <v>1429.7559410209549</v>
      </c>
      <c r="FR57" s="185">
        <f t="shared" ca="1" si="149"/>
        <v>7.2400936875419015</v>
      </c>
      <c r="FS57" s="80">
        <f t="shared" ca="1" si="150"/>
        <v>0.14297559410209548</v>
      </c>
      <c r="FT57" s="184">
        <f t="shared" ca="1" si="151"/>
        <v>-1.2687577546785545</v>
      </c>
      <c r="FU57" s="184">
        <f t="shared" ca="1" si="152"/>
        <v>5.6898980979379212</v>
      </c>
      <c r="FV57" s="80">
        <f t="shared" si="153"/>
        <v>175.59602968470361</v>
      </c>
      <c r="FW57" s="80">
        <f t="shared" si="154"/>
        <v>4.7779056310569369E-2</v>
      </c>
      <c r="FX57" s="184">
        <f t="shared" si="155"/>
        <v>73.304717484190945</v>
      </c>
      <c r="FY57" s="184">
        <f t="shared" si="156"/>
        <v>314.16477710442939</v>
      </c>
      <c r="FZ57" s="184">
        <f t="shared" si="157"/>
        <v>1.6611494615586205E-3</v>
      </c>
      <c r="GA57" s="184">
        <f t="shared" si="158"/>
        <v>0.30468287197584998</v>
      </c>
      <c r="GB57" s="80">
        <f t="shared" si="159"/>
        <v>0.94826382365855666</v>
      </c>
      <c r="GC57" s="80">
        <f t="shared" si="160"/>
        <v>0.20440886913098044</v>
      </c>
      <c r="GD57" s="80">
        <f t="shared" si="161"/>
        <v>0.13414922971304563</v>
      </c>
      <c r="GE57" s="80">
        <f t="shared" si="162"/>
        <v>0.88397006590847904</v>
      </c>
      <c r="GF57" s="80">
        <f t="shared" si="163"/>
        <v>7.4403706304930761E-3</v>
      </c>
      <c r="GG57" s="80">
        <f t="shared" si="164"/>
        <v>0.17333450758457788</v>
      </c>
      <c r="GH57" s="80">
        <f t="shared" si="165"/>
        <v>0.86585077028695434</v>
      </c>
      <c r="GI57" s="80">
        <f t="shared" si="166"/>
        <v>0.31445964846622998</v>
      </c>
      <c r="GJ57" s="80">
        <f t="shared" si="167"/>
        <v>-8.9676646504529695E-3</v>
      </c>
      <c r="GK57" s="80">
        <f t="shared" si="168"/>
        <v>1.9921983777202834E-2</v>
      </c>
      <c r="GL57" s="80">
        <f t="shared" si="169"/>
        <v>1.9921983777202834E-2</v>
      </c>
      <c r="GM57" s="80">
        <f t="shared" si="170"/>
        <v>0.15341252380737505</v>
      </c>
      <c r="GN57" s="80">
        <f t="shared" si="171"/>
        <v>3.1814192564240507E-2</v>
      </c>
      <c r="GO57" s="80">
        <f t="shared" si="172"/>
        <v>0.68626173639015375</v>
      </c>
      <c r="GP57" s="80">
        <f t="shared" si="173"/>
        <v>0.90494887623870446</v>
      </c>
      <c r="GQ57" s="80">
        <f t="shared" si="174"/>
        <v>3.8149229091653476E-2</v>
      </c>
      <c r="GR57" s="80">
        <f t="shared" si="175"/>
        <v>440.9661972918928</v>
      </c>
      <c r="GS57" s="80">
        <f t="shared" si="176"/>
        <v>11.720377103575533</v>
      </c>
      <c r="GT57" s="80">
        <f t="shared" si="177"/>
        <v>2.3517557638082156</v>
      </c>
      <c r="GU57" s="80">
        <f t="shared" si="178"/>
        <v>9.6715955786612851E-6</v>
      </c>
      <c r="GV57" s="80">
        <f t="shared" si="179"/>
        <v>1989.2738257915441</v>
      </c>
      <c r="GW57" s="80">
        <f t="shared" si="180"/>
        <v>-8.4985237674545244E-3</v>
      </c>
      <c r="GX57" s="184">
        <f t="shared" ca="1" si="181"/>
        <v>23.714679996156462</v>
      </c>
      <c r="GY57" s="81" t="e">
        <f>#REF!</f>
        <v>#REF!</v>
      </c>
      <c r="GZ57" s="81" t="e">
        <f>#REF!</f>
        <v>#REF!</v>
      </c>
      <c r="HA57" s="81">
        <f t="shared" si="182"/>
        <v>7.1178459173391859</v>
      </c>
      <c r="HB57" s="81">
        <f t="shared" si="183"/>
        <v>4.672253924675978</v>
      </c>
      <c r="HC57" s="81" t="e">
        <f t="shared" si="184"/>
        <v>#REF!</v>
      </c>
      <c r="HD57" s="80">
        <f t="shared" si="185"/>
        <v>440.9661972918928</v>
      </c>
      <c r="HE57" s="80">
        <f t="shared" si="186"/>
        <v>11.720377103575533</v>
      </c>
      <c r="HF57" s="81">
        <f t="shared" si="187"/>
        <v>-0.19941680901143854</v>
      </c>
      <c r="HG57" s="81"/>
      <c r="HH57" s="82">
        <f t="shared" si="188"/>
        <v>0.17850022591277662</v>
      </c>
      <c r="HI57" s="82">
        <f t="shared" si="189"/>
        <v>0.71807592895439432</v>
      </c>
      <c r="HJ57" s="82">
        <f t="shared" si="190"/>
        <v>3.8149229091653476E-2</v>
      </c>
      <c r="HK57" s="82">
        <f t="shared" si="191"/>
        <v>0</v>
      </c>
      <c r="HL57" s="82">
        <f t="shared" si="192"/>
        <v>5.0017029565363656E-2</v>
      </c>
      <c r="HM57" s="82">
        <f t="shared" si="193"/>
        <v>0</v>
      </c>
      <c r="HN57" s="82">
        <f t="shared" si="194"/>
        <v>0</v>
      </c>
      <c r="HO57" s="82">
        <f t="shared" si="195"/>
        <v>5.6849298071304344E-2</v>
      </c>
      <c r="HP57" s="82">
        <f t="shared" si="196"/>
        <v>0.17542324649417987</v>
      </c>
      <c r="HQ57" s="82">
        <f t="shared" si="197"/>
        <v>0.19909098066434935</v>
      </c>
      <c r="HR57" s="82">
        <f t="shared" si="198"/>
        <v>0.54422456659963248</v>
      </c>
      <c r="HS57" s="82">
        <f t="shared" si="199"/>
        <v>0.13528403357952842</v>
      </c>
      <c r="HT57" s="82">
        <f t="shared" si="200"/>
        <v>4.5573240658203493E-2</v>
      </c>
      <c r="HU57" s="82">
        <f t="shared" si="201"/>
        <v>1.1328654011438549E-2</v>
      </c>
      <c r="HV57" s="82">
        <f t="shared" si="202"/>
        <v>3.8149229091653476E-2</v>
      </c>
      <c r="HW57" s="82"/>
      <c r="HX57" s="186">
        <f t="shared" si="203"/>
        <v>-8.8183253085292207E-7</v>
      </c>
      <c r="HY57" s="186">
        <f t="shared" si="204"/>
        <v>1.7240019243898089E-12</v>
      </c>
      <c r="HZ57" s="186">
        <f t="shared" si="205"/>
        <v>2.6712181648245458E-5</v>
      </c>
      <c r="IA57" s="186">
        <f t="shared" si="206"/>
        <v>7.3691426666209814E-9</v>
      </c>
      <c r="IB57" s="82">
        <f t="shared" si="207"/>
        <v>2.3517557638082156</v>
      </c>
      <c r="IC57" s="82" t="e">
        <f t="shared" ca="1" si="208"/>
        <v>#REF!</v>
      </c>
      <c r="ID57" s="82" t="e">
        <f ca="1">ID$8+ID$9*IE57+ID$10*#REF!+ID$11*EW57/(EW57+EU57)</f>
        <v>#REF!</v>
      </c>
      <c r="IE57" s="82" t="e">
        <f t="shared" ca="1" si="209"/>
        <v>#REF!</v>
      </c>
      <c r="IF57" s="82" t="e">
        <f ca="1">IF$8+IF$9*IE57+IF$10*#REF!+IF$11*(EW57/(EW57+EU57))</f>
        <v>#REF!</v>
      </c>
      <c r="IG57" s="82" t="e">
        <f t="shared" ca="1" si="210"/>
        <v>#REF!</v>
      </c>
      <c r="IH57" s="184">
        <f t="shared" si="211"/>
        <v>4.7779056310569369E-2</v>
      </c>
      <c r="II57" s="187">
        <f t="shared" si="212"/>
        <v>-25</v>
      </c>
      <c r="IJ57" s="187"/>
      <c r="IK57" s="82">
        <f t="shared" si="213"/>
        <v>2.0697583215712658</v>
      </c>
      <c r="IL57" s="187">
        <f t="shared" si="214"/>
        <v>1989.2738257915441</v>
      </c>
      <c r="IM57" s="186">
        <f t="shared" si="215"/>
        <v>1.1779539228451618E-5</v>
      </c>
    </row>
    <row r="58" spans="1:247" ht="14" x14ac:dyDescent="0.2">
      <c r="A58" s="189" t="s">
        <v>233</v>
      </c>
      <c r="F58" s="193">
        <v>49.714800035873971</v>
      </c>
      <c r="G58" s="193">
        <v>1.7018759577322948</v>
      </c>
      <c r="H58" s="193">
        <v>18.940878306055897</v>
      </c>
      <c r="I58" s="193">
        <v>7.7213752675094165</v>
      </c>
      <c r="J58" s="193">
        <v>0.16017656072774539</v>
      </c>
      <c r="K58" s="193">
        <v>3.6239946864652395</v>
      </c>
      <c r="L58" s="193">
        <v>9.5405163983463357</v>
      </c>
      <c r="M58" s="193">
        <v>5.2157492586972092</v>
      </c>
      <c r="N58" s="193">
        <v>1.9020966586419767</v>
      </c>
      <c r="O58" s="193">
        <v>0.66072831300194967</v>
      </c>
      <c r="P58" s="193">
        <v>0.81780855694797228</v>
      </c>
      <c r="Q58" s="194">
        <v>1.5</v>
      </c>
      <c r="R58" s="176">
        <f t="shared" ca="1" si="4"/>
        <v>12.403919065463317</v>
      </c>
      <c r="T58" s="4">
        <v>45.829000000000001</v>
      </c>
      <c r="U58" s="4">
        <v>2.3292000000000002</v>
      </c>
      <c r="V58" s="4">
        <v>6.2222999999999997</v>
      </c>
      <c r="W58" s="4">
        <v>8.3064</v>
      </c>
      <c r="X58" s="4">
        <v>9.2399999999999996E-2</v>
      </c>
      <c r="Y58" s="4">
        <v>12.5845</v>
      </c>
      <c r="Z58" s="4">
        <v>21.826000000000001</v>
      </c>
      <c r="AA58" s="4">
        <v>0.57669999999999999</v>
      </c>
      <c r="AB58" s="4">
        <v>1.6899999999999998E-2</v>
      </c>
      <c r="AC58" s="4">
        <v>2.8000000000000001E-2</v>
      </c>
      <c r="AE58" s="177">
        <f t="shared" ca="1" si="22"/>
        <v>1410.4017633617023</v>
      </c>
      <c r="AF58" s="178">
        <f t="shared" ca="1" si="23"/>
        <v>1137.2517633617022</v>
      </c>
      <c r="AG58" s="178">
        <f t="shared" ca="1" si="24"/>
        <v>9.2272123272966944</v>
      </c>
      <c r="AH58" s="175"/>
      <c r="AI58" s="179">
        <f t="shared" ca="1" si="25"/>
        <v>1437.6627035973393</v>
      </c>
      <c r="AJ58" s="179">
        <f t="shared" ca="1" si="26"/>
        <v>8.1712442471250633</v>
      </c>
      <c r="AK58" s="179"/>
      <c r="AL58" s="179">
        <f t="shared" si="27"/>
        <v>1377.824075317247</v>
      </c>
      <c r="AM58" s="179">
        <f t="shared" si="28"/>
        <v>5.1973704079094238</v>
      </c>
      <c r="AN58" s="180"/>
      <c r="AO58" s="179">
        <f t="shared" ca="1" si="29"/>
        <v>1396.2890052297064</v>
      </c>
      <c r="AP58" s="179">
        <f t="shared" ca="1" si="30"/>
        <v>1123.1390052297065</v>
      </c>
      <c r="AQ58" s="179">
        <f t="shared" ca="1" si="31"/>
        <v>6.5730347625676648</v>
      </c>
      <c r="AR58" s="179"/>
      <c r="AS58" s="179">
        <f t="shared" ca="1" si="32"/>
        <v>1403.8723621945007</v>
      </c>
      <c r="AT58" s="179">
        <f t="shared" ca="1" si="33"/>
        <v>1130.7223621945009</v>
      </c>
      <c r="AU58" s="181">
        <f t="shared" ca="1" si="34"/>
        <v>6.8659694893166838</v>
      </c>
      <c r="AV58" s="80"/>
      <c r="AW58" s="181">
        <f t="shared" si="35"/>
        <v>1410.6274785608205</v>
      </c>
      <c r="AX58" s="181">
        <f t="shared" si="36"/>
        <v>1137.4774785608206</v>
      </c>
      <c r="AY58" s="181">
        <f t="shared" ca="1" si="37"/>
        <v>1437.6627035973393</v>
      </c>
      <c r="AZ58" s="181">
        <f t="shared" ca="1" si="38"/>
        <v>1164.5127035973392</v>
      </c>
      <c r="BA58" s="181">
        <f t="shared" ca="1" si="39"/>
        <v>8.1712442471250633</v>
      </c>
      <c r="BB58" s="181"/>
      <c r="BC58" s="181">
        <f t="shared" si="40"/>
        <v>1377.824075317247</v>
      </c>
      <c r="BD58" s="181">
        <f t="shared" si="41"/>
        <v>5.1973704079094238</v>
      </c>
      <c r="BE58" s="181">
        <f t="shared" si="42"/>
        <v>1104.6740753172471</v>
      </c>
      <c r="BF58" s="181"/>
      <c r="BG58" s="181">
        <f t="shared" ca="1" si="43"/>
        <v>8.3541151653535337</v>
      </c>
      <c r="BH58" s="181">
        <f t="shared" ca="1" si="44"/>
        <v>8.9147955558191452</v>
      </c>
      <c r="BI58" s="181">
        <f t="shared" ca="1" si="45"/>
        <v>1129.9923403107541</v>
      </c>
      <c r="BJ58" s="181">
        <f t="shared" ca="1" si="46"/>
        <v>1141.7914705153012</v>
      </c>
      <c r="BK58" s="181">
        <f t="shared" ca="1" si="47"/>
        <v>1141.7914705153012</v>
      </c>
      <c r="BL58" s="181"/>
      <c r="BM58" s="181">
        <f t="shared" si="48"/>
        <v>1110.8755994049361</v>
      </c>
      <c r="BN58" s="180"/>
      <c r="BO58" s="182">
        <f t="shared" ca="1" si="49"/>
        <v>0.71427197507774132</v>
      </c>
      <c r="BP58" s="182">
        <f t="shared" ca="1" si="50"/>
        <v>0.70409046007060139</v>
      </c>
      <c r="BQ58" s="182">
        <f t="shared" ca="1" si="51"/>
        <v>5.8738884143381888E-2</v>
      </c>
      <c r="BR58" s="182">
        <f t="shared" ca="1" si="52"/>
        <v>1.4516707530077838E-2</v>
      </c>
      <c r="BS58" s="182">
        <f t="shared" ca="1" si="53"/>
        <v>2.4480277562747163E-2</v>
      </c>
      <c r="BT58" s="182">
        <f t="shared" ca="1" si="54"/>
        <v>0.10809466852665216</v>
      </c>
      <c r="BU58" s="182">
        <f t="shared" si="55"/>
        <v>0.35207280818947695</v>
      </c>
      <c r="BV58" s="181">
        <f t="shared" ca="1" si="56"/>
        <v>1.2619938060229374</v>
      </c>
      <c r="BW58" s="180"/>
      <c r="BX58" s="182">
        <f t="shared" si="57"/>
        <v>0.77981242116907068</v>
      </c>
      <c r="BY58" s="182">
        <f t="shared" si="58"/>
        <v>0.10466275740123138</v>
      </c>
      <c r="BZ58" s="182">
        <f t="shared" si="59"/>
        <v>2.5243252864112983E-3</v>
      </c>
      <c r="CA58" s="182">
        <f t="shared" si="60"/>
        <v>4.3023102009858684E-2</v>
      </c>
      <c r="CB58" s="182">
        <f t="shared" si="61"/>
        <v>0.1170496612827019</v>
      </c>
      <c r="CC58" s="182">
        <f t="shared" si="62"/>
        <v>4.2587801747645922E-4</v>
      </c>
      <c r="CD58" s="182">
        <f t="shared" si="63"/>
        <v>1.0474981451667504</v>
      </c>
      <c r="CE58" s="182">
        <f t="shared" si="64"/>
        <v>0.30979169294434833</v>
      </c>
      <c r="CF58" s="180"/>
      <c r="CG58" s="181">
        <f t="shared" ca="1" si="65"/>
        <v>5.0301209610588558</v>
      </c>
      <c r="CH58" s="181">
        <f t="shared" ca="1" si="66"/>
        <v>3.4213469403614027</v>
      </c>
      <c r="CI58" s="181">
        <f t="shared" ca="1" si="67"/>
        <v>11.883211987427106</v>
      </c>
      <c r="CJ58" s="181">
        <f t="shared" ca="1" si="68"/>
        <v>1121.5522139588147</v>
      </c>
      <c r="CK58" s="183">
        <f t="shared" ca="1" si="69"/>
        <v>0.27179946311381442</v>
      </c>
      <c r="CL58" s="79"/>
      <c r="CM58" s="181">
        <f t="shared" si="70"/>
        <v>-0.15944839128088439</v>
      </c>
      <c r="CN58" s="181">
        <f t="shared" si="71"/>
        <v>-0.66046021258999543</v>
      </c>
      <c r="CO58" s="181">
        <f t="shared" ca="1" si="72"/>
        <v>687.38910229729265</v>
      </c>
      <c r="CP58" s="184"/>
      <c r="CQ58" s="80">
        <f t="shared" si="73"/>
        <v>0.82741747903984852</v>
      </c>
      <c r="CR58" s="80">
        <f t="shared" si="74"/>
        <v>2.1305727649041983E-2</v>
      </c>
      <c r="CS58" s="80">
        <f t="shared" si="75"/>
        <v>0.37153182699377013</v>
      </c>
      <c r="CT58" s="80">
        <f t="shared" si="76"/>
        <v>0.10747059375987407</v>
      </c>
      <c r="CU58" s="80">
        <f t="shared" si="77"/>
        <v>2.2579955697303315E-3</v>
      </c>
      <c r="CV58" s="80">
        <f t="shared" si="78"/>
        <v>8.9915609374292618E-2</v>
      </c>
      <c r="CW58" s="80">
        <f t="shared" si="79"/>
        <v>0.17013121860760905</v>
      </c>
      <c r="CX58" s="80">
        <f t="shared" si="80"/>
        <v>0.16830725484631734</v>
      </c>
      <c r="CY58" s="80">
        <f t="shared" si="81"/>
        <v>4.0385932707163293E-2</v>
      </c>
      <c r="CZ58" s="80">
        <f t="shared" si="82"/>
        <v>8.6938965461689638E-3</v>
      </c>
      <c r="DA58" s="80">
        <f t="shared" si="83"/>
        <v>1.1523542937330959E-2</v>
      </c>
      <c r="DB58" s="80">
        <f t="shared" si="84"/>
        <v>1.8189410780311477</v>
      </c>
      <c r="DC58" s="80"/>
      <c r="DD58" s="80">
        <f t="shared" si="85"/>
        <v>0.45488965477400678</v>
      </c>
      <c r="DE58" s="80">
        <f t="shared" si="86"/>
        <v>1.1713258833047885E-2</v>
      </c>
      <c r="DF58" s="80">
        <f t="shared" si="87"/>
        <v>0.20425720848303805</v>
      </c>
      <c r="DG58" s="80">
        <f t="shared" si="88"/>
        <v>5.9084153443937852E-2</v>
      </c>
      <c r="DH58" s="80">
        <f t="shared" si="89"/>
        <v>1.2413791722018965E-3</v>
      </c>
      <c r="DI58" s="80">
        <f t="shared" si="90"/>
        <v>4.943294230927963E-2</v>
      </c>
      <c r="DJ58" s="80">
        <f t="shared" si="91"/>
        <v>9.3533111469318142E-2</v>
      </c>
      <c r="DK58" s="80">
        <f t="shared" si="92"/>
        <v>9.2530350146633633E-2</v>
      </c>
      <c r="DL58" s="80">
        <f t="shared" si="93"/>
        <v>2.2202991177085133E-2</v>
      </c>
      <c r="DM58" s="80">
        <f t="shared" si="94"/>
        <v>4.7796471535952022E-3</v>
      </c>
      <c r="DN58" s="80">
        <f t="shared" si="95"/>
        <v>6.3353030378555386E-3</v>
      </c>
      <c r="DO58" s="80">
        <f t="shared" si="96"/>
        <v>0.99999999999999989</v>
      </c>
      <c r="DP58" s="80">
        <f t="shared" si="97"/>
        <v>45.553137932936217</v>
      </c>
      <c r="DQ58" s="80">
        <f t="shared" si="98"/>
        <v>0.76274500992771821</v>
      </c>
      <c r="DR58" s="80">
        <f t="shared" si="99"/>
        <v>2.9159176151870084E-2</v>
      </c>
      <c r="DS58" s="80">
        <f t="shared" si="100"/>
        <v>6.1026274752111101E-2</v>
      </c>
      <c r="DT58" s="80">
        <f t="shared" si="101"/>
        <v>0.11561330839123463</v>
      </c>
      <c r="DU58" s="80">
        <f t="shared" si="102"/>
        <v>1.3025550660792952E-3</v>
      </c>
      <c r="DV58" s="80">
        <f t="shared" si="103"/>
        <v>0.31223638113952817</v>
      </c>
      <c r="DW58" s="80">
        <f t="shared" si="104"/>
        <v>0.38921205334056147</v>
      </c>
      <c r="DX58" s="80">
        <f t="shared" si="105"/>
        <v>9.3047795298077246E-3</v>
      </c>
      <c r="DY58" s="80">
        <f t="shared" si="106"/>
        <v>1.7941313856214701E-4</v>
      </c>
      <c r="DZ58" s="80">
        <f t="shared" si="107"/>
        <v>1.8421270778206584E-4</v>
      </c>
      <c r="EA58" s="80">
        <f t="shared" si="108"/>
        <v>1.6809631641452549</v>
      </c>
      <c r="EB58" s="80"/>
      <c r="EC58" s="80">
        <f t="shared" si="109"/>
        <v>1.5254900198554364</v>
      </c>
      <c r="ED58" s="80">
        <f t="shared" si="110"/>
        <v>5.8318352303740169E-2</v>
      </c>
      <c r="EE58" s="80">
        <f t="shared" si="111"/>
        <v>0.18307882425633332</v>
      </c>
      <c r="EF58" s="80">
        <f t="shared" si="112"/>
        <v>0.11561330839123463</v>
      </c>
      <c r="EG58" s="80">
        <f t="shared" si="113"/>
        <v>1.3025550660792952E-3</v>
      </c>
      <c r="EH58" s="80">
        <f t="shared" si="114"/>
        <v>0.31223638113952817</v>
      </c>
      <c r="EI58" s="80">
        <f t="shared" si="115"/>
        <v>0.38921205334056147</v>
      </c>
      <c r="EJ58" s="80">
        <f t="shared" si="116"/>
        <v>9.3047795298077246E-3</v>
      </c>
      <c r="EK58" s="80">
        <f t="shared" si="117"/>
        <v>1.7941313856214701E-4</v>
      </c>
      <c r="EL58" s="80">
        <f t="shared" si="118"/>
        <v>5.5263812334619756E-4</v>
      </c>
      <c r="EM58" s="80">
        <f t="shared" si="119"/>
        <v>2.5952883251446295</v>
      </c>
      <c r="EN58" s="80">
        <f t="shared" si="120"/>
        <v>2.3118818598567978</v>
      </c>
      <c r="EO58" s="80"/>
      <c r="EP58" s="80">
        <f t="shared" si="121"/>
        <v>1.7633763521481849</v>
      </c>
      <c r="EQ58" s="80">
        <f t="shared" si="122"/>
        <v>6.7412570393877394E-2</v>
      </c>
      <c r="ER58" s="80">
        <f t="shared" si="123"/>
        <v>0.23662364785181511</v>
      </c>
      <c r="ES58" s="80">
        <f t="shared" si="124"/>
        <v>4.5547427296269982E-2</v>
      </c>
      <c r="ET58" s="80">
        <f t="shared" si="125"/>
        <v>0.28217107514808509</v>
      </c>
      <c r="EU58" s="80">
        <f t="shared" si="126"/>
        <v>0.26728431042772505</v>
      </c>
      <c r="EV58" s="80">
        <f t="shared" si="127"/>
        <v>3.011353428733295E-3</v>
      </c>
      <c r="EW58" s="80">
        <f t="shared" si="128"/>
        <v>0.72185362554380839</v>
      </c>
      <c r="EX58" s="80">
        <f t="shared" si="129"/>
        <v>0.89981228575566041</v>
      </c>
      <c r="EY58" s="80">
        <f t="shared" si="130"/>
        <v>4.3023102009858684E-2</v>
      </c>
      <c r="EZ58" s="80">
        <f t="shared" si="131"/>
        <v>8.2956396092360367E-4</v>
      </c>
      <c r="FA58" s="80">
        <f t="shared" si="132"/>
        <v>8.5175603495291844E-4</v>
      </c>
      <c r="FB58" s="80">
        <f t="shared" si="133"/>
        <v>4.0496259948518105</v>
      </c>
      <c r="FC58" s="80">
        <f t="shared" si="134"/>
        <v>9.8422425742696121E-2</v>
      </c>
      <c r="FD58" s="80">
        <f t="shared" si="135"/>
        <v>0.14705356469431585</v>
      </c>
      <c r="FE58" s="80">
        <f t="shared" si="136"/>
        <v>4.3023102009858684E-2</v>
      </c>
      <c r="FF58" s="80">
        <f t="shared" si="137"/>
        <v>2.5243252864112983E-3</v>
      </c>
      <c r="FG58" s="80">
        <f t="shared" si="138"/>
        <v>0.1170496612827019</v>
      </c>
      <c r="FH58" s="80">
        <f t="shared" si="139"/>
        <v>4.2587801747645922E-4</v>
      </c>
      <c r="FI58" s="184">
        <f t="shared" si="140"/>
        <v>0.77981242116907068</v>
      </c>
      <c r="FJ58" s="80">
        <f t="shared" si="141"/>
        <v>0.10466275740123138</v>
      </c>
      <c r="FK58" s="80">
        <f t="shared" si="142"/>
        <v>1.0474981451667504</v>
      </c>
      <c r="FL58" s="80">
        <f t="shared" si="143"/>
        <v>0.77981242116907068</v>
      </c>
      <c r="FM58" s="80">
        <f t="shared" si="144"/>
        <v>2.3979765933318822</v>
      </c>
      <c r="FN58" s="80">
        <f t="shared" si="145"/>
        <v>-3.5190096714984529</v>
      </c>
      <c r="FO58" s="80">
        <f t="shared" si="146"/>
        <v>-3.5190096714984529</v>
      </c>
      <c r="FP58" s="80">
        <f t="shared" si="147"/>
        <v>0.45553137932936216</v>
      </c>
      <c r="FQ58" s="185">
        <f t="shared" ca="1" si="148"/>
        <v>1437.6627035973393</v>
      </c>
      <c r="FR58" s="185">
        <f t="shared" ca="1" si="149"/>
        <v>8.1712442471250633</v>
      </c>
      <c r="FS58" s="80">
        <f t="shared" ca="1" si="150"/>
        <v>0.14376627035973394</v>
      </c>
      <c r="FT58" s="184">
        <f t="shared" ca="1" si="151"/>
        <v>-1.6989747398993076</v>
      </c>
      <c r="FU58" s="184">
        <f t="shared" ca="1" si="152"/>
        <v>5.6899243363024494</v>
      </c>
      <c r="FV58" s="80">
        <f t="shared" si="153"/>
        <v>175.13854849812623</v>
      </c>
      <c r="FW58" s="80">
        <f t="shared" si="154"/>
        <v>4.7127774817755541E-2</v>
      </c>
      <c r="FX58" s="184">
        <f t="shared" si="155"/>
        <v>72.9780548589315</v>
      </c>
      <c r="FY58" s="184">
        <f t="shared" si="156"/>
        <v>313.63420990470172</v>
      </c>
      <c r="FZ58" s="184">
        <f t="shared" si="157"/>
        <v>1.6611494615586205E-3</v>
      </c>
      <c r="GA58" s="184">
        <f t="shared" si="158"/>
        <v>0.30979169294434833</v>
      </c>
      <c r="GB58" s="80">
        <f t="shared" si="159"/>
        <v>0.94584674119425238</v>
      </c>
      <c r="GC58" s="80">
        <f t="shared" si="160"/>
        <v>0.21223417946779644</v>
      </c>
      <c r="GD58" s="80">
        <f t="shared" si="161"/>
        <v>0.13430545515807069</v>
      </c>
      <c r="GE58" s="80">
        <f t="shared" si="162"/>
        <v>0.88704000230985258</v>
      </c>
      <c r="GF58" s="80">
        <f t="shared" si="163"/>
        <v>3.6755079189847439E-3</v>
      </c>
      <c r="GG58" s="80">
        <f t="shared" si="164"/>
        <v>0.16886188468502894</v>
      </c>
      <c r="GH58" s="80">
        <f t="shared" si="165"/>
        <v>0.86569454484192931</v>
      </c>
      <c r="GI58" s="80">
        <f t="shared" si="166"/>
        <v>0.31269094515474249</v>
      </c>
      <c r="GJ58" s="80">
        <f t="shared" si="167"/>
        <v>-9.1444213437746821E-3</v>
      </c>
      <c r="GK58" s="80">
        <f t="shared" si="168"/>
        <v>2.0381816415479682E-2</v>
      </c>
      <c r="GL58" s="80">
        <f t="shared" si="169"/>
        <v>2.0381816415479682E-2</v>
      </c>
      <c r="GM58" s="80">
        <f t="shared" si="170"/>
        <v>0.14848006826954926</v>
      </c>
      <c r="GN58" s="80">
        <f t="shared" si="171"/>
        <v>3.3771442390267935E-2</v>
      </c>
      <c r="GO58" s="80">
        <f t="shared" si="172"/>
        <v>0.68808218315354042</v>
      </c>
      <c r="GP58" s="80">
        <f t="shared" si="173"/>
        <v>0.89981228575566041</v>
      </c>
      <c r="GQ58" s="80">
        <f t="shared" si="174"/>
        <v>4.3023102009858684E-2</v>
      </c>
      <c r="GR58" s="80">
        <f t="shared" si="175"/>
        <v>441.2082504868157</v>
      </c>
      <c r="GS58" s="80">
        <f t="shared" si="176"/>
        <v>11.720067998275768</v>
      </c>
      <c r="GT58" s="80">
        <f t="shared" si="177"/>
        <v>2.377239611643446</v>
      </c>
      <c r="GU58" s="80">
        <f t="shared" si="178"/>
        <v>9.7763979028836708E-6</v>
      </c>
      <c r="GV58" s="80">
        <f t="shared" si="179"/>
        <v>2010.880246112911</v>
      </c>
      <c r="GW58" s="80">
        <f t="shared" si="180"/>
        <v>-8.5903542629467387E-3</v>
      </c>
      <c r="GX58" s="184">
        <f t="shared" ca="1" si="181"/>
        <v>24.857836987427106</v>
      </c>
      <c r="GY58" s="81" t="e">
        <f>#REF!</f>
        <v>#REF!</v>
      </c>
      <c r="GZ58" s="81" t="e">
        <f>#REF!</f>
        <v>#REF!</v>
      </c>
      <c r="HA58" s="81">
        <f t="shared" si="182"/>
        <v>7.1178459173391859</v>
      </c>
      <c r="HB58" s="81">
        <f t="shared" si="183"/>
        <v>4.672253924675978</v>
      </c>
      <c r="HC58" s="81" t="e">
        <f t="shared" si="184"/>
        <v>#REF!</v>
      </c>
      <c r="HD58" s="80">
        <f t="shared" si="185"/>
        <v>441.2082504868157</v>
      </c>
      <c r="HE58" s="80">
        <f t="shared" si="186"/>
        <v>11.720067998275768</v>
      </c>
      <c r="HF58" s="81">
        <f t="shared" si="187"/>
        <v>-0.51468771835905613</v>
      </c>
      <c r="HG58" s="81"/>
      <c r="HH58" s="82">
        <f t="shared" si="188"/>
        <v>0.17187323811376223</v>
      </c>
      <c r="HI58" s="82">
        <f t="shared" si="189"/>
        <v>0.72185362554380839</v>
      </c>
      <c r="HJ58" s="82">
        <f t="shared" si="190"/>
        <v>4.3023102009858684E-2</v>
      </c>
      <c r="HK58" s="82">
        <f t="shared" si="191"/>
        <v>0</v>
      </c>
      <c r="HL58" s="82">
        <f t="shared" si="192"/>
        <v>5.5399323732837437E-2</v>
      </c>
      <c r="HM58" s="82">
        <f t="shared" si="193"/>
        <v>0</v>
      </c>
      <c r="HN58" s="82">
        <f t="shared" si="194"/>
        <v>0</v>
      </c>
      <c r="HO58" s="82">
        <f t="shared" si="195"/>
        <v>4.5547427296269982E-2</v>
      </c>
      <c r="HP58" s="82">
        <f t="shared" si="196"/>
        <v>0.18122432411897768</v>
      </c>
      <c r="HQ58" s="82">
        <f t="shared" si="197"/>
        <v>0.19231069927826974</v>
      </c>
      <c r="HR58" s="82">
        <f t="shared" si="198"/>
        <v>0.53565036719515358</v>
      </c>
      <c r="HS58" s="82">
        <f t="shared" si="199"/>
        <v>0.12753827070869173</v>
      </c>
      <c r="HT58" s="82">
        <f t="shared" si="200"/>
        <v>4.6171245681696733E-2</v>
      </c>
      <c r="HU58" s="82">
        <f t="shared" si="201"/>
        <v>1.0993366552784153E-2</v>
      </c>
      <c r="HV58" s="82">
        <f t="shared" si="202"/>
        <v>4.3023102009858684E-2</v>
      </c>
      <c r="HW58" s="82"/>
      <c r="HX58" s="186">
        <f t="shared" si="203"/>
        <v>-8.8074155628397538E-7</v>
      </c>
      <c r="HY58" s="186">
        <f t="shared" si="204"/>
        <v>1.732820351348214E-12</v>
      </c>
      <c r="HZ58" s="186">
        <f t="shared" si="205"/>
        <v>2.6597652241604578E-5</v>
      </c>
      <c r="IA58" s="186">
        <f t="shared" si="206"/>
        <v>7.3067240257574946E-9</v>
      </c>
      <c r="IB58" s="82">
        <f t="shared" si="207"/>
        <v>2.377239611643446</v>
      </c>
      <c r="IC58" s="82" t="e">
        <f t="shared" ca="1" si="208"/>
        <v>#REF!</v>
      </c>
      <c r="ID58" s="82" t="e">
        <f ca="1">ID$8+ID$9*IE58+ID$10*#REF!+ID$11*EW58/(EW58+EU58)</f>
        <v>#REF!</v>
      </c>
      <c r="IE58" s="82" t="e">
        <f t="shared" ca="1" si="209"/>
        <v>#REF!</v>
      </c>
      <c r="IF58" s="82" t="e">
        <f ca="1">IF$8+IF$9*IE58+IF$10*#REF!+IF$11*(EW58/(EW58+EU58))</f>
        <v>#REF!</v>
      </c>
      <c r="IG58" s="82" t="e">
        <f t="shared" ca="1" si="210"/>
        <v>#REF!</v>
      </c>
      <c r="IH58" s="184">
        <f t="shared" si="211"/>
        <v>4.7127774817755541E-2</v>
      </c>
      <c r="II58" s="187">
        <f t="shared" si="212"/>
        <v>-25</v>
      </c>
      <c r="IJ58" s="187"/>
      <c r="IK58" s="82">
        <f t="shared" si="213"/>
        <v>2.0697410085834256</v>
      </c>
      <c r="IL58" s="187">
        <f t="shared" si="214"/>
        <v>2010.880246112911</v>
      </c>
      <c r="IM58" s="186">
        <f t="shared" si="215"/>
        <v>1.1639802796155104E-5</v>
      </c>
    </row>
    <row r="59" spans="1:247" ht="14" x14ac:dyDescent="0.2">
      <c r="A59" s="189" t="s">
        <v>233</v>
      </c>
      <c r="F59" s="193">
        <v>49.714800035873971</v>
      </c>
      <c r="G59" s="193">
        <v>1.7018759577322948</v>
      </c>
      <c r="H59" s="193">
        <v>18.940878306055897</v>
      </c>
      <c r="I59" s="193">
        <v>7.7213752675094165</v>
      </c>
      <c r="J59" s="193">
        <v>0.16017656072774539</v>
      </c>
      <c r="K59" s="193">
        <v>3.6239946864652395</v>
      </c>
      <c r="L59" s="193">
        <v>9.5405163983463357</v>
      </c>
      <c r="M59" s="193">
        <v>5.2157492586972092</v>
      </c>
      <c r="N59" s="193">
        <v>1.9020966586419767</v>
      </c>
      <c r="O59" s="193">
        <v>0.66072831300194967</v>
      </c>
      <c r="P59" s="193">
        <v>0.81780855694797228</v>
      </c>
      <c r="Q59" s="194">
        <v>1.5</v>
      </c>
      <c r="R59" s="176">
        <f t="shared" ca="1" si="4"/>
        <v>12.058086460568644</v>
      </c>
      <c r="T59" s="4">
        <v>46.770299999999999</v>
      </c>
      <c r="U59" s="4">
        <v>2.2501000000000002</v>
      </c>
      <c r="V59" s="4">
        <v>6.1574</v>
      </c>
      <c r="W59" s="4">
        <v>8.2485999999999997</v>
      </c>
      <c r="X59" s="4">
        <v>0.13100000000000001</v>
      </c>
      <c r="Y59" s="4">
        <v>12.4231</v>
      </c>
      <c r="Z59" s="4">
        <v>22.023599999999998</v>
      </c>
      <c r="AA59" s="4">
        <v>0.5524</v>
      </c>
      <c r="AB59" s="4">
        <v>1.52E-2</v>
      </c>
      <c r="AC59" s="4">
        <v>9.2999999999999992E-3</v>
      </c>
      <c r="AE59" s="177">
        <f t="shared" ca="1" si="22"/>
        <v>1402.9767415086587</v>
      </c>
      <c r="AF59" s="178">
        <f t="shared" ca="1" si="23"/>
        <v>1129.8267415086589</v>
      </c>
      <c r="AG59" s="178">
        <f t="shared" ca="1" si="24"/>
        <v>8.8598963524804617</v>
      </c>
      <c r="AH59" s="175"/>
      <c r="AI59" s="179">
        <f t="shared" ca="1" si="25"/>
        <v>1434.1665094599714</v>
      </c>
      <c r="AJ59" s="179">
        <f t="shared" ca="1" si="26"/>
        <v>7.7595721456994413</v>
      </c>
      <c r="AK59" s="179"/>
      <c r="AL59" s="179">
        <f t="shared" si="27"/>
        <v>1375.711408852668</v>
      </c>
      <c r="AM59" s="179">
        <f t="shared" si="28"/>
        <v>4.9063192681793089</v>
      </c>
      <c r="AN59" s="180"/>
      <c r="AO59" s="179">
        <f t="shared" ca="1" si="29"/>
        <v>1387.8291277798667</v>
      </c>
      <c r="AP59" s="179">
        <f t="shared" ca="1" si="30"/>
        <v>1114.6791277798666</v>
      </c>
      <c r="AQ59" s="179">
        <f t="shared" ca="1" si="31"/>
        <v>5.9785598038827645</v>
      </c>
      <c r="AR59" s="179"/>
      <c r="AS59" s="179">
        <f t="shared" ca="1" si="32"/>
        <v>1400.4734003992446</v>
      </c>
      <c r="AT59" s="179">
        <f t="shared" ca="1" si="33"/>
        <v>1127.3234003992447</v>
      </c>
      <c r="AU59" s="181">
        <f t="shared" ca="1" si="34"/>
        <v>6.4645519935984721</v>
      </c>
      <c r="AV59" s="80"/>
      <c r="AW59" s="181">
        <f t="shared" si="35"/>
        <v>1407.812438409092</v>
      </c>
      <c r="AX59" s="181">
        <f t="shared" si="36"/>
        <v>1134.6624384090919</v>
      </c>
      <c r="AY59" s="181">
        <f t="shared" ca="1" si="37"/>
        <v>1434.1665094599714</v>
      </c>
      <c r="AZ59" s="181">
        <f t="shared" ca="1" si="38"/>
        <v>1161.0165094599715</v>
      </c>
      <c r="BA59" s="181">
        <f t="shared" ca="1" si="39"/>
        <v>7.7595721456994413</v>
      </c>
      <c r="BB59" s="181"/>
      <c r="BC59" s="181">
        <f t="shared" si="40"/>
        <v>1375.711408852668</v>
      </c>
      <c r="BD59" s="181">
        <f t="shared" si="41"/>
        <v>4.9063192681793089</v>
      </c>
      <c r="BE59" s="181">
        <f t="shared" si="42"/>
        <v>1102.5614088526681</v>
      </c>
      <c r="BF59" s="181"/>
      <c r="BG59" s="181">
        <f t="shared" ca="1" si="43"/>
        <v>7.9862223313988014</v>
      </c>
      <c r="BH59" s="181">
        <f t="shared" ca="1" si="44"/>
        <v>8.8281848657581801</v>
      </c>
      <c r="BI59" s="181">
        <f t="shared" ca="1" si="45"/>
        <v>1122.4902529379683</v>
      </c>
      <c r="BJ59" s="181">
        <f t="shared" ca="1" si="46"/>
        <v>1138.2976966875822</v>
      </c>
      <c r="BK59" s="181">
        <f t="shared" ca="1" si="47"/>
        <v>1138.2976966875822</v>
      </c>
      <c r="BL59" s="181"/>
      <c r="BM59" s="181">
        <f t="shared" si="48"/>
        <v>1109.4331371854323</v>
      </c>
      <c r="BN59" s="180"/>
      <c r="BO59" s="182">
        <f t="shared" ca="1" si="49"/>
        <v>0.73377329949863435</v>
      </c>
      <c r="BP59" s="182">
        <f t="shared" ca="1" si="50"/>
        <v>0.71645258977257154</v>
      </c>
      <c r="BQ59" s="182">
        <f t="shared" ca="1" si="51"/>
        <v>5.9242714047867497E-2</v>
      </c>
      <c r="BR59" s="182">
        <f t="shared" ca="1" si="52"/>
        <v>1.4268777594785649E-2</v>
      </c>
      <c r="BS59" s="182">
        <f t="shared" ca="1" si="53"/>
        <v>2.4478808362211456E-2</v>
      </c>
      <c r="BT59" s="182">
        <f t="shared" ca="1" si="54"/>
        <v>0.10898007902798496</v>
      </c>
      <c r="BU59" s="182">
        <f t="shared" si="55"/>
        <v>0.35207280818947695</v>
      </c>
      <c r="BV59" s="181">
        <f t="shared" ca="1" si="56"/>
        <v>1.275495776994898</v>
      </c>
      <c r="BW59" s="180"/>
      <c r="BX59" s="182">
        <f t="shared" si="57"/>
        <v>0.78100751928482648</v>
      </c>
      <c r="BY59" s="182">
        <f t="shared" si="58"/>
        <v>9.3670247493778502E-2</v>
      </c>
      <c r="BZ59" s="182">
        <f t="shared" si="59"/>
        <v>1.7461959074208382E-2</v>
      </c>
      <c r="CA59" s="182">
        <f t="shared" si="60"/>
        <v>4.080272295367033E-2</v>
      </c>
      <c r="CB59" s="182">
        <f t="shared" si="61"/>
        <v>0.10036996362430464</v>
      </c>
      <c r="CC59" s="182">
        <f t="shared" si="62"/>
        <v>1.4005346200239739E-4</v>
      </c>
      <c r="CD59" s="182">
        <f t="shared" si="63"/>
        <v>1.0334524658927908</v>
      </c>
      <c r="CE59" s="182">
        <f t="shared" si="64"/>
        <v>0.31163279498310881</v>
      </c>
      <c r="CF59" s="180"/>
      <c r="CG59" s="181">
        <f t="shared" ca="1" si="65"/>
        <v>5.3865660876554102</v>
      </c>
      <c r="CH59" s="181">
        <f t="shared" ca="1" si="66"/>
        <v>3.9550866984412814</v>
      </c>
      <c r="CI59" s="181">
        <f t="shared" ca="1" si="67"/>
        <v>10.812193327019049</v>
      </c>
      <c r="CJ59" s="181">
        <f t="shared" ca="1" si="68"/>
        <v>1124.2342750835151</v>
      </c>
      <c r="CK59" s="183">
        <f t="shared" ca="1" si="69"/>
        <v>0.27100836448341198</v>
      </c>
      <c r="CL59" s="79"/>
      <c r="CM59" s="181">
        <f t="shared" si="70"/>
        <v>-7.7353685900585695E-2</v>
      </c>
      <c r="CN59" s="181">
        <f t="shared" si="71"/>
        <v>-0.53424621217970802</v>
      </c>
      <c r="CO59" s="181">
        <f t="shared" ca="1" si="72"/>
        <v>703.51911727874563</v>
      </c>
      <c r="CP59" s="184"/>
      <c r="CQ59" s="80">
        <f t="shared" si="73"/>
        <v>0.82741747903984852</v>
      </c>
      <c r="CR59" s="80">
        <f t="shared" si="74"/>
        <v>2.1305727649041983E-2</v>
      </c>
      <c r="CS59" s="80">
        <f t="shared" si="75"/>
        <v>0.37153182699377013</v>
      </c>
      <c r="CT59" s="80">
        <f t="shared" si="76"/>
        <v>0.10747059375987407</v>
      </c>
      <c r="CU59" s="80">
        <f t="shared" si="77"/>
        <v>2.2579955697303315E-3</v>
      </c>
      <c r="CV59" s="80">
        <f t="shared" si="78"/>
        <v>8.9915609374292618E-2</v>
      </c>
      <c r="CW59" s="80">
        <f t="shared" si="79"/>
        <v>0.17013121860760905</v>
      </c>
      <c r="CX59" s="80">
        <f t="shared" si="80"/>
        <v>0.16830725484631734</v>
      </c>
      <c r="CY59" s="80">
        <f t="shared" si="81"/>
        <v>4.0385932707163293E-2</v>
      </c>
      <c r="CZ59" s="80">
        <f t="shared" si="82"/>
        <v>8.6938965461689638E-3</v>
      </c>
      <c r="DA59" s="80">
        <f t="shared" si="83"/>
        <v>1.1523542937330959E-2</v>
      </c>
      <c r="DB59" s="80">
        <f t="shared" si="84"/>
        <v>1.8189410780311477</v>
      </c>
      <c r="DC59" s="80"/>
      <c r="DD59" s="80">
        <f t="shared" si="85"/>
        <v>0.45488965477400678</v>
      </c>
      <c r="DE59" s="80">
        <f t="shared" si="86"/>
        <v>1.1713258833047885E-2</v>
      </c>
      <c r="DF59" s="80">
        <f t="shared" si="87"/>
        <v>0.20425720848303805</v>
      </c>
      <c r="DG59" s="80">
        <f t="shared" si="88"/>
        <v>5.9084153443937852E-2</v>
      </c>
      <c r="DH59" s="80">
        <f t="shared" si="89"/>
        <v>1.2413791722018965E-3</v>
      </c>
      <c r="DI59" s="80">
        <f t="shared" si="90"/>
        <v>4.943294230927963E-2</v>
      </c>
      <c r="DJ59" s="80">
        <f t="shared" si="91"/>
        <v>9.3533111469318142E-2</v>
      </c>
      <c r="DK59" s="80">
        <f t="shared" si="92"/>
        <v>9.2530350146633633E-2</v>
      </c>
      <c r="DL59" s="80">
        <f t="shared" si="93"/>
        <v>2.2202991177085133E-2</v>
      </c>
      <c r="DM59" s="80">
        <f t="shared" si="94"/>
        <v>4.7796471535952022E-3</v>
      </c>
      <c r="DN59" s="80">
        <f t="shared" si="95"/>
        <v>6.3353030378555386E-3</v>
      </c>
      <c r="DO59" s="80">
        <f t="shared" si="96"/>
        <v>0.99999999999999989</v>
      </c>
      <c r="DP59" s="80">
        <f t="shared" si="97"/>
        <v>45.553137932936217</v>
      </c>
      <c r="DQ59" s="80">
        <f t="shared" si="98"/>
        <v>0.77841133207842983</v>
      </c>
      <c r="DR59" s="80">
        <f t="shared" si="99"/>
        <v>2.8168925922773005E-2</v>
      </c>
      <c r="DS59" s="80">
        <f t="shared" si="100"/>
        <v>6.0389756867822011E-2</v>
      </c>
      <c r="DT59" s="80">
        <f t="shared" si="101"/>
        <v>0.11480881435952253</v>
      </c>
      <c r="DU59" s="80">
        <f t="shared" si="102"/>
        <v>1.8466960352422907E-3</v>
      </c>
      <c r="DV59" s="80">
        <f t="shared" si="103"/>
        <v>0.30823185557904348</v>
      </c>
      <c r="DW59" s="80">
        <f t="shared" si="104"/>
        <v>0.39273575451072978</v>
      </c>
      <c r="DX59" s="80">
        <f t="shared" si="105"/>
        <v>8.9127106160322295E-3</v>
      </c>
      <c r="DY59" s="80">
        <f t="shared" si="106"/>
        <v>1.6136566308548134E-4</v>
      </c>
      <c r="DZ59" s="80">
        <f t="shared" si="107"/>
        <v>6.1184935084757579E-5</v>
      </c>
      <c r="EA59" s="80">
        <f t="shared" si="108"/>
        <v>1.6937283965677652</v>
      </c>
      <c r="EB59" s="80"/>
      <c r="EC59" s="80">
        <f t="shared" si="109"/>
        <v>1.5568226641568597</v>
      </c>
      <c r="ED59" s="80">
        <f t="shared" si="110"/>
        <v>5.6337851845546009E-2</v>
      </c>
      <c r="EE59" s="80">
        <f t="shared" si="111"/>
        <v>0.18116927060346605</v>
      </c>
      <c r="EF59" s="80">
        <f t="shared" si="112"/>
        <v>0.11480881435952253</v>
      </c>
      <c r="EG59" s="80">
        <f t="shared" si="113"/>
        <v>1.8466960352422907E-3</v>
      </c>
      <c r="EH59" s="80">
        <f t="shared" si="114"/>
        <v>0.30823185557904348</v>
      </c>
      <c r="EI59" s="80">
        <f t="shared" si="115"/>
        <v>0.39273575451072978</v>
      </c>
      <c r="EJ59" s="80">
        <f t="shared" si="116"/>
        <v>8.9127106160322295E-3</v>
      </c>
      <c r="EK59" s="80">
        <f t="shared" si="117"/>
        <v>1.6136566308548134E-4</v>
      </c>
      <c r="EL59" s="80">
        <f t="shared" si="118"/>
        <v>1.8355480525427274E-4</v>
      </c>
      <c r="EM59" s="80">
        <f t="shared" si="119"/>
        <v>2.6212105381747821</v>
      </c>
      <c r="EN59" s="80">
        <f t="shared" si="120"/>
        <v>2.2890187234551398</v>
      </c>
      <c r="EO59" s="80"/>
      <c r="EP59" s="80">
        <f t="shared" si="121"/>
        <v>1.7817981136771823</v>
      </c>
      <c r="EQ59" s="80">
        <f t="shared" si="122"/>
        <v>6.447919885684826E-2</v>
      </c>
      <c r="ER59" s="80">
        <f t="shared" si="123"/>
        <v>0.21820188632281767</v>
      </c>
      <c r="ES59" s="80">
        <f t="shared" si="124"/>
        <v>5.8264682027878711E-2</v>
      </c>
      <c r="ET59" s="80">
        <f t="shared" si="125"/>
        <v>0.27646656835069638</v>
      </c>
      <c r="EU59" s="80">
        <f t="shared" si="126"/>
        <v>0.2627995256866324</v>
      </c>
      <c r="EV59" s="80">
        <f t="shared" si="127"/>
        <v>4.2271218011999765E-3</v>
      </c>
      <c r="EW59" s="80">
        <f t="shared" si="128"/>
        <v>0.70554848858575114</v>
      </c>
      <c r="EX59" s="80">
        <f t="shared" si="129"/>
        <v>0.89897949544534184</v>
      </c>
      <c r="EY59" s="80">
        <f t="shared" si="130"/>
        <v>4.080272295367033E-2</v>
      </c>
      <c r="EZ59" s="80">
        <f t="shared" si="131"/>
        <v>7.3873804825084132E-4</v>
      </c>
      <c r="FA59" s="80">
        <f t="shared" si="132"/>
        <v>2.8010692400479479E-4</v>
      </c>
      <c r="FB59" s="80">
        <f t="shared" si="133"/>
        <v>4.036120080329578</v>
      </c>
      <c r="FC59" s="80">
        <f t="shared" si="134"/>
        <v>7.1501422610907972E-2</v>
      </c>
      <c r="FD59" s="80">
        <f t="shared" si="135"/>
        <v>0.10739050259365435</v>
      </c>
      <c r="FE59" s="80">
        <f t="shared" si="136"/>
        <v>4.080272295367033E-2</v>
      </c>
      <c r="FF59" s="80">
        <f t="shared" si="137"/>
        <v>1.7461959074208382E-2</v>
      </c>
      <c r="FG59" s="80">
        <f t="shared" si="138"/>
        <v>0.10036996362430464</v>
      </c>
      <c r="FH59" s="80">
        <f t="shared" si="139"/>
        <v>1.4005346200239739E-4</v>
      </c>
      <c r="FI59" s="184">
        <f t="shared" si="140"/>
        <v>0.78100751928482648</v>
      </c>
      <c r="FJ59" s="80">
        <f t="shared" si="141"/>
        <v>9.3670247493778502E-2</v>
      </c>
      <c r="FK59" s="80">
        <f t="shared" si="142"/>
        <v>1.0334524658927906</v>
      </c>
      <c r="FL59" s="80">
        <f t="shared" si="143"/>
        <v>0.78100751928482648</v>
      </c>
      <c r="FM59" s="80">
        <f t="shared" si="144"/>
        <v>2.3449881841091624</v>
      </c>
      <c r="FN59" s="80">
        <f t="shared" si="145"/>
        <v>-3.5735294531983337</v>
      </c>
      <c r="FO59" s="80">
        <f t="shared" si="146"/>
        <v>-3.5735294531983337</v>
      </c>
      <c r="FP59" s="80">
        <f t="shared" si="147"/>
        <v>0.45553137932936216</v>
      </c>
      <c r="FQ59" s="185">
        <f t="shared" ca="1" si="148"/>
        <v>1434.1665094599714</v>
      </c>
      <c r="FR59" s="185">
        <f t="shared" ca="1" si="149"/>
        <v>7.7595721456994413</v>
      </c>
      <c r="FS59" s="80">
        <f t="shared" ca="1" si="150"/>
        <v>0.14341665094599715</v>
      </c>
      <c r="FT59" s="184">
        <f t="shared" ca="1" si="151"/>
        <v>-1.4843474822734872</v>
      </c>
      <c r="FU59" s="184">
        <f t="shared" ca="1" si="152"/>
        <v>5.6899161559885911</v>
      </c>
      <c r="FV59" s="80">
        <f t="shared" si="153"/>
        <v>175.74391932924257</v>
      </c>
      <c r="FW59" s="80">
        <f t="shared" si="154"/>
        <v>5.0013306592778639E-2</v>
      </c>
      <c r="FX59" s="184">
        <f t="shared" si="155"/>
        <v>72.861045635117051</v>
      </c>
      <c r="FY59" s="184">
        <f t="shared" si="156"/>
        <v>314.44333126330389</v>
      </c>
      <c r="FZ59" s="184">
        <f t="shared" si="157"/>
        <v>1.6611494615586205E-3</v>
      </c>
      <c r="GA59" s="184">
        <f t="shared" si="158"/>
        <v>0.31163279498310881</v>
      </c>
      <c r="GB59" s="80">
        <f t="shared" si="159"/>
        <v>0.94400934020021221</v>
      </c>
      <c r="GC59" s="80">
        <f t="shared" si="160"/>
        <v>0.19452541041963972</v>
      </c>
      <c r="GD59" s="80">
        <f t="shared" si="161"/>
        <v>0.13366959230665268</v>
      </c>
      <c r="GE59" s="80">
        <f t="shared" si="162"/>
        <v>0.87725611911527301</v>
      </c>
      <c r="GF59" s="80">
        <f t="shared" si="163"/>
        <v>1.9590472546202609E-2</v>
      </c>
      <c r="GG59" s="80">
        <f t="shared" si="164"/>
        <v>0.19129810307572442</v>
      </c>
      <c r="GH59" s="80">
        <f t="shared" si="165"/>
        <v>0.86633040769334735</v>
      </c>
      <c r="GI59" s="80">
        <f t="shared" si="166"/>
        <v>0.33411489302892644</v>
      </c>
      <c r="GJ59" s="80">
        <f t="shared" si="167"/>
        <v>-1.0710907009657624E-2</v>
      </c>
      <c r="GK59" s="80">
        <f t="shared" si="168"/>
        <v>2.2336455524459755E-2</v>
      </c>
      <c r="GL59" s="80">
        <f t="shared" si="169"/>
        <v>2.2336455524459755E-2</v>
      </c>
      <c r="GM59" s="80">
        <f t="shared" si="170"/>
        <v>0.16896164755126467</v>
      </c>
      <c r="GN59" s="80">
        <f t="shared" si="171"/>
        <v>3.3654204275328031E-2</v>
      </c>
      <c r="GO59" s="80">
        <f t="shared" si="172"/>
        <v>0.67189428431042308</v>
      </c>
      <c r="GP59" s="80">
        <f t="shared" si="173"/>
        <v>0.89897949544534184</v>
      </c>
      <c r="GQ59" s="80">
        <f t="shared" si="174"/>
        <v>4.080272295367033E-2</v>
      </c>
      <c r="GR59" s="80">
        <f t="shared" si="175"/>
        <v>440.95483300157468</v>
      </c>
      <c r="GS59" s="80">
        <f t="shared" si="176"/>
        <v>11.730556981437891</v>
      </c>
      <c r="GT59" s="80">
        <f t="shared" si="177"/>
        <v>2.3297672938391427</v>
      </c>
      <c r="GU59" s="80">
        <f t="shared" si="178"/>
        <v>9.5811679959134724E-6</v>
      </c>
      <c r="GV59" s="80">
        <f t="shared" si="179"/>
        <v>1969.0467516998619</v>
      </c>
      <c r="GW59" s="80">
        <f t="shared" si="180"/>
        <v>-8.4264052292044849E-3</v>
      </c>
      <c r="GX59" s="184">
        <f t="shared" ca="1" si="181"/>
        <v>23.786818327019034</v>
      </c>
      <c r="GY59" s="81" t="e">
        <f>#REF!</f>
        <v>#REF!</v>
      </c>
      <c r="GZ59" s="81" t="e">
        <f>#REF!</f>
        <v>#REF!</v>
      </c>
      <c r="HA59" s="81">
        <f t="shared" si="182"/>
        <v>7.1178459173391859</v>
      </c>
      <c r="HB59" s="81">
        <f t="shared" si="183"/>
        <v>4.672253924675978</v>
      </c>
      <c r="HC59" s="81" t="e">
        <f t="shared" si="184"/>
        <v>#REF!</v>
      </c>
      <c r="HD59" s="80">
        <f t="shared" si="185"/>
        <v>440.95483300157468</v>
      </c>
      <c r="HE59" s="80">
        <f t="shared" si="186"/>
        <v>11.730556981437891</v>
      </c>
      <c r="HF59" s="81">
        <f t="shared" si="187"/>
        <v>-0.3479114109015029</v>
      </c>
      <c r="HG59" s="81"/>
      <c r="HH59" s="82">
        <f t="shared" si="188"/>
        <v>0.19552522487692439</v>
      </c>
      <c r="HI59" s="82">
        <f t="shared" si="189"/>
        <v>0.70554848858575114</v>
      </c>
      <c r="HJ59" s="82">
        <f t="shared" si="190"/>
        <v>4.080272295367033E-2</v>
      </c>
      <c r="HK59" s="82">
        <f t="shared" si="191"/>
        <v>0</v>
      </c>
      <c r="HL59" s="82">
        <f t="shared" si="192"/>
        <v>3.0698699657237642E-2</v>
      </c>
      <c r="HM59" s="82">
        <f t="shared" si="193"/>
        <v>0</v>
      </c>
      <c r="HN59" s="82">
        <f t="shared" si="194"/>
        <v>0</v>
      </c>
      <c r="HO59" s="82">
        <f t="shared" si="195"/>
        <v>5.8264682027878711E-2</v>
      </c>
      <c r="HP59" s="82">
        <f t="shared" si="196"/>
        <v>0.18750318666558002</v>
      </c>
      <c r="HQ59" s="82">
        <f t="shared" si="197"/>
        <v>0.21699137590592191</v>
      </c>
      <c r="HR59" s="82">
        <f t="shared" si="198"/>
        <v>0.53305473903308376</v>
      </c>
      <c r="HS59" s="82">
        <f t="shared" si="199"/>
        <v>0.14772287008944041</v>
      </c>
      <c r="HT59" s="82">
        <f t="shared" si="200"/>
        <v>4.7151042317387225E-2</v>
      </c>
      <c r="HU59" s="82">
        <f t="shared" si="201"/>
        <v>1.3066739283600673E-2</v>
      </c>
      <c r="HV59" s="82">
        <f t="shared" si="202"/>
        <v>4.080272295367033E-2</v>
      </c>
      <c r="HW59" s="82"/>
      <c r="HX59" s="186">
        <f t="shared" si="203"/>
        <v>-8.8312271914912671E-7</v>
      </c>
      <c r="HY59" s="186">
        <f t="shared" si="204"/>
        <v>1.7144695962871904E-12</v>
      </c>
      <c r="HZ59" s="186">
        <f t="shared" si="205"/>
        <v>2.6780196231758156E-5</v>
      </c>
      <c r="IA59" s="186">
        <f t="shared" si="206"/>
        <v>7.3738597470836899E-9</v>
      </c>
      <c r="IB59" s="82">
        <f t="shared" si="207"/>
        <v>2.3297672938391427</v>
      </c>
      <c r="IC59" s="82" t="e">
        <f t="shared" ca="1" si="208"/>
        <v>#REF!</v>
      </c>
      <c r="ID59" s="82" t="e">
        <f ca="1">ID$8+ID$9*IE59+ID$10*#REF!+ID$11*EW59/(EW59+EU59)</f>
        <v>#REF!</v>
      </c>
      <c r="IE59" s="82" t="e">
        <f t="shared" ca="1" si="209"/>
        <v>#REF!</v>
      </c>
      <c r="IF59" s="82" t="e">
        <f ca="1">IF$8+IF$9*IE59+IF$10*#REF!+IF$11*(EW59/(EW59+EU59))</f>
        <v>#REF!</v>
      </c>
      <c r="IG59" s="82" t="e">
        <f t="shared" ca="1" si="210"/>
        <v>#REF!</v>
      </c>
      <c r="IH59" s="184">
        <f t="shared" si="211"/>
        <v>5.0013306592778639E-2</v>
      </c>
      <c r="II59" s="187">
        <f t="shared" si="212"/>
        <v>-25</v>
      </c>
      <c r="IJ59" s="187"/>
      <c r="IK59" s="82">
        <f t="shared" si="213"/>
        <v>2.0703284965303363</v>
      </c>
      <c r="IL59" s="187">
        <f t="shared" si="214"/>
        <v>1969.0467516998619</v>
      </c>
      <c r="IM59" s="186">
        <f t="shared" si="215"/>
        <v>1.1900109338782035E-5</v>
      </c>
    </row>
    <row r="60" spans="1:247" ht="14" x14ac:dyDescent="0.2">
      <c r="A60" s="189" t="s">
        <v>233</v>
      </c>
      <c r="F60" s="193">
        <v>49.714800035873971</v>
      </c>
      <c r="G60" s="193">
        <v>1.7018759577322948</v>
      </c>
      <c r="H60" s="193">
        <v>18.940878306055897</v>
      </c>
      <c r="I60" s="193">
        <v>7.7213752675094165</v>
      </c>
      <c r="J60" s="193">
        <v>0.16017656072774539</v>
      </c>
      <c r="K60" s="193">
        <v>3.6239946864652395</v>
      </c>
      <c r="L60" s="193">
        <v>9.5405163983463357</v>
      </c>
      <c r="M60" s="193">
        <v>5.2157492586972092</v>
      </c>
      <c r="N60" s="193">
        <v>1.9020966586419767</v>
      </c>
      <c r="O60" s="193">
        <v>0.66072831300194967</v>
      </c>
      <c r="P60" s="193">
        <v>0.81780855694797228</v>
      </c>
      <c r="Q60" s="194">
        <v>1.5</v>
      </c>
      <c r="R60" s="176">
        <f t="shared" ca="1" si="4"/>
        <v>13.782024832174672</v>
      </c>
      <c r="T60" s="4">
        <v>46.567599999999999</v>
      </c>
      <c r="U60" s="4">
        <v>2.2345000000000002</v>
      </c>
      <c r="V60" s="4">
        <v>6.1773999999999996</v>
      </c>
      <c r="W60" s="4">
        <v>8.2874999999999996</v>
      </c>
      <c r="X60" s="4">
        <v>0.15609999999999999</v>
      </c>
      <c r="Y60" s="4">
        <v>12.5639</v>
      </c>
      <c r="Z60" s="4">
        <v>21.441800000000001</v>
      </c>
      <c r="AA60" s="4">
        <v>0.7228</v>
      </c>
      <c r="AB60" s="4">
        <v>1.6000000000000001E-3</v>
      </c>
      <c r="AC60" s="4">
        <v>5.3699999999999998E-2</v>
      </c>
      <c r="AE60" s="177">
        <f t="shared" ca="1" si="22"/>
        <v>1426.1252742229246</v>
      </c>
      <c r="AF60" s="178">
        <f t="shared" ca="1" si="23"/>
        <v>1152.9752742229248</v>
      </c>
      <c r="AG60" s="178">
        <f t="shared" ca="1" si="24"/>
        <v>10.680256889339162</v>
      </c>
      <c r="AH60" s="175"/>
      <c r="AI60" s="179">
        <f t="shared" ca="1" si="25"/>
        <v>1452.942529155978</v>
      </c>
      <c r="AJ60" s="179">
        <f t="shared" ca="1" si="26"/>
        <v>9.9214663394054732</v>
      </c>
      <c r="AK60" s="179"/>
      <c r="AL60" s="179">
        <f t="shared" si="27"/>
        <v>1387.7485622366917</v>
      </c>
      <c r="AM60" s="179">
        <f t="shared" si="28"/>
        <v>6.4342144253098246</v>
      </c>
      <c r="AN60" s="180"/>
      <c r="AO60" s="179">
        <f t="shared" ca="1" si="29"/>
        <v>1413.5395000010255</v>
      </c>
      <c r="AP60" s="179">
        <f t="shared" ca="1" si="30"/>
        <v>1140.3895000010257</v>
      </c>
      <c r="AQ60" s="179">
        <f t="shared" ca="1" si="31"/>
        <v>8.367922985853177</v>
      </c>
      <c r="AR60" s="179"/>
      <c r="AS60" s="179">
        <f t="shared" ca="1" si="32"/>
        <v>1418.1581457817401</v>
      </c>
      <c r="AT60" s="179">
        <f t="shared" ca="1" si="33"/>
        <v>1145.00814578174</v>
      </c>
      <c r="AU60" s="181">
        <f t="shared" ca="1" si="34"/>
        <v>8.5500223474739485</v>
      </c>
      <c r="AV60" s="80"/>
      <c r="AW60" s="181">
        <f t="shared" si="35"/>
        <v>1423.0707198198058</v>
      </c>
      <c r="AX60" s="181">
        <f t="shared" si="36"/>
        <v>1149.920719819806</v>
      </c>
      <c r="AY60" s="181">
        <f t="shared" ca="1" si="37"/>
        <v>1452.942529155978</v>
      </c>
      <c r="AZ60" s="181">
        <f t="shared" ca="1" si="38"/>
        <v>1179.7925291559782</v>
      </c>
      <c r="BA60" s="181">
        <f t="shared" ca="1" si="39"/>
        <v>9.9214663394054732</v>
      </c>
      <c r="BB60" s="181"/>
      <c r="BC60" s="181">
        <f t="shared" si="40"/>
        <v>1387.7485622366917</v>
      </c>
      <c r="BD60" s="181">
        <f t="shared" si="41"/>
        <v>6.4342144253098246</v>
      </c>
      <c r="BE60" s="181">
        <f t="shared" si="42"/>
        <v>1114.5985622366916</v>
      </c>
      <c r="BF60" s="181"/>
      <c r="BG60" s="181">
        <f t="shared" ca="1" si="43"/>
        <v>9.9462191494144463</v>
      </c>
      <c r="BH60" s="181">
        <f t="shared" ca="1" si="44"/>
        <v>10.214113748100093</v>
      </c>
      <c r="BI60" s="181">
        <f t="shared" ca="1" si="45"/>
        <v>1146.8173339495384</v>
      </c>
      <c r="BJ60" s="181">
        <f t="shared" ca="1" si="46"/>
        <v>1156.6701712422596</v>
      </c>
      <c r="BK60" s="181">
        <f t="shared" ca="1" si="47"/>
        <v>1156.6701712422596</v>
      </c>
      <c r="BL60" s="181"/>
      <c r="BM60" s="181">
        <f t="shared" si="48"/>
        <v>1117.0391749349606</v>
      </c>
      <c r="BN60" s="180"/>
      <c r="BO60" s="182">
        <f t="shared" ca="1" si="49"/>
        <v>0.68443967725099764</v>
      </c>
      <c r="BP60" s="182">
        <f t="shared" ca="1" si="50"/>
        <v>0.66945060588469663</v>
      </c>
      <c r="BQ60" s="182">
        <f t="shared" ca="1" si="51"/>
        <v>6.1763459793766497E-2</v>
      </c>
      <c r="BR60" s="182">
        <f t="shared" ca="1" si="52"/>
        <v>1.5919463514289533E-2</v>
      </c>
      <c r="BS60" s="182">
        <f t="shared" ca="1" si="53"/>
        <v>2.4486847559024687E-2</v>
      </c>
      <c r="BT60" s="182">
        <f t="shared" ca="1" si="54"/>
        <v>0.10347317272084998</v>
      </c>
      <c r="BU60" s="182">
        <f t="shared" si="55"/>
        <v>0.35207280818947695</v>
      </c>
      <c r="BV60" s="181">
        <f t="shared" ca="1" si="56"/>
        <v>1.2271663576621044</v>
      </c>
      <c r="BW60" s="180"/>
      <c r="BX60" s="182">
        <f t="shared" si="57"/>
        <v>0.76507745182132281</v>
      </c>
      <c r="BY60" s="182">
        <f t="shared" si="58"/>
        <v>0.10794746406017369</v>
      </c>
      <c r="BZ60" s="182">
        <f t="shared" si="59"/>
        <v>4.9769259538234023E-3</v>
      </c>
      <c r="CA60" s="182">
        <f t="shared" si="60"/>
        <v>5.3574284407778255E-2</v>
      </c>
      <c r="CB60" s="182">
        <f t="shared" si="61"/>
        <v>0.10739891854646093</v>
      </c>
      <c r="CC60" s="182">
        <f t="shared" si="62"/>
        <v>8.1149891630284243E-4</v>
      </c>
      <c r="CD60" s="182">
        <f t="shared" si="63"/>
        <v>1.0397865437058618</v>
      </c>
      <c r="CE60" s="182">
        <f t="shared" si="64"/>
        <v>0.30959359157052829</v>
      </c>
      <c r="CF60" s="180"/>
      <c r="CG60" s="181">
        <f t="shared" ca="1" si="65"/>
        <v>7.1473546589754733</v>
      </c>
      <c r="CH60" s="181">
        <f t="shared" ca="1" si="66"/>
        <v>5.5324906886306238</v>
      </c>
      <c r="CI60" s="181">
        <f t="shared" ca="1" si="67"/>
        <v>12.362311755988273</v>
      </c>
      <c r="CJ60" s="181">
        <f t="shared" ca="1" si="68"/>
        <v>1146.5858272747723</v>
      </c>
      <c r="CK60" s="183">
        <f t="shared" ca="1" si="69"/>
        <v>0.27523876891476962</v>
      </c>
      <c r="CL60" s="79"/>
      <c r="CM60" s="181">
        <f t="shared" si="70"/>
        <v>0.80202395104646962</v>
      </c>
      <c r="CN60" s="181">
        <f t="shared" si="71"/>
        <v>0.40630887885211592</v>
      </c>
      <c r="CO60" s="181">
        <f t="shared" ca="1" si="72"/>
        <v>737.08942338632005</v>
      </c>
      <c r="CP60" s="184"/>
      <c r="CQ60" s="80">
        <f t="shared" si="73"/>
        <v>0.82741747903984852</v>
      </c>
      <c r="CR60" s="80">
        <f t="shared" si="74"/>
        <v>2.1305727649041983E-2</v>
      </c>
      <c r="CS60" s="80">
        <f t="shared" si="75"/>
        <v>0.37153182699377013</v>
      </c>
      <c r="CT60" s="80">
        <f t="shared" si="76"/>
        <v>0.10747059375987407</v>
      </c>
      <c r="CU60" s="80">
        <f t="shared" si="77"/>
        <v>2.2579955697303315E-3</v>
      </c>
      <c r="CV60" s="80">
        <f t="shared" si="78"/>
        <v>8.9915609374292618E-2</v>
      </c>
      <c r="CW60" s="80">
        <f t="shared" si="79"/>
        <v>0.17013121860760905</v>
      </c>
      <c r="CX60" s="80">
        <f t="shared" si="80"/>
        <v>0.16830725484631734</v>
      </c>
      <c r="CY60" s="80">
        <f t="shared" si="81"/>
        <v>4.0385932707163293E-2</v>
      </c>
      <c r="CZ60" s="80">
        <f t="shared" si="82"/>
        <v>8.6938965461689638E-3</v>
      </c>
      <c r="DA60" s="80">
        <f t="shared" si="83"/>
        <v>1.1523542937330959E-2</v>
      </c>
      <c r="DB60" s="80">
        <f t="shared" si="84"/>
        <v>1.8189410780311477</v>
      </c>
      <c r="DC60" s="80"/>
      <c r="DD60" s="80">
        <f t="shared" si="85"/>
        <v>0.45488965477400678</v>
      </c>
      <c r="DE60" s="80">
        <f t="shared" si="86"/>
        <v>1.1713258833047885E-2</v>
      </c>
      <c r="DF60" s="80">
        <f t="shared" si="87"/>
        <v>0.20425720848303805</v>
      </c>
      <c r="DG60" s="80">
        <f t="shared" si="88"/>
        <v>5.9084153443937852E-2</v>
      </c>
      <c r="DH60" s="80">
        <f t="shared" si="89"/>
        <v>1.2413791722018965E-3</v>
      </c>
      <c r="DI60" s="80">
        <f t="shared" si="90"/>
        <v>4.943294230927963E-2</v>
      </c>
      <c r="DJ60" s="80">
        <f t="shared" si="91"/>
        <v>9.3533111469318142E-2</v>
      </c>
      <c r="DK60" s="80">
        <f t="shared" si="92"/>
        <v>9.2530350146633633E-2</v>
      </c>
      <c r="DL60" s="80">
        <f t="shared" si="93"/>
        <v>2.2202991177085133E-2</v>
      </c>
      <c r="DM60" s="80">
        <f t="shared" si="94"/>
        <v>4.7796471535952022E-3</v>
      </c>
      <c r="DN60" s="80">
        <f t="shared" si="95"/>
        <v>6.3353030378555386E-3</v>
      </c>
      <c r="DO60" s="80">
        <f t="shared" si="96"/>
        <v>0.99999999999999989</v>
      </c>
      <c r="DP60" s="80">
        <f t="shared" si="97"/>
        <v>45.553137932936217</v>
      </c>
      <c r="DQ60" s="80">
        <f t="shared" si="98"/>
        <v>0.77503773864387204</v>
      </c>
      <c r="DR60" s="80">
        <f t="shared" si="99"/>
        <v>2.7973630049525033E-2</v>
      </c>
      <c r="DS60" s="80">
        <f t="shared" si="100"/>
        <v>6.05859102990359E-2</v>
      </c>
      <c r="DT60" s="80">
        <f t="shared" si="101"/>
        <v>0.11535024719401389</v>
      </c>
      <c r="DU60" s="80">
        <f t="shared" si="102"/>
        <v>2.2005286343612335E-3</v>
      </c>
      <c r="DV60" s="80">
        <f t="shared" si="103"/>
        <v>0.31172527069004874</v>
      </c>
      <c r="DW60" s="80">
        <f t="shared" si="104"/>
        <v>0.38236080845402964</v>
      </c>
      <c r="DX60" s="80">
        <f t="shared" si="105"/>
        <v>1.1662033369420883E-2</v>
      </c>
      <c r="DY60" s="80">
        <f t="shared" si="106"/>
        <v>1.6985859272155932E-5</v>
      </c>
      <c r="DZ60" s="80">
        <f t="shared" si="107"/>
        <v>3.5329365742489053E-4</v>
      </c>
      <c r="EA60" s="80">
        <f t="shared" si="108"/>
        <v>1.6872664468510044</v>
      </c>
      <c r="EB60" s="80"/>
      <c r="EC60" s="80">
        <f t="shared" si="109"/>
        <v>1.5500754772877441</v>
      </c>
      <c r="ED60" s="80">
        <f t="shared" si="110"/>
        <v>5.5947260099050065E-2</v>
      </c>
      <c r="EE60" s="80">
        <f t="shared" si="111"/>
        <v>0.1817577308971077</v>
      </c>
      <c r="EF60" s="80">
        <f t="shared" si="112"/>
        <v>0.11535024719401389</v>
      </c>
      <c r="EG60" s="80">
        <f t="shared" si="113"/>
        <v>2.2005286343612335E-3</v>
      </c>
      <c r="EH60" s="80">
        <f t="shared" si="114"/>
        <v>0.31172527069004874</v>
      </c>
      <c r="EI60" s="80">
        <f t="shared" si="115"/>
        <v>0.38236080845402964</v>
      </c>
      <c r="EJ60" s="80">
        <f t="shared" si="116"/>
        <v>1.1662033369420883E-2</v>
      </c>
      <c r="EK60" s="80">
        <f t="shared" si="117"/>
        <v>1.6985859272155932E-5</v>
      </c>
      <c r="EL60" s="80">
        <f t="shared" si="118"/>
        <v>1.0598809722746716E-3</v>
      </c>
      <c r="EM60" s="80">
        <f t="shared" si="119"/>
        <v>2.612156223457323</v>
      </c>
      <c r="EN60" s="80">
        <f t="shared" si="120"/>
        <v>2.2969529716942776</v>
      </c>
      <c r="EO60" s="80"/>
      <c r="EP60" s="80">
        <f t="shared" si="121"/>
        <v>1.7802252369532547</v>
      </c>
      <c r="EQ60" s="80">
        <f t="shared" si="122"/>
        <v>6.4254112671332866E-2</v>
      </c>
      <c r="ER60" s="80">
        <f t="shared" si="123"/>
        <v>0.21977476304674526</v>
      </c>
      <c r="ES60" s="80">
        <f t="shared" si="124"/>
        <v>5.8551210361601658E-2</v>
      </c>
      <c r="ET60" s="80">
        <f t="shared" si="125"/>
        <v>0.27832597340834692</v>
      </c>
      <c r="EU60" s="80">
        <f t="shared" si="126"/>
        <v>0.2649540930779597</v>
      </c>
      <c r="EV60" s="80">
        <f t="shared" si="127"/>
        <v>5.0545107859943858E-3</v>
      </c>
      <c r="EW60" s="80">
        <f t="shared" si="128"/>
        <v>0.7160182868637105</v>
      </c>
      <c r="EX60" s="80">
        <f t="shared" si="129"/>
        <v>0.8782647952379099</v>
      </c>
      <c r="EY60" s="80">
        <f t="shared" si="130"/>
        <v>5.3574284407778255E-2</v>
      </c>
      <c r="EZ60" s="80">
        <f t="shared" si="131"/>
        <v>7.8031439863918738E-5</v>
      </c>
      <c r="FA60" s="80">
        <f t="shared" si="132"/>
        <v>1.6229978326056849E-3</v>
      </c>
      <c r="FB60" s="80">
        <f t="shared" si="133"/>
        <v>4.0423723226787578</v>
      </c>
      <c r="FC60" s="80">
        <f t="shared" si="134"/>
        <v>8.4666613917650416E-2</v>
      </c>
      <c r="FD60" s="80">
        <f t="shared" si="135"/>
        <v>0.12578452244303584</v>
      </c>
      <c r="FE60" s="80">
        <f t="shared" si="136"/>
        <v>5.3574284407778255E-2</v>
      </c>
      <c r="FF60" s="80">
        <f t="shared" si="137"/>
        <v>4.9769259538234023E-3</v>
      </c>
      <c r="FG60" s="80">
        <f t="shared" si="138"/>
        <v>0.10739891854646093</v>
      </c>
      <c r="FH60" s="80">
        <f t="shared" si="139"/>
        <v>8.1149891630284243E-4</v>
      </c>
      <c r="FI60" s="184">
        <f t="shared" si="140"/>
        <v>0.76507745182132281</v>
      </c>
      <c r="FJ60" s="80">
        <f t="shared" si="141"/>
        <v>0.10794746406017369</v>
      </c>
      <c r="FK60" s="80">
        <f t="shared" si="142"/>
        <v>1.039786543705862</v>
      </c>
      <c r="FL60" s="80">
        <f t="shared" si="143"/>
        <v>0.76507745182132281</v>
      </c>
      <c r="FM60" s="80">
        <f t="shared" si="144"/>
        <v>2.6173085503048719</v>
      </c>
      <c r="FN60" s="80">
        <f t="shared" si="145"/>
        <v>-3.2806013823563887</v>
      </c>
      <c r="FO60" s="80">
        <f t="shared" si="146"/>
        <v>-3.2806013823563887</v>
      </c>
      <c r="FP60" s="80">
        <f t="shared" si="147"/>
        <v>0.45553137932936216</v>
      </c>
      <c r="FQ60" s="185">
        <f t="shared" ca="1" si="148"/>
        <v>1452.942529155978</v>
      </c>
      <c r="FR60" s="185">
        <f t="shared" ca="1" si="149"/>
        <v>9.9214663394054732</v>
      </c>
      <c r="FS60" s="80">
        <f t="shared" ca="1" si="150"/>
        <v>0.1452942529155978</v>
      </c>
      <c r="FT60" s="184">
        <f t="shared" ca="1" si="151"/>
        <v>-3.6988162606960437</v>
      </c>
      <c r="FU60" s="184">
        <f t="shared" ca="1" si="152"/>
        <v>5.6912791593525913</v>
      </c>
      <c r="FV60" s="80">
        <f t="shared" si="153"/>
        <v>176.75892081725686</v>
      </c>
      <c r="FW60" s="80">
        <f t="shared" si="154"/>
        <v>5.6726619229163104E-2</v>
      </c>
      <c r="FX60" s="184">
        <f t="shared" si="155"/>
        <v>72.990667372947428</v>
      </c>
      <c r="FY60" s="184">
        <f t="shared" si="156"/>
        <v>314.78277517390279</v>
      </c>
      <c r="FZ60" s="184">
        <f t="shared" si="157"/>
        <v>1.6611494615586205E-3</v>
      </c>
      <c r="GA60" s="184">
        <f t="shared" si="158"/>
        <v>0.30959359157052829</v>
      </c>
      <c r="GB60" s="80">
        <f t="shared" si="159"/>
        <v>0.93689359043168252</v>
      </c>
      <c r="GC60" s="80">
        <f t="shared" si="160"/>
        <v>0.20909493478319063</v>
      </c>
      <c r="GD60" s="80">
        <f t="shared" si="161"/>
        <v>0.1338583459587947</v>
      </c>
      <c r="GE60" s="80">
        <f t="shared" si="162"/>
        <v>0.87719467696706555</v>
      </c>
      <c r="GF60" s="80">
        <f t="shared" si="163"/>
        <v>1.9111089056954245E-2</v>
      </c>
      <c r="GG60" s="80">
        <f t="shared" si="164"/>
        <v>0.18028747916030929</v>
      </c>
      <c r="GH60" s="80">
        <f t="shared" si="165"/>
        <v>0.86614165404120524</v>
      </c>
      <c r="GI60" s="80">
        <f t="shared" si="166"/>
        <v>0.33079159268023961</v>
      </c>
      <c r="GJ60" s="80">
        <f t="shared" si="167"/>
        <v>-1.137729549992998E-2</v>
      </c>
      <c r="GK60" s="80">
        <f t="shared" si="168"/>
        <v>2.3821883116315407E-2</v>
      </c>
      <c r="GL60" s="80">
        <f t="shared" si="169"/>
        <v>2.3821883116315407E-2</v>
      </c>
      <c r="GM60" s="80">
        <f t="shared" si="170"/>
        <v>0.15646559604399388</v>
      </c>
      <c r="GN60" s="80">
        <f t="shared" si="171"/>
        <v>3.9284526452002075E-2</v>
      </c>
      <c r="GO60" s="80">
        <f t="shared" si="172"/>
        <v>0.67673376041170841</v>
      </c>
      <c r="GP60" s="80">
        <f t="shared" si="173"/>
        <v>0.8782647952379099</v>
      </c>
      <c r="GQ60" s="80">
        <f t="shared" si="174"/>
        <v>5.3574284407778255E-2</v>
      </c>
      <c r="GR60" s="80">
        <f t="shared" si="175"/>
        <v>440.57744011125112</v>
      </c>
      <c r="GS60" s="80">
        <f t="shared" si="176"/>
        <v>11.702840623471067</v>
      </c>
      <c r="GT60" s="80">
        <f t="shared" si="177"/>
        <v>2.3579376299323092</v>
      </c>
      <c r="GU60" s="80">
        <f t="shared" si="178"/>
        <v>9.6970185030966197E-6</v>
      </c>
      <c r="GV60" s="80">
        <f t="shared" si="179"/>
        <v>1997.3450784898916</v>
      </c>
      <c r="GW60" s="80">
        <f t="shared" si="180"/>
        <v>-8.5081057826231557E-3</v>
      </c>
      <c r="GX60" s="184">
        <f t="shared" ca="1" si="181"/>
        <v>25.336936755988262</v>
      </c>
      <c r="GY60" s="81" t="e">
        <f>#REF!</f>
        <v>#REF!</v>
      </c>
      <c r="GZ60" s="81" t="e">
        <f>#REF!</f>
        <v>#REF!</v>
      </c>
      <c r="HA60" s="81">
        <f t="shared" si="182"/>
        <v>7.1178459173391859</v>
      </c>
      <c r="HB60" s="81">
        <f t="shared" si="183"/>
        <v>4.672253924675978</v>
      </c>
      <c r="HC60" s="81" t="e">
        <f t="shared" si="184"/>
        <v>#REF!</v>
      </c>
      <c r="HD60" s="80">
        <f t="shared" si="185"/>
        <v>440.57744011125112</v>
      </c>
      <c r="HE60" s="80">
        <f t="shared" si="186"/>
        <v>11.702840623471067</v>
      </c>
      <c r="HF60" s="81">
        <f t="shared" si="187"/>
        <v>0.59661495737557857</v>
      </c>
      <c r="HG60" s="81"/>
      <c r="HH60" s="82">
        <f t="shared" si="188"/>
        <v>0.18534198994630369</v>
      </c>
      <c r="HI60" s="82">
        <f t="shared" si="189"/>
        <v>0.7160182868637105</v>
      </c>
      <c r="HJ60" s="82">
        <f t="shared" si="190"/>
        <v>5.3574284407778255E-2</v>
      </c>
      <c r="HK60" s="82">
        <f t="shared" si="191"/>
        <v>0</v>
      </c>
      <c r="HL60" s="82">
        <f t="shared" si="192"/>
        <v>3.109232950987216E-2</v>
      </c>
      <c r="HM60" s="82">
        <f t="shared" si="193"/>
        <v>0</v>
      </c>
      <c r="HN60" s="82">
        <f t="shared" si="194"/>
        <v>0</v>
      </c>
      <c r="HO60" s="82">
        <f t="shared" si="195"/>
        <v>5.8551210361601658E-2</v>
      </c>
      <c r="HP60" s="82">
        <f t="shared" si="196"/>
        <v>0.18868243353687308</v>
      </c>
      <c r="HQ60" s="82">
        <f t="shared" si="197"/>
        <v>0.20562475928298476</v>
      </c>
      <c r="HR60" s="82">
        <f t="shared" si="198"/>
        <v>0.52308817783161154</v>
      </c>
      <c r="HS60" s="82">
        <f t="shared" si="199"/>
        <v>0.13540185435955313</v>
      </c>
      <c r="HT60" s="82">
        <f t="shared" si="200"/>
        <v>5.4145347513949775E-2</v>
      </c>
      <c r="HU60" s="82">
        <f t="shared" si="201"/>
        <v>1.401557284036207E-2</v>
      </c>
      <c r="HV60" s="82">
        <f t="shared" si="202"/>
        <v>5.3574284407778255E-2</v>
      </c>
      <c r="HW60" s="82"/>
      <c r="HX60" s="186">
        <f t="shared" si="203"/>
        <v>-8.8061327454862246E-7</v>
      </c>
      <c r="HY60" s="186">
        <f t="shared" si="204"/>
        <v>1.713377769136314E-12</v>
      </c>
      <c r="HZ60" s="186">
        <f t="shared" si="205"/>
        <v>2.6646141601405333E-5</v>
      </c>
      <c r="IA60" s="186">
        <f t="shared" si="206"/>
        <v>7.288576728180542E-9</v>
      </c>
      <c r="IB60" s="82">
        <f t="shared" si="207"/>
        <v>2.3579376299323092</v>
      </c>
      <c r="IC60" s="82" t="e">
        <f t="shared" ca="1" si="208"/>
        <v>#REF!</v>
      </c>
      <c r="ID60" s="82" t="e">
        <f ca="1">ID$8+ID$9*IE60+ID$10*#REF!+ID$11*EW60/(EW60+EU60)</f>
        <v>#REF!</v>
      </c>
      <c r="IE60" s="82" t="e">
        <f t="shared" ca="1" si="209"/>
        <v>#REF!</v>
      </c>
      <c r="IF60" s="82" t="e">
        <f ca="1">IF$8+IF$9*IE60+IF$10*#REF!+IF$11*(EW60/(EW60+EU60))</f>
        <v>#REF!</v>
      </c>
      <c r="IG60" s="82" t="e">
        <f t="shared" ca="1" si="210"/>
        <v>#REF!</v>
      </c>
      <c r="IH60" s="184">
        <f t="shared" si="211"/>
        <v>5.6726619229163104E-2</v>
      </c>
      <c r="II60" s="187">
        <f t="shared" si="212"/>
        <v>-25</v>
      </c>
      <c r="IJ60" s="187"/>
      <c r="IK60" s="82">
        <f t="shared" si="213"/>
        <v>2.0687761033206145</v>
      </c>
      <c r="IL60" s="187">
        <f t="shared" si="214"/>
        <v>1997.3450784898916</v>
      </c>
      <c r="IM60" s="186">
        <f t="shared" si="215"/>
        <v>1.1745641995871171E-5</v>
      </c>
    </row>
    <row r="61" spans="1:247" ht="14" x14ac:dyDescent="0.2">
      <c r="A61" s="189" t="s">
        <v>233</v>
      </c>
      <c r="F61" s="193">
        <v>49.714800035873971</v>
      </c>
      <c r="G61" s="193">
        <v>1.7018759577322948</v>
      </c>
      <c r="H61" s="193">
        <v>18.940878306055897</v>
      </c>
      <c r="I61" s="193">
        <v>7.7213752675094165</v>
      </c>
      <c r="J61" s="193">
        <v>0.16017656072774539</v>
      </c>
      <c r="K61" s="193">
        <v>3.6239946864652395</v>
      </c>
      <c r="L61" s="193">
        <v>9.5405163983463357</v>
      </c>
      <c r="M61" s="193">
        <v>5.2157492586972092</v>
      </c>
      <c r="N61" s="193">
        <v>1.9020966586419767</v>
      </c>
      <c r="O61" s="193">
        <v>0.66072831300194967</v>
      </c>
      <c r="P61" s="193">
        <v>0.81780855694797228</v>
      </c>
      <c r="Q61" s="194">
        <v>1.5</v>
      </c>
      <c r="R61" s="176">
        <f t="shared" ca="1" si="4"/>
        <v>12.579652987094862</v>
      </c>
      <c r="T61" s="4">
        <v>48.206600000000002</v>
      </c>
      <c r="U61" s="4">
        <v>1.6296999999999999</v>
      </c>
      <c r="V61" s="4">
        <v>4.66</v>
      </c>
      <c r="W61" s="4">
        <v>7.9515000000000002</v>
      </c>
      <c r="X61" s="4">
        <v>0.14099999999999999</v>
      </c>
      <c r="Y61" s="4">
        <v>13.3565</v>
      </c>
      <c r="Z61" s="4">
        <v>21.575600000000001</v>
      </c>
      <c r="AA61" s="4">
        <v>0.63019999999999998</v>
      </c>
      <c r="AB61" s="4">
        <v>4.1000000000000003E-3</v>
      </c>
      <c r="AC61" s="4">
        <v>7.0099999999999996E-2</v>
      </c>
      <c r="AE61" s="177">
        <f t="shared" ca="1" si="22"/>
        <v>1412.0969290299161</v>
      </c>
      <c r="AF61" s="178">
        <f t="shared" ca="1" si="23"/>
        <v>1138.9469290299162</v>
      </c>
      <c r="AG61" s="178">
        <f t="shared" ca="1" si="24"/>
        <v>9.3269437984271484</v>
      </c>
      <c r="AH61" s="175"/>
      <c r="AI61" s="179">
        <f t="shared" ca="1" si="25"/>
        <v>1438.8716603736443</v>
      </c>
      <c r="AJ61" s="179">
        <f t="shared" ca="1" si="26"/>
        <v>8.3829332067224946</v>
      </c>
      <c r="AK61" s="179"/>
      <c r="AL61" s="179">
        <f t="shared" si="27"/>
        <v>1377.1891525029087</v>
      </c>
      <c r="AM61" s="179">
        <f t="shared" si="28"/>
        <v>5.3376603090365924</v>
      </c>
      <c r="AN61" s="180"/>
      <c r="AO61" s="179">
        <f t="shared" ca="1" si="29"/>
        <v>1398.7783484008696</v>
      </c>
      <c r="AP61" s="179">
        <f t="shared" ca="1" si="30"/>
        <v>1125.6283484008695</v>
      </c>
      <c r="AQ61" s="179">
        <f t="shared" ca="1" si="31"/>
        <v>6.8295859901061684</v>
      </c>
      <c r="AR61" s="179"/>
      <c r="AS61" s="179">
        <f t="shared" ca="1" si="32"/>
        <v>1405.9026453279378</v>
      </c>
      <c r="AT61" s="179">
        <f t="shared" ca="1" si="33"/>
        <v>1132.7526453279379</v>
      </c>
      <c r="AU61" s="181">
        <f t="shared" ca="1" si="34"/>
        <v>7.1056047637491178</v>
      </c>
      <c r="AV61" s="80"/>
      <c r="AW61" s="181">
        <f t="shared" si="35"/>
        <v>1411.1484355492657</v>
      </c>
      <c r="AX61" s="181">
        <f t="shared" si="36"/>
        <v>1137.9984355492657</v>
      </c>
      <c r="AY61" s="181">
        <f t="shared" ca="1" si="37"/>
        <v>1438.8716603736443</v>
      </c>
      <c r="AZ61" s="181">
        <f t="shared" ca="1" si="38"/>
        <v>1165.7216603736442</v>
      </c>
      <c r="BA61" s="181">
        <f t="shared" ca="1" si="39"/>
        <v>8.3829332067224946</v>
      </c>
      <c r="BB61" s="181"/>
      <c r="BC61" s="181">
        <f t="shared" si="40"/>
        <v>1377.1891525029087</v>
      </c>
      <c r="BD61" s="181">
        <f t="shared" si="41"/>
        <v>5.3376603090365924</v>
      </c>
      <c r="BE61" s="181">
        <f t="shared" si="42"/>
        <v>1104.0391525029086</v>
      </c>
      <c r="BF61" s="181"/>
      <c r="BG61" s="181">
        <f t="shared" ca="1" si="43"/>
        <v>8.493884480519684</v>
      </c>
      <c r="BH61" s="181">
        <f t="shared" ca="1" si="44"/>
        <v>8.6824753491159985</v>
      </c>
      <c r="BI61" s="181">
        <f t="shared" ca="1" si="45"/>
        <v>1132.2250979920937</v>
      </c>
      <c r="BJ61" s="181">
        <f t="shared" ca="1" si="46"/>
        <v>1143.5889452415508</v>
      </c>
      <c r="BK61" s="181">
        <f t="shared" ca="1" si="47"/>
        <v>1143.5889452415508</v>
      </c>
      <c r="BL61" s="181"/>
      <c r="BM61" s="181">
        <f t="shared" si="48"/>
        <v>1111.5719578955391</v>
      </c>
      <c r="BN61" s="180"/>
      <c r="BO61" s="182">
        <f t="shared" ca="1" si="49"/>
        <v>0.70982384835452939</v>
      </c>
      <c r="BP61" s="182">
        <f t="shared" ca="1" si="50"/>
        <v>0.70081164612127045</v>
      </c>
      <c r="BQ61" s="182">
        <f t="shared" ca="1" si="51"/>
        <v>5.3167783998982171E-2</v>
      </c>
      <c r="BR61" s="182">
        <f t="shared" ca="1" si="52"/>
        <v>1.3420234510312804E-2</v>
      </c>
      <c r="BS61" s="182">
        <f t="shared" ca="1" si="53"/>
        <v>2.448107100591862E-2</v>
      </c>
      <c r="BT61" s="182">
        <f t="shared" ca="1" si="54"/>
        <v>0.11219906511128046</v>
      </c>
      <c r="BU61" s="182">
        <f t="shared" si="55"/>
        <v>0.35207280818947695</v>
      </c>
      <c r="BV61" s="181">
        <f t="shared" ca="1" si="56"/>
        <v>1.2561526089372415</v>
      </c>
      <c r="BW61" s="180"/>
      <c r="BX61" s="182">
        <f t="shared" si="57"/>
        <v>0.79670873868650627</v>
      </c>
      <c r="BY61" s="182">
        <f t="shared" si="58"/>
        <v>0.10725838390261627</v>
      </c>
      <c r="BZ61" s="182">
        <f t="shared" si="59"/>
        <v>0</v>
      </c>
      <c r="CA61" s="182">
        <f t="shared" si="60"/>
        <v>4.4399964758933097E-2</v>
      </c>
      <c r="CB61" s="182">
        <f t="shared" si="61"/>
        <v>8.2347716810807658E-2</v>
      </c>
      <c r="CC61" s="182">
        <f t="shared" si="62"/>
        <v>1.0549751311933627E-3</v>
      </c>
      <c r="CD61" s="182">
        <f t="shared" si="63"/>
        <v>1.0317697792900566</v>
      </c>
      <c r="CE61" s="182">
        <f t="shared" si="64"/>
        <v>0.27941472333625517</v>
      </c>
      <c r="CF61" s="180"/>
      <c r="CG61" s="181">
        <f t="shared" ca="1" si="65"/>
        <v>4.8923063263709992</v>
      </c>
      <c r="CH61" s="181">
        <f t="shared" ca="1" si="66"/>
        <v>4.597890792540646</v>
      </c>
      <c r="CI61" s="181">
        <f t="shared" ca="1" si="67"/>
        <v>9.5960605088007132</v>
      </c>
      <c r="CJ61" s="181">
        <f t="shared" ca="1" si="68"/>
        <v>1154.5248862492831</v>
      </c>
      <c r="CK61" s="183">
        <f t="shared" ca="1" si="69"/>
        <v>0.27207265912336953</v>
      </c>
      <c r="CL61" s="79"/>
      <c r="CM61" s="181">
        <f t="shared" si="70"/>
        <v>-0.40683495906769807</v>
      </c>
      <c r="CN61" s="181">
        <f t="shared" si="71"/>
        <v>-0.79938415165434207</v>
      </c>
      <c r="CO61" s="181">
        <f t="shared" ca="1" si="72"/>
        <v>774.04542982569467</v>
      </c>
      <c r="CP61" s="184"/>
      <c r="CQ61" s="80">
        <f t="shared" si="73"/>
        <v>0.82741747903984852</v>
      </c>
      <c r="CR61" s="80">
        <f t="shared" si="74"/>
        <v>2.1305727649041983E-2</v>
      </c>
      <c r="CS61" s="80">
        <f t="shared" si="75"/>
        <v>0.37153182699377013</v>
      </c>
      <c r="CT61" s="80">
        <f t="shared" si="76"/>
        <v>0.10747059375987407</v>
      </c>
      <c r="CU61" s="80">
        <f t="shared" si="77"/>
        <v>2.2579955697303315E-3</v>
      </c>
      <c r="CV61" s="80">
        <f t="shared" si="78"/>
        <v>8.9915609374292618E-2</v>
      </c>
      <c r="CW61" s="80">
        <f t="shared" si="79"/>
        <v>0.17013121860760905</v>
      </c>
      <c r="CX61" s="80">
        <f t="shared" si="80"/>
        <v>0.16830725484631734</v>
      </c>
      <c r="CY61" s="80">
        <f t="shared" si="81"/>
        <v>4.0385932707163293E-2</v>
      </c>
      <c r="CZ61" s="80">
        <f t="shared" si="82"/>
        <v>8.6938965461689638E-3</v>
      </c>
      <c r="DA61" s="80">
        <f t="shared" si="83"/>
        <v>1.1523542937330959E-2</v>
      </c>
      <c r="DB61" s="80">
        <f t="shared" si="84"/>
        <v>1.8189410780311477</v>
      </c>
      <c r="DC61" s="80"/>
      <c r="DD61" s="80">
        <f t="shared" si="85"/>
        <v>0.45488965477400678</v>
      </c>
      <c r="DE61" s="80">
        <f t="shared" si="86"/>
        <v>1.1713258833047885E-2</v>
      </c>
      <c r="DF61" s="80">
        <f t="shared" si="87"/>
        <v>0.20425720848303805</v>
      </c>
      <c r="DG61" s="80">
        <f t="shared" si="88"/>
        <v>5.9084153443937852E-2</v>
      </c>
      <c r="DH61" s="80">
        <f t="shared" si="89"/>
        <v>1.2413791722018965E-3</v>
      </c>
      <c r="DI61" s="80">
        <f t="shared" si="90"/>
        <v>4.943294230927963E-2</v>
      </c>
      <c r="DJ61" s="80">
        <f t="shared" si="91"/>
        <v>9.3533111469318142E-2</v>
      </c>
      <c r="DK61" s="80">
        <f t="shared" si="92"/>
        <v>9.2530350146633633E-2</v>
      </c>
      <c r="DL61" s="80">
        <f t="shared" si="93"/>
        <v>2.2202991177085133E-2</v>
      </c>
      <c r="DM61" s="80">
        <f t="shared" si="94"/>
        <v>4.7796471535952022E-3</v>
      </c>
      <c r="DN61" s="80">
        <f t="shared" si="95"/>
        <v>6.3353030378555386E-3</v>
      </c>
      <c r="DO61" s="80">
        <f t="shared" si="96"/>
        <v>0.99999999999999989</v>
      </c>
      <c r="DP61" s="80">
        <f t="shared" si="97"/>
        <v>45.553137932936217</v>
      </c>
      <c r="DQ61" s="80">
        <f t="shared" si="98"/>
        <v>0.80231607924199833</v>
      </c>
      <c r="DR61" s="80">
        <f t="shared" si="99"/>
        <v>2.0402159271296013E-2</v>
      </c>
      <c r="DS61" s="80">
        <f t="shared" si="100"/>
        <v>4.5703749472837653E-2</v>
      </c>
      <c r="DT61" s="80">
        <f t="shared" si="101"/>
        <v>0.11067360368786745</v>
      </c>
      <c r="DU61" s="80">
        <f t="shared" si="102"/>
        <v>1.9876651982378853E-3</v>
      </c>
      <c r="DV61" s="80">
        <f t="shared" si="103"/>
        <v>0.33139061740157405</v>
      </c>
      <c r="DW61" s="80">
        <f t="shared" si="104"/>
        <v>0.3847467963921295</v>
      </c>
      <c r="DX61" s="80">
        <f t="shared" si="105"/>
        <v>1.0167976521041837E-2</v>
      </c>
      <c r="DY61" s="80">
        <f t="shared" si="106"/>
        <v>4.3526264384899576E-5</v>
      </c>
      <c r="DZ61" s="80">
        <f t="shared" si="107"/>
        <v>4.6118967198295765E-4</v>
      </c>
      <c r="EA61" s="80">
        <f t="shared" si="108"/>
        <v>1.7078933631233506</v>
      </c>
      <c r="EB61" s="80"/>
      <c r="EC61" s="80">
        <f t="shared" si="109"/>
        <v>1.6046321584839967</v>
      </c>
      <c r="ED61" s="80">
        <f t="shared" si="110"/>
        <v>4.0804318542592026E-2</v>
      </c>
      <c r="EE61" s="80">
        <f t="shared" si="111"/>
        <v>0.13711124841851297</v>
      </c>
      <c r="EF61" s="80">
        <f t="shared" si="112"/>
        <v>0.11067360368786745</v>
      </c>
      <c r="EG61" s="80">
        <f t="shared" si="113"/>
        <v>1.9876651982378853E-3</v>
      </c>
      <c r="EH61" s="80">
        <f t="shared" si="114"/>
        <v>0.33139061740157405</v>
      </c>
      <c r="EI61" s="80">
        <f t="shared" si="115"/>
        <v>0.3847467963921295</v>
      </c>
      <c r="EJ61" s="80">
        <f t="shared" si="116"/>
        <v>1.0167976521041837E-2</v>
      </c>
      <c r="EK61" s="80">
        <f t="shared" si="117"/>
        <v>4.3526264384899576E-5</v>
      </c>
      <c r="EL61" s="80">
        <f t="shared" si="118"/>
        <v>1.3835690159488729E-3</v>
      </c>
      <c r="EM61" s="80">
        <f t="shared" si="119"/>
        <v>2.6229414799262853</v>
      </c>
      <c r="EN61" s="80">
        <f t="shared" si="120"/>
        <v>2.2875081453089159</v>
      </c>
      <c r="EO61" s="80"/>
      <c r="EP61" s="80">
        <f t="shared" si="121"/>
        <v>1.8353045663783847</v>
      </c>
      <c r="EQ61" s="80">
        <f t="shared" si="122"/>
        <v>4.6670105514979444E-2</v>
      </c>
      <c r="ER61" s="80">
        <f t="shared" si="123"/>
        <v>0.16469543362161532</v>
      </c>
      <c r="ES61" s="80">
        <f t="shared" si="124"/>
        <v>4.4399964758933097E-2</v>
      </c>
      <c r="ET61" s="80">
        <f t="shared" si="125"/>
        <v>0.20909539838054841</v>
      </c>
      <c r="EU61" s="80">
        <f t="shared" si="126"/>
        <v>0.25316676990668768</v>
      </c>
      <c r="EV61" s="80">
        <f t="shared" si="127"/>
        <v>4.546800331116224E-3</v>
      </c>
      <c r="EW61" s="80">
        <f t="shared" si="128"/>
        <v>0.75805873658505118</v>
      </c>
      <c r="EX61" s="80">
        <f t="shared" si="129"/>
        <v>0.88011143062850727</v>
      </c>
      <c r="EY61" s="80">
        <f t="shared" si="130"/>
        <v>4.6518658226386032E-2</v>
      </c>
      <c r="EZ61" s="80">
        <f t="shared" si="131"/>
        <v>1.9913336863065429E-4</v>
      </c>
      <c r="FA61" s="80">
        <f t="shared" si="132"/>
        <v>2.1099502623867254E-3</v>
      </c>
      <c r="FB61" s="80">
        <f t="shared" si="133"/>
        <v>4.035781549582679</v>
      </c>
      <c r="FC61" s="80">
        <f t="shared" si="134"/>
        <v>7.1363965796722648E-2</v>
      </c>
      <c r="FD61" s="80">
        <f t="shared" si="135"/>
        <v>0.10639292283710233</v>
      </c>
      <c r="FE61" s="80">
        <f t="shared" si="136"/>
        <v>4.4399964758933097E-2</v>
      </c>
      <c r="FF61" s="80">
        <f t="shared" si="137"/>
        <v>0</v>
      </c>
      <c r="FG61" s="80">
        <f t="shared" si="138"/>
        <v>8.2347716810807658E-2</v>
      </c>
      <c r="FH61" s="80">
        <f t="shared" si="139"/>
        <v>1.0549751311933627E-3</v>
      </c>
      <c r="FI61" s="184">
        <f t="shared" si="140"/>
        <v>0.79670873868650627</v>
      </c>
      <c r="FJ61" s="80">
        <f t="shared" si="141"/>
        <v>0.10725838390261627</v>
      </c>
      <c r="FK61" s="80">
        <f t="shared" si="142"/>
        <v>1.0317697792900566</v>
      </c>
      <c r="FL61" s="80">
        <f t="shared" si="143"/>
        <v>0.79670873868650627</v>
      </c>
      <c r="FM61" s="80">
        <f t="shared" si="144"/>
        <v>2.4294780415855923</v>
      </c>
      <c r="FN61" s="80">
        <f t="shared" si="145"/>
        <v>-3.5089439830928901</v>
      </c>
      <c r="FO61" s="80">
        <f t="shared" si="146"/>
        <v>-3.5089439830928906</v>
      </c>
      <c r="FP61" s="80">
        <f t="shared" si="147"/>
        <v>0.45553137932936216</v>
      </c>
      <c r="FQ61" s="185">
        <f t="shared" ca="1" si="148"/>
        <v>1438.8716603736443</v>
      </c>
      <c r="FR61" s="185">
        <f t="shared" ca="1" si="149"/>
        <v>8.3829332067224946</v>
      </c>
      <c r="FS61" s="80">
        <f t="shared" ca="1" si="150"/>
        <v>0.14388716603736443</v>
      </c>
      <c r="FT61" s="184">
        <f t="shared" ca="1" si="151"/>
        <v>-2.1986641488475422</v>
      </c>
      <c r="FU61" s="184">
        <f t="shared" ca="1" si="152"/>
        <v>5.6879332537895113</v>
      </c>
      <c r="FV61" s="80">
        <f t="shared" si="153"/>
        <v>175.91918309166087</v>
      </c>
      <c r="FW61" s="80">
        <f t="shared" si="154"/>
        <v>6.3734559387595008E-2</v>
      </c>
      <c r="FX61" s="184">
        <f t="shared" si="155"/>
        <v>74.964360740365095</v>
      </c>
      <c r="FY61" s="184">
        <f t="shared" si="156"/>
        <v>314.3874148432501</v>
      </c>
      <c r="FZ61" s="184">
        <f t="shared" si="157"/>
        <v>1.6611494615586205E-3</v>
      </c>
      <c r="GA61" s="184">
        <f t="shared" si="158"/>
        <v>0.27941472333625517</v>
      </c>
      <c r="GB61" s="80">
        <f t="shared" si="159"/>
        <v>0.93117688918600949</v>
      </c>
      <c r="GC61" s="80">
        <f t="shared" si="160"/>
        <v>0.16454398633302192</v>
      </c>
      <c r="GD61" s="80">
        <f t="shared" si="161"/>
        <v>0.13222788937949154</v>
      </c>
      <c r="GE61" s="80">
        <f t="shared" si="162"/>
        <v>0.90892992972608755</v>
      </c>
      <c r="GF61" s="80">
        <f t="shared" si="163"/>
        <v>3.0931610968928602E-2</v>
      </c>
      <c r="GG61" s="80">
        <f t="shared" si="164"/>
        <v>0.18180280410996502</v>
      </c>
      <c r="GH61" s="80">
        <f t="shared" si="165"/>
        <v>0.86777211062050852</v>
      </c>
      <c r="GI61" s="80">
        <f t="shared" si="166"/>
        <v>0.34176208700481597</v>
      </c>
      <c r="GJ61" s="80">
        <f t="shared" si="167"/>
        <v>-1.2512234533554331E-2</v>
      </c>
      <c r="GK61" s="80">
        <f t="shared" si="168"/>
        <v>2.5394614763453529E-2</v>
      </c>
      <c r="GL61" s="80">
        <f t="shared" si="169"/>
        <v>2.5394614763453529E-2</v>
      </c>
      <c r="GM61" s="80">
        <f t="shared" si="170"/>
        <v>0.15640818934651149</v>
      </c>
      <c r="GN61" s="80">
        <f t="shared" si="171"/>
        <v>4.3428496050536974E-2</v>
      </c>
      <c r="GO61" s="80">
        <f t="shared" si="172"/>
        <v>0.71463024053451418</v>
      </c>
      <c r="GP61" s="80">
        <f t="shared" si="173"/>
        <v>0.88011143062850727</v>
      </c>
      <c r="GQ61" s="80">
        <f t="shared" si="174"/>
        <v>4.6518658226386032E-2</v>
      </c>
      <c r="GR61" s="80">
        <f t="shared" si="175"/>
        <v>440.60010045471307</v>
      </c>
      <c r="GS61" s="80">
        <f t="shared" si="176"/>
        <v>11.778359356392398</v>
      </c>
      <c r="GT61" s="80">
        <f t="shared" si="177"/>
        <v>2.2823789242760961</v>
      </c>
      <c r="GU61" s="80">
        <f t="shared" si="178"/>
        <v>9.3862833260854454E-6</v>
      </c>
      <c r="GV61" s="80">
        <f t="shared" si="179"/>
        <v>1921.5309877963491</v>
      </c>
      <c r="GW61" s="80">
        <f t="shared" si="180"/>
        <v>-8.2887088463054429E-3</v>
      </c>
      <c r="GX61" s="184">
        <f t="shared" ca="1" si="181"/>
        <v>22.570685508800715</v>
      </c>
      <c r="GY61" s="81" t="e">
        <f>#REF!</f>
        <v>#REF!</v>
      </c>
      <c r="GZ61" s="81" t="e">
        <f>#REF!</f>
        <v>#REF!</v>
      </c>
      <c r="HA61" s="81">
        <f t="shared" si="182"/>
        <v>7.1178459173391859</v>
      </c>
      <c r="HB61" s="81">
        <f t="shared" si="183"/>
        <v>4.672253924675978</v>
      </c>
      <c r="HC61" s="81" t="e">
        <f t="shared" si="184"/>
        <v>#REF!</v>
      </c>
      <c r="HD61" s="80">
        <f t="shared" si="185"/>
        <v>440.60010045471307</v>
      </c>
      <c r="HE61" s="80">
        <f t="shared" si="186"/>
        <v>11.778359356392398</v>
      </c>
      <c r="HF61" s="81">
        <f t="shared" si="187"/>
        <v>-0.64649760267278111</v>
      </c>
      <c r="HG61" s="81"/>
      <c r="HH61" s="82">
        <f t="shared" si="188"/>
        <v>0.18634960444108126</v>
      </c>
      <c r="HI61" s="82">
        <f t="shared" si="189"/>
        <v>0.75805873658505118</v>
      </c>
      <c r="HJ61" s="82">
        <f t="shared" si="190"/>
        <v>4.6518658226386032E-2</v>
      </c>
      <c r="HK61" s="82">
        <f t="shared" si="191"/>
        <v>0</v>
      </c>
      <c r="HL61" s="82">
        <f t="shared" si="192"/>
        <v>2.4845307570336615E-2</v>
      </c>
      <c r="HM61" s="82">
        <f t="shared" si="193"/>
        <v>0</v>
      </c>
      <c r="HN61" s="82">
        <f t="shared" si="194"/>
        <v>0</v>
      </c>
      <c r="HO61" s="82">
        <f t="shared" si="195"/>
        <v>4.4399964758933097E-2</v>
      </c>
      <c r="HP61" s="82">
        <f t="shared" si="196"/>
        <v>0.13985012605127872</v>
      </c>
      <c r="HQ61" s="82">
        <f t="shared" si="197"/>
        <v>0.19731888881731596</v>
      </c>
      <c r="HR61" s="82">
        <f t="shared" si="198"/>
        <v>0.57425090743535978</v>
      </c>
      <c r="HS61" s="82">
        <f t="shared" si="199"/>
        <v>0.14116508957153218</v>
      </c>
      <c r="HT61" s="82">
        <f t="shared" si="200"/>
        <v>5.8892641805328959E-2</v>
      </c>
      <c r="HU61" s="82">
        <f t="shared" si="201"/>
        <v>1.4477269339777641E-2</v>
      </c>
      <c r="HV61" s="82">
        <f t="shared" si="202"/>
        <v>4.6518658226386032E-2</v>
      </c>
      <c r="HW61" s="82"/>
      <c r="HX61" s="186">
        <f t="shared" si="203"/>
        <v>-8.8092061159146037E-7</v>
      </c>
      <c r="HY61" s="186">
        <f t="shared" si="204"/>
        <v>1.67674777287698E-12</v>
      </c>
      <c r="HZ61" s="186">
        <f t="shared" si="205"/>
        <v>2.6990464980425691E-5</v>
      </c>
      <c r="IA61" s="186">
        <f t="shared" si="206"/>
        <v>7.4914330430196186E-9</v>
      </c>
      <c r="IB61" s="82">
        <f t="shared" si="207"/>
        <v>2.2823789242760961</v>
      </c>
      <c r="IC61" s="82" t="e">
        <f t="shared" ca="1" si="208"/>
        <v>#REF!</v>
      </c>
      <c r="ID61" s="82" t="e">
        <f ca="1">ID$8+ID$9*IE61+ID$10*#REF!+ID$11*EW61/(EW61+EU61)</f>
        <v>#REF!</v>
      </c>
      <c r="IE61" s="82" t="e">
        <f t="shared" ca="1" si="209"/>
        <v>#REF!</v>
      </c>
      <c r="IF61" s="82" t="e">
        <f ca="1">IF$8+IF$9*IE61+IF$10*#REF!+IF$11*(EW61/(EW61+EU61))</f>
        <v>#REF!</v>
      </c>
      <c r="IG61" s="82" t="e">
        <f t="shared" ca="1" si="210"/>
        <v>#REF!</v>
      </c>
      <c r="IH61" s="184">
        <f t="shared" si="211"/>
        <v>6.3734559387595008E-2</v>
      </c>
      <c r="II61" s="187">
        <f t="shared" si="212"/>
        <v>-25</v>
      </c>
      <c r="IJ61" s="187"/>
      <c r="IK61" s="82">
        <f t="shared" si="213"/>
        <v>2.0730059075515381</v>
      </c>
      <c r="IL61" s="187">
        <f t="shared" si="214"/>
        <v>1921.5309877963491</v>
      </c>
      <c r="IM61" s="186">
        <f t="shared" si="215"/>
        <v>1.2159955565219406E-5</v>
      </c>
    </row>
    <row r="62" spans="1:247" ht="14" x14ac:dyDescent="0.2">
      <c r="A62" s="189" t="s">
        <v>233</v>
      </c>
      <c r="F62" s="193">
        <v>49.714800035873971</v>
      </c>
      <c r="G62" s="193">
        <v>1.7018759577322948</v>
      </c>
      <c r="H62" s="193">
        <v>18.940878306055897</v>
      </c>
      <c r="I62" s="193">
        <v>7.7213752675094165</v>
      </c>
      <c r="J62" s="193">
        <v>0.16017656072774539</v>
      </c>
      <c r="K62" s="193">
        <v>3.6239946864652395</v>
      </c>
      <c r="L62" s="193">
        <v>9.5405163983463357</v>
      </c>
      <c r="M62" s="193">
        <v>5.2157492586972092</v>
      </c>
      <c r="N62" s="193">
        <v>1.9020966586419767</v>
      </c>
      <c r="O62" s="193">
        <v>0.66072831300194967</v>
      </c>
      <c r="P62" s="193">
        <v>0.81780855694797228</v>
      </c>
      <c r="Q62" s="194">
        <v>1.5</v>
      </c>
      <c r="R62" s="176">
        <f t="shared" ca="1" si="4"/>
        <v>13.574381560565373</v>
      </c>
      <c r="T62" s="4">
        <v>47.463999999999999</v>
      </c>
      <c r="U62" s="4">
        <v>1.9532</v>
      </c>
      <c r="V62" s="4">
        <v>5.9935999999999998</v>
      </c>
      <c r="W62" s="4">
        <v>7.9367000000000001</v>
      </c>
      <c r="X62" s="4">
        <v>0.17150000000000001</v>
      </c>
      <c r="Y62" s="4">
        <v>12.712400000000001</v>
      </c>
      <c r="Z62" s="4">
        <v>21.546500000000002</v>
      </c>
      <c r="AA62" s="4">
        <v>0.70340000000000003</v>
      </c>
      <c r="AB62" s="4">
        <v>3.5200000000000002E-2</v>
      </c>
      <c r="AC62" s="4">
        <v>0</v>
      </c>
      <c r="AE62" s="177">
        <f t="shared" ca="1" si="22"/>
        <v>1421.4457969620917</v>
      </c>
      <c r="AF62" s="178">
        <f t="shared" ca="1" si="23"/>
        <v>1148.2957969620916</v>
      </c>
      <c r="AG62" s="178">
        <f t="shared" ca="1" si="24"/>
        <v>10.425248434314053</v>
      </c>
      <c r="AH62" s="175"/>
      <c r="AI62" s="179">
        <f t="shared" ca="1" si="25"/>
        <v>1450.4924565219324</v>
      </c>
      <c r="AJ62" s="179">
        <f t="shared" ca="1" si="26"/>
        <v>9.6464555502982741</v>
      </c>
      <c r="AK62" s="179"/>
      <c r="AL62" s="179">
        <f t="shared" si="27"/>
        <v>1386.075211654929</v>
      </c>
      <c r="AM62" s="179">
        <f t="shared" si="28"/>
        <v>6.2398595726273021</v>
      </c>
      <c r="AN62" s="180"/>
      <c r="AO62" s="179">
        <f t="shared" ca="1" si="29"/>
        <v>1408.2665343395086</v>
      </c>
      <c r="AP62" s="179">
        <f t="shared" ca="1" si="30"/>
        <v>1135.1165343395087</v>
      </c>
      <c r="AQ62" s="179">
        <f t="shared" ca="1" si="31"/>
        <v>7.9868078077685842</v>
      </c>
      <c r="AR62" s="179"/>
      <c r="AS62" s="179">
        <f t="shared" ca="1" si="32"/>
        <v>1415.9343358548799</v>
      </c>
      <c r="AT62" s="179">
        <f t="shared" ca="1" si="33"/>
        <v>1142.7843358548798</v>
      </c>
      <c r="AU62" s="181">
        <f t="shared" ca="1" si="34"/>
        <v>8.2881830961559864</v>
      </c>
      <c r="AV62" s="80"/>
      <c r="AW62" s="181">
        <f t="shared" si="35"/>
        <v>1421.0578100491944</v>
      </c>
      <c r="AX62" s="181">
        <f t="shared" si="36"/>
        <v>1147.9078100491943</v>
      </c>
      <c r="AY62" s="181">
        <f t="shared" ca="1" si="37"/>
        <v>1450.4924565219324</v>
      </c>
      <c r="AZ62" s="181">
        <f t="shared" ca="1" si="38"/>
        <v>1177.3424565219325</v>
      </c>
      <c r="BA62" s="181">
        <f t="shared" ca="1" si="39"/>
        <v>9.6464555502982741</v>
      </c>
      <c r="BB62" s="181"/>
      <c r="BC62" s="181">
        <f t="shared" si="40"/>
        <v>1386.075211654929</v>
      </c>
      <c r="BD62" s="181">
        <f t="shared" si="41"/>
        <v>6.2398595726273021</v>
      </c>
      <c r="BE62" s="181">
        <f t="shared" si="42"/>
        <v>1112.9252116549292</v>
      </c>
      <c r="BF62" s="181"/>
      <c r="BG62" s="181">
        <f t="shared" ca="1" si="43"/>
        <v>9.6927218137052726</v>
      </c>
      <c r="BH62" s="181">
        <f t="shared" ca="1" si="44"/>
        <v>10.092587171725853</v>
      </c>
      <c r="BI62" s="181">
        <f t="shared" ca="1" si="45"/>
        <v>1142.1250231830804</v>
      </c>
      <c r="BJ62" s="181">
        <f t="shared" ca="1" si="46"/>
        <v>1154.3297949213734</v>
      </c>
      <c r="BK62" s="181">
        <f t="shared" ca="1" si="47"/>
        <v>1154.3297949213734</v>
      </c>
      <c r="BL62" s="181"/>
      <c r="BM62" s="181">
        <f t="shared" si="48"/>
        <v>1116.0670118006774</v>
      </c>
      <c r="BN62" s="180"/>
      <c r="BO62" s="182">
        <f t="shared" ca="1" si="49"/>
        <v>0.69554894047148963</v>
      </c>
      <c r="BP62" s="182">
        <f t="shared" ca="1" si="50"/>
        <v>0.67711196023228182</v>
      </c>
      <c r="BQ62" s="182">
        <f t="shared" ca="1" si="51"/>
        <v>6.1174856926192525E-2</v>
      </c>
      <c r="BR62" s="182">
        <f t="shared" ca="1" si="52"/>
        <v>1.5560336106423434E-2</v>
      </c>
      <c r="BS62" s="182">
        <f t="shared" ca="1" si="53"/>
        <v>2.448589581237787E-2</v>
      </c>
      <c r="BT62" s="182">
        <f t="shared" ca="1" si="54"/>
        <v>0.10459834606072577</v>
      </c>
      <c r="BU62" s="182">
        <f t="shared" si="55"/>
        <v>0.35207280818947695</v>
      </c>
      <c r="BV62" s="181">
        <f t="shared" ca="1" si="56"/>
        <v>1.2350042033274784</v>
      </c>
      <c r="BW62" s="180"/>
      <c r="BX62" s="182">
        <f t="shared" si="57"/>
        <v>0.76852203419736997</v>
      </c>
      <c r="BY62" s="182">
        <f t="shared" si="58"/>
        <v>0.1016390816169207</v>
      </c>
      <c r="BZ62" s="182">
        <f t="shared" si="59"/>
        <v>1.9063404656962379E-2</v>
      </c>
      <c r="CA62" s="182">
        <f t="shared" si="60"/>
        <v>5.1794178004194891E-2</v>
      </c>
      <c r="CB62" s="182">
        <f t="shared" si="61"/>
        <v>8.9175743431333859E-2</v>
      </c>
      <c r="CC62" s="182">
        <f t="shared" si="62"/>
        <v>0</v>
      </c>
      <c r="CD62" s="182">
        <f t="shared" si="63"/>
        <v>1.0301944419067817</v>
      </c>
      <c r="CE62" s="182">
        <f t="shared" si="64"/>
        <v>0.29302542675666199</v>
      </c>
      <c r="CF62" s="180"/>
      <c r="CG62" s="181">
        <f t="shared" ca="1" si="65"/>
        <v>7.3115225886604094</v>
      </c>
      <c r="CH62" s="181">
        <f t="shared" ca="1" si="66"/>
        <v>5.6466653412695358</v>
      </c>
      <c r="CI62" s="181">
        <f t="shared" ca="1" si="67"/>
        <v>11.234883840371895</v>
      </c>
      <c r="CJ62" s="181">
        <f t="shared" ca="1" si="68"/>
        <v>1154.9094947918061</v>
      </c>
      <c r="CK62" s="183">
        <f t="shared" ca="1" si="69"/>
        <v>0.27468927024066653</v>
      </c>
      <c r="CL62" s="79"/>
      <c r="CM62" s="181">
        <f t="shared" si="70"/>
        <v>1.2460282175466393</v>
      </c>
      <c r="CN62" s="181">
        <f t="shared" si="71"/>
        <v>0.92461358103347735</v>
      </c>
      <c r="CO62" s="181">
        <f t="shared" ca="1" si="72"/>
        <v>752.12735666381161</v>
      </c>
      <c r="CP62" s="184"/>
      <c r="CQ62" s="80">
        <f t="shared" si="73"/>
        <v>0.82741747903984852</v>
      </c>
      <c r="CR62" s="80">
        <f t="shared" si="74"/>
        <v>2.1305727649041983E-2</v>
      </c>
      <c r="CS62" s="80">
        <f t="shared" si="75"/>
        <v>0.37153182699377013</v>
      </c>
      <c r="CT62" s="80">
        <f t="shared" si="76"/>
        <v>0.10747059375987407</v>
      </c>
      <c r="CU62" s="80">
        <f t="shared" si="77"/>
        <v>2.2579955697303315E-3</v>
      </c>
      <c r="CV62" s="80">
        <f t="shared" si="78"/>
        <v>8.9915609374292618E-2</v>
      </c>
      <c r="CW62" s="80">
        <f t="shared" si="79"/>
        <v>0.17013121860760905</v>
      </c>
      <c r="CX62" s="80">
        <f t="shared" si="80"/>
        <v>0.16830725484631734</v>
      </c>
      <c r="CY62" s="80">
        <f t="shared" si="81"/>
        <v>4.0385932707163293E-2</v>
      </c>
      <c r="CZ62" s="80">
        <f t="shared" si="82"/>
        <v>8.6938965461689638E-3</v>
      </c>
      <c r="DA62" s="80">
        <f t="shared" si="83"/>
        <v>1.1523542937330959E-2</v>
      </c>
      <c r="DB62" s="80">
        <f t="shared" si="84"/>
        <v>1.8189410780311477</v>
      </c>
      <c r="DC62" s="80"/>
      <c r="DD62" s="80">
        <f t="shared" si="85"/>
        <v>0.45488965477400678</v>
      </c>
      <c r="DE62" s="80">
        <f t="shared" si="86"/>
        <v>1.1713258833047885E-2</v>
      </c>
      <c r="DF62" s="80">
        <f t="shared" si="87"/>
        <v>0.20425720848303805</v>
      </c>
      <c r="DG62" s="80">
        <f t="shared" si="88"/>
        <v>5.9084153443937852E-2</v>
      </c>
      <c r="DH62" s="80">
        <f t="shared" si="89"/>
        <v>1.2413791722018965E-3</v>
      </c>
      <c r="DI62" s="80">
        <f t="shared" si="90"/>
        <v>4.943294230927963E-2</v>
      </c>
      <c r="DJ62" s="80">
        <f t="shared" si="91"/>
        <v>9.3533111469318142E-2</v>
      </c>
      <c r="DK62" s="80">
        <f t="shared" si="92"/>
        <v>9.2530350146633633E-2</v>
      </c>
      <c r="DL62" s="80">
        <f t="shared" si="93"/>
        <v>2.2202991177085133E-2</v>
      </c>
      <c r="DM62" s="80">
        <f t="shared" si="94"/>
        <v>4.7796471535952022E-3</v>
      </c>
      <c r="DN62" s="80">
        <f t="shared" si="95"/>
        <v>6.3353030378555386E-3</v>
      </c>
      <c r="DO62" s="80">
        <f t="shared" si="96"/>
        <v>0.99999999999999989</v>
      </c>
      <c r="DP62" s="80">
        <f t="shared" si="97"/>
        <v>45.553137932936217</v>
      </c>
      <c r="DQ62" s="80">
        <f t="shared" si="98"/>
        <v>0.78995677739442749</v>
      </c>
      <c r="DR62" s="80">
        <f t="shared" si="99"/>
        <v>2.4452044847944637E-2</v>
      </c>
      <c r="DS62" s="80">
        <f t="shared" si="100"/>
        <v>5.8783260266180207E-2</v>
      </c>
      <c r="DT62" s="80">
        <f t="shared" si="101"/>
        <v>0.11046760867628719</v>
      </c>
      <c r="DU62" s="80">
        <f t="shared" si="102"/>
        <v>2.4176211453744495E-3</v>
      </c>
      <c r="DV62" s="80">
        <f t="shared" si="103"/>
        <v>0.3154097319399371</v>
      </c>
      <c r="DW62" s="80">
        <f t="shared" si="104"/>
        <v>0.38422787076433651</v>
      </c>
      <c r="DX62" s="80">
        <f t="shared" si="105"/>
        <v>1.1349023619328514E-2</v>
      </c>
      <c r="DY62" s="80">
        <f t="shared" si="106"/>
        <v>3.7368890398743049E-4</v>
      </c>
      <c r="DZ62" s="80">
        <f t="shared" si="107"/>
        <v>0</v>
      </c>
      <c r="EA62" s="80">
        <f t="shared" si="108"/>
        <v>1.6974376275578034</v>
      </c>
      <c r="EB62" s="80"/>
      <c r="EC62" s="80">
        <f t="shared" si="109"/>
        <v>1.579913554788855</v>
      </c>
      <c r="ED62" s="80">
        <f t="shared" si="110"/>
        <v>4.8904089695889275E-2</v>
      </c>
      <c r="EE62" s="80">
        <f t="shared" si="111"/>
        <v>0.17634978079854063</v>
      </c>
      <c r="EF62" s="80">
        <f t="shared" si="112"/>
        <v>0.11046760867628719</v>
      </c>
      <c r="EG62" s="80">
        <f t="shared" si="113"/>
        <v>2.4176211453744495E-3</v>
      </c>
      <c r="EH62" s="80">
        <f t="shared" si="114"/>
        <v>0.3154097319399371</v>
      </c>
      <c r="EI62" s="80">
        <f t="shared" si="115"/>
        <v>0.38422787076433651</v>
      </c>
      <c r="EJ62" s="80">
        <f t="shared" si="116"/>
        <v>1.1349023619328514E-2</v>
      </c>
      <c r="EK62" s="80">
        <f t="shared" si="117"/>
        <v>3.7368890398743049E-4</v>
      </c>
      <c r="EL62" s="80">
        <f t="shared" si="118"/>
        <v>0</v>
      </c>
      <c r="EM62" s="80">
        <f t="shared" si="119"/>
        <v>2.6294129703325355</v>
      </c>
      <c r="EN62" s="80">
        <f t="shared" si="120"/>
        <v>2.2818781483538491</v>
      </c>
      <c r="EO62" s="80"/>
      <c r="EP62" s="80">
        <f t="shared" si="121"/>
        <v>1.8025851084803699</v>
      </c>
      <c r="EQ62" s="80">
        <f t="shared" si="122"/>
        <v>5.5796586821093182E-2</v>
      </c>
      <c r="ER62" s="80">
        <f t="shared" si="123"/>
        <v>0.1974148915196301</v>
      </c>
      <c r="ES62" s="80">
        <f t="shared" si="124"/>
        <v>7.085758266115727E-2</v>
      </c>
      <c r="ET62" s="80">
        <f t="shared" si="125"/>
        <v>0.26827247418078737</v>
      </c>
      <c r="EU62" s="80">
        <f t="shared" si="126"/>
        <v>0.25207362233932379</v>
      </c>
      <c r="EV62" s="80">
        <f t="shared" si="127"/>
        <v>5.5167168626281604E-3</v>
      </c>
      <c r="EW62" s="80">
        <f t="shared" si="128"/>
        <v>0.71972657509188753</v>
      </c>
      <c r="EX62" s="80">
        <f t="shared" si="129"/>
        <v>0.87676118228566624</v>
      </c>
      <c r="EY62" s="80">
        <f t="shared" si="130"/>
        <v>5.1794178004194891E-2</v>
      </c>
      <c r="EZ62" s="80">
        <f t="shared" si="131"/>
        <v>1.7054250885824344E-3</v>
      </c>
      <c r="FA62" s="80">
        <f t="shared" si="132"/>
        <v>0</v>
      </c>
      <c r="FB62" s="80">
        <f t="shared" si="133"/>
        <v>4.0342318691545334</v>
      </c>
      <c r="FC62" s="80">
        <f t="shared" si="134"/>
        <v>6.6758313220481355E-2</v>
      </c>
      <c r="FD62" s="80">
        <f t="shared" si="135"/>
        <v>0.10182419929682673</v>
      </c>
      <c r="FE62" s="80">
        <f t="shared" si="136"/>
        <v>5.1794178004194891E-2</v>
      </c>
      <c r="FF62" s="80">
        <f t="shared" si="137"/>
        <v>1.9063404656962379E-2</v>
      </c>
      <c r="FG62" s="80">
        <f t="shared" si="138"/>
        <v>8.9175743431333859E-2</v>
      </c>
      <c r="FH62" s="80">
        <f t="shared" si="139"/>
        <v>0</v>
      </c>
      <c r="FI62" s="184">
        <f t="shared" si="140"/>
        <v>0.76852203419736997</v>
      </c>
      <c r="FJ62" s="80">
        <f t="shared" si="141"/>
        <v>0.1016390816169207</v>
      </c>
      <c r="FK62" s="80">
        <f t="shared" si="142"/>
        <v>1.0301944419067817</v>
      </c>
      <c r="FL62" s="80">
        <f t="shared" si="143"/>
        <v>0.76852203419736997</v>
      </c>
      <c r="FM62" s="80">
        <f t="shared" si="144"/>
        <v>2.5835171150728273</v>
      </c>
      <c r="FN62" s="80">
        <f t="shared" si="145"/>
        <v>-3.3188849789381831</v>
      </c>
      <c r="FO62" s="80">
        <f t="shared" si="146"/>
        <v>-3.3188849789381831</v>
      </c>
      <c r="FP62" s="80">
        <f t="shared" si="147"/>
        <v>0.45553137932936216</v>
      </c>
      <c r="FQ62" s="185">
        <f t="shared" ca="1" si="148"/>
        <v>1450.4924565219324</v>
      </c>
      <c r="FR62" s="185">
        <f t="shared" ca="1" si="149"/>
        <v>9.6464555502982741</v>
      </c>
      <c r="FS62" s="80">
        <f t="shared" ca="1" si="150"/>
        <v>0.14504924565219324</v>
      </c>
      <c r="FT62" s="184">
        <f t="shared" ca="1" si="151"/>
        <v>-3.0733422356025897</v>
      </c>
      <c r="FU62" s="184">
        <f t="shared" ca="1" si="152"/>
        <v>5.6909088358207276</v>
      </c>
      <c r="FV62" s="80">
        <f t="shared" si="153"/>
        <v>176.89569319593463</v>
      </c>
      <c r="FW62" s="80">
        <f t="shared" si="154"/>
        <v>5.851914864345386E-2</v>
      </c>
      <c r="FX62" s="184">
        <f t="shared" si="155"/>
        <v>74.061167819718747</v>
      </c>
      <c r="FY62" s="184">
        <f t="shared" si="156"/>
        <v>315.57373399435897</v>
      </c>
      <c r="FZ62" s="184">
        <f t="shared" si="157"/>
        <v>1.6611494615586205E-3</v>
      </c>
      <c r="GA62" s="184">
        <f t="shared" si="158"/>
        <v>0.29302542675666199</v>
      </c>
      <c r="GB62" s="80">
        <f t="shared" si="159"/>
        <v>0.93407207715248919</v>
      </c>
      <c r="GC62" s="80">
        <f t="shared" si="160"/>
        <v>0.19341248270273181</v>
      </c>
      <c r="GD62" s="80">
        <f t="shared" si="161"/>
        <v>0.13325096168424425</v>
      </c>
      <c r="GE62" s="80">
        <f t="shared" si="162"/>
        <v>0.8733458305177495</v>
      </c>
      <c r="GF62" s="80">
        <f t="shared" si="163"/>
        <v>3.1696053692980453E-2</v>
      </c>
      <c r="GG62" s="80">
        <f t="shared" si="164"/>
        <v>0.18531530911884242</v>
      </c>
      <c r="GH62" s="80">
        <f t="shared" si="165"/>
        <v>0.86674903831575578</v>
      </c>
      <c r="GI62" s="80">
        <f t="shared" si="166"/>
        <v>0.33836253112577919</v>
      </c>
      <c r="GJ62" s="80">
        <f t="shared" si="167"/>
        <v>-1.2217453402049661E-2</v>
      </c>
      <c r="GK62" s="80">
        <f t="shared" si="168"/>
        <v>2.4995608751491444E-2</v>
      </c>
      <c r="GL62" s="80">
        <f t="shared" si="169"/>
        <v>2.4995608751491444E-2</v>
      </c>
      <c r="GM62" s="80">
        <f t="shared" si="170"/>
        <v>0.16031970036735096</v>
      </c>
      <c r="GN62" s="80">
        <f t="shared" si="171"/>
        <v>4.093231409601937E-2</v>
      </c>
      <c r="GO62" s="80">
        <f t="shared" si="172"/>
        <v>0.67879426099586815</v>
      </c>
      <c r="GP62" s="80">
        <f t="shared" si="173"/>
        <v>0.87676118228566624</v>
      </c>
      <c r="GQ62" s="80">
        <f t="shared" si="174"/>
        <v>5.1794178004194891E-2</v>
      </c>
      <c r="GR62" s="80">
        <f t="shared" si="175"/>
        <v>440.14040977856899</v>
      </c>
      <c r="GS62" s="80">
        <f t="shared" si="176"/>
        <v>11.70419178444768</v>
      </c>
      <c r="GT62" s="80">
        <f t="shared" si="177"/>
        <v>2.3142619576557273</v>
      </c>
      <c r="GU62" s="80">
        <f t="shared" si="178"/>
        <v>9.5174023008591777E-6</v>
      </c>
      <c r="GV62" s="80">
        <f t="shared" si="179"/>
        <v>1960.1334793058566</v>
      </c>
      <c r="GW62" s="80">
        <f t="shared" si="180"/>
        <v>-8.3515319530700748E-3</v>
      </c>
      <c r="GX62" s="184">
        <f t="shared" ca="1" si="181"/>
        <v>24.209508840371882</v>
      </c>
      <c r="GY62" s="81" t="e">
        <f>#REF!</f>
        <v>#REF!</v>
      </c>
      <c r="GZ62" s="81" t="e">
        <f>#REF!</f>
        <v>#REF!</v>
      </c>
      <c r="HA62" s="81">
        <f t="shared" si="182"/>
        <v>7.1178459173391859</v>
      </c>
      <c r="HB62" s="81">
        <f t="shared" si="183"/>
        <v>4.672253924675978</v>
      </c>
      <c r="HC62" s="81" t="e">
        <f t="shared" si="184"/>
        <v>#REF!</v>
      </c>
      <c r="HD62" s="80">
        <f t="shared" si="185"/>
        <v>440.14040977856899</v>
      </c>
      <c r="HE62" s="80">
        <f t="shared" si="186"/>
        <v>11.70419178444768</v>
      </c>
      <c r="HF62" s="81">
        <f t="shared" si="187"/>
        <v>1.1531010375857704</v>
      </c>
      <c r="HG62" s="81"/>
      <c r="HH62" s="82">
        <f t="shared" si="188"/>
        <v>0.19083202598147059</v>
      </c>
      <c r="HI62" s="82">
        <f t="shared" si="189"/>
        <v>0.71972657509188753</v>
      </c>
      <c r="HJ62" s="82">
        <f t="shared" si="190"/>
        <v>5.1794178004194891E-2</v>
      </c>
      <c r="HK62" s="82">
        <f t="shared" si="191"/>
        <v>0</v>
      </c>
      <c r="HL62" s="82">
        <f t="shared" si="192"/>
        <v>1.4964135216286464E-2</v>
      </c>
      <c r="HM62" s="82">
        <f t="shared" si="193"/>
        <v>0</v>
      </c>
      <c r="HN62" s="82">
        <f t="shared" si="194"/>
        <v>0</v>
      </c>
      <c r="HO62" s="82">
        <f t="shared" si="195"/>
        <v>7.085758266115727E-2</v>
      </c>
      <c r="HP62" s="82">
        <f t="shared" si="196"/>
        <v>0.18245075630334362</v>
      </c>
      <c r="HQ62" s="82">
        <f t="shared" si="197"/>
        <v>0.20957687485079987</v>
      </c>
      <c r="HR62" s="82">
        <f t="shared" si="198"/>
        <v>0.5369710182058075</v>
      </c>
      <c r="HS62" s="82">
        <f t="shared" si="199"/>
        <v>0.14237527256022867</v>
      </c>
      <c r="HT62" s="82">
        <f t="shared" si="200"/>
        <v>5.6471495394846631E-2</v>
      </c>
      <c r="HU62" s="82">
        <f t="shared" si="201"/>
        <v>1.4973144315292267E-2</v>
      </c>
      <c r="HV62" s="82">
        <f t="shared" si="202"/>
        <v>5.1794178004194891E-2</v>
      </c>
      <c r="HW62" s="82"/>
      <c r="HX62" s="186">
        <f t="shared" si="203"/>
        <v>-8.8123510783850143E-7</v>
      </c>
      <c r="HY62" s="186">
        <f t="shared" si="204"/>
        <v>1.6963059191365086E-12</v>
      </c>
      <c r="HZ62" s="186">
        <f t="shared" si="205"/>
        <v>2.6796506270694769E-5</v>
      </c>
      <c r="IA62" s="186">
        <f t="shared" si="206"/>
        <v>7.3640511632776827E-9</v>
      </c>
      <c r="IB62" s="82">
        <f t="shared" si="207"/>
        <v>2.3142619576557273</v>
      </c>
      <c r="IC62" s="82" t="e">
        <f t="shared" ca="1" si="208"/>
        <v>#REF!</v>
      </c>
      <c r="ID62" s="82" t="e">
        <f ca="1">ID$8+ID$9*IE62+ID$10*#REF!+ID$11*EW62/(EW62+EU62)</f>
        <v>#REF!</v>
      </c>
      <c r="IE62" s="82" t="e">
        <f t="shared" ca="1" si="209"/>
        <v>#REF!</v>
      </c>
      <c r="IF62" s="82" t="e">
        <f ca="1">IF$8+IF$9*IE62+IF$10*#REF!+IF$11*(EW62/(EW62+EU62))</f>
        <v>#REF!</v>
      </c>
      <c r="IG62" s="82" t="e">
        <f t="shared" ca="1" si="210"/>
        <v>#REF!</v>
      </c>
      <c r="IH62" s="184">
        <f t="shared" si="211"/>
        <v>5.851914864345386E-2</v>
      </c>
      <c r="II62" s="187">
        <f t="shared" si="212"/>
        <v>-25</v>
      </c>
      <c r="IJ62" s="187"/>
      <c r="IK62" s="82">
        <f t="shared" si="213"/>
        <v>2.0688517818469148</v>
      </c>
      <c r="IL62" s="187">
        <f t="shared" si="214"/>
        <v>1960.1334793058566</v>
      </c>
      <c r="IM62" s="186">
        <f t="shared" si="215"/>
        <v>1.1985130265521095E-5</v>
      </c>
    </row>
    <row r="63" spans="1:247" ht="14" x14ac:dyDescent="0.2">
      <c r="A63" s="189" t="s">
        <v>233</v>
      </c>
      <c r="F63" s="193">
        <v>49.714800035873971</v>
      </c>
      <c r="G63" s="193">
        <v>1.7018759577322948</v>
      </c>
      <c r="H63" s="193">
        <v>18.940878306055897</v>
      </c>
      <c r="I63" s="193">
        <v>7.7213752675094165</v>
      </c>
      <c r="J63" s="193">
        <v>0.16017656072774539</v>
      </c>
      <c r="K63" s="193">
        <v>3.6239946864652395</v>
      </c>
      <c r="L63" s="193">
        <v>9.5405163983463357</v>
      </c>
      <c r="M63" s="193">
        <v>5.2157492586972092</v>
      </c>
      <c r="N63" s="193">
        <v>1.9020966586419767</v>
      </c>
      <c r="O63" s="193">
        <v>0.66072831300194967</v>
      </c>
      <c r="P63" s="193">
        <v>0.81780855694797228</v>
      </c>
      <c r="Q63" s="194">
        <v>1.5</v>
      </c>
      <c r="R63" s="176">
        <f t="shared" ca="1" si="4"/>
        <v>8.7006438692741028</v>
      </c>
      <c r="T63" s="4">
        <v>48.871400000000001</v>
      </c>
      <c r="U63" s="4">
        <v>1.4631000000000001</v>
      </c>
      <c r="V63" s="4">
        <v>3.8931</v>
      </c>
      <c r="W63" s="4">
        <v>7.8350999999999997</v>
      </c>
      <c r="X63" s="4">
        <v>0.15809999999999999</v>
      </c>
      <c r="Y63" s="4">
        <v>13.9345</v>
      </c>
      <c r="Z63" s="4">
        <v>21.906099999999999</v>
      </c>
      <c r="AA63" s="4">
        <v>0.56569999999999998</v>
      </c>
      <c r="AB63" s="4">
        <v>1.7999999999999999E-2</v>
      </c>
      <c r="AC63" s="4">
        <v>0</v>
      </c>
      <c r="AE63" s="177">
        <f t="shared" ca="1" si="22"/>
        <v>1380.5154880873567</v>
      </c>
      <c r="AF63" s="178">
        <f t="shared" ca="1" si="23"/>
        <v>1107.3654880873569</v>
      </c>
      <c r="AG63" s="178">
        <f t="shared" ca="1" si="24"/>
        <v>6.0451542465383783</v>
      </c>
      <c r="AH63" s="175"/>
      <c r="AI63" s="179">
        <f t="shared" ca="1" si="25"/>
        <v>1404.4711955998159</v>
      </c>
      <c r="AJ63" s="179">
        <f t="shared" ca="1" si="26"/>
        <v>4.3244736178511802</v>
      </c>
      <c r="AK63" s="179"/>
      <c r="AL63" s="179">
        <f t="shared" si="27"/>
        <v>1355.6394124961505</v>
      </c>
      <c r="AM63" s="179">
        <f t="shared" si="28"/>
        <v>2.4464516527337627</v>
      </c>
      <c r="AN63" s="180"/>
      <c r="AO63" s="179">
        <f t="shared" ca="1" si="29"/>
        <v>1364.2360373527838</v>
      </c>
      <c r="AP63" s="179">
        <f t="shared" ca="1" si="30"/>
        <v>1091.0860373527839</v>
      </c>
      <c r="AQ63" s="179">
        <f t="shared" ca="1" si="31"/>
        <v>2.8437156043597733</v>
      </c>
      <c r="AR63" s="179"/>
      <c r="AS63" s="179">
        <f t="shared" ca="1" si="32"/>
        <v>1372.493868268951</v>
      </c>
      <c r="AT63" s="179">
        <f t="shared" ca="1" si="33"/>
        <v>1099.3438682689512</v>
      </c>
      <c r="AU63" s="181">
        <f t="shared" ca="1" si="34"/>
        <v>3.1476251659450982</v>
      </c>
      <c r="AV63" s="80"/>
      <c r="AW63" s="181">
        <f t="shared" si="35"/>
        <v>1382.9066096437182</v>
      </c>
      <c r="AX63" s="181">
        <f t="shared" si="36"/>
        <v>1109.7566096437181</v>
      </c>
      <c r="AY63" s="181">
        <f t="shared" ca="1" si="37"/>
        <v>1404.4711955998159</v>
      </c>
      <c r="AZ63" s="181">
        <f t="shared" ca="1" si="38"/>
        <v>1131.3211955998158</v>
      </c>
      <c r="BA63" s="181">
        <f t="shared" ca="1" si="39"/>
        <v>4.3244736178511802</v>
      </c>
      <c r="BB63" s="181"/>
      <c r="BC63" s="181">
        <f t="shared" si="40"/>
        <v>1355.6394124961505</v>
      </c>
      <c r="BD63" s="181">
        <f t="shared" si="41"/>
        <v>2.4464516527337627</v>
      </c>
      <c r="BE63" s="181">
        <f t="shared" si="42"/>
        <v>1082.4894124961506</v>
      </c>
      <c r="BF63" s="181"/>
      <c r="BG63" s="181">
        <f t="shared" ca="1" si="43"/>
        <v>4.8487004787352674</v>
      </c>
      <c r="BH63" s="181">
        <f t="shared" ca="1" si="44"/>
        <v>5.3556957826258227</v>
      </c>
      <c r="BI63" s="181">
        <f t="shared" ca="1" si="45"/>
        <v>1097.7545544588056</v>
      </c>
      <c r="BJ63" s="181">
        <f t="shared" ca="1" si="46"/>
        <v>1109.2480314815898</v>
      </c>
      <c r="BK63" s="181">
        <f t="shared" ca="1" si="47"/>
        <v>1109.2480314815898</v>
      </c>
      <c r="BL63" s="181"/>
      <c r="BM63" s="181">
        <f t="shared" si="48"/>
        <v>1097.3609691855127</v>
      </c>
      <c r="BN63" s="180"/>
      <c r="BO63" s="182">
        <f t="shared" ca="1" si="49"/>
        <v>0.77265891433297562</v>
      </c>
      <c r="BP63" s="182">
        <f t="shared" ca="1" si="50"/>
        <v>0.78446331241374989</v>
      </c>
      <c r="BQ63" s="182">
        <f t="shared" ca="1" si="51"/>
        <v>5.0711762186381203E-2</v>
      </c>
      <c r="BR63" s="182">
        <f t="shared" ca="1" si="52"/>
        <v>1.1599309476440106E-2</v>
      </c>
      <c r="BS63" s="182">
        <f t="shared" ca="1" si="53"/>
        <v>2.4465180529529996E-2</v>
      </c>
      <c r="BT63" s="182">
        <f t="shared" ca="1" si="54"/>
        <v>0.12021631482367064</v>
      </c>
      <c r="BU63" s="182">
        <f t="shared" si="55"/>
        <v>0.35207280818947695</v>
      </c>
      <c r="BV63" s="181">
        <f t="shared" ca="1" si="56"/>
        <v>1.3435286876192487</v>
      </c>
      <c r="BW63" s="180"/>
      <c r="BX63" s="182">
        <f t="shared" si="57"/>
        <v>0.81561351000223226</v>
      </c>
      <c r="BY63" s="182">
        <f t="shared" si="58"/>
        <v>0.10999202152106241</v>
      </c>
      <c r="BZ63" s="182">
        <f t="shared" si="59"/>
        <v>0</v>
      </c>
      <c r="CA63" s="182">
        <f t="shared" si="60"/>
        <v>2.6051528394813922E-2</v>
      </c>
      <c r="CB63" s="182">
        <f t="shared" si="61"/>
        <v>7.3919591962005038E-2</v>
      </c>
      <c r="CC63" s="182">
        <f t="shared" si="62"/>
        <v>0</v>
      </c>
      <c r="CD63" s="182">
        <f t="shared" si="63"/>
        <v>1.0255766518801137</v>
      </c>
      <c r="CE63" s="182">
        <f t="shared" si="64"/>
        <v>0.26390404439567872</v>
      </c>
      <c r="CF63" s="180"/>
      <c r="CG63" s="181">
        <f t="shared" ca="1" si="65"/>
        <v>2.0500551720974727</v>
      </c>
      <c r="CH63" s="181">
        <f t="shared" ca="1" si="66"/>
        <v>1.2540451436166791</v>
      </c>
      <c r="CI63" s="181">
        <f t="shared" ca="1" si="67"/>
        <v>6.7745146782105969</v>
      </c>
      <c r="CJ63" s="181">
        <f t="shared" ca="1" si="68"/>
        <v>1124.1868000219633</v>
      </c>
      <c r="CK63" s="183">
        <f t="shared" ca="1" si="69"/>
        <v>0.26422660127511494</v>
      </c>
      <c r="CL63" s="79"/>
      <c r="CM63" s="181">
        <f t="shared" si="70"/>
        <v>-1.4980896647778059</v>
      </c>
      <c r="CN63" s="181">
        <f t="shared" si="71"/>
        <v>-1.9495316866653689</v>
      </c>
      <c r="CO63" s="181">
        <f t="shared" ca="1" si="72"/>
        <v>756.82080752049535</v>
      </c>
      <c r="CP63" s="184"/>
      <c r="CQ63" s="80">
        <f t="shared" si="73"/>
        <v>0.82741747903984852</v>
      </c>
      <c r="CR63" s="80">
        <f t="shared" si="74"/>
        <v>2.1305727649041983E-2</v>
      </c>
      <c r="CS63" s="80">
        <f t="shared" si="75"/>
        <v>0.37153182699377013</v>
      </c>
      <c r="CT63" s="80">
        <f t="shared" si="76"/>
        <v>0.10747059375987407</v>
      </c>
      <c r="CU63" s="80">
        <f t="shared" si="77"/>
        <v>2.2579955697303315E-3</v>
      </c>
      <c r="CV63" s="80">
        <f t="shared" si="78"/>
        <v>8.9915609374292618E-2</v>
      </c>
      <c r="CW63" s="80">
        <f t="shared" si="79"/>
        <v>0.17013121860760905</v>
      </c>
      <c r="CX63" s="80">
        <f t="shared" si="80"/>
        <v>0.16830725484631734</v>
      </c>
      <c r="CY63" s="80">
        <f t="shared" si="81"/>
        <v>4.0385932707163293E-2</v>
      </c>
      <c r="CZ63" s="80">
        <f t="shared" si="82"/>
        <v>8.6938965461689638E-3</v>
      </c>
      <c r="DA63" s="80">
        <f t="shared" si="83"/>
        <v>1.1523542937330959E-2</v>
      </c>
      <c r="DB63" s="80">
        <f t="shared" si="84"/>
        <v>1.8189410780311477</v>
      </c>
      <c r="DC63" s="80"/>
      <c r="DD63" s="80">
        <f t="shared" si="85"/>
        <v>0.45488965477400678</v>
      </c>
      <c r="DE63" s="80">
        <f t="shared" si="86"/>
        <v>1.1713258833047885E-2</v>
      </c>
      <c r="DF63" s="80">
        <f t="shared" si="87"/>
        <v>0.20425720848303805</v>
      </c>
      <c r="DG63" s="80">
        <f t="shared" si="88"/>
        <v>5.9084153443937852E-2</v>
      </c>
      <c r="DH63" s="80">
        <f t="shared" si="89"/>
        <v>1.2413791722018965E-3</v>
      </c>
      <c r="DI63" s="80">
        <f t="shared" si="90"/>
        <v>4.943294230927963E-2</v>
      </c>
      <c r="DJ63" s="80">
        <f t="shared" si="91"/>
        <v>9.3533111469318142E-2</v>
      </c>
      <c r="DK63" s="80">
        <f t="shared" si="92"/>
        <v>9.2530350146633633E-2</v>
      </c>
      <c r="DL63" s="80">
        <f t="shared" si="93"/>
        <v>2.2202991177085133E-2</v>
      </c>
      <c r="DM63" s="80">
        <f t="shared" si="94"/>
        <v>4.7796471535952022E-3</v>
      </c>
      <c r="DN63" s="80">
        <f t="shared" si="95"/>
        <v>6.3353030378555386E-3</v>
      </c>
      <c r="DO63" s="80">
        <f t="shared" si="96"/>
        <v>0.99999999999999989</v>
      </c>
      <c r="DP63" s="80">
        <f t="shared" si="97"/>
        <v>45.553137932936217</v>
      </c>
      <c r="DQ63" s="80">
        <f t="shared" si="98"/>
        <v>0.81338053368350804</v>
      </c>
      <c r="DR63" s="80">
        <f t="shared" si="99"/>
        <v>1.8316499496737557E-2</v>
      </c>
      <c r="DS63" s="80">
        <f t="shared" si="100"/>
        <v>3.818224615294083E-2</v>
      </c>
      <c r="DT63" s="80">
        <f t="shared" si="101"/>
        <v>0.10905348075895242</v>
      </c>
      <c r="DU63" s="80">
        <f t="shared" si="102"/>
        <v>2.2287224669603522E-3</v>
      </c>
      <c r="DV63" s="80">
        <f t="shared" si="103"/>
        <v>0.34573148341124044</v>
      </c>
      <c r="DW63" s="80">
        <f t="shared" si="104"/>
        <v>0.39064043625417727</v>
      </c>
      <c r="DX63" s="80">
        <f t="shared" si="105"/>
        <v>9.1272997746007101E-3</v>
      </c>
      <c r="DY63" s="80">
        <f t="shared" si="106"/>
        <v>1.9109091681175422E-4</v>
      </c>
      <c r="DZ63" s="80">
        <f t="shared" si="107"/>
        <v>0</v>
      </c>
      <c r="EA63" s="80">
        <f t="shared" si="108"/>
        <v>1.7268517929159295</v>
      </c>
      <c r="EB63" s="80"/>
      <c r="EC63" s="80">
        <f t="shared" si="109"/>
        <v>1.6267610673670161</v>
      </c>
      <c r="ED63" s="80">
        <f t="shared" si="110"/>
        <v>3.6632998993475115E-2</v>
      </c>
      <c r="EE63" s="80">
        <f t="shared" si="111"/>
        <v>0.11454673845882249</v>
      </c>
      <c r="EF63" s="80">
        <f t="shared" si="112"/>
        <v>0.10905348075895242</v>
      </c>
      <c r="EG63" s="80">
        <f t="shared" si="113"/>
        <v>2.2287224669603522E-3</v>
      </c>
      <c r="EH63" s="80">
        <f t="shared" si="114"/>
        <v>0.34573148341124044</v>
      </c>
      <c r="EI63" s="80">
        <f t="shared" si="115"/>
        <v>0.39064043625417727</v>
      </c>
      <c r="EJ63" s="80">
        <f t="shared" si="116"/>
        <v>9.1272997746007101E-3</v>
      </c>
      <c r="EK63" s="80">
        <f t="shared" si="117"/>
        <v>1.9109091681175422E-4</v>
      </c>
      <c r="EL63" s="80">
        <f t="shared" si="118"/>
        <v>0</v>
      </c>
      <c r="EM63" s="80">
        <f t="shared" si="119"/>
        <v>2.6349133184020568</v>
      </c>
      <c r="EN63" s="80">
        <f t="shared" si="120"/>
        <v>2.2771147567156782</v>
      </c>
      <c r="EO63" s="80"/>
      <c r="EP63" s="80">
        <f t="shared" si="121"/>
        <v>1.8521608160759899</v>
      </c>
      <c r="EQ63" s="80">
        <f t="shared" si="122"/>
        <v>4.1708771295396387E-2</v>
      </c>
      <c r="ER63" s="80">
        <f t="shared" si="123"/>
        <v>0.14783918392401008</v>
      </c>
      <c r="ES63" s="80">
        <f t="shared" si="124"/>
        <v>2.6051528394813922E-2</v>
      </c>
      <c r="ET63" s="80">
        <f t="shared" si="125"/>
        <v>0.173890712318824</v>
      </c>
      <c r="EU63" s="80">
        <f t="shared" si="126"/>
        <v>0.24832729030741985</v>
      </c>
      <c r="EV63" s="80">
        <f t="shared" si="127"/>
        <v>5.075056818139188E-3</v>
      </c>
      <c r="EW63" s="80">
        <f t="shared" si="128"/>
        <v>0.78727026273693734</v>
      </c>
      <c r="EX63" s="80">
        <f t="shared" si="129"/>
        <v>0.88953310196423729</v>
      </c>
      <c r="EY63" s="80">
        <f t="shared" si="130"/>
        <v>4.1567818011421918E-2</v>
      </c>
      <c r="EZ63" s="80">
        <f t="shared" si="131"/>
        <v>8.7027189309274715E-4</v>
      </c>
      <c r="FA63" s="80">
        <f t="shared" si="132"/>
        <v>0</v>
      </c>
      <c r="FB63" s="80">
        <f t="shared" si="133"/>
        <v>4.0404041014214584</v>
      </c>
      <c r="FC63" s="80">
        <f t="shared" si="134"/>
        <v>7.9937930949825306E-2</v>
      </c>
      <c r="FD63" s="80">
        <f t="shared" si="135"/>
        <v>0.12000017940951224</v>
      </c>
      <c r="FE63" s="80">
        <f t="shared" si="136"/>
        <v>2.6051528394813922E-2</v>
      </c>
      <c r="FF63" s="80">
        <f t="shared" si="137"/>
        <v>0</v>
      </c>
      <c r="FG63" s="80">
        <f t="shared" si="138"/>
        <v>7.3919591962005038E-2</v>
      </c>
      <c r="FH63" s="80">
        <f t="shared" si="139"/>
        <v>0</v>
      </c>
      <c r="FI63" s="184">
        <f t="shared" si="140"/>
        <v>0.81561351000223226</v>
      </c>
      <c r="FJ63" s="80">
        <f t="shared" si="141"/>
        <v>0.10999202152106241</v>
      </c>
      <c r="FK63" s="80">
        <f t="shared" si="142"/>
        <v>1.0255766518801137</v>
      </c>
      <c r="FL63" s="80">
        <f t="shared" si="143"/>
        <v>0.81561351000223226</v>
      </c>
      <c r="FM63" s="80">
        <f t="shared" si="144"/>
        <v>1.8963158039296641</v>
      </c>
      <c r="FN63" s="80">
        <f t="shared" si="145"/>
        <v>-4.0655576588772755</v>
      </c>
      <c r="FO63" s="80">
        <f t="shared" si="146"/>
        <v>-4.0655576588772755</v>
      </c>
      <c r="FP63" s="80">
        <f t="shared" si="147"/>
        <v>0.45553137932936216</v>
      </c>
      <c r="FQ63" s="185">
        <f t="shared" ca="1" si="148"/>
        <v>1404.4711955998159</v>
      </c>
      <c r="FR63" s="185">
        <f t="shared" ca="1" si="149"/>
        <v>4.3244736178511802</v>
      </c>
      <c r="FS63" s="80">
        <f t="shared" ca="1" si="150"/>
        <v>0.1404471195599816</v>
      </c>
      <c r="FT63" s="184">
        <f t="shared" ca="1" si="151"/>
        <v>-0.64583074773435645</v>
      </c>
      <c r="FU63" s="184">
        <f t="shared" ca="1" si="152"/>
        <v>5.6877315588829518</v>
      </c>
      <c r="FV63" s="80">
        <f t="shared" si="153"/>
        <v>173.40185340131646</v>
      </c>
      <c r="FW63" s="80">
        <f t="shared" si="154"/>
        <v>6.0670512841390932E-2</v>
      </c>
      <c r="FX63" s="184">
        <f t="shared" si="155"/>
        <v>76.020869344717028</v>
      </c>
      <c r="FY63" s="184">
        <f t="shared" si="156"/>
        <v>312.69513965714367</v>
      </c>
      <c r="FZ63" s="184">
        <f t="shared" si="157"/>
        <v>1.6611494615586205E-3</v>
      </c>
      <c r="GA63" s="184">
        <f t="shared" si="158"/>
        <v>0.26390404439567872</v>
      </c>
      <c r="GB63" s="80">
        <f t="shared" si="159"/>
        <v>0.93617597679379838</v>
      </c>
      <c r="GC63" s="80">
        <f t="shared" si="160"/>
        <v>0.14769823064003562</v>
      </c>
      <c r="GD63" s="80">
        <f t="shared" si="161"/>
        <v>0.13188921833382056</v>
      </c>
      <c r="GE63" s="80">
        <f t="shared" si="162"/>
        <v>0.93223970030978964</v>
      </c>
      <c r="GF63" s="80">
        <f t="shared" si="163"/>
        <v>2.3419921784742281E-2</v>
      </c>
      <c r="GG63" s="80">
        <f t="shared" si="164"/>
        <v>0.16838935935759453</v>
      </c>
      <c r="GH63" s="80">
        <f t="shared" si="165"/>
        <v>0.8681107816661795</v>
      </c>
      <c r="GI63" s="80">
        <f t="shared" si="166"/>
        <v>0.32762814160204679</v>
      </c>
      <c r="GJ63" s="80">
        <f t="shared" si="167"/>
        <v>-1.0747286379316537E-2</v>
      </c>
      <c r="GK63" s="80">
        <f t="shared" si="168"/>
        <v>2.288045077135412E-2</v>
      </c>
      <c r="GL63" s="80">
        <f t="shared" si="169"/>
        <v>2.288045077135412E-2</v>
      </c>
      <c r="GM63" s="80">
        <f t="shared" si="170"/>
        <v>0.14550890858624041</v>
      </c>
      <c r="GN63" s="80">
        <f t="shared" si="171"/>
        <v>4.0943572434847503E-2</v>
      </c>
      <c r="GO63" s="80">
        <f t="shared" si="172"/>
        <v>0.74632669030208987</v>
      </c>
      <c r="GP63" s="80">
        <f t="shared" si="173"/>
        <v>0.88953310196423729</v>
      </c>
      <c r="GQ63" s="80">
        <f t="shared" si="174"/>
        <v>4.1567818011421918E-2</v>
      </c>
      <c r="GR63" s="80">
        <f t="shared" si="175"/>
        <v>440.9714913907045</v>
      </c>
      <c r="GS63" s="80">
        <f t="shared" si="176"/>
        <v>11.823016856801617</v>
      </c>
      <c r="GT63" s="80">
        <f t="shared" si="177"/>
        <v>2.268474660992164</v>
      </c>
      <c r="GU63" s="80">
        <f t="shared" si="178"/>
        <v>9.3291020433302726E-6</v>
      </c>
      <c r="GV63" s="80">
        <f t="shared" si="179"/>
        <v>1902.9285381116974</v>
      </c>
      <c r="GW63" s="80">
        <f t="shared" si="180"/>
        <v>-8.2694668025470857E-3</v>
      </c>
      <c r="GX63" s="184">
        <f t="shared" ca="1" si="181"/>
        <v>19.7491396782106</v>
      </c>
      <c r="GY63" s="81" t="e">
        <f>#REF!</f>
        <v>#REF!</v>
      </c>
      <c r="GZ63" s="81" t="e">
        <f>#REF!</f>
        <v>#REF!</v>
      </c>
      <c r="HA63" s="81">
        <f t="shared" si="182"/>
        <v>7.1178459173391859</v>
      </c>
      <c r="HB63" s="81">
        <f t="shared" si="183"/>
        <v>4.672253924675978</v>
      </c>
      <c r="HC63" s="81" t="e">
        <f t="shared" si="184"/>
        <v>#REF!</v>
      </c>
      <c r="HD63" s="80">
        <f t="shared" si="185"/>
        <v>440.9714913907045</v>
      </c>
      <c r="HE63" s="80">
        <f t="shared" si="186"/>
        <v>11.823016856801617</v>
      </c>
      <c r="HF63" s="81">
        <f t="shared" si="187"/>
        <v>-1.855225897563173</v>
      </c>
      <c r="HG63" s="81"/>
      <c r="HH63" s="82">
        <f t="shared" si="188"/>
        <v>0.17346441617573372</v>
      </c>
      <c r="HI63" s="82">
        <f t="shared" si="189"/>
        <v>0.78727026273693734</v>
      </c>
      <c r="HJ63" s="82">
        <f t="shared" si="190"/>
        <v>4.1567818011421918E-2</v>
      </c>
      <c r="HK63" s="82">
        <f t="shared" si="191"/>
        <v>0</v>
      </c>
      <c r="HL63" s="82">
        <f t="shared" si="192"/>
        <v>3.8370112938403388E-2</v>
      </c>
      <c r="HM63" s="82">
        <f t="shared" si="193"/>
        <v>0</v>
      </c>
      <c r="HN63" s="82">
        <f t="shared" si="194"/>
        <v>0</v>
      </c>
      <c r="HO63" s="82">
        <f t="shared" si="195"/>
        <v>2.6051528394813922E-2</v>
      </c>
      <c r="HP63" s="82">
        <f t="shared" si="196"/>
        <v>0.1094690709856067</v>
      </c>
      <c r="HQ63" s="82">
        <f t="shared" si="197"/>
        <v>0.18055392397415612</v>
      </c>
      <c r="HR63" s="82">
        <f t="shared" si="198"/>
        <v>0.60777817075029805</v>
      </c>
      <c r="HS63" s="82">
        <f t="shared" si="199"/>
        <v>0.13391574728992917</v>
      </c>
      <c r="HT63" s="82">
        <f t="shared" si="200"/>
        <v>5.6459080767736633E-2</v>
      </c>
      <c r="HU63" s="82">
        <f t="shared" si="201"/>
        <v>1.2439999256604118E-2</v>
      </c>
      <c r="HV63" s="82">
        <f t="shared" si="202"/>
        <v>4.1567818011421918E-2</v>
      </c>
      <c r="HW63" s="82"/>
      <c r="HX63" s="186">
        <f t="shared" si="203"/>
        <v>-8.8043996630515145E-7</v>
      </c>
      <c r="HY63" s="186">
        <f t="shared" si="204"/>
        <v>1.6744470067179696E-12</v>
      </c>
      <c r="HZ63" s="186">
        <f t="shared" si="205"/>
        <v>2.708791297775594E-5</v>
      </c>
      <c r="IA63" s="186">
        <f t="shared" si="206"/>
        <v>7.5739507261697592E-9</v>
      </c>
      <c r="IB63" s="82">
        <f t="shared" si="207"/>
        <v>2.268474660992164</v>
      </c>
      <c r="IC63" s="82" t="e">
        <f t="shared" ca="1" si="208"/>
        <v>#REF!</v>
      </c>
      <c r="ID63" s="82" t="e">
        <f ca="1">ID$8+ID$9*IE63+ID$10*#REF!+ID$11*EW63/(EW63+EU63)</f>
        <v>#REF!</v>
      </c>
      <c r="IE63" s="82" t="e">
        <f t="shared" ca="1" si="209"/>
        <v>#REF!</v>
      </c>
      <c r="IF63" s="82" t="e">
        <f ca="1">IF$8+IF$9*IE63+IF$10*#REF!+IF$11*(EW63/(EW63+EU63))</f>
        <v>#REF!</v>
      </c>
      <c r="IG63" s="82" t="e">
        <f t="shared" ca="1" si="210"/>
        <v>#REF!</v>
      </c>
      <c r="IH63" s="184">
        <f t="shared" si="211"/>
        <v>6.0670512841390932E-2</v>
      </c>
      <c r="II63" s="187">
        <f t="shared" si="212"/>
        <v>-25</v>
      </c>
      <c r="IJ63" s="187"/>
      <c r="IK63" s="82">
        <f t="shared" si="213"/>
        <v>2.0755071741494584</v>
      </c>
      <c r="IL63" s="187">
        <f t="shared" si="214"/>
        <v>1902.9285381116974</v>
      </c>
      <c r="IM63" s="186">
        <f t="shared" si="215"/>
        <v>1.2236197275559635E-5</v>
      </c>
    </row>
    <row r="64" spans="1:247" ht="14" x14ac:dyDescent="0.2">
      <c r="A64" s="189" t="s">
        <v>233</v>
      </c>
      <c r="F64" s="193">
        <v>49.714800035873971</v>
      </c>
      <c r="G64" s="193">
        <v>1.7018759577322948</v>
      </c>
      <c r="H64" s="193">
        <v>18.940878306055897</v>
      </c>
      <c r="I64" s="193">
        <v>7.7213752675094165</v>
      </c>
      <c r="J64" s="193">
        <v>0.16017656072774539</v>
      </c>
      <c r="K64" s="193">
        <v>3.6239946864652395</v>
      </c>
      <c r="L64" s="193">
        <v>9.5405163983463357</v>
      </c>
      <c r="M64" s="193">
        <v>5.2157492586972092</v>
      </c>
      <c r="N64" s="193">
        <v>1.9020966586419767</v>
      </c>
      <c r="O64" s="193">
        <v>0.66072831300194967</v>
      </c>
      <c r="P64" s="193">
        <v>0.81780855694797228</v>
      </c>
      <c r="Q64" s="194">
        <v>1.5</v>
      </c>
      <c r="R64" s="176">
        <f t="shared" ca="1" si="4"/>
        <v>3.6849738075799836</v>
      </c>
      <c r="T64" s="4">
        <v>49.122399999999999</v>
      </c>
      <c r="U64" s="4">
        <v>1.4515</v>
      </c>
      <c r="V64" s="4">
        <v>3.3996</v>
      </c>
      <c r="W64" s="4">
        <v>7.5697000000000001</v>
      </c>
      <c r="X64" s="4">
        <v>0.19719999999999999</v>
      </c>
      <c r="Y64" s="4">
        <v>14.0861</v>
      </c>
      <c r="Z64" s="4">
        <v>21.965</v>
      </c>
      <c r="AA64" s="4">
        <v>0.62629999999999997</v>
      </c>
      <c r="AB64" s="4">
        <v>0</v>
      </c>
      <c r="AC64" s="4">
        <v>0</v>
      </c>
      <c r="AE64" s="177">
        <f t="shared" ca="1" si="22"/>
        <v>1353.7599623041342</v>
      </c>
      <c r="AF64" s="178">
        <f t="shared" ca="1" si="23"/>
        <v>1080.6099623041341</v>
      </c>
      <c r="AG64" s="178">
        <f t="shared" ca="1" si="24"/>
        <v>3.4007108380832678</v>
      </c>
      <c r="AH64" s="175"/>
      <c r="AI64" s="179">
        <f t="shared" ca="1" si="25"/>
        <v>1377.511109908326</v>
      </c>
      <c r="AJ64" s="179">
        <f t="shared" ca="1" si="26"/>
        <v>1.0673064548470856</v>
      </c>
      <c r="AK64" s="179"/>
      <c r="AL64" s="179">
        <f t="shared" si="27"/>
        <v>1338.6231897009131</v>
      </c>
      <c r="AM64" s="179">
        <f t="shared" si="28"/>
        <v>9.567458745573898E-2</v>
      </c>
      <c r="AN64" s="180"/>
      <c r="AO64" s="179">
        <f t="shared" ca="1" si="29"/>
        <v>1335.0957088060097</v>
      </c>
      <c r="AP64" s="179">
        <f t="shared" ca="1" si="30"/>
        <v>1061.9457088060099</v>
      </c>
      <c r="AQ64" s="179">
        <f t="shared" ca="1" si="31"/>
        <v>-0.42394881675686058</v>
      </c>
      <c r="AR64" s="179"/>
      <c r="AS64" s="179">
        <f t="shared" ca="1" si="32"/>
        <v>1345.7272914929954</v>
      </c>
      <c r="AT64" s="179">
        <f t="shared" ca="1" si="33"/>
        <v>1072.5772914929953</v>
      </c>
      <c r="AU64" s="181">
        <f t="shared" ca="1" si="34"/>
        <v>-5.0159973189968454E-2</v>
      </c>
      <c r="AV64" s="80"/>
      <c r="AW64" s="181">
        <f t="shared" si="35"/>
        <v>1360.2230537608359</v>
      </c>
      <c r="AX64" s="181">
        <f t="shared" si="36"/>
        <v>1087.073053760836</v>
      </c>
      <c r="AY64" s="181">
        <f t="shared" ca="1" si="37"/>
        <v>1377.511109908326</v>
      </c>
      <c r="AZ64" s="181">
        <f t="shared" ca="1" si="38"/>
        <v>1104.3611099083259</v>
      </c>
      <c r="BA64" s="181">
        <f t="shared" ca="1" si="39"/>
        <v>1.0673064548470856</v>
      </c>
      <c r="BB64" s="181"/>
      <c r="BC64" s="181">
        <f t="shared" si="40"/>
        <v>1338.6231897009131</v>
      </c>
      <c r="BD64" s="181">
        <f t="shared" si="41"/>
        <v>9.567458745573898E-2</v>
      </c>
      <c r="BE64" s="181">
        <f t="shared" si="42"/>
        <v>1065.4731897009133</v>
      </c>
      <c r="BF64" s="181"/>
      <c r="BG64" s="181">
        <f t="shared" ca="1" si="43"/>
        <v>1.9385933822910082</v>
      </c>
      <c r="BH64" s="181">
        <f t="shared" ca="1" si="44"/>
        <v>2.8588492871736362</v>
      </c>
      <c r="BI64" s="181">
        <f t="shared" ca="1" si="45"/>
        <v>1068.9691786641333</v>
      </c>
      <c r="BJ64" s="181">
        <f t="shared" ca="1" si="46"/>
        <v>1081.9052920346576</v>
      </c>
      <c r="BK64" s="181">
        <f t="shared" ca="1" si="47"/>
        <v>1081.9052920346576</v>
      </c>
      <c r="BL64" s="181"/>
      <c r="BM64" s="181">
        <f t="shared" si="48"/>
        <v>1086.019551069252</v>
      </c>
      <c r="BN64" s="180"/>
      <c r="BO64" s="182">
        <f t="shared" ca="1" si="49"/>
        <v>0.8397860408034199</v>
      </c>
      <c r="BP64" s="182">
        <f t="shared" ca="1" si="50"/>
        <v>0.86548848822091184</v>
      </c>
      <c r="BQ64" s="182">
        <f t="shared" ca="1" si="51"/>
        <v>5.0584949788126825E-2</v>
      </c>
      <c r="BR64" s="182">
        <f t="shared" ca="1" si="52"/>
        <v>1.0511450208425796E-2</v>
      </c>
      <c r="BS64" s="182">
        <f t="shared" ca="1" si="53"/>
        <v>2.4451845775682282E-2</v>
      </c>
      <c r="BT64" s="182">
        <f t="shared" ca="1" si="54"/>
        <v>0.12594921074983867</v>
      </c>
      <c r="BU64" s="182">
        <f t="shared" si="55"/>
        <v>0.35207280818947695</v>
      </c>
      <c r="BV64" s="181">
        <f t="shared" ca="1" si="56"/>
        <v>1.4290587529324621</v>
      </c>
      <c r="BW64" s="180"/>
      <c r="BX64" s="182">
        <f t="shared" si="57"/>
        <v>0.82553296136411825</v>
      </c>
      <c r="BY64" s="182">
        <f t="shared" si="58"/>
        <v>0.10589642624313544</v>
      </c>
      <c r="BZ64" s="182">
        <f t="shared" si="59"/>
        <v>0</v>
      </c>
      <c r="CA64" s="182">
        <f t="shared" si="60"/>
        <v>1.6582711733271749E-2</v>
      </c>
      <c r="CB64" s="182">
        <f t="shared" si="61"/>
        <v>6.7748008600250209E-2</v>
      </c>
      <c r="CC64" s="182">
        <f t="shared" si="62"/>
        <v>0</v>
      </c>
      <c r="CD64" s="182">
        <f t="shared" si="63"/>
        <v>1.0157601079407756</v>
      </c>
      <c r="CE64" s="182">
        <f t="shared" si="64"/>
        <v>0.25222073844973408</v>
      </c>
      <c r="CF64" s="180"/>
      <c r="CG64" s="181">
        <f t="shared" ca="1" si="65"/>
        <v>0.73444319288819315</v>
      </c>
      <c r="CH64" s="181">
        <f t="shared" ca="1" si="66"/>
        <v>-0.74262005884286353</v>
      </c>
      <c r="CI64" s="181">
        <f t="shared" ca="1" si="67"/>
        <v>4.7581492281851085</v>
      </c>
      <c r="CJ64" s="181">
        <f t="shared" ca="1" si="68"/>
        <v>1094.9717163079217</v>
      </c>
      <c r="CK64" s="183">
        <f t="shared" ca="1" si="69"/>
        <v>0.25797236273250573</v>
      </c>
      <c r="CL64" s="79"/>
      <c r="CM64" s="181">
        <f t="shared" si="70"/>
        <v>-1.8656187464903107</v>
      </c>
      <c r="CN64" s="181">
        <f t="shared" si="71"/>
        <v>-2.3314754751784008</v>
      </c>
      <c r="CO64" s="181">
        <f t="shared" ca="1" si="72"/>
        <v>724.79525154073895</v>
      </c>
      <c r="CP64" s="184"/>
      <c r="CQ64" s="80">
        <f t="shared" si="73"/>
        <v>0.82741747903984852</v>
      </c>
      <c r="CR64" s="80">
        <f t="shared" si="74"/>
        <v>2.1305727649041983E-2</v>
      </c>
      <c r="CS64" s="80">
        <f t="shared" si="75"/>
        <v>0.37153182699377013</v>
      </c>
      <c r="CT64" s="80">
        <f t="shared" si="76"/>
        <v>0.10747059375987407</v>
      </c>
      <c r="CU64" s="80">
        <f t="shared" si="77"/>
        <v>2.2579955697303315E-3</v>
      </c>
      <c r="CV64" s="80">
        <f t="shared" si="78"/>
        <v>8.9915609374292618E-2</v>
      </c>
      <c r="CW64" s="80">
        <f t="shared" si="79"/>
        <v>0.17013121860760905</v>
      </c>
      <c r="CX64" s="80">
        <f t="shared" si="80"/>
        <v>0.16830725484631734</v>
      </c>
      <c r="CY64" s="80">
        <f t="shared" si="81"/>
        <v>4.0385932707163293E-2</v>
      </c>
      <c r="CZ64" s="80">
        <f t="shared" si="82"/>
        <v>8.6938965461689638E-3</v>
      </c>
      <c r="DA64" s="80">
        <f t="shared" si="83"/>
        <v>1.1523542937330959E-2</v>
      </c>
      <c r="DB64" s="80">
        <f t="shared" si="84"/>
        <v>1.8189410780311477</v>
      </c>
      <c r="DC64" s="80"/>
      <c r="DD64" s="80">
        <f t="shared" si="85"/>
        <v>0.45488965477400678</v>
      </c>
      <c r="DE64" s="80">
        <f t="shared" si="86"/>
        <v>1.1713258833047885E-2</v>
      </c>
      <c r="DF64" s="80">
        <f t="shared" si="87"/>
        <v>0.20425720848303805</v>
      </c>
      <c r="DG64" s="80">
        <f t="shared" si="88"/>
        <v>5.9084153443937852E-2</v>
      </c>
      <c r="DH64" s="80">
        <f t="shared" si="89"/>
        <v>1.2413791722018965E-3</v>
      </c>
      <c r="DI64" s="80">
        <f t="shared" si="90"/>
        <v>4.943294230927963E-2</v>
      </c>
      <c r="DJ64" s="80">
        <f t="shared" si="91"/>
        <v>9.3533111469318142E-2</v>
      </c>
      <c r="DK64" s="80">
        <f t="shared" si="92"/>
        <v>9.2530350146633633E-2</v>
      </c>
      <c r="DL64" s="80">
        <f t="shared" si="93"/>
        <v>2.2202991177085133E-2</v>
      </c>
      <c r="DM64" s="80">
        <f t="shared" si="94"/>
        <v>4.7796471535952022E-3</v>
      </c>
      <c r="DN64" s="80">
        <f t="shared" si="95"/>
        <v>6.3353030378555386E-3</v>
      </c>
      <c r="DO64" s="80">
        <f t="shared" si="96"/>
        <v>0.99999999999999989</v>
      </c>
      <c r="DP64" s="80">
        <f t="shared" si="97"/>
        <v>45.553137932936217</v>
      </c>
      <c r="DQ64" s="80">
        <f t="shared" si="98"/>
        <v>0.81755799767992632</v>
      </c>
      <c r="DR64" s="80">
        <f t="shared" si="99"/>
        <v>1.8171279488424966E-2</v>
      </c>
      <c r="DS64" s="80">
        <f t="shared" si="100"/>
        <v>3.3342160237737957E-2</v>
      </c>
      <c r="DT64" s="80">
        <f t="shared" si="101"/>
        <v>0.10535948913237128</v>
      </c>
      <c r="DU64" s="80">
        <f t="shared" si="102"/>
        <v>2.7799118942731277E-3</v>
      </c>
      <c r="DV64" s="80">
        <f t="shared" si="103"/>
        <v>0.3494928593404194</v>
      </c>
      <c r="DW64" s="80">
        <f t="shared" si="104"/>
        <v>0.39169077025682364</v>
      </c>
      <c r="DX64" s="80">
        <f t="shared" si="105"/>
        <v>1.0105051880559351E-2</v>
      </c>
      <c r="DY64" s="80">
        <f t="shared" si="106"/>
        <v>0</v>
      </c>
      <c r="DZ64" s="80">
        <f t="shared" si="107"/>
        <v>0</v>
      </c>
      <c r="EA64" s="80">
        <f t="shared" si="108"/>
        <v>1.7284995199105364</v>
      </c>
      <c r="EB64" s="80"/>
      <c r="EC64" s="80">
        <f t="shared" si="109"/>
        <v>1.6351159953598526</v>
      </c>
      <c r="ED64" s="80">
        <f t="shared" si="110"/>
        <v>3.6342558976849931E-2</v>
      </c>
      <c r="EE64" s="80">
        <f t="shared" si="111"/>
        <v>0.10002648071321388</v>
      </c>
      <c r="EF64" s="80">
        <f t="shared" si="112"/>
        <v>0.10535948913237128</v>
      </c>
      <c r="EG64" s="80">
        <f t="shared" si="113"/>
        <v>2.7799118942731277E-3</v>
      </c>
      <c r="EH64" s="80">
        <f t="shared" si="114"/>
        <v>0.3494928593404194</v>
      </c>
      <c r="EI64" s="80">
        <f t="shared" si="115"/>
        <v>0.39169077025682364</v>
      </c>
      <c r="EJ64" s="80">
        <f t="shared" si="116"/>
        <v>1.0105051880559351E-2</v>
      </c>
      <c r="EK64" s="80">
        <f t="shared" si="117"/>
        <v>0</v>
      </c>
      <c r="EL64" s="80">
        <f t="shared" si="118"/>
        <v>0</v>
      </c>
      <c r="EM64" s="80">
        <f t="shared" si="119"/>
        <v>2.6309131175543632</v>
      </c>
      <c r="EN64" s="80">
        <f t="shared" si="120"/>
        <v>2.2805770209460445</v>
      </c>
      <c r="EO64" s="80"/>
      <c r="EP64" s="80">
        <f t="shared" si="121"/>
        <v>1.8645039827994996</v>
      </c>
      <c r="EQ64" s="80">
        <f t="shared" si="122"/>
        <v>4.1441002442490174E-2</v>
      </c>
      <c r="ER64" s="80">
        <f t="shared" si="123"/>
        <v>0.13549601720050042</v>
      </c>
      <c r="ES64" s="80">
        <f t="shared" si="124"/>
        <v>1.6582711733271749E-2</v>
      </c>
      <c r="ET64" s="80">
        <f t="shared" si="125"/>
        <v>0.15207872893377217</v>
      </c>
      <c r="EU64" s="80">
        <f t="shared" si="126"/>
        <v>0.24028042985390044</v>
      </c>
      <c r="EV64" s="80">
        <f t="shared" si="127"/>
        <v>6.3398031863338847E-3</v>
      </c>
      <c r="EW64" s="80">
        <f t="shared" si="128"/>
        <v>0.79704538399648861</v>
      </c>
      <c r="EX64" s="80">
        <f t="shared" si="129"/>
        <v>0.89328096996436845</v>
      </c>
      <c r="EY64" s="80">
        <f t="shared" si="130"/>
        <v>4.6090698228542538E-2</v>
      </c>
      <c r="EZ64" s="80">
        <f t="shared" si="131"/>
        <v>0</v>
      </c>
      <c r="FA64" s="80">
        <f t="shared" si="132"/>
        <v>0</v>
      </c>
      <c r="FB64" s="80">
        <f t="shared" si="133"/>
        <v>4.0410609994053965</v>
      </c>
      <c r="FC64" s="80">
        <f t="shared" si="134"/>
        <v>8.2121998810790853E-2</v>
      </c>
      <c r="FD64" s="80">
        <f t="shared" si="135"/>
        <v>0.12193134252050619</v>
      </c>
      <c r="FE64" s="80">
        <f t="shared" si="136"/>
        <v>1.6582711733271749E-2</v>
      </c>
      <c r="FF64" s="80">
        <f t="shared" si="137"/>
        <v>0</v>
      </c>
      <c r="FG64" s="80">
        <f t="shared" si="138"/>
        <v>6.7748008600250209E-2</v>
      </c>
      <c r="FH64" s="80">
        <f t="shared" si="139"/>
        <v>0</v>
      </c>
      <c r="FI64" s="184">
        <f t="shared" si="140"/>
        <v>0.82553296136411825</v>
      </c>
      <c r="FJ64" s="80">
        <f t="shared" si="141"/>
        <v>0.10589642624313544</v>
      </c>
      <c r="FK64" s="80">
        <f t="shared" si="142"/>
        <v>1.0157601079407756</v>
      </c>
      <c r="FL64" s="80">
        <f t="shared" si="143"/>
        <v>0.82553296136411825</v>
      </c>
      <c r="FM64" s="80">
        <f t="shared" si="144"/>
        <v>1.4446000566786232</v>
      </c>
      <c r="FN64" s="80">
        <f t="shared" si="145"/>
        <v>-4.5293619946023664</v>
      </c>
      <c r="FO64" s="80">
        <f t="shared" si="146"/>
        <v>-4.5293619946023664</v>
      </c>
      <c r="FP64" s="80">
        <f t="shared" si="147"/>
        <v>0.45553137932936216</v>
      </c>
      <c r="FQ64" s="185">
        <f t="shared" ca="1" si="148"/>
        <v>1377.511109908326</v>
      </c>
      <c r="FR64" s="185">
        <f t="shared" ca="1" si="149"/>
        <v>1.0673064548470856</v>
      </c>
      <c r="FS64" s="80">
        <f t="shared" ca="1" si="150"/>
        <v>0.13775111099083259</v>
      </c>
      <c r="FT64" s="184">
        <f t="shared" ca="1" si="151"/>
        <v>-0.13778393336494127</v>
      </c>
      <c r="FU64" s="184">
        <f t="shared" ca="1" si="152"/>
        <v>5.6890268704557005</v>
      </c>
      <c r="FV64" s="80">
        <f t="shared" si="153"/>
        <v>171.98735453445002</v>
      </c>
      <c r="FW64" s="80">
        <f t="shared" si="154"/>
        <v>5.4620990915080221E-2</v>
      </c>
      <c r="FX64" s="184">
        <f t="shared" si="155"/>
        <v>76.836551578523085</v>
      </c>
      <c r="FY64" s="184">
        <f t="shared" si="156"/>
        <v>311.64891241759466</v>
      </c>
      <c r="FZ64" s="184">
        <f t="shared" si="157"/>
        <v>1.6611494615586205E-3</v>
      </c>
      <c r="GA64" s="184">
        <f t="shared" si="158"/>
        <v>0.25222073844973408</v>
      </c>
      <c r="GB64" s="80">
        <f t="shared" si="159"/>
        <v>0.94571147137924483</v>
      </c>
      <c r="GC64" s="80">
        <f t="shared" si="160"/>
        <v>0.14014571298655276</v>
      </c>
      <c r="GD64" s="80">
        <f t="shared" si="161"/>
        <v>0.13201566290279576</v>
      </c>
      <c r="GE64" s="80">
        <f t="shared" si="162"/>
        <v>0.94197628582423809</v>
      </c>
      <c r="GF64" s="80">
        <f t="shared" si="163"/>
        <v>1.3227529215360079E-2</v>
      </c>
      <c r="GG64" s="80">
        <f t="shared" si="164"/>
        <v>0.15815843104310959</v>
      </c>
      <c r="GH64" s="80">
        <f t="shared" si="165"/>
        <v>0.86798433709720424</v>
      </c>
      <c r="GI64" s="80">
        <f t="shared" si="166"/>
        <v>0.3105024983018882</v>
      </c>
      <c r="GJ64" s="80">
        <f t="shared" si="167"/>
        <v>-8.5861885102975887E-3</v>
      </c>
      <c r="GK64" s="80">
        <f t="shared" si="168"/>
        <v>1.9432249290378827E-2</v>
      </c>
      <c r="GL64" s="80">
        <f t="shared" si="169"/>
        <v>1.9432249290378827E-2</v>
      </c>
      <c r="GM64" s="80">
        <f t="shared" si="170"/>
        <v>0.13872618175273077</v>
      </c>
      <c r="GN64" s="80">
        <f t="shared" si="171"/>
        <v>3.4856279330376341E-2</v>
      </c>
      <c r="GO64" s="80">
        <f t="shared" si="172"/>
        <v>0.76218910466611223</v>
      </c>
      <c r="GP64" s="80">
        <f t="shared" si="173"/>
        <v>0.89328096996436845</v>
      </c>
      <c r="GQ64" s="80">
        <f t="shared" si="174"/>
        <v>4.6090698228542538E-2</v>
      </c>
      <c r="GR64" s="80">
        <f t="shared" si="175"/>
        <v>441.06572333099831</v>
      </c>
      <c r="GS64" s="80">
        <f t="shared" si="176"/>
        <v>11.84114833374672</v>
      </c>
      <c r="GT64" s="80">
        <f t="shared" si="177"/>
        <v>2.2637087142398342</v>
      </c>
      <c r="GU64" s="80">
        <f t="shared" si="178"/>
        <v>9.3095020873113177E-6</v>
      </c>
      <c r="GV64" s="80">
        <f t="shared" si="179"/>
        <v>1896.1458745107839</v>
      </c>
      <c r="GW64" s="80">
        <f t="shared" si="180"/>
        <v>-8.2647543566407872E-3</v>
      </c>
      <c r="GX64" s="184">
        <f t="shared" ca="1" si="181"/>
        <v>17.732774228185111</v>
      </c>
      <c r="GY64" s="81" t="e">
        <f>#REF!</f>
        <v>#REF!</v>
      </c>
      <c r="GZ64" s="81" t="e">
        <f>#REF!</f>
        <v>#REF!</v>
      </c>
      <c r="HA64" s="81">
        <f t="shared" si="182"/>
        <v>7.1178459173391859</v>
      </c>
      <c r="HB64" s="81">
        <f t="shared" si="183"/>
        <v>4.672253924675978</v>
      </c>
      <c r="HC64" s="81" t="e">
        <f t="shared" si="184"/>
        <v>#REF!</v>
      </c>
      <c r="HD64" s="80">
        <f t="shared" si="185"/>
        <v>441.06572333099831</v>
      </c>
      <c r="HE64" s="80">
        <f t="shared" si="186"/>
        <v>11.84114833374672</v>
      </c>
      <c r="HF64" s="81">
        <f t="shared" si="187"/>
        <v>-2.2711588002180179</v>
      </c>
      <c r="HG64" s="81"/>
      <c r="HH64" s="82">
        <f t="shared" si="188"/>
        <v>0.16449823422944349</v>
      </c>
      <c r="HI64" s="82">
        <f t="shared" si="189"/>
        <v>0.79704538399648861</v>
      </c>
      <c r="HJ64" s="82">
        <f t="shared" si="190"/>
        <v>4.6090698228542538E-2</v>
      </c>
      <c r="HK64" s="82">
        <f t="shared" si="191"/>
        <v>0</v>
      </c>
      <c r="HL64" s="82">
        <f t="shared" si="192"/>
        <v>3.6031300582248314E-2</v>
      </c>
      <c r="HM64" s="82">
        <f t="shared" si="193"/>
        <v>0</v>
      </c>
      <c r="HN64" s="82">
        <f t="shared" si="194"/>
        <v>0</v>
      </c>
      <c r="HO64" s="82">
        <f t="shared" si="195"/>
        <v>1.6582711733271749E-2</v>
      </c>
      <c r="HP64" s="82">
        <f t="shared" si="196"/>
        <v>9.9464716618252097E-2</v>
      </c>
      <c r="HQ64" s="82">
        <f t="shared" si="197"/>
        <v>0.17107724611905401</v>
      </c>
      <c r="HR64" s="82">
        <f t="shared" si="198"/>
        <v>0.62814518989456813</v>
      </c>
      <c r="HS64" s="82">
        <f t="shared" si="199"/>
        <v>0.12963976286929996</v>
      </c>
      <c r="HT64" s="82">
        <f t="shared" si="200"/>
        <v>5.0256203764739958E-2</v>
      </c>
      <c r="HU64" s="82">
        <f t="shared" si="201"/>
        <v>1.0372128042349034E-2</v>
      </c>
      <c r="HV64" s="82">
        <f t="shared" si="202"/>
        <v>4.6090698228542538E-2</v>
      </c>
      <c r="HW64" s="82"/>
      <c r="HX64" s="186">
        <f t="shared" si="203"/>
        <v>-8.8066007357489397E-7</v>
      </c>
      <c r="HY64" s="186">
        <f t="shared" si="204"/>
        <v>1.6825578849023623E-12</v>
      </c>
      <c r="HZ64" s="186">
        <f t="shared" si="205"/>
        <v>2.7138478577365939E-5</v>
      </c>
      <c r="IA64" s="186">
        <f t="shared" si="206"/>
        <v>7.5919188608293915E-9</v>
      </c>
      <c r="IB64" s="82">
        <f t="shared" si="207"/>
        <v>2.2637087142398342</v>
      </c>
      <c r="IC64" s="82" t="e">
        <f t="shared" ca="1" si="208"/>
        <v>#REF!</v>
      </c>
      <c r="ID64" s="82" t="e">
        <f ca="1">ID$8+ID$9*IE64+ID$10*#REF!+ID$11*EW64/(EW64+EU64)</f>
        <v>#REF!</v>
      </c>
      <c r="IE64" s="82" t="e">
        <f t="shared" ca="1" si="209"/>
        <v>#REF!</v>
      </c>
      <c r="IF64" s="82" t="e">
        <f ca="1">IF$8+IF$9*IE64+IF$10*#REF!+IF$11*(EW64/(EW64+EU64))</f>
        <v>#REF!</v>
      </c>
      <c r="IG64" s="82" t="e">
        <f t="shared" ca="1" si="210"/>
        <v>#REF!</v>
      </c>
      <c r="IH64" s="184">
        <f t="shared" si="211"/>
        <v>5.4620990915080221E-2</v>
      </c>
      <c r="II64" s="187">
        <f t="shared" si="212"/>
        <v>-25</v>
      </c>
      <c r="IJ64" s="187"/>
      <c r="IK64" s="82">
        <f t="shared" si="213"/>
        <v>2.0765227181731536</v>
      </c>
      <c r="IL64" s="187">
        <f t="shared" si="214"/>
        <v>1896.1458745107839</v>
      </c>
      <c r="IM64" s="186">
        <f t="shared" si="215"/>
        <v>1.2262330550251576E-5</v>
      </c>
    </row>
    <row r="65" spans="1:247" ht="14" x14ac:dyDescent="0.2">
      <c r="A65" s="189" t="s">
        <v>233</v>
      </c>
      <c r="F65" s="193">
        <v>49.714800035873971</v>
      </c>
      <c r="G65" s="193">
        <v>1.7018759577322948</v>
      </c>
      <c r="H65" s="193">
        <v>18.940878306055897</v>
      </c>
      <c r="I65" s="193">
        <v>7.7213752675094165</v>
      </c>
      <c r="J65" s="193">
        <v>0.16017656072774539</v>
      </c>
      <c r="K65" s="193">
        <v>3.6239946864652395</v>
      </c>
      <c r="L65" s="193">
        <v>9.5405163983463357</v>
      </c>
      <c r="M65" s="193">
        <v>5.2157492586972092</v>
      </c>
      <c r="N65" s="193">
        <v>1.9020966586419767</v>
      </c>
      <c r="O65" s="193">
        <v>0.66072831300194967</v>
      </c>
      <c r="P65" s="193">
        <v>0.81780855694797228</v>
      </c>
      <c r="Q65" s="194">
        <v>1.5</v>
      </c>
      <c r="R65" s="176">
        <f t="shared" ca="1" si="4"/>
        <v>13.532521339410089</v>
      </c>
      <c r="T65" s="4">
        <v>47.767200000000003</v>
      </c>
      <c r="U65" s="4">
        <v>1.8442000000000001</v>
      </c>
      <c r="V65" s="4">
        <v>5.6536999999999997</v>
      </c>
      <c r="W65" s="4">
        <v>8.0686</v>
      </c>
      <c r="X65" s="4">
        <v>0.18629999999999999</v>
      </c>
      <c r="Y65" s="4">
        <v>12.7805</v>
      </c>
      <c r="Z65" s="4">
        <v>21.6873</v>
      </c>
      <c r="AA65" s="4">
        <v>0.70150000000000001</v>
      </c>
      <c r="AB65" s="4">
        <v>0</v>
      </c>
      <c r="AC65" s="4">
        <v>0</v>
      </c>
      <c r="AE65" s="177">
        <f t="shared" ca="1" si="22"/>
        <v>1419.2943385238102</v>
      </c>
      <c r="AF65" s="178">
        <f t="shared" ca="1" si="23"/>
        <v>1146.1443385238103</v>
      </c>
      <c r="AG65" s="178">
        <f t="shared" ca="1" si="24"/>
        <v>10.314645105177359</v>
      </c>
      <c r="AH65" s="175"/>
      <c r="AI65" s="179">
        <f t="shared" ca="1" si="25"/>
        <v>1449.5893933423356</v>
      </c>
      <c r="AJ65" s="179">
        <f t="shared" ca="1" si="26"/>
        <v>9.5902657734227681</v>
      </c>
      <c r="AK65" s="179"/>
      <c r="AL65" s="179">
        <f t="shared" si="27"/>
        <v>1384.5634188339859</v>
      </c>
      <c r="AM65" s="179">
        <f t="shared" si="28"/>
        <v>6.1938041987640693</v>
      </c>
      <c r="AN65" s="180"/>
      <c r="AO65" s="179">
        <f t="shared" ca="1" si="29"/>
        <v>1406.2056045848447</v>
      </c>
      <c r="AP65" s="179">
        <f t="shared" ca="1" si="30"/>
        <v>1133.0556045848448</v>
      </c>
      <c r="AQ65" s="179">
        <f t="shared" ca="1" si="31"/>
        <v>7.8857286304721343</v>
      </c>
      <c r="AR65" s="179"/>
      <c r="AS65" s="179">
        <f t="shared" ca="1" si="32"/>
        <v>1415.6767546342901</v>
      </c>
      <c r="AT65" s="179">
        <f t="shared" ca="1" si="33"/>
        <v>1142.5267546342902</v>
      </c>
      <c r="AU65" s="181">
        <f t="shared" ca="1" si="34"/>
        <v>8.2578475142326262</v>
      </c>
      <c r="AV65" s="80"/>
      <c r="AW65" s="181">
        <f t="shared" si="35"/>
        <v>1420.0179480060845</v>
      </c>
      <c r="AX65" s="181">
        <f t="shared" si="36"/>
        <v>1146.8679480060846</v>
      </c>
      <c r="AY65" s="181">
        <f t="shared" ca="1" si="37"/>
        <v>1449.5893933423356</v>
      </c>
      <c r="AZ65" s="181">
        <f t="shared" ca="1" si="38"/>
        <v>1176.4393933423357</v>
      </c>
      <c r="BA65" s="181">
        <f t="shared" ca="1" si="39"/>
        <v>9.5902657734227681</v>
      </c>
      <c r="BB65" s="181"/>
      <c r="BC65" s="181">
        <f t="shared" si="40"/>
        <v>1384.5634188339859</v>
      </c>
      <c r="BD65" s="181">
        <f t="shared" si="41"/>
        <v>6.1938041987640693</v>
      </c>
      <c r="BE65" s="181">
        <f t="shared" si="42"/>
        <v>1111.4134188339858</v>
      </c>
      <c r="BF65" s="181"/>
      <c r="BG65" s="181">
        <f t="shared" ca="1" si="43"/>
        <v>9.607619479791051</v>
      </c>
      <c r="BH65" s="181">
        <f t="shared" ca="1" si="44"/>
        <v>10.000657531496458</v>
      </c>
      <c r="BI65" s="181">
        <f t="shared" ca="1" si="45"/>
        <v>1140.2968647449961</v>
      </c>
      <c r="BJ65" s="181">
        <f t="shared" ca="1" si="46"/>
        <v>1153.8517214595777</v>
      </c>
      <c r="BK65" s="181">
        <f t="shared" ca="1" si="47"/>
        <v>1153.8517214595777</v>
      </c>
      <c r="BL65" s="181"/>
      <c r="BM65" s="181">
        <f t="shared" si="48"/>
        <v>1115.8368420216761</v>
      </c>
      <c r="BN65" s="180"/>
      <c r="BO65" s="182">
        <f t="shared" ca="1" si="49"/>
        <v>0.70062723006384975</v>
      </c>
      <c r="BP65" s="182">
        <f t="shared" ca="1" si="50"/>
        <v>0.68040839287855293</v>
      </c>
      <c r="BQ65" s="182">
        <f t="shared" ca="1" si="51"/>
        <v>5.7369108614986404E-2</v>
      </c>
      <c r="BR65" s="182">
        <f t="shared" ca="1" si="52"/>
        <v>1.4639631664741633E-2</v>
      </c>
      <c r="BS65" s="182">
        <f t="shared" ca="1" si="53"/>
        <v>2.4485727324750274E-2</v>
      </c>
      <c r="BT65" s="182">
        <f t="shared" ca="1" si="54"/>
        <v>0.107669046874995</v>
      </c>
      <c r="BU65" s="182">
        <f t="shared" si="55"/>
        <v>0.35207280818947695</v>
      </c>
      <c r="BV65" s="181">
        <f t="shared" ca="1" si="56"/>
        <v>1.2366447155475031</v>
      </c>
      <c r="BW65" s="180"/>
      <c r="BX65" s="182">
        <f t="shared" si="57"/>
        <v>0.7808371945137087</v>
      </c>
      <c r="BY65" s="182">
        <f t="shared" si="58"/>
        <v>9.8907801577395149E-2</v>
      </c>
      <c r="BZ65" s="182">
        <f t="shared" si="59"/>
        <v>1.3052114132224041E-2</v>
      </c>
      <c r="CA65" s="182">
        <f t="shared" si="60"/>
        <v>5.1591426109382249E-2</v>
      </c>
      <c r="CB65" s="182">
        <f t="shared" si="61"/>
        <v>8.7527531079950774E-2</v>
      </c>
      <c r="CC65" s="182">
        <f t="shared" si="62"/>
        <v>0</v>
      </c>
      <c r="CD65" s="182">
        <f t="shared" si="63"/>
        <v>1.0319160674126611</v>
      </c>
      <c r="CE65" s="182">
        <f t="shared" si="64"/>
        <v>0.29630790187212225</v>
      </c>
      <c r="CF65" s="180"/>
      <c r="CG65" s="181">
        <f t="shared" ca="1" si="65"/>
        <v>6.8682773175887633</v>
      </c>
      <c r="CH65" s="181">
        <f t="shared" ca="1" si="66"/>
        <v>5.9905754582577302</v>
      </c>
      <c r="CI65" s="181">
        <f t="shared" ca="1" si="67"/>
        <v>10.955147284281955</v>
      </c>
      <c r="CJ65" s="181">
        <f t="shared" ca="1" si="68"/>
        <v>1154.337179617899</v>
      </c>
      <c r="CK65" s="183">
        <f t="shared" ca="1" si="69"/>
        <v>0.27448654168784542</v>
      </c>
      <c r="CL65" s="79"/>
      <c r="CM65" s="181">
        <f t="shared" si="70"/>
        <v>0.70533309783794296</v>
      </c>
      <c r="CN65" s="181">
        <f t="shared" si="71"/>
        <v>0.35576226504949987</v>
      </c>
      <c r="CO65" s="181">
        <f t="shared" ca="1" si="72"/>
        <v>744.93014211739865</v>
      </c>
      <c r="CP65" s="184"/>
      <c r="CQ65" s="80">
        <f t="shared" si="73"/>
        <v>0.82741747903984852</v>
      </c>
      <c r="CR65" s="80">
        <f t="shared" si="74"/>
        <v>2.1305727649041983E-2</v>
      </c>
      <c r="CS65" s="80">
        <f t="shared" si="75"/>
        <v>0.37153182699377013</v>
      </c>
      <c r="CT65" s="80">
        <f t="shared" si="76"/>
        <v>0.10747059375987407</v>
      </c>
      <c r="CU65" s="80">
        <f t="shared" si="77"/>
        <v>2.2579955697303315E-3</v>
      </c>
      <c r="CV65" s="80">
        <f t="shared" si="78"/>
        <v>8.9915609374292618E-2</v>
      </c>
      <c r="CW65" s="80">
        <f t="shared" si="79"/>
        <v>0.17013121860760905</v>
      </c>
      <c r="CX65" s="80">
        <f t="shared" si="80"/>
        <v>0.16830725484631734</v>
      </c>
      <c r="CY65" s="80">
        <f t="shared" si="81"/>
        <v>4.0385932707163293E-2</v>
      </c>
      <c r="CZ65" s="80">
        <f t="shared" si="82"/>
        <v>8.6938965461689638E-3</v>
      </c>
      <c r="DA65" s="80">
        <f t="shared" si="83"/>
        <v>1.1523542937330959E-2</v>
      </c>
      <c r="DB65" s="80">
        <f t="shared" si="84"/>
        <v>1.8189410780311477</v>
      </c>
      <c r="DC65" s="80"/>
      <c r="DD65" s="80">
        <f t="shared" si="85"/>
        <v>0.45488965477400678</v>
      </c>
      <c r="DE65" s="80">
        <f t="shared" si="86"/>
        <v>1.1713258833047885E-2</v>
      </c>
      <c r="DF65" s="80">
        <f t="shared" si="87"/>
        <v>0.20425720848303805</v>
      </c>
      <c r="DG65" s="80">
        <f t="shared" si="88"/>
        <v>5.9084153443937852E-2</v>
      </c>
      <c r="DH65" s="80">
        <f t="shared" si="89"/>
        <v>1.2413791722018965E-3</v>
      </c>
      <c r="DI65" s="80">
        <f t="shared" si="90"/>
        <v>4.943294230927963E-2</v>
      </c>
      <c r="DJ65" s="80">
        <f t="shared" si="91"/>
        <v>9.3533111469318142E-2</v>
      </c>
      <c r="DK65" s="80">
        <f t="shared" si="92"/>
        <v>9.2530350146633633E-2</v>
      </c>
      <c r="DL65" s="80">
        <f t="shared" si="93"/>
        <v>2.2202991177085133E-2</v>
      </c>
      <c r="DM65" s="80">
        <f t="shared" si="94"/>
        <v>4.7796471535952022E-3</v>
      </c>
      <c r="DN65" s="80">
        <f t="shared" si="95"/>
        <v>6.3353030378555386E-3</v>
      </c>
      <c r="DO65" s="80">
        <f t="shared" si="96"/>
        <v>0.99999999999999989</v>
      </c>
      <c r="DP65" s="80">
        <f t="shared" si="97"/>
        <v>45.553137932936217</v>
      </c>
      <c r="DQ65" s="80">
        <f t="shared" si="98"/>
        <v>0.79500302075583806</v>
      </c>
      <c r="DR65" s="80">
        <f t="shared" si="99"/>
        <v>2.3087477528455611E-2</v>
      </c>
      <c r="DS65" s="80">
        <f t="shared" si="100"/>
        <v>5.544963270270005E-2</v>
      </c>
      <c r="DT65" s="80">
        <f t="shared" si="101"/>
        <v>0.11230346962408694</v>
      </c>
      <c r="DU65" s="80">
        <f t="shared" si="102"/>
        <v>2.6262555066079293E-3</v>
      </c>
      <c r="DV65" s="80">
        <f t="shared" si="103"/>
        <v>0.31709937376564346</v>
      </c>
      <c r="DW65" s="80">
        <f t="shared" si="104"/>
        <v>0.38673868617303941</v>
      </c>
      <c r="DX65" s="80">
        <f t="shared" si="105"/>
        <v>1.1318368025247301E-2</v>
      </c>
      <c r="DY65" s="80">
        <f t="shared" si="106"/>
        <v>0</v>
      </c>
      <c r="DZ65" s="80">
        <f t="shared" si="107"/>
        <v>0</v>
      </c>
      <c r="EA65" s="80">
        <f t="shared" si="108"/>
        <v>1.703626284081619</v>
      </c>
      <c r="EB65" s="80"/>
      <c r="EC65" s="80">
        <f t="shared" si="109"/>
        <v>1.5900060415116761</v>
      </c>
      <c r="ED65" s="80">
        <f t="shared" si="110"/>
        <v>4.6174955056911222E-2</v>
      </c>
      <c r="EE65" s="80">
        <f t="shared" si="111"/>
        <v>0.16634889810810016</v>
      </c>
      <c r="EF65" s="80">
        <f t="shared" si="112"/>
        <v>0.11230346962408694</v>
      </c>
      <c r="EG65" s="80">
        <f t="shared" si="113"/>
        <v>2.6262555066079293E-3</v>
      </c>
      <c r="EH65" s="80">
        <f t="shared" si="114"/>
        <v>0.31709937376564346</v>
      </c>
      <c r="EI65" s="80">
        <f t="shared" si="115"/>
        <v>0.38673868617303941</v>
      </c>
      <c r="EJ65" s="80">
        <f t="shared" si="116"/>
        <v>1.1318368025247301E-2</v>
      </c>
      <c r="EK65" s="80">
        <f t="shared" si="117"/>
        <v>0</v>
      </c>
      <c r="EL65" s="80">
        <f t="shared" si="118"/>
        <v>0</v>
      </c>
      <c r="EM65" s="80">
        <f t="shared" si="119"/>
        <v>2.6326160477713128</v>
      </c>
      <c r="EN65" s="80">
        <f t="shared" si="120"/>
        <v>2.2791018101858813</v>
      </c>
      <c r="EO65" s="80"/>
      <c r="EP65" s="80">
        <f t="shared" si="121"/>
        <v>1.8118928237078744</v>
      </c>
      <c r="EQ65" s="80">
        <f t="shared" si="122"/>
        <v>5.2618711827729044E-2</v>
      </c>
      <c r="ER65" s="80">
        <f t="shared" si="123"/>
        <v>0.18810717629212559</v>
      </c>
      <c r="ES65" s="80">
        <f t="shared" si="124"/>
        <v>6.464354024160629E-2</v>
      </c>
      <c r="ET65" s="80">
        <f t="shared" si="125"/>
        <v>0.25275071653373188</v>
      </c>
      <c r="EU65" s="80">
        <f t="shared" si="126"/>
        <v>0.25595104091041165</v>
      </c>
      <c r="EV65" s="80">
        <f t="shared" si="127"/>
        <v>5.9855036791207706E-3</v>
      </c>
      <c r="EW65" s="80">
        <f t="shared" si="128"/>
        <v>0.72270175675808734</v>
      </c>
      <c r="EX65" s="80">
        <f t="shared" si="129"/>
        <v>0.88141683972588358</v>
      </c>
      <c r="EY65" s="80">
        <f t="shared" si="130"/>
        <v>5.1591426109382249E-2</v>
      </c>
      <c r="EZ65" s="80">
        <f t="shared" si="131"/>
        <v>0</v>
      </c>
      <c r="FA65" s="80">
        <f t="shared" si="132"/>
        <v>0</v>
      </c>
      <c r="FB65" s="80">
        <f t="shared" si="133"/>
        <v>4.0349088192522213</v>
      </c>
      <c r="FC65" s="80">
        <f t="shared" si="134"/>
        <v>6.9817638504443461E-2</v>
      </c>
      <c r="FD65" s="80">
        <f t="shared" si="135"/>
        <v>0.10382039589789116</v>
      </c>
      <c r="FE65" s="80">
        <f t="shared" si="136"/>
        <v>5.1591426109382249E-2</v>
      </c>
      <c r="FF65" s="80">
        <f t="shared" si="137"/>
        <v>1.3052114132224041E-2</v>
      </c>
      <c r="FG65" s="80">
        <f t="shared" si="138"/>
        <v>8.7527531079950774E-2</v>
      </c>
      <c r="FH65" s="80">
        <f t="shared" si="139"/>
        <v>0</v>
      </c>
      <c r="FI65" s="184">
        <f t="shared" si="140"/>
        <v>0.7808371945137087</v>
      </c>
      <c r="FJ65" s="80">
        <f t="shared" si="141"/>
        <v>9.8907801577395149E-2</v>
      </c>
      <c r="FK65" s="80">
        <f t="shared" si="142"/>
        <v>1.0319160674126608</v>
      </c>
      <c r="FL65" s="80">
        <f t="shared" si="143"/>
        <v>0.7808371945137087</v>
      </c>
      <c r="FM65" s="80">
        <f t="shared" si="144"/>
        <v>2.5795948638758679</v>
      </c>
      <c r="FN65" s="80">
        <f t="shared" si="145"/>
        <v>-3.3387046662532538</v>
      </c>
      <c r="FO65" s="80">
        <f t="shared" si="146"/>
        <v>-3.3387046662532538</v>
      </c>
      <c r="FP65" s="80">
        <f t="shared" si="147"/>
        <v>0.45553137932936216</v>
      </c>
      <c r="FQ65" s="185">
        <f t="shared" ca="1" si="148"/>
        <v>1449.5893933423356</v>
      </c>
      <c r="FR65" s="185">
        <f t="shared" ca="1" si="149"/>
        <v>9.5902657734227681</v>
      </c>
      <c r="FS65" s="80">
        <f t="shared" ca="1" si="150"/>
        <v>0.14495893933423357</v>
      </c>
      <c r="FT65" s="184">
        <f t="shared" ca="1" si="151"/>
        <v>-4.0539491718713689</v>
      </c>
      <c r="FU65" s="184">
        <f t="shared" ca="1" si="152"/>
        <v>5.689472817738654</v>
      </c>
      <c r="FV65" s="80">
        <f t="shared" si="153"/>
        <v>177.18613169718188</v>
      </c>
      <c r="FW65" s="80">
        <f t="shared" si="154"/>
        <v>5.6797530207197612E-2</v>
      </c>
      <c r="FX65" s="184">
        <f t="shared" si="155"/>
        <v>73.84659385635247</v>
      </c>
      <c r="FY65" s="184">
        <f t="shared" si="156"/>
        <v>315.42801875786046</v>
      </c>
      <c r="FZ65" s="184">
        <f t="shared" si="157"/>
        <v>1.6611494615586205E-3</v>
      </c>
      <c r="GA65" s="184">
        <f t="shared" si="158"/>
        <v>0.29630790187212225</v>
      </c>
      <c r="GB65" s="80">
        <f t="shared" si="159"/>
        <v>0.93899376951438662</v>
      </c>
      <c r="GC65" s="80">
        <f t="shared" si="160"/>
        <v>0.18707989057377877</v>
      </c>
      <c r="GD65" s="80">
        <f t="shared" si="161"/>
        <v>0.1332396641027665</v>
      </c>
      <c r="GE65" s="80">
        <f t="shared" si="162"/>
        <v>0.88273774793066462</v>
      </c>
      <c r="GF65" s="80">
        <f t="shared" si="163"/>
        <v>2.6097411233390932E-2</v>
      </c>
      <c r="GG65" s="80">
        <f t="shared" si="164"/>
        <v>0.18613340240596821</v>
      </c>
      <c r="GH65" s="80">
        <f t="shared" si="165"/>
        <v>0.86676033589723356</v>
      </c>
      <c r="GI65" s="80">
        <f t="shared" si="166"/>
        <v>0.33530372255042928</v>
      </c>
      <c r="GJ65" s="80">
        <f t="shared" si="167"/>
        <v>-1.1355297248249919E-2</v>
      </c>
      <c r="GK65" s="80">
        <f t="shared" si="168"/>
        <v>2.3536331090301042E-2</v>
      </c>
      <c r="GL65" s="80">
        <f t="shared" si="169"/>
        <v>2.3536331090301042E-2</v>
      </c>
      <c r="GM65" s="80">
        <f t="shared" si="170"/>
        <v>0.16259707131566717</v>
      </c>
      <c r="GN65" s="80">
        <f t="shared" si="171"/>
        <v>3.7469899395312339E-2</v>
      </c>
      <c r="GO65" s="80">
        <f t="shared" si="172"/>
        <v>0.68523185736277503</v>
      </c>
      <c r="GP65" s="80">
        <f t="shared" si="173"/>
        <v>0.88141683972588358</v>
      </c>
      <c r="GQ65" s="80">
        <f t="shared" si="174"/>
        <v>5.1591426109382249E-2</v>
      </c>
      <c r="GR65" s="80">
        <f t="shared" si="175"/>
        <v>440.31856788235132</v>
      </c>
      <c r="GS65" s="80">
        <f t="shared" si="176"/>
        <v>11.726249216627489</v>
      </c>
      <c r="GT65" s="80">
        <f t="shared" si="177"/>
        <v>2.3095162409059498</v>
      </c>
      <c r="GU65" s="80">
        <f t="shared" si="178"/>
        <v>9.4978855407257181E-6</v>
      </c>
      <c r="GV65" s="80">
        <f t="shared" si="179"/>
        <v>1952.6137909562478</v>
      </c>
      <c r="GW65" s="80">
        <f t="shared" si="180"/>
        <v>-8.3501188983590244E-3</v>
      </c>
      <c r="GX65" s="184">
        <f t="shared" ca="1" si="181"/>
        <v>23.929772284281945</v>
      </c>
      <c r="GY65" s="81" t="e">
        <f>#REF!</f>
        <v>#REF!</v>
      </c>
      <c r="GZ65" s="81" t="e">
        <f>#REF!</f>
        <v>#REF!</v>
      </c>
      <c r="HA65" s="81">
        <f t="shared" si="182"/>
        <v>7.1178459173391859</v>
      </c>
      <c r="HB65" s="81">
        <f t="shared" si="183"/>
        <v>4.672253924675978</v>
      </c>
      <c r="HC65" s="81" t="e">
        <f t="shared" si="184"/>
        <v>#REF!</v>
      </c>
      <c r="HD65" s="80">
        <f t="shared" si="185"/>
        <v>440.31856788235132</v>
      </c>
      <c r="HE65" s="80">
        <f t="shared" si="186"/>
        <v>11.726249216627489</v>
      </c>
      <c r="HF65" s="81">
        <f t="shared" si="187"/>
        <v>0.56306727574525439</v>
      </c>
      <c r="HG65" s="81"/>
      <c r="HH65" s="82">
        <f t="shared" si="188"/>
        <v>0.19211890608508897</v>
      </c>
      <c r="HI65" s="82">
        <f t="shared" si="189"/>
        <v>0.72270175675808734</v>
      </c>
      <c r="HJ65" s="82">
        <f t="shared" si="190"/>
        <v>5.1591426109382249E-2</v>
      </c>
      <c r="HK65" s="82">
        <f t="shared" si="191"/>
        <v>0</v>
      </c>
      <c r="HL65" s="82">
        <f t="shared" si="192"/>
        <v>1.8226212395061211E-2</v>
      </c>
      <c r="HM65" s="82">
        <f t="shared" si="193"/>
        <v>0</v>
      </c>
      <c r="HN65" s="82">
        <f t="shared" si="194"/>
        <v>0</v>
      </c>
      <c r="HO65" s="82">
        <f t="shared" si="195"/>
        <v>6.464354024160629E-2</v>
      </c>
      <c r="HP65" s="82">
        <f t="shared" si="196"/>
        <v>0.16988096389706436</v>
      </c>
      <c r="HQ65" s="82">
        <f t="shared" si="197"/>
        <v>0.21000717833373103</v>
      </c>
      <c r="HR65" s="82">
        <f t="shared" si="198"/>
        <v>0.54770965730452581</v>
      </c>
      <c r="HS65" s="82">
        <f t="shared" si="199"/>
        <v>0.14560000612923227</v>
      </c>
      <c r="HT65" s="82">
        <f t="shared" si="200"/>
        <v>5.2922989101114933E-2</v>
      </c>
      <c r="HU65" s="82">
        <f t="shared" si="201"/>
        <v>1.406874506361923E-2</v>
      </c>
      <c r="HV65" s="82">
        <f t="shared" si="202"/>
        <v>5.1591426109382249E-2</v>
      </c>
      <c r="HW65" s="82"/>
      <c r="HX65" s="186">
        <f t="shared" si="203"/>
        <v>-8.8208462412617595E-7</v>
      </c>
      <c r="HY65" s="186">
        <f t="shared" si="204"/>
        <v>1.6969895892007261E-12</v>
      </c>
      <c r="HZ65" s="186">
        <f t="shared" si="205"/>
        <v>2.6871341008269122E-5</v>
      </c>
      <c r="IA65" s="186">
        <f t="shared" si="206"/>
        <v>7.3972225393249031E-9</v>
      </c>
      <c r="IB65" s="82">
        <f t="shared" si="207"/>
        <v>2.3095162409059498</v>
      </c>
      <c r="IC65" s="82" t="e">
        <f t="shared" ca="1" si="208"/>
        <v>#REF!</v>
      </c>
      <c r="ID65" s="82" t="e">
        <f ca="1">ID$8+ID$9*IE65+ID$10*#REF!+ID$11*EW65/(EW65+EU65)</f>
        <v>#REF!</v>
      </c>
      <c r="IE65" s="82" t="e">
        <f t="shared" ca="1" si="209"/>
        <v>#REF!</v>
      </c>
      <c r="IF65" s="82" t="e">
        <f ca="1">IF$8+IF$9*IE65+IF$10*#REF!+IF$11*(EW65/(EW65+EU65))</f>
        <v>#REF!</v>
      </c>
      <c r="IG65" s="82" t="e">
        <f t="shared" ca="1" si="210"/>
        <v>#REF!</v>
      </c>
      <c r="IH65" s="184">
        <f t="shared" si="211"/>
        <v>5.6797530207197612E-2</v>
      </c>
      <c r="II65" s="187">
        <f t="shared" si="212"/>
        <v>-25</v>
      </c>
      <c r="IJ65" s="187"/>
      <c r="IK65" s="82">
        <f t="shared" si="213"/>
        <v>2.0700872186233057</v>
      </c>
      <c r="IL65" s="187">
        <f t="shared" si="214"/>
        <v>1952.6137909562478</v>
      </c>
      <c r="IM65" s="186">
        <f t="shared" si="215"/>
        <v>1.2011152612365708E-5</v>
      </c>
    </row>
    <row r="66" spans="1:247" ht="14" x14ac:dyDescent="0.2">
      <c r="A66" s="189" t="s">
        <v>233</v>
      </c>
      <c r="F66" s="193">
        <v>49.714800035873971</v>
      </c>
      <c r="G66" s="193">
        <v>1.7018759577322948</v>
      </c>
      <c r="H66" s="193">
        <v>18.940878306055897</v>
      </c>
      <c r="I66" s="193">
        <v>7.7213752675094165</v>
      </c>
      <c r="J66" s="193">
        <v>0.16017656072774539</v>
      </c>
      <c r="K66" s="193">
        <v>3.6239946864652395</v>
      </c>
      <c r="L66" s="193">
        <v>9.5405163983463357</v>
      </c>
      <c r="M66" s="193">
        <v>5.2157492586972092</v>
      </c>
      <c r="N66" s="193">
        <v>1.9020966586419767</v>
      </c>
      <c r="O66" s="193">
        <v>0.66072831300194967</v>
      </c>
      <c r="P66" s="193">
        <v>0.81780855694797228</v>
      </c>
      <c r="Q66" s="194">
        <v>1.5</v>
      </c>
      <c r="R66" s="176">
        <f t="shared" ca="1" si="4"/>
        <v>10.01778684214756</v>
      </c>
      <c r="T66" s="4">
        <v>49.111899999999999</v>
      </c>
      <c r="U66" s="4">
        <v>1.5503</v>
      </c>
      <c r="V66" s="4">
        <v>3.7743000000000002</v>
      </c>
      <c r="W66" s="4">
        <v>7.5872999999999999</v>
      </c>
      <c r="X66" s="4">
        <v>0.1958</v>
      </c>
      <c r="Y66" s="4">
        <v>13.5945</v>
      </c>
      <c r="Z66" s="4">
        <v>22.0579</v>
      </c>
      <c r="AA66" s="4">
        <v>0.60970000000000002</v>
      </c>
      <c r="AB66" s="4">
        <v>1.77E-2</v>
      </c>
      <c r="AC66" s="4">
        <v>0</v>
      </c>
      <c r="AE66" s="177">
        <f t="shared" ca="1" si="22"/>
        <v>1382.5443475904867</v>
      </c>
      <c r="AF66" s="178">
        <f t="shared" ca="1" si="23"/>
        <v>1109.3943475904866</v>
      </c>
      <c r="AG66" s="178">
        <f t="shared" ca="1" si="24"/>
        <v>6.9108839689494976</v>
      </c>
      <c r="AH66" s="175"/>
      <c r="AI66" s="179">
        <f t="shared" ca="1" si="25"/>
        <v>1414.2294177396748</v>
      </c>
      <c r="AJ66" s="179">
        <f t="shared" ca="1" si="26"/>
        <v>5.5489528646951252</v>
      </c>
      <c r="AK66" s="179"/>
      <c r="AL66" s="179">
        <f t="shared" si="27"/>
        <v>1360.5693855506095</v>
      </c>
      <c r="AM66" s="179">
        <f t="shared" si="28"/>
        <v>3.3154647787526477</v>
      </c>
      <c r="AN66" s="180"/>
      <c r="AO66" s="179">
        <f t="shared" ca="1" si="29"/>
        <v>1366.4854102103527</v>
      </c>
      <c r="AP66" s="179">
        <f t="shared" ca="1" si="30"/>
        <v>1093.3354102103526</v>
      </c>
      <c r="AQ66" s="179">
        <f t="shared" ca="1" si="31"/>
        <v>3.7626357209475829</v>
      </c>
      <c r="AR66" s="179"/>
      <c r="AS66" s="179">
        <f t="shared" ca="1" si="32"/>
        <v>1382.810671312875</v>
      </c>
      <c r="AT66" s="179">
        <f t="shared" ca="1" si="33"/>
        <v>1109.6606713128749</v>
      </c>
      <c r="AU66" s="181">
        <f t="shared" ca="1" si="34"/>
        <v>4.3734368516587088</v>
      </c>
      <c r="AV66" s="80"/>
      <c r="AW66" s="181">
        <f t="shared" si="35"/>
        <v>1390.6064370607453</v>
      </c>
      <c r="AX66" s="181">
        <f t="shared" si="36"/>
        <v>1117.4564370607454</v>
      </c>
      <c r="AY66" s="181">
        <f t="shared" ca="1" si="37"/>
        <v>1414.2294177396748</v>
      </c>
      <c r="AZ66" s="181">
        <f t="shared" ca="1" si="38"/>
        <v>1141.0794177396747</v>
      </c>
      <c r="BA66" s="181">
        <f t="shared" ca="1" si="39"/>
        <v>5.5489528646951252</v>
      </c>
      <c r="BB66" s="181"/>
      <c r="BC66" s="181">
        <f t="shared" si="40"/>
        <v>1360.5693855506095</v>
      </c>
      <c r="BD66" s="181">
        <f t="shared" si="41"/>
        <v>3.3154647787526477</v>
      </c>
      <c r="BE66" s="181">
        <f t="shared" si="42"/>
        <v>1087.4193855506096</v>
      </c>
      <c r="BF66" s="181"/>
      <c r="BG66" s="181">
        <f t="shared" ca="1" si="43"/>
        <v>5.9013485808901844</v>
      </c>
      <c r="BH66" s="181">
        <f t="shared" ca="1" si="44"/>
        <v>6.6089707396154136</v>
      </c>
      <c r="BI66" s="181">
        <f t="shared" ca="1" si="45"/>
        <v>1101.3520279871</v>
      </c>
      <c r="BJ66" s="181">
        <f t="shared" ca="1" si="46"/>
        <v>1119.5804439131989</v>
      </c>
      <c r="BK66" s="181">
        <f t="shared" ca="1" si="47"/>
        <v>1119.5804439131989</v>
      </c>
      <c r="BL66" s="181"/>
      <c r="BM66" s="181">
        <f t="shared" si="48"/>
        <v>1101.6016233625492</v>
      </c>
      <c r="BN66" s="180"/>
      <c r="BO66" s="182">
        <f t="shared" ca="1" si="49"/>
        <v>0.77805295513460349</v>
      </c>
      <c r="BP66" s="182">
        <f t="shared" ca="1" si="50"/>
        <v>0.76769449596589179</v>
      </c>
      <c r="BQ66" s="182">
        <f t="shared" ca="1" si="51"/>
        <v>4.707314514625599E-2</v>
      </c>
      <c r="BR66" s="182">
        <f t="shared" ca="1" si="52"/>
        <v>1.0963933641079714E-2</v>
      </c>
      <c r="BS66" s="182">
        <f t="shared" ca="1" si="53"/>
        <v>2.4470193782629966E-2</v>
      </c>
      <c r="BT66" s="182">
        <f t="shared" ca="1" si="54"/>
        <v>0.12347881023436355</v>
      </c>
      <c r="BU66" s="182">
        <f t="shared" si="55"/>
        <v>0.35207280818947695</v>
      </c>
      <c r="BV66" s="181">
        <f t="shared" ca="1" si="56"/>
        <v>1.325753386959698</v>
      </c>
      <c r="BW66" s="180"/>
      <c r="BX66" s="182">
        <f t="shared" si="57"/>
        <v>0.82719923353308822</v>
      </c>
      <c r="BY66" s="182">
        <f t="shared" si="58"/>
        <v>9.0906247737853163E-2</v>
      </c>
      <c r="BZ66" s="182">
        <f t="shared" si="59"/>
        <v>0</v>
      </c>
      <c r="CA66" s="182">
        <f t="shared" si="60"/>
        <v>3.0820430794717468E-2</v>
      </c>
      <c r="CB66" s="182">
        <f t="shared" si="61"/>
        <v>6.8921849007664626E-2</v>
      </c>
      <c r="CC66" s="182">
        <f t="shared" si="62"/>
        <v>0</v>
      </c>
      <c r="CD66" s="182">
        <f t="shared" si="63"/>
        <v>1.0178477610733234</v>
      </c>
      <c r="CE66" s="182">
        <f t="shared" si="64"/>
        <v>0.26194909920361448</v>
      </c>
      <c r="CF66" s="180"/>
      <c r="CG66" s="181">
        <f t="shared" ca="1" si="65"/>
        <v>2.6950172227625444</v>
      </c>
      <c r="CH66" s="181">
        <f t="shared" ca="1" si="66"/>
        <v>2.1748574294116274</v>
      </c>
      <c r="CI66" s="181">
        <f t="shared" ca="1" si="67"/>
        <v>7.0617272212946345</v>
      </c>
      <c r="CJ66" s="181">
        <f t="shared" ca="1" si="68"/>
        <v>1126.4010702336559</v>
      </c>
      <c r="CK66" s="183">
        <f t="shared" ca="1" si="69"/>
        <v>0.26646751724245177</v>
      </c>
      <c r="CL66" s="79"/>
      <c r="CM66" s="181">
        <f t="shared" si="70"/>
        <v>-1.5680848320548681</v>
      </c>
      <c r="CN66" s="181">
        <f t="shared" si="71"/>
        <v>-2.011102736283223</v>
      </c>
      <c r="CO66" s="181">
        <f t="shared" ca="1" si="72"/>
        <v>719.13072670859185</v>
      </c>
      <c r="CP66" s="184"/>
      <c r="CQ66" s="80">
        <f t="shared" si="73"/>
        <v>0.82741747903984852</v>
      </c>
      <c r="CR66" s="80">
        <f t="shared" si="74"/>
        <v>2.1305727649041983E-2</v>
      </c>
      <c r="CS66" s="80">
        <f t="shared" si="75"/>
        <v>0.37153182699377013</v>
      </c>
      <c r="CT66" s="80">
        <f t="shared" si="76"/>
        <v>0.10747059375987407</v>
      </c>
      <c r="CU66" s="80">
        <f t="shared" si="77"/>
        <v>2.2579955697303315E-3</v>
      </c>
      <c r="CV66" s="80">
        <f t="shared" si="78"/>
        <v>8.9915609374292618E-2</v>
      </c>
      <c r="CW66" s="80">
        <f t="shared" si="79"/>
        <v>0.17013121860760905</v>
      </c>
      <c r="CX66" s="80">
        <f t="shared" si="80"/>
        <v>0.16830725484631734</v>
      </c>
      <c r="CY66" s="80">
        <f t="shared" si="81"/>
        <v>4.0385932707163293E-2</v>
      </c>
      <c r="CZ66" s="80">
        <f t="shared" si="82"/>
        <v>8.6938965461689638E-3</v>
      </c>
      <c r="DA66" s="80">
        <f t="shared" si="83"/>
        <v>1.1523542937330959E-2</v>
      </c>
      <c r="DB66" s="80">
        <f t="shared" si="84"/>
        <v>1.8189410780311477</v>
      </c>
      <c r="DC66" s="80"/>
      <c r="DD66" s="80">
        <f t="shared" si="85"/>
        <v>0.45488965477400678</v>
      </c>
      <c r="DE66" s="80">
        <f t="shared" si="86"/>
        <v>1.1713258833047885E-2</v>
      </c>
      <c r="DF66" s="80">
        <f t="shared" si="87"/>
        <v>0.20425720848303805</v>
      </c>
      <c r="DG66" s="80">
        <f t="shared" si="88"/>
        <v>5.9084153443937852E-2</v>
      </c>
      <c r="DH66" s="80">
        <f t="shared" si="89"/>
        <v>1.2413791722018965E-3</v>
      </c>
      <c r="DI66" s="80">
        <f t="shared" si="90"/>
        <v>4.943294230927963E-2</v>
      </c>
      <c r="DJ66" s="80">
        <f t="shared" si="91"/>
        <v>9.3533111469318142E-2</v>
      </c>
      <c r="DK66" s="80">
        <f t="shared" si="92"/>
        <v>9.2530350146633633E-2</v>
      </c>
      <c r="DL66" s="80">
        <f t="shared" si="93"/>
        <v>2.2202991177085133E-2</v>
      </c>
      <c r="DM66" s="80">
        <f t="shared" si="94"/>
        <v>4.7796471535952022E-3</v>
      </c>
      <c r="DN66" s="80">
        <f t="shared" si="95"/>
        <v>6.3353030378555386E-3</v>
      </c>
      <c r="DO66" s="80">
        <f t="shared" si="96"/>
        <v>0.99999999999999989</v>
      </c>
      <c r="DP66" s="80">
        <f t="shared" si="97"/>
        <v>45.553137932936217</v>
      </c>
      <c r="DQ66" s="80">
        <f t="shared" si="98"/>
        <v>0.8173832432099567</v>
      </c>
      <c r="DR66" s="80">
        <f t="shared" si="99"/>
        <v>1.9408153352328778E-2</v>
      </c>
      <c r="DS66" s="80">
        <f t="shared" si="100"/>
        <v>3.7017094771530291E-2</v>
      </c>
      <c r="DT66" s="80">
        <f t="shared" si="101"/>
        <v>0.10560445617316942</v>
      </c>
      <c r="DU66" s="80">
        <f t="shared" si="102"/>
        <v>2.7601762114537443E-3</v>
      </c>
      <c r="DV66" s="80">
        <f t="shared" si="103"/>
        <v>0.33729567987614256</v>
      </c>
      <c r="DW66" s="80">
        <f t="shared" si="104"/>
        <v>0.3933474091166852</v>
      </c>
      <c r="DX66" s="80">
        <f t="shared" si="105"/>
        <v>9.8372187954287663E-3</v>
      </c>
      <c r="DY66" s="80">
        <f t="shared" si="106"/>
        <v>1.8790606819822498E-4</v>
      </c>
      <c r="DZ66" s="80">
        <f t="shared" si="107"/>
        <v>0</v>
      </c>
      <c r="EA66" s="80">
        <f t="shared" si="108"/>
        <v>1.7228413375748934</v>
      </c>
      <c r="EB66" s="80"/>
      <c r="EC66" s="80">
        <f t="shared" si="109"/>
        <v>1.6347664864199134</v>
      </c>
      <c r="ED66" s="80">
        <f t="shared" si="110"/>
        <v>3.8816306704657556E-2</v>
      </c>
      <c r="EE66" s="80">
        <f t="shared" si="111"/>
        <v>0.11105128431459088</v>
      </c>
      <c r="EF66" s="80">
        <f t="shared" si="112"/>
        <v>0.10560445617316942</v>
      </c>
      <c r="EG66" s="80">
        <f t="shared" si="113"/>
        <v>2.7601762114537443E-3</v>
      </c>
      <c r="EH66" s="80">
        <f t="shared" si="114"/>
        <v>0.33729567987614256</v>
      </c>
      <c r="EI66" s="80">
        <f t="shared" si="115"/>
        <v>0.3933474091166852</v>
      </c>
      <c r="EJ66" s="80">
        <f t="shared" si="116"/>
        <v>9.8372187954287663E-3</v>
      </c>
      <c r="EK66" s="80">
        <f t="shared" si="117"/>
        <v>1.8790606819822498E-4</v>
      </c>
      <c r="EL66" s="80">
        <f t="shared" si="118"/>
        <v>0</v>
      </c>
      <c r="EM66" s="80">
        <f t="shared" si="119"/>
        <v>2.6336669236802401</v>
      </c>
      <c r="EN66" s="80">
        <f t="shared" si="120"/>
        <v>2.2781924115201724</v>
      </c>
      <c r="EO66" s="80"/>
      <c r="EP66" s="80">
        <f t="shared" si="121"/>
        <v>1.8621563019846707</v>
      </c>
      <c r="EQ66" s="80">
        <f t="shared" si="122"/>
        <v>4.421550768889522E-2</v>
      </c>
      <c r="ER66" s="80">
        <f t="shared" si="123"/>
        <v>0.13784369801532925</v>
      </c>
      <c r="ES66" s="80">
        <f t="shared" si="124"/>
        <v>3.0820430794717468E-2</v>
      </c>
      <c r="ET66" s="80">
        <f t="shared" si="125"/>
        <v>0.16866412881004672</v>
      </c>
      <c r="EU66" s="80">
        <f t="shared" si="126"/>
        <v>0.24058727067642921</v>
      </c>
      <c r="EV66" s="80">
        <f t="shared" si="127"/>
        <v>6.2882124993924194E-3</v>
      </c>
      <c r="EW66" s="80">
        <f t="shared" si="128"/>
        <v>0.76842445833236528</v>
      </c>
      <c r="EX66" s="80">
        <f t="shared" si="129"/>
        <v>0.89612108254075284</v>
      </c>
      <c r="EY66" s="80">
        <f t="shared" si="130"/>
        <v>4.4822154420418855E-2</v>
      </c>
      <c r="EZ66" s="80">
        <f t="shared" si="131"/>
        <v>8.5617235729557625E-4</v>
      </c>
      <c r="FA66" s="80">
        <f t="shared" si="132"/>
        <v>0</v>
      </c>
      <c r="FB66" s="80">
        <f t="shared" si="133"/>
        <v>4.0321352893102667</v>
      </c>
      <c r="FC66" s="80">
        <f t="shared" si="134"/>
        <v>6.3414406263240214E-2</v>
      </c>
      <c r="FD66" s="80">
        <f t="shared" si="135"/>
        <v>9.5637532982967954E-2</v>
      </c>
      <c r="FE66" s="80">
        <f t="shared" si="136"/>
        <v>3.0820430794717468E-2</v>
      </c>
      <c r="FF66" s="80">
        <f t="shared" si="137"/>
        <v>0</v>
      </c>
      <c r="FG66" s="80">
        <f t="shared" si="138"/>
        <v>6.8921849007664626E-2</v>
      </c>
      <c r="FH66" s="80">
        <f t="shared" si="139"/>
        <v>0</v>
      </c>
      <c r="FI66" s="184">
        <f t="shared" si="140"/>
        <v>0.82719923353308822</v>
      </c>
      <c r="FJ66" s="80">
        <f t="shared" si="141"/>
        <v>9.0906247737853163E-2</v>
      </c>
      <c r="FK66" s="80">
        <f t="shared" si="142"/>
        <v>1.0178477610733236</v>
      </c>
      <c r="FL66" s="80">
        <f t="shared" si="143"/>
        <v>0.82719923353308822</v>
      </c>
      <c r="FM66" s="80">
        <f t="shared" si="144"/>
        <v>2.0644171734247383</v>
      </c>
      <c r="FN66" s="80">
        <f t="shared" si="145"/>
        <v>-3.9115612634977692</v>
      </c>
      <c r="FO66" s="80">
        <f t="shared" si="146"/>
        <v>-3.9115612634977692</v>
      </c>
      <c r="FP66" s="80">
        <f t="shared" si="147"/>
        <v>0.45553137932936216</v>
      </c>
      <c r="FQ66" s="185">
        <f t="shared" ca="1" si="148"/>
        <v>1414.2294177396748</v>
      </c>
      <c r="FR66" s="185">
        <f t="shared" ca="1" si="149"/>
        <v>5.5489528646951252</v>
      </c>
      <c r="FS66" s="80">
        <f t="shared" ca="1" si="150"/>
        <v>0.14142294177396747</v>
      </c>
      <c r="FT66" s="184">
        <f t="shared" ca="1" si="151"/>
        <v>-1.0430005410806633</v>
      </c>
      <c r="FU66" s="184">
        <f t="shared" ca="1" si="152"/>
        <v>5.6857847285915382</v>
      </c>
      <c r="FV66" s="80">
        <f t="shared" si="153"/>
        <v>174.04633388680611</v>
      </c>
      <c r="FW66" s="80">
        <f t="shared" si="154"/>
        <v>5.1963161919863776E-2</v>
      </c>
      <c r="FX66" s="184">
        <f t="shared" si="155"/>
        <v>76.156147271670378</v>
      </c>
      <c r="FY66" s="184">
        <f t="shared" si="156"/>
        <v>313.17649026295777</v>
      </c>
      <c r="FZ66" s="184">
        <f t="shared" si="157"/>
        <v>1.6611494615586205E-3</v>
      </c>
      <c r="GA66" s="184">
        <f t="shared" si="158"/>
        <v>0.26194909920361448</v>
      </c>
      <c r="GB66" s="80">
        <f t="shared" si="159"/>
        <v>0.94723144946056403</v>
      </c>
      <c r="GC66" s="80">
        <f t="shared" si="160"/>
        <v>0.13845034474685292</v>
      </c>
      <c r="GD66" s="80">
        <f t="shared" si="161"/>
        <v>0.13202038598286586</v>
      </c>
      <c r="GE66" s="80">
        <f t="shared" si="162"/>
        <v>0.92496406151638721</v>
      </c>
      <c r="GF66" s="80">
        <f t="shared" si="163"/>
        <v>2.0633261229167088E-2</v>
      </c>
      <c r="GG66" s="80">
        <f t="shared" si="164"/>
        <v>0.177172864413189</v>
      </c>
      <c r="GH66" s="80">
        <f t="shared" si="165"/>
        <v>0.86797961401713408</v>
      </c>
      <c r="GI66" s="80">
        <f t="shared" si="166"/>
        <v>0.32442258413036573</v>
      </c>
      <c r="GJ66" s="80">
        <f t="shared" si="167"/>
        <v>-9.3491552500039998E-3</v>
      </c>
      <c r="GK66" s="80">
        <f t="shared" si="168"/>
        <v>2.0254194219536111E-2</v>
      </c>
      <c r="GL66" s="80">
        <f t="shared" si="169"/>
        <v>2.0254194219536111E-2</v>
      </c>
      <c r="GM66" s="80">
        <f t="shared" si="170"/>
        <v>0.15691867019365288</v>
      </c>
      <c r="GN66" s="80">
        <f t="shared" si="171"/>
        <v>3.2514356319899851E-2</v>
      </c>
      <c r="GO66" s="80">
        <f t="shared" si="172"/>
        <v>0.73591010201246543</v>
      </c>
      <c r="GP66" s="80">
        <f t="shared" si="173"/>
        <v>0.89612108254075284</v>
      </c>
      <c r="GQ66" s="80">
        <f t="shared" si="174"/>
        <v>4.4822154420418855E-2</v>
      </c>
      <c r="GR66" s="80">
        <f t="shared" si="175"/>
        <v>440.92598340498148</v>
      </c>
      <c r="GS66" s="80">
        <f t="shared" si="176"/>
        <v>11.830058417925805</v>
      </c>
      <c r="GT66" s="80">
        <f t="shared" si="177"/>
        <v>2.2452240863416906</v>
      </c>
      <c r="GU66" s="80">
        <f t="shared" si="178"/>
        <v>9.2334840550802014E-6</v>
      </c>
      <c r="GV66" s="80">
        <f t="shared" si="179"/>
        <v>1882.3513190156896</v>
      </c>
      <c r="GW66" s="80">
        <f t="shared" si="180"/>
        <v>-8.1896134829859777E-3</v>
      </c>
      <c r="GX66" s="184">
        <f t="shared" ca="1" si="181"/>
        <v>20.036352221294635</v>
      </c>
      <c r="GY66" s="81" t="e">
        <f>#REF!</f>
        <v>#REF!</v>
      </c>
      <c r="GZ66" s="81" t="e">
        <f>#REF!</f>
        <v>#REF!</v>
      </c>
      <c r="HA66" s="81">
        <f t="shared" si="182"/>
        <v>7.1178459173391859</v>
      </c>
      <c r="HB66" s="81">
        <f t="shared" si="183"/>
        <v>4.672253924675978</v>
      </c>
      <c r="HC66" s="81" t="e">
        <f t="shared" si="184"/>
        <v>#REF!</v>
      </c>
      <c r="HD66" s="80">
        <f t="shared" si="185"/>
        <v>440.92598340498148</v>
      </c>
      <c r="HE66" s="80">
        <f t="shared" si="186"/>
        <v>11.830058417925805</v>
      </c>
      <c r="HF66" s="81">
        <f t="shared" si="187"/>
        <v>-1.9081344703506318</v>
      </c>
      <c r="HG66" s="81"/>
      <c r="HH66" s="82">
        <f t="shared" si="188"/>
        <v>0.18346107691258143</v>
      </c>
      <c r="HI66" s="82">
        <f t="shared" si="189"/>
        <v>0.76842445833236528</v>
      </c>
      <c r="HJ66" s="82">
        <f t="shared" si="190"/>
        <v>4.4822154420418855E-2</v>
      </c>
      <c r="HK66" s="82">
        <f t="shared" si="191"/>
        <v>0</v>
      </c>
      <c r="HL66" s="82">
        <f t="shared" si="192"/>
        <v>1.8592251842821358E-2</v>
      </c>
      <c r="HM66" s="82">
        <f t="shared" si="193"/>
        <v>0</v>
      </c>
      <c r="HN66" s="82">
        <f t="shared" si="194"/>
        <v>0</v>
      </c>
      <c r="HO66" s="82">
        <f t="shared" si="195"/>
        <v>3.0820430794717468E-2</v>
      </c>
      <c r="HP66" s="82">
        <f t="shared" si="196"/>
        <v>0.11925144617250791</v>
      </c>
      <c r="HQ66" s="82">
        <f t="shared" si="197"/>
        <v>0.1927343888731031</v>
      </c>
      <c r="HR66" s="82">
        <f t="shared" si="198"/>
        <v>0.6121312562226211</v>
      </c>
      <c r="HS66" s="82">
        <f t="shared" si="199"/>
        <v>0.14614612830280252</v>
      </c>
      <c r="HT66" s="82">
        <f t="shared" si="200"/>
        <v>4.7674493905716077E-2</v>
      </c>
      <c r="HU66" s="82">
        <f t="shared" si="201"/>
        <v>1.1382269133112239E-2</v>
      </c>
      <c r="HV66" s="82">
        <f t="shared" si="202"/>
        <v>4.4822154420418855E-2</v>
      </c>
      <c r="HW66" s="82"/>
      <c r="HX66" s="186">
        <f t="shared" si="203"/>
        <v>-8.8298340098689427E-7</v>
      </c>
      <c r="HY66" s="186">
        <f t="shared" si="204"/>
        <v>1.6811517498770873E-12</v>
      </c>
      <c r="HZ66" s="186">
        <f t="shared" si="205"/>
        <v>2.7198965848332651E-5</v>
      </c>
      <c r="IA66" s="186">
        <f t="shared" si="206"/>
        <v>7.59444825716526E-9</v>
      </c>
      <c r="IB66" s="82">
        <f t="shared" si="207"/>
        <v>2.2452240863416906</v>
      </c>
      <c r="IC66" s="82" t="e">
        <f t="shared" ca="1" si="208"/>
        <v>#REF!</v>
      </c>
      <c r="ID66" s="82" t="e">
        <f ca="1">ID$8+ID$9*IE66+ID$10*#REF!+ID$11*EW66/(EW66+EU66)</f>
        <v>#REF!</v>
      </c>
      <c r="IE66" s="82" t="e">
        <f t="shared" ca="1" si="209"/>
        <v>#REF!</v>
      </c>
      <c r="IF66" s="82" t="e">
        <f ca="1">IF$8+IF$9*IE66+IF$10*#REF!+IF$11*(EW66/(EW66+EU66))</f>
        <v>#REF!</v>
      </c>
      <c r="IG66" s="82" t="e">
        <f t="shared" ca="1" si="210"/>
        <v>#REF!</v>
      </c>
      <c r="IH66" s="184">
        <f t="shared" si="211"/>
        <v>5.1963161919863776E-2</v>
      </c>
      <c r="II66" s="187">
        <f t="shared" si="212"/>
        <v>-25</v>
      </c>
      <c r="IJ66" s="187"/>
      <c r="IK66" s="82">
        <f t="shared" si="213"/>
        <v>2.0759015719880241</v>
      </c>
      <c r="IL66" s="187">
        <f t="shared" si="214"/>
        <v>1882.3513190156896</v>
      </c>
      <c r="IM66" s="186">
        <f t="shared" si="215"/>
        <v>1.236368792655973E-5</v>
      </c>
    </row>
    <row r="67" spans="1:247" ht="14" x14ac:dyDescent="0.2">
      <c r="A67" s="189" t="s">
        <v>233</v>
      </c>
      <c r="F67" s="193">
        <v>49.714800035873971</v>
      </c>
      <c r="G67" s="193">
        <v>1.7018759577322948</v>
      </c>
      <c r="H67" s="193">
        <v>18.940878306055897</v>
      </c>
      <c r="I67" s="193">
        <v>7.7213752675094165</v>
      </c>
      <c r="J67" s="193">
        <v>0.16017656072774539</v>
      </c>
      <c r="K67" s="193">
        <v>3.6239946864652395</v>
      </c>
      <c r="L67" s="193">
        <v>9.5405163983463357</v>
      </c>
      <c r="M67" s="193">
        <v>5.2157492586972092</v>
      </c>
      <c r="N67" s="193">
        <v>1.9020966586419767</v>
      </c>
      <c r="O67" s="193">
        <v>0.66072831300194967</v>
      </c>
      <c r="P67" s="193">
        <v>0.81780855694797228</v>
      </c>
      <c r="Q67" s="194">
        <v>1.5</v>
      </c>
      <c r="R67" s="176">
        <f t="shared" ca="1" si="4"/>
        <v>8.6994190854887741</v>
      </c>
      <c r="T67" s="4">
        <v>48.904299999999999</v>
      </c>
      <c r="U67" s="4">
        <v>1.4942</v>
      </c>
      <c r="V67" s="4">
        <v>3.8033000000000001</v>
      </c>
      <c r="W67" s="4">
        <v>7.6668000000000003</v>
      </c>
      <c r="X67" s="4">
        <v>0.16170000000000001</v>
      </c>
      <c r="Y67" s="4">
        <v>13.811400000000001</v>
      </c>
      <c r="Z67" s="4">
        <v>22.049700000000001</v>
      </c>
      <c r="AA67" s="4">
        <v>0.57120000000000004</v>
      </c>
      <c r="AB67" s="4">
        <v>0</v>
      </c>
      <c r="AC67" s="4">
        <v>0</v>
      </c>
      <c r="AE67" s="177">
        <f t="shared" ca="1" si="22"/>
        <v>1376.703803342773</v>
      </c>
      <c r="AF67" s="178">
        <f t="shared" ca="1" si="23"/>
        <v>1103.5538033427729</v>
      </c>
      <c r="AG67" s="178">
        <f t="shared" ca="1" si="24"/>
        <v>5.9803755654672761</v>
      </c>
      <c r="AH67" s="175"/>
      <c r="AI67" s="179">
        <f t="shared" ca="1" si="25"/>
        <v>1404.1759420125118</v>
      </c>
      <c r="AJ67" s="179">
        <f t="shared" ca="1" si="26"/>
        <v>4.3228345972001643</v>
      </c>
      <c r="AK67" s="179"/>
      <c r="AL67" s="179">
        <f t="shared" si="27"/>
        <v>1354.8077821122406</v>
      </c>
      <c r="AM67" s="179">
        <f t="shared" si="28"/>
        <v>2.4410938167329084</v>
      </c>
      <c r="AN67" s="180"/>
      <c r="AO67" s="179">
        <f t="shared" ca="1" si="29"/>
        <v>1360.126207186772</v>
      </c>
      <c r="AP67" s="179">
        <f t="shared" ca="1" si="30"/>
        <v>1086.9762071867722</v>
      </c>
      <c r="AQ67" s="179">
        <f t="shared" ca="1" si="31"/>
        <v>2.7014008294607779</v>
      </c>
      <c r="AR67" s="179"/>
      <c r="AS67" s="179">
        <f t="shared" ca="1" si="32"/>
        <v>1372.6036197716433</v>
      </c>
      <c r="AT67" s="179">
        <f t="shared" ca="1" si="33"/>
        <v>1099.4536197716434</v>
      </c>
      <c r="AU67" s="181">
        <f t="shared" ca="1" si="34"/>
        <v>3.1606839143456567</v>
      </c>
      <c r="AV67" s="80"/>
      <c r="AW67" s="181">
        <f t="shared" si="35"/>
        <v>1382.4516820471217</v>
      </c>
      <c r="AX67" s="181">
        <f t="shared" si="36"/>
        <v>1109.3016820471216</v>
      </c>
      <c r="AY67" s="181">
        <f t="shared" ca="1" si="37"/>
        <v>1404.1759420125118</v>
      </c>
      <c r="AZ67" s="181">
        <f t="shared" ca="1" si="38"/>
        <v>1131.0259420125117</v>
      </c>
      <c r="BA67" s="181">
        <f t="shared" ca="1" si="39"/>
        <v>4.3228345972001643</v>
      </c>
      <c r="BB67" s="181"/>
      <c r="BC67" s="181">
        <f t="shared" si="40"/>
        <v>1354.8077821122406</v>
      </c>
      <c r="BD67" s="181">
        <f t="shared" si="41"/>
        <v>2.4410938167329084</v>
      </c>
      <c r="BE67" s="181">
        <f t="shared" si="42"/>
        <v>1081.6577821122405</v>
      </c>
      <c r="BF67" s="181"/>
      <c r="BG67" s="181">
        <f t="shared" ca="1" si="43"/>
        <v>4.8228959492922669</v>
      </c>
      <c r="BH67" s="181">
        <f t="shared" ca="1" si="44"/>
        <v>5.5035584483322282</v>
      </c>
      <c r="BI67" s="181">
        <f t="shared" ca="1" si="45"/>
        <v>1094.3147027555578</v>
      </c>
      <c r="BJ67" s="181">
        <f t="shared" ca="1" si="46"/>
        <v>1109.2342193350746</v>
      </c>
      <c r="BK67" s="181">
        <f t="shared" ca="1" si="47"/>
        <v>1109.2342193350746</v>
      </c>
      <c r="BL67" s="181"/>
      <c r="BM67" s="181">
        <f t="shared" si="48"/>
        <v>1097.3349048923133</v>
      </c>
      <c r="BN67" s="180"/>
      <c r="BO67" s="182">
        <f t="shared" ca="1" si="49"/>
        <v>0.78671604072963275</v>
      </c>
      <c r="BP67" s="182">
        <f t="shared" ca="1" si="50"/>
        <v>0.79027655692240295</v>
      </c>
      <c r="BQ67" s="182">
        <f t="shared" ca="1" si="51"/>
        <v>4.84054022112618E-2</v>
      </c>
      <c r="BR67" s="182">
        <f t="shared" ca="1" si="52"/>
        <v>1.1001295333319779E-2</v>
      </c>
      <c r="BS67" s="182">
        <f t="shared" ca="1" si="53"/>
        <v>2.4465227645320466E-2</v>
      </c>
      <c r="BT67" s="182">
        <f t="shared" ca="1" si="54"/>
        <v>0.12327349263300352</v>
      </c>
      <c r="BU67" s="182">
        <f t="shared" si="55"/>
        <v>0.35207280818947695</v>
      </c>
      <c r="BV67" s="181">
        <f t="shared" ca="1" si="56"/>
        <v>1.3494947829347854</v>
      </c>
      <c r="BW67" s="180"/>
      <c r="BX67" s="182">
        <f t="shared" si="57"/>
        <v>0.82459972107602386</v>
      </c>
      <c r="BY67" s="182">
        <f t="shared" si="58"/>
        <v>0.10006531722160383</v>
      </c>
      <c r="BZ67" s="182">
        <f t="shared" si="59"/>
        <v>0</v>
      </c>
      <c r="CA67" s="182">
        <f t="shared" si="60"/>
        <v>2.6098600807434841E-2</v>
      </c>
      <c r="CB67" s="182">
        <f t="shared" si="61"/>
        <v>7.2008554255843849E-2</v>
      </c>
      <c r="CC67" s="182">
        <f t="shared" si="62"/>
        <v>0</v>
      </c>
      <c r="CD67" s="182">
        <f t="shared" si="63"/>
        <v>1.0227721933609064</v>
      </c>
      <c r="CE67" s="182">
        <f t="shared" si="64"/>
        <v>0.26053694893056856</v>
      </c>
      <c r="CF67" s="180"/>
      <c r="CG67" s="181">
        <f t="shared" ca="1" si="65"/>
        <v>1.908721542222338</v>
      </c>
      <c r="CH67" s="181">
        <f t="shared" ca="1" si="66"/>
        <v>1.4582178938212884</v>
      </c>
      <c r="CI67" s="181">
        <f t="shared" ca="1" si="67"/>
        <v>6.6331518084474697</v>
      </c>
      <c r="CJ67" s="181">
        <f t="shared" ca="1" si="68"/>
        <v>1119.8803934182479</v>
      </c>
      <c r="CK67" s="183">
        <f t="shared" ca="1" si="69"/>
        <v>0.26415860934805657</v>
      </c>
      <c r="CL67" s="79"/>
      <c r="CM67" s="181">
        <f t="shared" si="70"/>
        <v>-1.6536462539058714</v>
      </c>
      <c r="CN67" s="181">
        <f t="shared" si="71"/>
        <v>-2.1138478108398817</v>
      </c>
      <c r="CO67" s="181">
        <f t="shared" ca="1" si="72"/>
        <v>731.43822996831352</v>
      </c>
      <c r="CP67" s="184"/>
      <c r="CQ67" s="80">
        <f t="shared" si="73"/>
        <v>0.82741747903984852</v>
      </c>
      <c r="CR67" s="80">
        <f t="shared" si="74"/>
        <v>2.1305727649041983E-2</v>
      </c>
      <c r="CS67" s="80">
        <f t="shared" si="75"/>
        <v>0.37153182699377013</v>
      </c>
      <c r="CT67" s="80">
        <f t="shared" si="76"/>
        <v>0.10747059375987407</v>
      </c>
      <c r="CU67" s="80">
        <f t="shared" si="77"/>
        <v>2.2579955697303315E-3</v>
      </c>
      <c r="CV67" s="80">
        <f t="shared" si="78"/>
        <v>8.9915609374292618E-2</v>
      </c>
      <c r="CW67" s="80">
        <f t="shared" si="79"/>
        <v>0.17013121860760905</v>
      </c>
      <c r="CX67" s="80">
        <f t="shared" si="80"/>
        <v>0.16830725484631734</v>
      </c>
      <c r="CY67" s="80">
        <f t="shared" si="81"/>
        <v>4.0385932707163293E-2</v>
      </c>
      <c r="CZ67" s="80">
        <f t="shared" si="82"/>
        <v>8.6938965461689638E-3</v>
      </c>
      <c r="DA67" s="80">
        <f t="shared" si="83"/>
        <v>1.1523542937330959E-2</v>
      </c>
      <c r="DB67" s="80">
        <f t="shared" si="84"/>
        <v>1.8189410780311477</v>
      </c>
      <c r="DC67" s="80"/>
      <c r="DD67" s="80">
        <f t="shared" si="85"/>
        <v>0.45488965477400678</v>
      </c>
      <c r="DE67" s="80">
        <f t="shared" si="86"/>
        <v>1.1713258833047885E-2</v>
      </c>
      <c r="DF67" s="80">
        <f t="shared" si="87"/>
        <v>0.20425720848303805</v>
      </c>
      <c r="DG67" s="80">
        <f t="shared" si="88"/>
        <v>5.9084153443937852E-2</v>
      </c>
      <c r="DH67" s="80">
        <f t="shared" si="89"/>
        <v>1.2413791722018965E-3</v>
      </c>
      <c r="DI67" s="80">
        <f t="shared" si="90"/>
        <v>4.943294230927963E-2</v>
      </c>
      <c r="DJ67" s="80">
        <f t="shared" si="91"/>
        <v>9.3533111469318142E-2</v>
      </c>
      <c r="DK67" s="80">
        <f t="shared" si="92"/>
        <v>9.2530350146633633E-2</v>
      </c>
      <c r="DL67" s="80">
        <f t="shared" si="93"/>
        <v>2.2202991177085133E-2</v>
      </c>
      <c r="DM67" s="80">
        <f t="shared" si="94"/>
        <v>4.7796471535952022E-3</v>
      </c>
      <c r="DN67" s="80">
        <f t="shared" si="95"/>
        <v>6.3353030378555386E-3</v>
      </c>
      <c r="DO67" s="80">
        <f t="shared" si="96"/>
        <v>0.99999999999999989</v>
      </c>
      <c r="DP67" s="80">
        <f t="shared" si="97"/>
        <v>45.553137932936217</v>
      </c>
      <c r="DQ67" s="80">
        <f t="shared" si="98"/>
        <v>0.81392809768941299</v>
      </c>
      <c r="DR67" s="80">
        <f t="shared" si="99"/>
        <v>1.8705839346610114E-2</v>
      </c>
      <c r="DS67" s="80">
        <f t="shared" si="100"/>
        <v>3.7301517246790442E-2</v>
      </c>
      <c r="DT67" s="80">
        <f t="shared" si="101"/>
        <v>0.10671098343132016</v>
      </c>
      <c r="DU67" s="80">
        <f t="shared" si="102"/>
        <v>2.2794713656387666E-3</v>
      </c>
      <c r="DV67" s="80">
        <f t="shared" si="103"/>
        <v>0.34267722630779768</v>
      </c>
      <c r="DW67" s="80">
        <f t="shared" si="104"/>
        <v>0.39320118265112153</v>
      </c>
      <c r="DX67" s="80">
        <f t="shared" si="105"/>
        <v>9.2160396522042182E-3</v>
      </c>
      <c r="DY67" s="80">
        <f t="shared" si="106"/>
        <v>0</v>
      </c>
      <c r="DZ67" s="80">
        <f t="shared" si="107"/>
        <v>0</v>
      </c>
      <c r="EA67" s="80">
        <f t="shared" si="108"/>
        <v>1.7240203576908959</v>
      </c>
      <c r="EB67" s="80"/>
      <c r="EC67" s="80">
        <f t="shared" si="109"/>
        <v>1.627856195378826</v>
      </c>
      <c r="ED67" s="80">
        <f t="shared" si="110"/>
        <v>3.7411678693220228E-2</v>
      </c>
      <c r="EE67" s="80">
        <f t="shared" si="111"/>
        <v>0.11190455174037132</v>
      </c>
      <c r="EF67" s="80">
        <f t="shared" si="112"/>
        <v>0.10671098343132016</v>
      </c>
      <c r="EG67" s="80">
        <f t="shared" si="113"/>
        <v>2.2794713656387666E-3</v>
      </c>
      <c r="EH67" s="80">
        <f t="shared" si="114"/>
        <v>0.34267722630779768</v>
      </c>
      <c r="EI67" s="80">
        <f t="shared" si="115"/>
        <v>0.39320118265112153</v>
      </c>
      <c r="EJ67" s="80">
        <f t="shared" si="116"/>
        <v>9.2160396522042182E-3</v>
      </c>
      <c r="EK67" s="80">
        <f t="shared" si="117"/>
        <v>0</v>
      </c>
      <c r="EL67" s="80">
        <f t="shared" si="118"/>
        <v>0</v>
      </c>
      <c r="EM67" s="80">
        <f t="shared" si="119"/>
        <v>2.6312573292204999</v>
      </c>
      <c r="EN67" s="80">
        <f t="shared" si="120"/>
        <v>2.2802786840226976</v>
      </c>
      <c r="EO67" s="80"/>
      <c r="EP67" s="80">
        <f t="shared" si="121"/>
        <v>1.8559828914883123</v>
      </c>
      <c r="EQ67" s="80">
        <f t="shared" si="122"/>
        <v>4.2654526728828107E-2</v>
      </c>
      <c r="ER67" s="80">
        <f t="shared" si="123"/>
        <v>0.1440171085116877</v>
      </c>
      <c r="ES67" s="80">
        <f t="shared" si="124"/>
        <v>2.6098600807434841E-2</v>
      </c>
      <c r="ET67" s="80">
        <f t="shared" si="125"/>
        <v>0.17011570931912254</v>
      </c>
      <c r="EU67" s="80">
        <f t="shared" si="126"/>
        <v>0.2433307808695386</v>
      </c>
      <c r="EV67" s="80">
        <f t="shared" si="127"/>
        <v>5.1978299659061877E-3</v>
      </c>
      <c r="EW67" s="80">
        <f t="shared" si="128"/>
        <v>0.78139957464969301</v>
      </c>
      <c r="EX67" s="80">
        <f t="shared" si="129"/>
        <v>0.89660827533186771</v>
      </c>
      <c r="EY67" s="80">
        <f t="shared" si="130"/>
        <v>4.2030277540058468E-2</v>
      </c>
      <c r="EZ67" s="80">
        <f t="shared" si="131"/>
        <v>0</v>
      </c>
      <c r="FA67" s="80">
        <f t="shared" si="132"/>
        <v>0</v>
      </c>
      <c r="FB67" s="80">
        <f t="shared" si="133"/>
        <v>4.0373198658933269</v>
      </c>
      <c r="FC67" s="80">
        <f t="shared" si="134"/>
        <v>7.4639731786655117E-2</v>
      </c>
      <c r="FD67" s="80">
        <f t="shared" si="135"/>
        <v>0.11092467418873397</v>
      </c>
      <c r="FE67" s="80">
        <f t="shared" si="136"/>
        <v>2.6098600807434841E-2</v>
      </c>
      <c r="FF67" s="80">
        <f t="shared" si="137"/>
        <v>0</v>
      </c>
      <c r="FG67" s="80">
        <f t="shared" si="138"/>
        <v>7.2008554255843849E-2</v>
      </c>
      <c r="FH67" s="80">
        <f t="shared" si="139"/>
        <v>0</v>
      </c>
      <c r="FI67" s="184">
        <f t="shared" si="140"/>
        <v>0.82459972107602386</v>
      </c>
      <c r="FJ67" s="80">
        <f t="shared" si="141"/>
        <v>0.10006531722160383</v>
      </c>
      <c r="FK67" s="80">
        <f t="shared" si="142"/>
        <v>1.0227721933609064</v>
      </c>
      <c r="FL67" s="80">
        <f t="shared" si="143"/>
        <v>0.82459972107602386</v>
      </c>
      <c r="FM67" s="80">
        <f t="shared" si="144"/>
        <v>1.8981210698465476</v>
      </c>
      <c r="FN67" s="80">
        <f t="shared" si="145"/>
        <v>-4.07470987192122</v>
      </c>
      <c r="FO67" s="80">
        <f t="shared" si="146"/>
        <v>-4.07470987192122</v>
      </c>
      <c r="FP67" s="80">
        <f t="shared" si="147"/>
        <v>0.45553137932936216</v>
      </c>
      <c r="FQ67" s="185">
        <f t="shared" ca="1" si="148"/>
        <v>1404.1759420125118</v>
      </c>
      <c r="FR67" s="185">
        <f t="shared" ca="1" si="149"/>
        <v>4.3228345972001643</v>
      </c>
      <c r="FS67" s="80">
        <f t="shared" ca="1" si="150"/>
        <v>0.14041759420125119</v>
      </c>
      <c r="FT67" s="184">
        <f t="shared" ca="1" si="151"/>
        <v>-0.69302448390328264</v>
      </c>
      <c r="FU67" s="184">
        <f t="shared" ca="1" si="152"/>
        <v>5.6867777865782241</v>
      </c>
      <c r="FV67" s="80">
        <f t="shared" si="153"/>
        <v>173.6003256864056</v>
      </c>
      <c r="FW67" s="80">
        <f t="shared" si="154"/>
        <v>5.4852654750027478E-2</v>
      </c>
      <c r="FX67" s="184">
        <f t="shared" si="155"/>
        <v>76.254164858203808</v>
      </c>
      <c r="FY67" s="184">
        <f t="shared" si="156"/>
        <v>312.68634880153218</v>
      </c>
      <c r="FZ67" s="184">
        <f t="shared" si="157"/>
        <v>1.6611494615586205E-3</v>
      </c>
      <c r="GA67" s="184">
        <f t="shared" si="158"/>
        <v>0.26053694893056856</v>
      </c>
      <c r="GB67" s="80">
        <f t="shared" si="159"/>
        <v>0.94383638283783244</v>
      </c>
      <c r="GC67" s="80">
        <f t="shared" si="160"/>
        <v>0.14339285932291806</v>
      </c>
      <c r="GD67" s="80">
        <f t="shared" si="161"/>
        <v>0.13204615151138535</v>
      </c>
      <c r="GE67" s="80">
        <f t="shared" si="162"/>
        <v>0.93124687246373705</v>
      </c>
      <c r="GF67" s="80">
        <f t="shared" si="163"/>
        <v>1.8843751268839415E-2</v>
      </c>
      <c r="GG67" s="80">
        <f t="shared" si="164"/>
        <v>0.16869104908288349</v>
      </c>
      <c r="GH67" s="80">
        <f t="shared" si="165"/>
        <v>0.86795384848861468</v>
      </c>
      <c r="GI67" s="80">
        <f t="shared" si="166"/>
        <v>0.32061928336895346</v>
      </c>
      <c r="GJ67" s="80">
        <f t="shared" si="167"/>
        <v>-9.4742994993754839E-3</v>
      </c>
      <c r="GK67" s="80">
        <f t="shared" si="168"/>
        <v>2.0718754682511036E-2</v>
      </c>
      <c r="GL67" s="80">
        <f t="shared" si="169"/>
        <v>2.0718754682511036E-2</v>
      </c>
      <c r="GM67" s="80">
        <f t="shared" si="170"/>
        <v>0.14797229440037246</v>
      </c>
      <c r="GN67" s="80">
        <f t="shared" si="171"/>
        <v>3.5444862479656516E-2</v>
      </c>
      <c r="GO67" s="80">
        <f t="shared" si="172"/>
        <v>0.7459547121700365</v>
      </c>
      <c r="GP67" s="80">
        <f t="shared" si="173"/>
        <v>0.89660827533186771</v>
      </c>
      <c r="GQ67" s="80">
        <f t="shared" si="174"/>
        <v>4.2030277540058468E-2</v>
      </c>
      <c r="GR67" s="80">
        <f t="shared" si="175"/>
        <v>441.02652463528261</v>
      </c>
      <c r="GS67" s="80">
        <f t="shared" si="176"/>
        <v>11.82897080025481</v>
      </c>
      <c r="GT67" s="80">
        <f t="shared" si="177"/>
        <v>2.2606871178384003</v>
      </c>
      <c r="GU67" s="80">
        <f t="shared" si="178"/>
        <v>9.297075772110421E-6</v>
      </c>
      <c r="GV67" s="80">
        <f t="shared" si="179"/>
        <v>1895.4820820047416</v>
      </c>
      <c r="GW67" s="80">
        <f t="shared" si="180"/>
        <v>-8.245238215035651E-3</v>
      </c>
      <c r="GX67" s="184">
        <f t="shared" ca="1" si="181"/>
        <v>19.607776808447472</v>
      </c>
      <c r="GY67" s="81" t="e">
        <f>#REF!</f>
        <v>#REF!</v>
      </c>
      <c r="GZ67" s="81" t="e">
        <f>#REF!</f>
        <v>#REF!</v>
      </c>
      <c r="HA67" s="81">
        <f t="shared" si="182"/>
        <v>7.1178459173391859</v>
      </c>
      <c r="HB67" s="81">
        <f t="shared" si="183"/>
        <v>4.672253924675978</v>
      </c>
      <c r="HC67" s="81" t="e">
        <f t="shared" si="184"/>
        <v>#REF!</v>
      </c>
      <c r="HD67" s="80">
        <f t="shared" si="185"/>
        <v>441.02652463528261</v>
      </c>
      <c r="HE67" s="80">
        <f t="shared" si="186"/>
        <v>11.82897080025481</v>
      </c>
      <c r="HF67" s="81">
        <f t="shared" si="187"/>
        <v>-2.02367902777209</v>
      </c>
      <c r="HG67" s="81"/>
      <c r="HH67" s="82">
        <f t="shared" si="188"/>
        <v>0.17388887904878966</v>
      </c>
      <c r="HI67" s="82">
        <f t="shared" si="189"/>
        <v>0.78139957464969301</v>
      </c>
      <c r="HJ67" s="82">
        <f t="shared" si="190"/>
        <v>4.2030277540058468E-2</v>
      </c>
      <c r="HK67" s="82">
        <f t="shared" si="191"/>
        <v>0</v>
      </c>
      <c r="HL67" s="82">
        <f t="shared" si="192"/>
        <v>3.2609454246596649E-2</v>
      </c>
      <c r="HM67" s="82">
        <f t="shared" si="193"/>
        <v>0</v>
      </c>
      <c r="HN67" s="82">
        <f t="shared" si="194"/>
        <v>0</v>
      </c>
      <c r="HO67" s="82">
        <f t="shared" si="195"/>
        <v>2.6098600807434841E-2</v>
      </c>
      <c r="HP67" s="82">
        <f t="shared" si="196"/>
        <v>0.11140765426509106</v>
      </c>
      <c r="HQ67" s="82">
        <f t="shared" si="197"/>
        <v>0.1820276151936765</v>
      </c>
      <c r="HR67" s="82">
        <f t="shared" si="198"/>
        <v>0.61559879150807628</v>
      </c>
      <c r="HS67" s="82">
        <f t="shared" si="199"/>
        <v>0.13699237531210373</v>
      </c>
      <c r="HT67" s="82">
        <f t="shared" si="200"/>
        <v>5.0191969242517648E-2</v>
      </c>
      <c r="HU67" s="82">
        <f t="shared" si="201"/>
        <v>1.1169477885556141E-2</v>
      </c>
      <c r="HV67" s="82">
        <f t="shared" si="202"/>
        <v>4.2030277540058468E-2</v>
      </c>
      <c r="HW67" s="82"/>
      <c r="HX67" s="186">
        <f t="shared" si="203"/>
        <v>-8.8158772869265972E-7</v>
      </c>
      <c r="HY67" s="186">
        <f t="shared" si="204"/>
        <v>1.681971723451079E-12</v>
      </c>
      <c r="HZ67" s="186">
        <f t="shared" si="205"/>
        <v>2.7137062729747647E-5</v>
      </c>
      <c r="IA67" s="186">
        <f t="shared" si="206"/>
        <v>7.5892981185817853E-9</v>
      </c>
      <c r="IB67" s="82">
        <f t="shared" si="207"/>
        <v>2.2606871178384003</v>
      </c>
      <c r="IC67" s="82" t="e">
        <f t="shared" ca="1" si="208"/>
        <v>#REF!</v>
      </c>
      <c r="ID67" s="82" t="e">
        <f ca="1">ID$8+ID$9*IE67+ID$10*#REF!+ID$11*EW67/(EW67+EU67)</f>
        <v>#REF!</v>
      </c>
      <c r="IE67" s="82" t="e">
        <f t="shared" ca="1" si="209"/>
        <v>#REF!</v>
      </c>
      <c r="IF67" s="82" t="e">
        <f ca="1">IF$8+IF$9*IE67+IF$10*#REF!+IF$11*(EW67/(EW67+EU67))</f>
        <v>#REF!</v>
      </c>
      <c r="IG67" s="82" t="e">
        <f t="shared" ca="1" si="210"/>
        <v>#REF!</v>
      </c>
      <c r="IH67" s="184">
        <f t="shared" si="211"/>
        <v>5.4852654750027478E-2</v>
      </c>
      <c r="II67" s="187">
        <f t="shared" si="212"/>
        <v>-25</v>
      </c>
      <c r="IJ67" s="187"/>
      <c r="IK67" s="82">
        <f t="shared" si="213"/>
        <v>2.0758406545222718</v>
      </c>
      <c r="IL67" s="187">
        <f t="shared" si="214"/>
        <v>1895.4820820047416</v>
      </c>
      <c r="IM67" s="186">
        <f t="shared" si="215"/>
        <v>1.2278898970519438E-5</v>
      </c>
    </row>
    <row r="68" spans="1:247" ht="14" x14ac:dyDescent="0.2">
      <c r="A68" s="189" t="s">
        <v>233</v>
      </c>
      <c r="F68" s="193">
        <v>49.714800035873971</v>
      </c>
      <c r="G68" s="193">
        <v>1.7018759577322948</v>
      </c>
      <c r="H68" s="193">
        <v>18.940878306055897</v>
      </c>
      <c r="I68" s="193">
        <v>7.7213752675094165</v>
      </c>
      <c r="J68" s="193">
        <v>0.16017656072774539</v>
      </c>
      <c r="K68" s="193">
        <v>3.6239946864652395</v>
      </c>
      <c r="L68" s="193">
        <v>9.5405163983463357</v>
      </c>
      <c r="M68" s="193">
        <v>5.2157492586972092</v>
      </c>
      <c r="N68" s="193">
        <v>1.9020966586419767</v>
      </c>
      <c r="O68" s="193">
        <v>0.66072831300194967</v>
      </c>
      <c r="P68" s="193">
        <v>0.81780855694797228</v>
      </c>
      <c r="Q68" s="194">
        <v>1.5</v>
      </c>
      <c r="R68" s="176">
        <f t="shared" ca="1" si="4"/>
        <v>4.7010266556776674</v>
      </c>
      <c r="T68" s="4">
        <v>46.127000000000002</v>
      </c>
      <c r="U68" s="4">
        <v>2.0712000000000002</v>
      </c>
      <c r="V68" s="4">
        <v>5.0716000000000001</v>
      </c>
      <c r="W68" s="4">
        <v>7.6303999999999998</v>
      </c>
      <c r="X68" s="4">
        <v>0.1663</v>
      </c>
      <c r="Y68" s="4">
        <v>12.597099999999999</v>
      </c>
      <c r="Z68" s="4">
        <v>23.060099999999998</v>
      </c>
      <c r="AA68" s="4">
        <v>0.60389999999999999</v>
      </c>
      <c r="AB68" s="4">
        <v>0</v>
      </c>
      <c r="AC68" s="4">
        <v>0</v>
      </c>
      <c r="AE68" s="177">
        <f t="shared" ca="1" si="22"/>
        <v>1338.3641101127969</v>
      </c>
      <c r="AF68" s="178">
        <f t="shared" ca="1" si="23"/>
        <v>1065.2141101127968</v>
      </c>
      <c r="AG68" s="178">
        <f t="shared" ca="1" si="24"/>
        <v>3.5748284279593614</v>
      </c>
      <c r="AH68" s="175"/>
      <c r="AI68" s="179">
        <f t="shared" ca="1" si="25"/>
        <v>1380.6802698285915</v>
      </c>
      <c r="AJ68" s="179">
        <f t="shared" ca="1" si="26"/>
        <v>1.5475019855431862</v>
      </c>
      <c r="AK68" s="179"/>
      <c r="AL68" s="179">
        <f t="shared" si="27"/>
        <v>1338.8571625104873</v>
      </c>
      <c r="AM68" s="179">
        <f t="shared" si="28"/>
        <v>0.43279226683022554</v>
      </c>
      <c r="AN68" s="180"/>
      <c r="AO68" s="179">
        <f t="shared" ca="1" si="29"/>
        <v>1318.1572039078744</v>
      </c>
      <c r="AP68" s="179">
        <f t="shared" ca="1" si="30"/>
        <v>1045.0072039078746</v>
      </c>
      <c r="AQ68" s="179">
        <f t="shared" ca="1" si="31"/>
        <v>-0.66740509965560335</v>
      </c>
      <c r="AR68" s="179"/>
      <c r="AS68" s="179">
        <f t="shared" ca="1" si="32"/>
        <v>1349.9824086174619</v>
      </c>
      <c r="AT68" s="179">
        <f t="shared" ca="1" si="33"/>
        <v>1076.8324086174621</v>
      </c>
      <c r="AU68" s="181">
        <f t="shared" ca="1" si="34"/>
        <v>0.46001676235853228</v>
      </c>
      <c r="AV68" s="80"/>
      <c r="AW68" s="181">
        <f t="shared" si="35"/>
        <v>1362.3487780362611</v>
      </c>
      <c r="AX68" s="181">
        <f t="shared" si="36"/>
        <v>1089.198778036261</v>
      </c>
      <c r="AY68" s="181">
        <f t="shared" ca="1" si="37"/>
        <v>1380.6802698285915</v>
      </c>
      <c r="AZ68" s="181">
        <f t="shared" ca="1" si="38"/>
        <v>1107.5302698285914</v>
      </c>
      <c r="BA68" s="181">
        <f t="shared" ca="1" si="39"/>
        <v>1.5475019855431862</v>
      </c>
      <c r="BB68" s="181"/>
      <c r="BC68" s="181">
        <f t="shared" si="40"/>
        <v>1338.8571625104873</v>
      </c>
      <c r="BD68" s="181">
        <f t="shared" si="41"/>
        <v>0.43279226683022554</v>
      </c>
      <c r="BE68" s="181">
        <f t="shared" si="42"/>
        <v>1065.7071625104873</v>
      </c>
      <c r="BF68" s="181"/>
      <c r="BG68" s="181">
        <f t="shared" ca="1" si="43"/>
        <v>2.2986281546393772</v>
      </c>
      <c r="BH68" s="181">
        <f t="shared" ca="1" si="44"/>
        <v>4.6412763735996432</v>
      </c>
      <c r="BI68" s="181">
        <f t="shared" ca="1" si="45"/>
        <v>1055.2075598349311</v>
      </c>
      <c r="BJ68" s="181">
        <f t="shared" ca="1" si="46"/>
        <v>1085.9223692903156</v>
      </c>
      <c r="BK68" s="181">
        <f t="shared" ca="1" si="47"/>
        <v>1085.9223692903156</v>
      </c>
      <c r="BL68" s="181"/>
      <c r="BM68" s="181">
        <f t="shared" si="48"/>
        <v>1087.6344459804463</v>
      </c>
      <c r="BN68" s="180"/>
      <c r="BO68" s="182">
        <f t="shared" ca="1" si="49"/>
        <v>0.90479479323788981</v>
      </c>
      <c r="BP68" s="182">
        <f t="shared" ca="1" si="50"/>
        <v>0.87591355165889606</v>
      </c>
      <c r="BQ68" s="182">
        <f t="shared" ca="1" si="51"/>
        <v>4.4826345882950182E-2</v>
      </c>
      <c r="BR68" s="182">
        <f t="shared" ca="1" si="52"/>
        <v>8.9381947127770717E-3</v>
      </c>
      <c r="BS68" s="182">
        <f t="shared" ca="1" si="53"/>
        <v>2.4453952381891231E-2</v>
      </c>
      <c r="BT68" s="182">
        <f t="shared" ca="1" si="54"/>
        <v>0.13602222227474592</v>
      </c>
      <c r="BU68" s="182">
        <f t="shared" si="55"/>
        <v>0.35207280818947695</v>
      </c>
      <c r="BV68" s="181">
        <f t="shared" ca="1" si="56"/>
        <v>1.4422270751007376</v>
      </c>
      <c r="BW68" s="180"/>
      <c r="BX68" s="182">
        <f t="shared" si="57"/>
        <v>0.85004308675876961</v>
      </c>
      <c r="BY68" s="182">
        <f t="shared" si="58"/>
        <v>6.2174732605817906E-2</v>
      </c>
      <c r="BZ68" s="182">
        <f t="shared" si="59"/>
        <v>0</v>
      </c>
      <c r="CA68" s="182">
        <f t="shared" si="60"/>
        <v>1.7845270256346385E-2</v>
      </c>
      <c r="CB68" s="182">
        <f t="shared" si="61"/>
        <v>0.10681818864629133</v>
      </c>
      <c r="CC68" s="182">
        <f t="shared" si="62"/>
        <v>0</v>
      </c>
      <c r="CD68" s="182">
        <f t="shared" si="63"/>
        <v>1.0368812782672254</v>
      </c>
      <c r="CE68" s="182">
        <f t="shared" si="64"/>
        <v>0.2842952608983807</v>
      </c>
      <c r="CF68" s="180"/>
      <c r="CG68" s="181">
        <f t="shared" ca="1" si="65"/>
        <v>0.59330324354459663</v>
      </c>
      <c r="CH68" s="181">
        <f t="shared" ca="1" si="66"/>
        <v>-1.3313754014612016</v>
      </c>
      <c r="CI68" s="181">
        <f t="shared" ca="1" si="67"/>
        <v>7.5871019593075859</v>
      </c>
      <c r="CJ68" s="181" t="e">
        <f t="shared" ca="1" si="68"/>
        <v>#NUM!</v>
      </c>
      <c r="CK68" s="183">
        <f t="shared" ca="1" si="69"/>
        <v>0.2587123549056865</v>
      </c>
      <c r="CL68" s="79"/>
      <c r="CM68" s="181">
        <f t="shared" si="70"/>
        <v>-2.1713029755462969</v>
      </c>
      <c r="CN68" s="181">
        <f t="shared" si="71"/>
        <v>-2.8116343640678969</v>
      </c>
      <c r="CO68" s="181" t="e">
        <f t="shared" ca="1" si="72"/>
        <v>#NUM!</v>
      </c>
      <c r="CP68" s="184"/>
      <c r="CQ68" s="80">
        <f t="shared" si="73"/>
        <v>0.82741747903984852</v>
      </c>
      <c r="CR68" s="80">
        <f t="shared" si="74"/>
        <v>2.1305727649041983E-2</v>
      </c>
      <c r="CS68" s="80">
        <f t="shared" si="75"/>
        <v>0.37153182699377013</v>
      </c>
      <c r="CT68" s="80">
        <f t="shared" si="76"/>
        <v>0.10747059375987407</v>
      </c>
      <c r="CU68" s="80">
        <f t="shared" si="77"/>
        <v>2.2579955697303315E-3</v>
      </c>
      <c r="CV68" s="80">
        <f t="shared" si="78"/>
        <v>8.9915609374292618E-2</v>
      </c>
      <c r="CW68" s="80">
        <f t="shared" si="79"/>
        <v>0.17013121860760905</v>
      </c>
      <c r="CX68" s="80">
        <f t="shared" si="80"/>
        <v>0.16830725484631734</v>
      </c>
      <c r="CY68" s="80">
        <f t="shared" si="81"/>
        <v>4.0385932707163293E-2</v>
      </c>
      <c r="CZ68" s="80">
        <f t="shared" si="82"/>
        <v>8.6938965461689638E-3</v>
      </c>
      <c r="DA68" s="80">
        <f t="shared" si="83"/>
        <v>1.1523542937330959E-2</v>
      </c>
      <c r="DB68" s="80">
        <f t="shared" si="84"/>
        <v>1.8189410780311477</v>
      </c>
      <c r="DC68" s="80"/>
      <c r="DD68" s="80">
        <f t="shared" si="85"/>
        <v>0.45488965477400678</v>
      </c>
      <c r="DE68" s="80">
        <f t="shared" si="86"/>
        <v>1.1713258833047885E-2</v>
      </c>
      <c r="DF68" s="80">
        <f t="shared" si="87"/>
        <v>0.20425720848303805</v>
      </c>
      <c r="DG68" s="80">
        <f t="shared" si="88"/>
        <v>5.9084153443937852E-2</v>
      </c>
      <c r="DH68" s="80">
        <f t="shared" si="89"/>
        <v>1.2413791722018965E-3</v>
      </c>
      <c r="DI68" s="80">
        <f t="shared" si="90"/>
        <v>4.943294230927963E-2</v>
      </c>
      <c r="DJ68" s="80">
        <f t="shared" si="91"/>
        <v>9.3533111469318142E-2</v>
      </c>
      <c r="DK68" s="80">
        <f t="shared" si="92"/>
        <v>9.2530350146633633E-2</v>
      </c>
      <c r="DL68" s="80">
        <f t="shared" si="93"/>
        <v>2.2202991177085133E-2</v>
      </c>
      <c r="DM68" s="80">
        <f t="shared" si="94"/>
        <v>4.7796471535952022E-3</v>
      </c>
      <c r="DN68" s="80">
        <f t="shared" si="95"/>
        <v>6.3353030378555386E-3</v>
      </c>
      <c r="DO68" s="80">
        <f t="shared" si="96"/>
        <v>0.99999999999999989</v>
      </c>
      <c r="DP68" s="80">
        <f t="shared" si="97"/>
        <v>45.553137932936217</v>
      </c>
      <c r="DQ68" s="80">
        <f t="shared" si="98"/>
        <v>0.76770470821828674</v>
      </c>
      <c r="DR68" s="80">
        <f t="shared" si="99"/>
        <v>2.5929282863538263E-2</v>
      </c>
      <c r="DS68" s="80">
        <f t="shared" si="100"/>
        <v>4.9740587087219623E-2</v>
      </c>
      <c r="DT68" s="80">
        <f t="shared" si="101"/>
        <v>0.10620434705148761</v>
      </c>
      <c r="DU68" s="80">
        <f t="shared" si="102"/>
        <v>2.3443171806167402E-3</v>
      </c>
      <c r="DV68" s="80">
        <f t="shared" si="103"/>
        <v>0.31254900209406417</v>
      </c>
      <c r="DW68" s="80">
        <f t="shared" si="104"/>
        <v>0.41121913640789337</v>
      </c>
      <c r="DX68" s="80">
        <f t="shared" si="105"/>
        <v>9.7436385608650686E-3</v>
      </c>
      <c r="DY68" s="80">
        <f t="shared" si="106"/>
        <v>0</v>
      </c>
      <c r="DZ68" s="80">
        <f t="shared" si="107"/>
        <v>0</v>
      </c>
      <c r="EA68" s="80">
        <f t="shared" si="108"/>
        <v>1.6854350194639718</v>
      </c>
      <c r="EB68" s="80"/>
      <c r="EC68" s="80">
        <f t="shared" si="109"/>
        <v>1.5354094164365735</v>
      </c>
      <c r="ED68" s="80">
        <f t="shared" si="110"/>
        <v>5.1858565727076526E-2</v>
      </c>
      <c r="EE68" s="80">
        <f t="shared" si="111"/>
        <v>0.14922176126165887</v>
      </c>
      <c r="EF68" s="80">
        <f t="shared" si="112"/>
        <v>0.10620434705148761</v>
      </c>
      <c r="EG68" s="80">
        <f t="shared" si="113"/>
        <v>2.3443171806167402E-3</v>
      </c>
      <c r="EH68" s="80">
        <f t="shared" si="114"/>
        <v>0.31254900209406417</v>
      </c>
      <c r="EI68" s="80">
        <f t="shared" si="115"/>
        <v>0.41121913640789337</v>
      </c>
      <c r="EJ68" s="80">
        <f t="shared" si="116"/>
        <v>9.7436385608650686E-3</v>
      </c>
      <c r="EK68" s="80">
        <f t="shared" si="117"/>
        <v>0</v>
      </c>
      <c r="EL68" s="80">
        <f t="shared" si="118"/>
        <v>0</v>
      </c>
      <c r="EM68" s="80">
        <f t="shared" si="119"/>
        <v>2.5785501847202354</v>
      </c>
      <c r="EN68" s="80">
        <f t="shared" si="120"/>
        <v>2.3268889764311416</v>
      </c>
      <c r="EO68" s="80"/>
      <c r="EP68" s="80">
        <f t="shared" si="121"/>
        <v>1.7863636227074173</v>
      </c>
      <c r="EQ68" s="80">
        <f t="shared" si="122"/>
        <v>6.0334562461932091E-2</v>
      </c>
      <c r="ER68" s="80">
        <f t="shared" si="123"/>
        <v>0.21363637729258267</v>
      </c>
      <c r="ES68" s="80">
        <f t="shared" si="124"/>
        <v>1.7845270256346385E-2</v>
      </c>
      <c r="ET68" s="80">
        <f t="shared" si="125"/>
        <v>0.23148164754892905</v>
      </c>
      <c r="EU68" s="80">
        <f t="shared" si="126"/>
        <v>0.24712572440317374</v>
      </c>
      <c r="EV68" s="80">
        <f t="shared" si="127"/>
        <v>5.4549658048352262E-3</v>
      </c>
      <c r="EW68" s="80">
        <f t="shared" si="128"/>
        <v>0.72726682756723171</v>
      </c>
      <c r="EX68" s="80">
        <f t="shared" si="129"/>
        <v>0.95686127540506094</v>
      </c>
      <c r="EY68" s="80">
        <f t="shared" si="130"/>
        <v>4.534473031521264E-2</v>
      </c>
      <c r="EZ68" s="80">
        <f t="shared" si="131"/>
        <v>0</v>
      </c>
      <c r="FA68" s="80">
        <f t="shared" si="132"/>
        <v>0</v>
      </c>
      <c r="FB68" s="80">
        <f t="shared" si="133"/>
        <v>4.0602333562137929</v>
      </c>
      <c r="FC68" s="80">
        <f t="shared" si="134"/>
        <v>0.12046671242758474</v>
      </c>
      <c r="FD68" s="80">
        <f t="shared" si="135"/>
        <v>0.17801939227442176</v>
      </c>
      <c r="FE68" s="80">
        <f t="shared" si="136"/>
        <v>1.7845270256346385E-2</v>
      </c>
      <c r="FF68" s="80">
        <f t="shared" si="137"/>
        <v>0</v>
      </c>
      <c r="FG68" s="80">
        <f t="shared" si="138"/>
        <v>0.10681818864629133</v>
      </c>
      <c r="FH68" s="80">
        <f t="shared" si="139"/>
        <v>0</v>
      </c>
      <c r="FI68" s="184">
        <f t="shared" si="140"/>
        <v>0.85004308675876961</v>
      </c>
      <c r="FJ68" s="80">
        <f t="shared" si="141"/>
        <v>6.2174732605817906E-2</v>
      </c>
      <c r="FK68" s="80">
        <f t="shared" si="142"/>
        <v>1.0368812782672252</v>
      </c>
      <c r="FL68" s="80">
        <f t="shared" si="143"/>
        <v>0.85004308675876961</v>
      </c>
      <c r="FM68" s="80">
        <f t="shared" si="144"/>
        <v>1.517977867346658</v>
      </c>
      <c r="FN68" s="80">
        <f t="shared" si="145"/>
        <v>-4.4852420309061234</v>
      </c>
      <c r="FO68" s="80">
        <f t="shared" si="146"/>
        <v>-4.4852420309061234</v>
      </c>
      <c r="FP68" s="80">
        <f t="shared" si="147"/>
        <v>0.45553137932936216</v>
      </c>
      <c r="FQ68" s="185">
        <f t="shared" ca="1" si="148"/>
        <v>1380.6802698285915</v>
      </c>
      <c r="FR68" s="185">
        <f t="shared" ca="1" si="149"/>
        <v>1.5475019855431862</v>
      </c>
      <c r="FS68" s="80">
        <f t="shared" ca="1" si="150"/>
        <v>0.13806802698285914</v>
      </c>
      <c r="FT68" s="184">
        <f t="shared" ca="1" si="151"/>
        <v>-0.28618163986902534</v>
      </c>
      <c r="FU68" s="184">
        <f t="shared" ca="1" si="152"/>
        <v>5.6861543432593598</v>
      </c>
      <c r="FV68" s="80">
        <f t="shared" si="153"/>
        <v>171.63101047073482</v>
      </c>
      <c r="FW68" s="80">
        <f t="shared" si="154"/>
        <v>-1.9006654337281245E-3</v>
      </c>
      <c r="FX68" s="184">
        <f t="shared" si="155"/>
        <v>74.637970712785219</v>
      </c>
      <c r="FY68" s="184">
        <f t="shared" si="156"/>
        <v>311.11372022902066</v>
      </c>
      <c r="FZ68" s="184">
        <f t="shared" si="157"/>
        <v>1.6611494615586205E-3</v>
      </c>
      <c r="GA68" s="184">
        <f t="shared" si="158"/>
        <v>0.2842952608983807</v>
      </c>
      <c r="GB68" s="80">
        <f t="shared" si="159"/>
        <v>1.0076609715251088</v>
      </c>
      <c r="GC68" s="80">
        <f t="shared" si="160"/>
        <v>0.19864654514586322</v>
      </c>
      <c r="GD68" s="80">
        <f t="shared" si="161"/>
        <v>0.13628484956986076</v>
      </c>
      <c r="GE68" s="80">
        <f t="shared" si="162"/>
        <v>0.92182016728172145</v>
      </c>
      <c r="GF68" s="80">
        <f t="shared" si="163"/>
        <v>-6.7894327738900806E-2</v>
      </c>
      <c r="GG68" s="80">
        <f t="shared" si="164"/>
        <v>0.12665901197558899</v>
      </c>
      <c r="GH68" s="80">
        <f t="shared" si="165"/>
        <v>0.86371515043013924</v>
      </c>
      <c r="GI68" s="80">
        <f t="shared" si="166"/>
        <v>0.21915756499448866</v>
      </c>
      <c r="GJ68" s="80">
        <f t="shared" si="167"/>
        <v>9.7033108414340248E-4</v>
      </c>
      <c r="GK68" s="80">
        <f t="shared" si="168"/>
        <v>-3.3627074885214867E-3</v>
      </c>
      <c r="GL68" s="80">
        <f t="shared" si="169"/>
        <v>-3.3627074885214867E-3</v>
      </c>
      <c r="GM68" s="80">
        <f t="shared" si="170"/>
        <v>0.13002171946411048</v>
      </c>
      <c r="GN68" s="80">
        <f t="shared" si="171"/>
        <v>-4.2982640365873195E-3</v>
      </c>
      <c r="GO68" s="80">
        <f t="shared" si="172"/>
        <v>0.731565091603819</v>
      </c>
      <c r="GP68" s="80">
        <f t="shared" si="173"/>
        <v>0.94920030387995213</v>
      </c>
      <c r="GQ68" s="80">
        <f t="shared" si="174"/>
        <v>4.534473031521264E-2</v>
      </c>
      <c r="GR68" s="80">
        <f t="shared" si="175"/>
        <v>442.06787506898894</v>
      </c>
      <c r="GS68" s="80">
        <f t="shared" si="176"/>
        <v>11.7893151576093</v>
      </c>
      <c r="GT68" s="80">
        <f t="shared" si="177"/>
        <v>2.3794478200353808</v>
      </c>
      <c r="GU68" s="80">
        <f t="shared" si="178"/>
        <v>9.7854791598955028E-6</v>
      </c>
      <c r="GV68" s="80">
        <f t="shared" si="179"/>
        <v>2001.4752206569774</v>
      </c>
      <c r="GW68" s="80">
        <f t="shared" si="180"/>
        <v>-8.6491334869874537E-3</v>
      </c>
      <c r="GX68" s="184">
        <f t="shared" ca="1" si="181"/>
        <v>20.561726959307588</v>
      </c>
      <c r="GY68" s="81" t="e">
        <f>#REF!</f>
        <v>#REF!</v>
      </c>
      <c r="GZ68" s="81" t="e">
        <f>#REF!</f>
        <v>#REF!</v>
      </c>
      <c r="HA68" s="81">
        <f t="shared" si="182"/>
        <v>7.1178459173391859</v>
      </c>
      <c r="HB68" s="81">
        <f t="shared" si="183"/>
        <v>4.672253924675978</v>
      </c>
      <c r="HC68" s="81" t="e">
        <f t="shared" si="184"/>
        <v>#REF!</v>
      </c>
      <c r="HD68" s="80">
        <f t="shared" si="185"/>
        <v>442.06787506898894</v>
      </c>
      <c r="HE68" s="80">
        <f t="shared" si="186"/>
        <v>11.7893151576093</v>
      </c>
      <c r="HF68" s="81">
        <f t="shared" si="187"/>
        <v>-2.7643574081081397</v>
      </c>
      <c r="HG68" s="81"/>
      <c r="HH68" s="82">
        <f t="shared" si="188"/>
        <v>0.13211397778042422</v>
      </c>
      <c r="HI68" s="82">
        <f t="shared" si="189"/>
        <v>0.72726682756723171</v>
      </c>
      <c r="HJ68" s="82">
        <f t="shared" si="190"/>
        <v>4.534473031521264E-2</v>
      </c>
      <c r="HK68" s="82">
        <f t="shared" si="191"/>
        <v>0</v>
      </c>
      <c r="HL68" s="82">
        <f t="shared" si="192"/>
        <v>7.5121982112372088E-2</v>
      </c>
      <c r="HM68" s="82">
        <f t="shared" si="193"/>
        <v>0</v>
      </c>
      <c r="HN68" s="82">
        <f t="shared" si="194"/>
        <v>0</v>
      </c>
      <c r="HO68" s="82">
        <f t="shared" si="195"/>
        <v>1.7845270256346385E-2</v>
      </c>
      <c r="HP68" s="82">
        <f t="shared" si="196"/>
        <v>0.13851439518021058</v>
      </c>
      <c r="HQ68" s="82">
        <f t="shared" si="197"/>
        <v>0.15373159018484073</v>
      </c>
      <c r="HR68" s="82">
        <f t="shared" si="198"/>
        <v>0.62896775266068072</v>
      </c>
      <c r="HS68" s="82">
        <f t="shared" si="199"/>
        <v>0.11425714545179752</v>
      </c>
      <c r="HT68" s="82">
        <f t="shared" si="200"/>
        <v>-1.8668729529390858E-3</v>
      </c>
      <c r="HU68" s="82">
        <f t="shared" si="201"/>
        <v>-3.3913276733451572E-4</v>
      </c>
      <c r="HV68" s="82">
        <f t="shared" si="202"/>
        <v>4.534473031521264E-2</v>
      </c>
      <c r="HW68" s="82"/>
      <c r="HX68" s="186">
        <f t="shared" si="203"/>
        <v>-8.8508400872004589E-7</v>
      </c>
      <c r="HY68" s="186">
        <f t="shared" si="204"/>
        <v>1.8034885412356494E-12</v>
      </c>
      <c r="HZ68" s="186">
        <f t="shared" si="205"/>
        <v>2.6812604449543959E-5</v>
      </c>
      <c r="IA68" s="186">
        <f t="shared" si="206"/>
        <v>7.4113773849327468E-9</v>
      </c>
      <c r="IB68" s="82">
        <f t="shared" si="207"/>
        <v>2.3794478200353808</v>
      </c>
      <c r="IC68" s="82" t="e">
        <f t="shared" ca="1" si="208"/>
        <v>#REF!</v>
      </c>
      <c r="ID68" s="82" t="e">
        <f ca="1">ID$8+ID$9*IE68+ID$10*#REF!+ID$11*EW68/(EW68+EU68)</f>
        <v>#REF!</v>
      </c>
      <c r="IE68" s="82" t="e">
        <f t="shared" ca="1" si="209"/>
        <v>#REF!</v>
      </c>
      <c r="IF68" s="82" t="e">
        <f ca="1">IF$8+IF$9*IE68+IF$10*#REF!+IF$11*(EW68/(EW68+EU68))</f>
        <v>#REF!</v>
      </c>
      <c r="IG68" s="82" t="e">
        <f t="shared" ca="1" si="210"/>
        <v>#REF!</v>
      </c>
      <c r="IH68" s="184">
        <f t="shared" si="211"/>
        <v>-1.9006654337281245E-3</v>
      </c>
      <c r="II68" s="187">
        <f t="shared" si="212"/>
        <v>-25</v>
      </c>
      <c r="IJ68" s="187"/>
      <c r="IK68" s="82">
        <f t="shared" si="213"/>
        <v>2.0736195419776968</v>
      </c>
      <c r="IL68" s="187">
        <f t="shared" si="214"/>
        <v>2001.4752206569774</v>
      </c>
      <c r="IM68" s="186">
        <f t="shared" si="215"/>
        <v>1.1627694453472662E-5</v>
      </c>
    </row>
    <row r="69" spans="1:247" ht="14" x14ac:dyDescent="0.2">
      <c r="A69" s="189" t="s">
        <v>233</v>
      </c>
      <c r="F69" s="193">
        <v>49.714800035873971</v>
      </c>
      <c r="G69" s="193">
        <v>1.7018759577322948</v>
      </c>
      <c r="H69" s="193">
        <v>18.940878306055897</v>
      </c>
      <c r="I69" s="193">
        <v>7.7213752675094165</v>
      </c>
      <c r="J69" s="193">
        <v>0.16017656072774539</v>
      </c>
      <c r="K69" s="193">
        <v>3.6239946864652395</v>
      </c>
      <c r="L69" s="193">
        <v>9.5405163983463357</v>
      </c>
      <c r="M69" s="193">
        <v>5.2157492586972092</v>
      </c>
      <c r="N69" s="193">
        <v>1.9020966586419767</v>
      </c>
      <c r="O69" s="193">
        <v>0.66072831300194967</v>
      </c>
      <c r="P69" s="193">
        <v>0.81780855694797228</v>
      </c>
      <c r="Q69" s="194">
        <v>1.5</v>
      </c>
      <c r="R69" s="176">
        <f t="shared" ca="1" si="4"/>
        <v>12.399568262656407</v>
      </c>
      <c r="T69" s="4">
        <v>46.924199999999999</v>
      </c>
      <c r="U69" s="4">
        <v>2.2561</v>
      </c>
      <c r="V69" s="4">
        <v>5.6077000000000004</v>
      </c>
      <c r="W69" s="4">
        <v>7.9287999999999998</v>
      </c>
      <c r="X69" s="4">
        <v>0.15379999999999999</v>
      </c>
      <c r="Y69" s="4">
        <v>12.5593</v>
      </c>
      <c r="Z69" s="4">
        <v>22.099299999999999</v>
      </c>
      <c r="AA69" s="4">
        <v>0.5827</v>
      </c>
      <c r="AB69" s="4">
        <v>5.0000000000000001E-3</v>
      </c>
      <c r="AC69" s="4">
        <v>0</v>
      </c>
      <c r="AE69" s="177">
        <f t="shared" ca="1" si="22"/>
        <v>1401.208842407631</v>
      </c>
      <c r="AF69" s="178">
        <f t="shared" ca="1" si="23"/>
        <v>1128.0588424076309</v>
      </c>
      <c r="AG69" s="178">
        <f t="shared" ca="1" si="24"/>
        <v>9.0524308482787887</v>
      </c>
      <c r="AH69" s="175"/>
      <c r="AI69" s="179">
        <f t="shared" ca="1" si="25"/>
        <v>1436.8969662246923</v>
      </c>
      <c r="AJ69" s="179">
        <f t="shared" ca="1" si="26"/>
        <v>8.1640187610938</v>
      </c>
      <c r="AK69" s="179"/>
      <c r="AL69" s="179">
        <f t="shared" si="27"/>
        <v>1375.7386861730845</v>
      </c>
      <c r="AM69" s="179">
        <f t="shared" si="28"/>
        <v>5.1813696178277899</v>
      </c>
      <c r="AN69" s="180"/>
      <c r="AO69" s="179">
        <f t="shared" ca="1" si="29"/>
        <v>1386.2931026247127</v>
      </c>
      <c r="AP69" s="179">
        <f t="shared" ca="1" si="30"/>
        <v>1113.1431026247128</v>
      </c>
      <c r="AQ69" s="179">
        <f t="shared" ca="1" si="31"/>
        <v>6.2084733469062803</v>
      </c>
      <c r="AR69" s="179"/>
      <c r="AS69" s="179">
        <f t="shared" ca="1" si="32"/>
        <v>1404.1473975186871</v>
      </c>
      <c r="AT69" s="179">
        <f t="shared" ca="1" si="33"/>
        <v>1130.9973975186872</v>
      </c>
      <c r="AU69" s="181">
        <f t="shared" ca="1" si="34"/>
        <v>6.8984381444455218</v>
      </c>
      <c r="AV69" s="80"/>
      <c r="AW69" s="181">
        <f t="shared" si="35"/>
        <v>1409.4765434477422</v>
      </c>
      <c r="AX69" s="181">
        <f t="shared" si="36"/>
        <v>1136.3265434477421</v>
      </c>
      <c r="AY69" s="181">
        <f t="shared" ca="1" si="37"/>
        <v>1436.8969662246923</v>
      </c>
      <c r="AZ69" s="181">
        <f t="shared" ca="1" si="38"/>
        <v>1163.7469662246922</v>
      </c>
      <c r="BA69" s="181">
        <f t="shared" ca="1" si="39"/>
        <v>8.1640187610938</v>
      </c>
      <c r="BB69" s="181"/>
      <c r="BC69" s="181">
        <f t="shared" si="40"/>
        <v>1375.7386861730845</v>
      </c>
      <c r="BD69" s="181">
        <f t="shared" si="41"/>
        <v>5.1813696178277899</v>
      </c>
      <c r="BE69" s="181">
        <f t="shared" si="42"/>
        <v>1102.5886861730846</v>
      </c>
      <c r="BF69" s="181"/>
      <c r="BG69" s="181">
        <f t="shared" ca="1" si="43"/>
        <v>8.288715482329204</v>
      </c>
      <c r="BH69" s="181">
        <f t="shared" ca="1" si="44"/>
        <v>9.1898987392644536</v>
      </c>
      <c r="BI69" s="181">
        <f t="shared" ca="1" si="45"/>
        <v>1121.7746414995918</v>
      </c>
      <c r="BJ69" s="181">
        <f t="shared" ca="1" si="46"/>
        <v>1141.730128932581</v>
      </c>
      <c r="BK69" s="181">
        <f t="shared" ca="1" si="47"/>
        <v>1141.730128932581</v>
      </c>
      <c r="BL69" s="181"/>
      <c r="BM69" s="181">
        <f t="shared" si="48"/>
        <v>1110.7962206050192</v>
      </c>
      <c r="BN69" s="180"/>
      <c r="BO69" s="182">
        <f t="shared" ca="1" si="49"/>
        <v>0.74129710066607535</v>
      </c>
      <c r="BP69" s="182">
        <f t="shared" ca="1" si="50"/>
        <v>0.71420238418597848</v>
      </c>
      <c r="BQ69" s="182">
        <f t="shared" ca="1" si="51"/>
        <v>5.3062974834930055E-2</v>
      </c>
      <c r="BR69" s="182">
        <f t="shared" ca="1" si="52"/>
        <v>1.2922669184527424E-2</v>
      </c>
      <c r="BS69" s="182">
        <f t="shared" ca="1" si="53"/>
        <v>2.4480485801054216E-2</v>
      </c>
      <c r="BT69" s="182">
        <f t="shared" ca="1" si="54"/>
        <v>0.114227552501294</v>
      </c>
      <c r="BU69" s="182">
        <f t="shared" si="55"/>
        <v>0.35207280818947695</v>
      </c>
      <c r="BV69" s="181">
        <f t="shared" ca="1" si="56"/>
        <v>1.2709688746972612</v>
      </c>
      <c r="BW69" s="180"/>
      <c r="BX69" s="182">
        <f t="shared" si="57"/>
        <v>0.80078423021836476</v>
      </c>
      <c r="BY69" s="182">
        <f t="shared" si="58"/>
        <v>8.4423999062114063E-2</v>
      </c>
      <c r="BZ69" s="182">
        <f t="shared" si="59"/>
        <v>4.1310724772173693E-3</v>
      </c>
      <c r="CA69" s="182">
        <f t="shared" si="60"/>
        <v>4.3207372791002528E-2</v>
      </c>
      <c r="CB69" s="182">
        <f t="shared" si="61"/>
        <v>0.10064496317786646</v>
      </c>
      <c r="CC69" s="182">
        <f t="shared" si="62"/>
        <v>0</v>
      </c>
      <c r="CD69" s="182">
        <f t="shared" si="63"/>
        <v>1.0331916377265651</v>
      </c>
      <c r="CE69" s="182">
        <f t="shared" si="64"/>
        <v>0.29630223051088916</v>
      </c>
      <c r="CF69" s="180"/>
      <c r="CG69" s="181">
        <f t="shared" ca="1" si="65"/>
        <v>4.7604670527825874</v>
      </c>
      <c r="CH69" s="181">
        <f t="shared" ca="1" si="66"/>
        <v>3.9905032012430617</v>
      </c>
      <c r="CI69" s="181">
        <f t="shared" ca="1" si="67"/>
        <v>10.778085081264937</v>
      </c>
      <c r="CJ69" s="181">
        <f t="shared" ca="1" si="68"/>
        <v>1121.7628043700461</v>
      </c>
      <c r="CK69" s="183">
        <f t="shared" ca="1" si="69"/>
        <v>0.27162632873107423</v>
      </c>
      <c r="CL69" s="79"/>
      <c r="CM69" s="181">
        <f t="shared" si="70"/>
        <v>-0.63340229728436614</v>
      </c>
      <c r="CN69" s="181">
        <f t="shared" si="71"/>
        <v>-1.1174414409303302</v>
      </c>
      <c r="CO69" s="181">
        <f t="shared" ca="1" si="72"/>
        <v>670.08008010350284</v>
      </c>
      <c r="CP69" s="184"/>
      <c r="CQ69" s="80">
        <f t="shared" si="73"/>
        <v>0.82741747903984852</v>
      </c>
      <c r="CR69" s="80">
        <f t="shared" si="74"/>
        <v>2.1305727649041983E-2</v>
      </c>
      <c r="CS69" s="80">
        <f t="shared" si="75"/>
        <v>0.37153182699377013</v>
      </c>
      <c r="CT69" s="80">
        <f t="shared" si="76"/>
        <v>0.10747059375987407</v>
      </c>
      <c r="CU69" s="80">
        <f t="shared" si="77"/>
        <v>2.2579955697303315E-3</v>
      </c>
      <c r="CV69" s="80">
        <f t="shared" si="78"/>
        <v>8.9915609374292618E-2</v>
      </c>
      <c r="CW69" s="80">
        <f t="shared" si="79"/>
        <v>0.17013121860760905</v>
      </c>
      <c r="CX69" s="80">
        <f t="shared" si="80"/>
        <v>0.16830725484631734</v>
      </c>
      <c r="CY69" s="80">
        <f t="shared" si="81"/>
        <v>4.0385932707163293E-2</v>
      </c>
      <c r="CZ69" s="80">
        <f t="shared" si="82"/>
        <v>8.6938965461689638E-3</v>
      </c>
      <c r="DA69" s="80">
        <f t="shared" si="83"/>
        <v>1.1523542937330959E-2</v>
      </c>
      <c r="DB69" s="80">
        <f t="shared" si="84"/>
        <v>1.8189410780311477</v>
      </c>
      <c r="DC69" s="80"/>
      <c r="DD69" s="80">
        <f t="shared" si="85"/>
        <v>0.45488965477400678</v>
      </c>
      <c r="DE69" s="80">
        <f t="shared" si="86"/>
        <v>1.1713258833047885E-2</v>
      </c>
      <c r="DF69" s="80">
        <f t="shared" si="87"/>
        <v>0.20425720848303805</v>
      </c>
      <c r="DG69" s="80">
        <f t="shared" si="88"/>
        <v>5.9084153443937852E-2</v>
      </c>
      <c r="DH69" s="80">
        <f t="shared" si="89"/>
        <v>1.2413791722018965E-3</v>
      </c>
      <c r="DI69" s="80">
        <f t="shared" si="90"/>
        <v>4.943294230927963E-2</v>
      </c>
      <c r="DJ69" s="80">
        <f t="shared" si="91"/>
        <v>9.3533111469318142E-2</v>
      </c>
      <c r="DK69" s="80">
        <f t="shared" si="92"/>
        <v>9.2530350146633633E-2</v>
      </c>
      <c r="DL69" s="80">
        <f t="shared" si="93"/>
        <v>2.2202991177085133E-2</v>
      </c>
      <c r="DM69" s="80">
        <f t="shared" si="94"/>
        <v>4.7796471535952022E-3</v>
      </c>
      <c r="DN69" s="80">
        <f t="shared" si="95"/>
        <v>6.3353030378555386E-3</v>
      </c>
      <c r="DO69" s="80">
        <f t="shared" si="96"/>
        <v>0.99999999999999989</v>
      </c>
      <c r="DP69" s="80">
        <f t="shared" si="97"/>
        <v>45.553137932936217</v>
      </c>
      <c r="DQ69" s="80">
        <f t="shared" si="98"/>
        <v>0.78097273330969985</v>
      </c>
      <c r="DR69" s="80">
        <f t="shared" si="99"/>
        <v>2.8244039720176067E-2</v>
      </c>
      <c r="DS69" s="80">
        <f t="shared" si="100"/>
        <v>5.4998479810908094E-2</v>
      </c>
      <c r="DT69" s="80">
        <f t="shared" si="101"/>
        <v>0.11035765187956528</v>
      </c>
      <c r="DU69" s="80">
        <f t="shared" si="102"/>
        <v>2.1681057268722465E-3</v>
      </c>
      <c r="DV69" s="80">
        <f t="shared" si="103"/>
        <v>0.31161113923045625</v>
      </c>
      <c r="DW69" s="80">
        <f t="shared" si="104"/>
        <v>0.39408567444282366</v>
      </c>
      <c r="DX69" s="80">
        <f t="shared" si="105"/>
        <v>9.401586669011551E-3</v>
      </c>
      <c r="DY69" s="80">
        <f t="shared" si="106"/>
        <v>5.3080810225487281E-5</v>
      </c>
      <c r="DZ69" s="80">
        <f t="shared" si="107"/>
        <v>0</v>
      </c>
      <c r="EA69" s="80">
        <f t="shared" si="108"/>
        <v>1.6918924915997384</v>
      </c>
      <c r="EB69" s="80"/>
      <c r="EC69" s="80">
        <f t="shared" si="109"/>
        <v>1.5619454666193997</v>
      </c>
      <c r="ED69" s="80">
        <f t="shared" si="110"/>
        <v>5.6488079440352133E-2</v>
      </c>
      <c r="EE69" s="80">
        <f t="shared" si="111"/>
        <v>0.16499543943272427</v>
      </c>
      <c r="EF69" s="80">
        <f t="shared" si="112"/>
        <v>0.11035765187956528</v>
      </c>
      <c r="EG69" s="80">
        <f t="shared" si="113"/>
        <v>2.1681057268722465E-3</v>
      </c>
      <c r="EH69" s="80">
        <f t="shared" si="114"/>
        <v>0.31161113923045625</v>
      </c>
      <c r="EI69" s="80">
        <f t="shared" si="115"/>
        <v>0.39408567444282366</v>
      </c>
      <c r="EJ69" s="80">
        <f t="shared" si="116"/>
        <v>9.401586669011551E-3</v>
      </c>
      <c r="EK69" s="80">
        <f t="shared" si="117"/>
        <v>5.3080810225487281E-5</v>
      </c>
      <c r="EL69" s="80">
        <f t="shared" si="118"/>
        <v>0</v>
      </c>
      <c r="EM69" s="80">
        <f t="shared" si="119"/>
        <v>2.6111062242514307</v>
      </c>
      <c r="EN69" s="80">
        <f t="shared" si="120"/>
        <v>2.2978766410470794</v>
      </c>
      <c r="EO69" s="80"/>
      <c r="EP69" s="80">
        <f t="shared" si="121"/>
        <v>1.7945790011670497</v>
      </c>
      <c r="EQ69" s="80">
        <f t="shared" si="122"/>
        <v>6.4901319121798473E-2</v>
      </c>
      <c r="ER69" s="80">
        <f t="shared" si="123"/>
        <v>0.20542099883295029</v>
      </c>
      <c r="ES69" s="80">
        <f t="shared" si="124"/>
        <v>4.7338445268219898E-2</v>
      </c>
      <c r="ET69" s="80">
        <f t="shared" si="125"/>
        <v>0.25275944410117018</v>
      </c>
      <c r="EU69" s="80">
        <f t="shared" si="126"/>
        <v>0.25358827041485837</v>
      </c>
      <c r="EV69" s="80">
        <f t="shared" si="127"/>
        <v>4.9820395051001342E-3</v>
      </c>
      <c r="EW69" s="80">
        <f t="shared" si="128"/>
        <v>0.71604395792773456</v>
      </c>
      <c r="EX69" s="80">
        <f t="shared" si="129"/>
        <v>0.90556026587344851</v>
      </c>
      <c r="EY69" s="80">
        <f t="shared" si="130"/>
        <v>4.3207372791002528E-2</v>
      </c>
      <c r="EZ69" s="80">
        <f t="shared" si="131"/>
        <v>2.4394630781000037E-4</v>
      </c>
      <c r="FA69" s="80">
        <f t="shared" si="132"/>
        <v>0</v>
      </c>
      <c r="FB69" s="80">
        <f t="shared" si="133"/>
        <v>4.0358656172099723</v>
      </c>
      <c r="FC69" s="80">
        <f t="shared" si="134"/>
        <v>7.1487288112135977E-2</v>
      </c>
      <c r="FD69" s="80">
        <f t="shared" si="135"/>
        <v>0.10664066828300278</v>
      </c>
      <c r="FE69" s="80">
        <f t="shared" si="136"/>
        <v>4.3207372791002528E-2</v>
      </c>
      <c r="FF69" s="80">
        <f t="shared" si="137"/>
        <v>4.1310724772173693E-3</v>
      </c>
      <c r="FG69" s="80">
        <f t="shared" si="138"/>
        <v>0.10064496317786646</v>
      </c>
      <c r="FH69" s="80">
        <f t="shared" si="139"/>
        <v>0</v>
      </c>
      <c r="FI69" s="184">
        <f t="shared" si="140"/>
        <v>0.80078423021836476</v>
      </c>
      <c r="FJ69" s="80">
        <f t="shared" si="141"/>
        <v>8.4423999062114063E-2</v>
      </c>
      <c r="FK69" s="80">
        <f t="shared" si="142"/>
        <v>1.0331916377265653</v>
      </c>
      <c r="FL69" s="80">
        <f t="shared" si="143"/>
        <v>0.80078423021836476</v>
      </c>
      <c r="FM69" s="80">
        <f t="shared" si="144"/>
        <v>2.4022505130120444</v>
      </c>
      <c r="FN69" s="80">
        <f t="shared" si="145"/>
        <v>-3.5412738820092504</v>
      </c>
      <c r="FO69" s="80">
        <f t="shared" si="146"/>
        <v>-3.5412738820092509</v>
      </c>
      <c r="FP69" s="80">
        <f t="shared" si="147"/>
        <v>0.45553137932936216</v>
      </c>
      <c r="FQ69" s="185">
        <f t="shared" ca="1" si="148"/>
        <v>1436.8969662246923</v>
      </c>
      <c r="FR69" s="185">
        <f t="shared" ca="1" si="149"/>
        <v>8.1640187610938</v>
      </c>
      <c r="FS69" s="80">
        <f t="shared" ca="1" si="150"/>
        <v>0.14368969662246922</v>
      </c>
      <c r="FT69" s="184">
        <f t="shared" ca="1" si="151"/>
        <v>-2.0818707198623163</v>
      </c>
      <c r="FU69" s="184">
        <f t="shared" ca="1" si="152"/>
        <v>5.6875407466193586</v>
      </c>
      <c r="FV69" s="80">
        <f t="shared" si="153"/>
        <v>175.57270788287695</v>
      </c>
      <c r="FW69" s="80">
        <f t="shared" si="154"/>
        <v>4.3436756362876951E-2</v>
      </c>
      <c r="FX69" s="184">
        <f t="shared" si="155"/>
        <v>73.846963518496025</v>
      </c>
      <c r="FY69" s="184">
        <f t="shared" si="156"/>
        <v>314.12549302125745</v>
      </c>
      <c r="FZ69" s="184">
        <f t="shared" si="157"/>
        <v>1.6611494615586205E-3</v>
      </c>
      <c r="GA69" s="184">
        <f t="shared" si="158"/>
        <v>0.29630223051088916</v>
      </c>
      <c r="GB69" s="80">
        <f t="shared" si="159"/>
        <v>0.95374967816955114</v>
      </c>
      <c r="GC69" s="80">
        <f t="shared" si="160"/>
        <v>0.18372705250215435</v>
      </c>
      <c r="GD69" s="80">
        <f t="shared" si="161"/>
        <v>0.13370233848168298</v>
      </c>
      <c r="GE69" s="80">
        <f t="shared" si="162"/>
        <v>0.88776023560998163</v>
      </c>
      <c r="GF69" s="80">
        <f t="shared" si="163"/>
        <v>1.038470462047536E-2</v>
      </c>
      <c r="GG69" s="80">
        <f t="shared" si="164"/>
        <v>0.1821009823027224</v>
      </c>
      <c r="GH69" s="80">
        <f t="shared" si="165"/>
        <v>0.866297661518317</v>
      </c>
      <c r="GI69" s="80">
        <f t="shared" si="166"/>
        <v>0.31790427957952772</v>
      </c>
      <c r="GJ69" s="80">
        <f t="shared" si="167"/>
        <v>-8.4222290371417825E-3</v>
      </c>
      <c r="GK69" s="80">
        <f t="shared" si="168"/>
        <v>1.8622916078543602E-2</v>
      </c>
      <c r="GL69" s="80">
        <f t="shared" si="169"/>
        <v>1.8622916078543602E-2</v>
      </c>
      <c r="GM69" s="80">
        <f t="shared" si="170"/>
        <v>0.16347806622417879</v>
      </c>
      <c r="GN69" s="80">
        <f t="shared" si="171"/>
        <v>2.7627405751905258E-2</v>
      </c>
      <c r="GO69" s="80">
        <f t="shared" si="172"/>
        <v>0.68841655217582931</v>
      </c>
      <c r="GP69" s="80">
        <f t="shared" si="173"/>
        <v>0.90556026587344851</v>
      </c>
      <c r="GQ69" s="80">
        <f t="shared" si="174"/>
        <v>4.3207372791002528E-2</v>
      </c>
      <c r="GR69" s="80">
        <f t="shared" si="175"/>
        <v>441.12776762703567</v>
      </c>
      <c r="GS69" s="80">
        <f t="shared" si="176"/>
        <v>11.755015129921434</v>
      </c>
      <c r="GT69" s="80">
        <f t="shared" si="177"/>
        <v>2.3198717134282774</v>
      </c>
      <c r="GU69" s="80">
        <f t="shared" si="178"/>
        <v>9.5404724214737906E-6</v>
      </c>
      <c r="GV69" s="80">
        <f t="shared" si="179"/>
        <v>1956.7964086107265</v>
      </c>
      <c r="GW69" s="80">
        <f t="shared" si="180"/>
        <v>-8.4081216700930932E-3</v>
      </c>
      <c r="GX69" s="184">
        <f t="shared" ca="1" si="181"/>
        <v>23.752710081264937</v>
      </c>
      <c r="GY69" s="81" t="e">
        <f>#REF!</f>
        <v>#REF!</v>
      </c>
      <c r="GZ69" s="81" t="e">
        <f>#REF!</f>
        <v>#REF!</v>
      </c>
      <c r="HA69" s="81">
        <f t="shared" si="182"/>
        <v>7.1178459173391859</v>
      </c>
      <c r="HB69" s="81">
        <f t="shared" si="183"/>
        <v>4.672253924675978</v>
      </c>
      <c r="HC69" s="81" t="e">
        <f t="shared" si="184"/>
        <v>#REF!</v>
      </c>
      <c r="HD69" s="80">
        <f t="shared" si="185"/>
        <v>441.12776762703567</v>
      </c>
      <c r="HE69" s="80">
        <f t="shared" si="186"/>
        <v>11.755015129921434</v>
      </c>
      <c r="HF69" s="81">
        <f t="shared" si="187"/>
        <v>-0.9695996176260735</v>
      </c>
      <c r="HG69" s="81"/>
      <c r="HH69" s="82">
        <f t="shared" si="188"/>
        <v>0.18708302180782252</v>
      </c>
      <c r="HI69" s="82">
        <f t="shared" si="189"/>
        <v>0.71604395792773456</v>
      </c>
      <c r="HJ69" s="82">
        <f t="shared" si="190"/>
        <v>4.3207372791002528E-2</v>
      </c>
      <c r="HK69" s="82">
        <f t="shared" si="191"/>
        <v>0</v>
      </c>
      <c r="HL69" s="82">
        <f t="shared" si="192"/>
        <v>2.8279915321133449E-2</v>
      </c>
      <c r="HM69" s="82">
        <f t="shared" si="193"/>
        <v>0</v>
      </c>
      <c r="HN69" s="82">
        <f t="shared" si="194"/>
        <v>0</v>
      </c>
      <c r="HO69" s="82">
        <f t="shared" si="195"/>
        <v>4.7338445268219898E-2</v>
      </c>
      <c r="HP69" s="82">
        <f t="shared" si="196"/>
        <v>0.17714108351181684</v>
      </c>
      <c r="HQ69" s="82">
        <f t="shared" si="197"/>
        <v>0.20715029669759388</v>
      </c>
      <c r="HR69" s="82">
        <f t="shared" si="198"/>
        <v>0.55510521014342307</v>
      </c>
      <c r="HS69" s="82">
        <f t="shared" si="199"/>
        <v>0.14503405689707513</v>
      </c>
      <c r="HT69" s="82">
        <f t="shared" si="200"/>
        <v>4.0619562484371693E-2</v>
      </c>
      <c r="HU69" s="82">
        <f t="shared" si="201"/>
        <v>1.0612798851177314E-2</v>
      </c>
      <c r="HV69" s="82">
        <f t="shared" si="202"/>
        <v>4.3207372791002528E-2</v>
      </c>
      <c r="HW69" s="82"/>
      <c r="HX69" s="186">
        <f t="shared" si="203"/>
        <v>-8.83602358630108E-7</v>
      </c>
      <c r="HY69" s="186">
        <f t="shared" si="204"/>
        <v>1.7220731546895861E-12</v>
      </c>
      <c r="HZ69" s="186">
        <f t="shared" si="205"/>
        <v>2.6849634452851238E-5</v>
      </c>
      <c r="IA69" s="186">
        <f t="shared" si="206"/>
        <v>7.4059595018797826E-9</v>
      </c>
      <c r="IB69" s="82">
        <f t="shared" si="207"/>
        <v>2.3198717134282774</v>
      </c>
      <c r="IC69" s="82" t="e">
        <f t="shared" ca="1" si="208"/>
        <v>#REF!</v>
      </c>
      <c r="ID69" s="82" t="e">
        <f ca="1">ID$8+ID$9*IE69+ID$10*#REF!+ID$11*EW69/(EW69+EU69)</f>
        <v>#REF!</v>
      </c>
      <c r="IE69" s="82" t="e">
        <f t="shared" ca="1" si="209"/>
        <v>#REF!</v>
      </c>
      <c r="IF69" s="82" t="e">
        <f ca="1">IF$8+IF$9*IE69+IF$10*#REF!+IF$11*(EW69/(EW69+EU69))</f>
        <v>#REF!</v>
      </c>
      <c r="IG69" s="82" t="e">
        <f t="shared" ca="1" si="210"/>
        <v>#REF!</v>
      </c>
      <c r="IH69" s="184">
        <f t="shared" si="211"/>
        <v>4.3436756362876951E-2</v>
      </c>
      <c r="II69" s="187">
        <f t="shared" si="212"/>
        <v>-25</v>
      </c>
      <c r="IJ69" s="187"/>
      <c r="IK69" s="82">
        <f t="shared" si="213"/>
        <v>2.0716983974268994</v>
      </c>
      <c r="IL69" s="187">
        <f t="shared" si="214"/>
        <v>1956.7964086107265</v>
      </c>
      <c r="IM69" s="186">
        <f t="shared" si="215"/>
        <v>1.1954370104701612E-5</v>
      </c>
    </row>
    <row r="70" spans="1:247" ht="14" x14ac:dyDescent="0.2">
      <c r="A70" s="189" t="s">
        <v>233</v>
      </c>
      <c r="F70" s="193">
        <v>49.714800035873971</v>
      </c>
      <c r="G70" s="193">
        <v>1.7018759577322948</v>
      </c>
      <c r="H70" s="193">
        <v>18.940878306055897</v>
      </c>
      <c r="I70" s="193">
        <v>7.7213752675094165</v>
      </c>
      <c r="J70" s="193">
        <v>0.16017656072774539</v>
      </c>
      <c r="K70" s="193">
        <v>3.6239946864652395</v>
      </c>
      <c r="L70" s="193">
        <v>9.5405163983463357</v>
      </c>
      <c r="M70" s="193">
        <v>5.2157492586972092</v>
      </c>
      <c r="N70" s="193">
        <v>1.9020966586419767</v>
      </c>
      <c r="O70" s="193">
        <v>0.66072831300194967</v>
      </c>
      <c r="P70" s="193">
        <v>0.81780855694797228</v>
      </c>
      <c r="Q70" s="194">
        <v>1.5</v>
      </c>
      <c r="R70" s="176">
        <f t="shared" ca="1" si="4"/>
        <v>12.831692800359315</v>
      </c>
      <c r="T70" s="4">
        <v>47.276899999999998</v>
      </c>
      <c r="U70" s="4">
        <v>2.2902999999999998</v>
      </c>
      <c r="V70" s="4">
        <v>5.7114000000000003</v>
      </c>
      <c r="W70" s="4">
        <v>8.2749000000000006</v>
      </c>
      <c r="X70" s="4">
        <v>0.18240000000000001</v>
      </c>
      <c r="Y70" s="4">
        <v>12.67</v>
      </c>
      <c r="Z70" s="4">
        <v>21.912099999999999</v>
      </c>
      <c r="AA70" s="4">
        <v>0.62670000000000003</v>
      </c>
      <c r="AB70" s="4">
        <v>6.0000000000000001E-3</v>
      </c>
      <c r="AC70" s="4">
        <v>5.8400000000000001E-2</v>
      </c>
      <c r="AE70" s="177">
        <f t="shared" ca="1" si="22"/>
        <v>1411.3192524175613</v>
      </c>
      <c r="AF70" s="178">
        <f t="shared" ca="1" si="23"/>
        <v>1138.1692524175614</v>
      </c>
      <c r="AG70" s="178">
        <f t="shared" ca="1" si="24"/>
        <v>9.5878555829809855</v>
      </c>
      <c r="AH70" s="175"/>
      <c r="AI70" s="179">
        <f t="shared" ca="1" si="25"/>
        <v>1441.8955503447662</v>
      </c>
      <c r="AJ70" s="179">
        <f t="shared" ca="1" si="26"/>
        <v>8.6949177395725599</v>
      </c>
      <c r="AK70" s="179"/>
      <c r="AL70" s="179">
        <f t="shared" si="27"/>
        <v>1379.8536398346703</v>
      </c>
      <c r="AM70" s="179">
        <f t="shared" si="28"/>
        <v>5.5633614095540116</v>
      </c>
      <c r="AN70" s="180"/>
      <c r="AO70" s="179">
        <f t="shared" ca="1" si="29"/>
        <v>1397.3413043044493</v>
      </c>
      <c r="AP70" s="179">
        <f t="shared" ca="1" si="30"/>
        <v>1124.1913043044492</v>
      </c>
      <c r="AQ70" s="179">
        <f t="shared" ca="1" si="31"/>
        <v>6.9627190420506961</v>
      </c>
      <c r="AR70" s="179"/>
      <c r="AS70" s="179">
        <f t="shared" ca="1" si="32"/>
        <v>1408.3043311238771</v>
      </c>
      <c r="AT70" s="179">
        <f t="shared" ca="1" si="33"/>
        <v>1135.154331123877</v>
      </c>
      <c r="AU70" s="181">
        <f t="shared" ca="1" si="34"/>
        <v>7.3889442049751493</v>
      </c>
      <c r="AV70" s="80"/>
      <c r="AW70" s="181">
        <f t="shared" si="35"/>
        <v>1413.8508634526281</v>
      </c>
      <c r="AX70" s="181">
        <f t="shared" si="36"/>
        <v>1140.7008634526283</v>
      </c>
      <c r="AY70" s="181">
        <f t="shared" ca="1" si="37"/>
        <v>1441.8955503447662</v>
      </c>
      <c r="AZ70" s="181">
        <f t="shared" ca="1" si="38"/>
        <v>1168.7455503447663</v>
      </c>
      <c r="BA70" s="181">
        <f t="shared" ca="1" si="39"/>
        <v>8.6949177395725599</v>
      </c>
      <c r="BB70" s="181"/>
      <c r="BC70" s="181">
        <f t="shared" si="40"/>
        <v>1379.8536398346703</v>
      </c>
      <c r="BD70" s="181">
        <f t="shared" si="41"/>
        <v>5.5633614095540116</v>
      </c>
      <c r="BE70" s="181">
        <f t="shared" si="42"/>
        <v>1106.7036398346704</v>
      </c>
      <c r="BF70" s="181"/>
      <c r="BG70" s="181">
        <f t="shared" ca="1" si="43"/>
        <v>8.8034113759289223</v>
      </c>
      <c r="BH70" s="181">
        <f t="shared" ca="1" si="44"/>
        <v>9.3652680945695028</v>
      </c>
      <c r="BI70" s="181">
        <f t="shared" ca="1" si="45"/>
        <v>1131.6653430315318</v>
      </c>
      <c r="BJ70" s="181">
        <f t="shared" ca="1" si="46"/>
        <v>1146.2391401771138</v>
      </c>
      <c r="BK70" s="181">
        <f t="shared" ca="1" si="47"/>
        <v>1146.2391401771138</v>
      </c>
      <c r="BL70" s="181"/>
      <c r="BM70" s="181">
        <f t="shared" si="48"/>
        <v>1112.6937445928138</v>
      </c>
      <c r="BN70" s="180"/>
      <c r="BO70" s="182">
        <f t="shared" ca="1" si="49"/>
        <v>0.7161923858121263</v>
      </c>
      <c r="BP70" s="182">
        <f t="shared" ca="1" si="50"/>
        <v>0.69789929576157661</v>
      </c>
      <c r="BQ70" s="182">
        <f t="shared" ca="1" si="51"/>
        <v>5.6977514682471343E-2</v>
      </c>
      <c r="BR70" s="182">
        <f t="shared" ca="1" si="52"/>
        <v>1.4188308386205075E-2</v>
      </c>
      <c r="BS70" s="182">
        <f t="shared" ca="1" si="53"/>
        <v>2.4482362841679303E-2</v>
      </c>
      <c r="BT70" s="182">
        <f t="shared" ca="1" si="54"/>
        <v>0.10927679987035095</v>
      </c>
      <c r="BU70" s="182">
        <f t="shared" si="55"/>
        <v>0.35207280818947695</v>
      </c>
      <c r="BV70" s="181">
        <f t="shared" ca="1" si="56"/>
        <v>1.2548970897317604</v>
      </c>
      <c r="BW70" s="180"/>
      <c r="BX70" s="182">
        <f t="shared" si="57"/>
        <v>0.78486682835754651</v>
      </c>
      <c r="BY70" s="182">
        <f t="shared" si="58"/>
        <v>9.6921944948721139E-2</v>
      </c>
      <c r="BZ70" s="182">
        <f t="shared" si="59"/>
        <v>2.0482985645304611E-3</v>
      </c>
      <c r="CA70" s="182">
        <f t="shared" si="60"/>
        <v>4.6079104358070742E-2</v>
      </c>
      <c r="CB70" s="182">
        <f t="shared" si="61"/>
        <v>0.10254624146389903</v>
      </c>
      <c r="CC70" s="182">
        <f t="shared" si="62"/>
        <v>8.7545253578751796E-4</v>
      </c>
      <c r="CD70" s="182">
        <f t="shared" si="63"/>
        <v>1.0333378702285554</v>
      </c>
      <c r="CE70" s="182">
        <f t="shared" si="64"/>
        <v>0.30653426745457785</v>
      </c>
      <c r="CF70" s="180"/>
      <c r="CG70" s="181">
        <f t="shared" ca="1" si="65"/>
        <v>5.4433657465278884</v>
      </c>
      <c r="CH70" s="181">
        <f t="shared" ca="1" si="66"/>
        <v>4.4237894438531313</v>
      </c>
      <c r="CI70" s="181">
        <f t="shared" ca="1" si="67"/>
        <v>11.199490919815524</v>
      </c>
      <c r="CJ70" s="181">
        <f t="shared" ca="1" si="68"/>
        <v>1133.8736293404463</v>
      </c>
      <c r="CK70" s="183">
        <f t="shared" ca="1" si="69"/>
        <v>0.27275517862897508</v>
      </c>
      <c r="CL70" s="79"/>
      <c r="CM70" s="181">
        <f t="shared" si="70"/>
        <v>-0.38229215129129718</v>
      </c>
      <c r="CN70" s="181">
        <f t="shared" si="71"/>
        <v>-0.84413656786514746</v>
      </c>
      <c r="CO70" s="181">
        <f t="shared" ca="1" si="72"/>
        <v>720.18406081278442</v>
      </c>
      <c r="CP70" s="184"/>
      <c r="CQ70" s="80">
        <f t="shared" si="73"/>
        <v>0.82741747903984852</v>
      </c>
      <c r="CR70" s="80">
        <f t="shared" si="74"/>
        <v>2.1305727649041983E-2</v>
      </c>
      <c r="CS70" s="80">
        <f t="shared" si="75"/>
        <v>0.37153182699377013</v>
      </c>
      <c r="CT70" s="80">
        <f t="shared" si="76"/>
        <v>0.10747059375987407</v>
      </c>
      <c r="CU70" s="80">
        <f t="shared" si="77"/>
        <v>2.2579955697303315E-3</v>
      </c>
      <c r="CV70" s="80">
        <f t="shared" si="78"/>
        <v>8.9915609374292618E-2</v>
      </c>
      <c r="CW70" s="80">
        <f t="shared" si="79"/>
        <v>0.17013121860760905</v>
      </c>
      <c r="CX70" s="80">
        <f t="shared" si="80"/>
        <v>0.16830725484631734</v>
      </c>
      <c r="CY70" s="80">
        <f t="shared" si="81"/>
        <v>4.0385932707163293E-2</v>
      </c>
      <c r="CZ70" s="80">
        <f t="shared" si="82"/>
        <v>8.6938965461689638E-3</v>
      </c>
      <c r="DA70" s="80">
        <f t="shared" si="83"/>
        <v>1.1523542937330959E-2</v>
      </c>
      <c r="DB70" s="80">
        <f t="shared" si="84"/>
        <v>1.8189410780311477</v>
      </c>
      <c r="DC70" s="80"/>
      <c r="DD70" s="80">
        <f t="shared" si="85"/>
        <v>0.45488965477400678</v>
      </c>
      <c r="DE70" s="80">
        <f t="shared" si="86"/>
        <v>1.1713258833047885E-2</v>
      </c>
      <c r="DF70" s="80">
        <f t="shared" si="87"/>
        <v>0.20425720848303805</v>
      </c>
      <c r="DG70" s="80">
        <f t="shared" si="88"/>
        <v>5.9084153443937852E-2</v>
      </c>
      <c r="DH70" s="80">
        <f t="shared" si="89"/>
        <v>1.2413791722018965E-3</v>
      </c>
      <c r="DI70" s="80">
        <f t="shared" si="90"/>
        <v>4.943294230927963E-2</v>
      </c>
      <c r="DJ70" s="80">
        <f t="shared" si="91"/>
        <v>9.3533111469318142E-2</v>
      </c>
      <c r="DK70" s="80">
        <f t="shared" si="92"/>
        <v>9.2530350146633633E-2</v>
      </c>
      <c r="DL70" s="80">
        <f t="shared" si="93"/>
        <v>2.2202991177085133E-2</v>
      </c>
      <c r="DM70" s="80">
        <f t="shared" si="94"/>
        <v>4.7796471535952022E-3</v>
      </c>
      <c r="DN70" s="80">
        <f t="shared" si="95"/>
        <v>6.3353030378555386E-3</v>
      </c>
      <c r="DO70" s="80">
        <f t="shared" si="96"/>
        <v>0.99999999999999989</v>
      </c>
      <c r="DP70" s="80">
        <f t="shared" si="97"/>
        <v>45.553137932936217</v>
      </c>
      <c r="DQ70" s="80">
        <f t="shared" si="98"/>
        <v>0.78684281917239607</v>
      </c>
      <c r="DR70" s="80">
        <f t="shared" si="99"/>
        <v>2.8672188365373538E-2</v>
      </c>
      <c r="DS70" s="80">
        <f t="shared" si="100"/>
        <v>5.6015535351752146E-2</v>
      </c>
      <c r="DT70" s="80">
        <f t="shared" si="101"/>
        <v>0.11517487306253341</v>
      </c>
      <c r="DU70" s="80">
        <f t="shared" si="102"/>
        <v>2.5712775330396479E-3</v>
      </c>
      <c r="DV70" s="80">
        <f t="shared" si="103"/>
        <v>0.31435773761673663</v>
      </c>
      <c r="DW70" s="80">
        <f t="shared" si="104"/>
        <v>0.39074743122897992</v>
      </c>
      <c r="DX70" s="80">
        <f t="shared" si="105"/>
        <v>1.0111505689839607E-2</v>
      </c>
      <c r="DY70" s="80">
        <f t="shared" si="106"/>
        <v>6.3696972270584743E-5</v>
      </c>
      <c r="DZ70" s="80">
        <f t="shared" si="107"/>
        <v>3.8421507623116589E-4</v>
      </c>
      <c r="EA70" s="80">
        <f t="shared" si="108"/>
        <v>1.7049412800691528</v>
      </c>
      <c r="EB70" s="80"/>
      <c r="EC70" s="80">
        <f t="shared" si="109"/>
        <v>1.5736856383447921</v>
      </c>
      <c r="ED70" s="80">
        <f t="shared" si="110"/>
        <v>5.7344376730747076E-2</v>
      </c>
      <c r="EE70" s="80">
        <f t="shared" si="111"/>
        <v>0.16804660605525645</v>
      </c>
      <c r="EF70" s="80">
        <f t="shared" si="112"/>
        <v>0.11517487306253341</v>
      </c>
      <c r="EG70" s="80">
        <f t="shared" si="113"/>
        <v>2.5712775330396479E-3</v>
      </c>
      <c r="EH70" s="80">
        <f t="shared" si="114"/>
        <v>0.31435773761673663</v>
      </c>
      <c r="EI70" s="80">
        <f t="shared" si="115"/>
        <v>0.39074743122897992</v>
      </c>
      <c r="EJ70" s="80">
        <f t="shared" si="116"/>
        <v>1.0111505689839607E-2</v>
      </c>
      <c r="EK70" s="80">
        <f t="shared" si="117"/>
        <v>6.3696972270584743E-5</v>
      </c>
      <c r="EL70" s="80">
        <f t="shared" si="118"/>
        <v>1.1526452286934976E-3</v>
      </c>
      <c r="EM70" s="80">
        <f t="shared" si="119"/>
        <v>2.6332557884628884</v>
      </c>
      <c r="EN70" s="80">
        <f t="shared" si="120"/>
        <v>2.2785481100194915</v>
      </c>
      <c r="EO70" s="80"/>
      <c r="EP70" s="80">
        <f t="shared" si="121"/>
        <v>1.7928592185076715</v>
      </c>
      <c r="EQ70" s="80">
        <f t="shared" si="122"/>
        <v>6.533096061004473E-2</v>
      </c>
      <c r="ER70" s="80">
        <f t="shared" si="123"/>
        <v>0.20714078149232851</v>
      </c>
      <c r="ES70" s="80">
        <f t="shared" si="124"/>
        <v>4.8127402922601203E-2</v>
      </c>
      <c r="ET70" s="80">
        <f t="shared" si="125"/>
        <v>0.25526818441492971</v>
      </c>
      <c r="EU70" s="80">
        <f t="shared" si="126"/>
        <v>0.26243148933837035</v>
      </c>
      <c r="EV70" s="80">
        <f t="shared" si="127"/>
        <v>5.85877956324307E-3</v>
      </c>
      <c r="EW70" s="80">
        <f t="shared" si="128"/>
        <v>0.71627922891661844</v>
      </c>
      <c r="EX70" s="80">
        <f t="shared" si="129"/>
        <v>0.89033682092176347</v>
      </c>
      <c r="EY70" s="80">
        <f t="shared" si="130"/>
        <v>4.6079104358070742E-2</v>
      </c>
      <c r="EZ70" s="80">
        <f t="shared" si="131"/>
        <v>2.9027323156220964E-4</v>
      </c>
      <c r="FA70" s="80">
        <f t="shared" si="132"/>
        <v>1.7509050715750359E-3</v>
      </c>
      <c r="FB70" s="80">
        <f t="shared" si="133"/>
        <v>4.0364849649338499</v>
      </c>
      <c r="FC70" s="80">
        <f t="shared" si="134"/>
        <v>7.267965663613353E-2</v>
      </c>
      <c r="FD70" s="80">
        <f t="shared" si="135"/>
        <v>0.10846555431512073</v>
      </c>
      <c r="FE70" s="80">
        <f t="shared" si="136"/>
        <v>4.6079104358070742E-2</v>
      </c>
      <c r="FF70" s="80">
        <f t="shared" si="137"/>
        <v>2.0482985645304611E-3</v>
      </c>
      <c r="FG70" s="80">
        <f t="shared" si="138"/>
        <v>0.10254624146389903</v>
      </c>
      <c r="FH70" s="80">
        <f t="shared" si="139"/>
        <v>8.7545253578751796E-4</v>
      </c>
      <c r="FI70" s="184">
        <f t="shared" si="140"/>
        <v>0.78486682835754651</v>
      </c>
      <c r="FJ70" s="80">
        <f t="shared" si="141"/>
        <v>9.6921944948721139E-2</v>
      </c>
      <c r="FK70" s="80">
        <f t="shared" si="142"/>
        <v>1.0333378702285554</v>
      </c>
      <c r="FL70" s="80">
        <f t="shared" si="143"/>
        <v>0.78486682835754651</v>
      </c>
      <c r="FM70" s="80">
        <f t="shared" si="144"/>
        <v>2.4665989453903805</v>
      </c>
      <c r="FN70" s="80">
        <f t="shared" si="145"/>
        <v>-3.4568479723449137</v>
      </c>
      <c r="FO70" s="80">
        <f t="shared" si="146"/>
        <v>-3.4568479723449137</v>
      </c>
      <c r="FP70" s="80">
        <f t="shared" si="147"/>
        <v>0.45553137932936216</v>
      </c>
      <c r="FQ70" s="185">
        <f t="shared" ca="1" si="148"/>
        <v>1441.8955503447662</v>
      </c>
      <c r="FR70" s="185">
        <f t="shared" ca="1" si="149"/>
        <v>8.6949177395725599</v>
      </c>
      <c r="FS70" s="80">
        <f t="shared" ca="1" si="150"/>
        <v>0.14418955503447661</v>
      </c>
      <c r="FT70" s="184">
        <f t="shared" ca="1" si="151"/>
        <v>-2.2210637588150992</v>
      </c>
      <c r="FU70" s="184">
        <f t="shared" ca="1" si="152"/>
        <v>5.6891980036406329</v>
      </c>
      <c r="FV70" s="80">
        <f t="shared" si="153"/>
        <v>175.86881486792836</v>
      </c>
      <c r="FW70" s="80">
        <f t="shared" si="154"/>
        <v>5.3692496784079169E-2</v>
      </c>
      <c r="FX70" s="184">
        <f t="shared" si="155"/>
        <v>73.186000271226447</v>
      </c>
      <c r="FY70" s="184">
        <f t="shared" si="156"/>
        <v>314.25568420231377</v>
      </c>
      <c r="FZ70" s="184">
        <f t="shared" si="157"/>
        <v>1.6611494615586205E-3</v>
      </c>
      <c r="GA70" s="184">
        <f t="shared" si="158"/>
        <v>0.30653426745457785</v>
      </c>
      <c r="GB70" s="80">
        <f t="shared" si="159"/>
        <v>0.94227470484307729</v>
      </c>
      <c r="GC70" s="80">
        <f t="shared" si="160"/>
        <v>0.1878889252403545</v>
      </c>
      <c r="GD70" s="80">
        <f t="shared" si="161"/>
        <v>0.13339174271652413</v>
      </c>
      <c r="GE70" s="80">
        <f t="shared" si="162"/>
        <v>0.88654163646735407</v>
      </c>
      <c r="GF70" s="80">
        <f t="shared" si="163"/>
        <v>1.9489425151501205E-2</v>
      </c>
      <c r="GG70" s="80">
        <f t="shared" si="164"/>
        <v>0.18975183270223683</v>
      </c>
      <c r="GH70" s="80">
        <f t="shared" si="165"/>
        <v>0.8666082572834759</v>
      </c>
      <c r="GI70" s="80">
        <f t="shared" si="166"/>
        <v>0.33532278475618776</v>
      </c>
      <c r="GJ70" s="80">
        <f t="shared" si="167"/>
        <v>-1.0953480549303639E-2</v>
      </c>
      <c r="GK70" s="80">
        <f t="shared" si="168"/>
        <v>2.2750904828320283E-2</v>
      </c>
      <c r="GL70" s="80">
        <f t="shared" si="169"/>
        <v>2.2750904828320283E-2</v>
      </c>
      <c r="GM70" s="80">
        <f t="shared" si="170"/>
        <v>0.16700092787391654</v>
      </c>
      <c r="GN70" s="80">
        <f t="shared" si="171"/>
        <v>3.4974390328602424E-2</v>
      </c>
      <c r="GO70" s="80">
        <f t="shared" si="172"/>
        <v>0.68130483858801605</v>
      </c>
      <c r="GP70" s="80">
        <f t="shared" si="173"/>
        <v>0.89033682092176347</v>
      </c>
      <c r="GQ70" s="80">
        <f t="shared" si="174"/>
        <v>4.6079104358070742E-2</v>
      </c>
      <c r="GR70" s="80">
        <f t="shared" si="175"/>
        <v>440.99308781241876</v>
      </c>
      <c r="GS70" s="80">
        <f t="shared" si="176"/>
        <v>11.748468360997053</v>
      </c>
      <c r="GT70" s="80">
        <f t="shared" si="177"/>
        <v>2.3256092692549735</v>
      </c>
      <c r="GU70" s="80">
        <f t="shared" si="178"/>
        <v>9.5640681198110769E-6</v>
      </c>
      <c r="GV70" s="80">
        <f t="shared" si="179"/>
        <v>1962.6779791606</v>
      </c>
      <c r="GW70" s="80">
        <f t="shared" si="180"/>
        <v>-8.4242150118687929E-3</v>
      </c>
      <c r="GX70" s="184">
        <f t="shared" ca="1" si="181"/>
        <v>24.174115919815513</v>
      </c>
      <c r="GY70" s="81" t="e">
        <f>#REF!</f>
        <v>#REF!</v>
      </c>
      <c r="GZ70" s="81" t="e">
        <f>#REF!</f>
        <v>#REF!</v>
      </c>
      <c r="HA70" s="81">
        <f t="shared" si="182"/>
        <v>7.1178459173391859</v>
      </c>
      <c r="HB70" s="81">
        <f t="shared" si="183"/>
        <v>4.672253924675978</v>
      </c>
      <c r="HC70" s="81" t="e">
        <f t="shared" si="184"/>
        <v>#REF!</v>
      </c>
      <c r="HD70" s="80">
        <f t="shared" si="185"/>
        <v>440.99308781241876</v>
      </c>
      <c r="HE70" s="80">
        <f t="shared" si="186"/>
        <v>11.748468360997053</v>
      </c>
      <c r="HF70" s="81">
        <f t="shared" si="187"/>
        <v>-0.68625092688662903</v>
      </c>
      <c r="HG70" s="81"/>
      <c r="HH70" s="82">
        <f t="shared" si="188"/>
        <v>0.19561061226547991</v>
      </c>
      <c r="HI70" s="82">
        <f t="shared" si="189"/>
        <v>0.71627922891661844</v>
      </c>
      <c r="HJ70" s="82">
        <f t="shared" si="190"/>
        <v>4.6079104358070742E-2</v>
      </c>
      <c r="HK70" s="82">
        <f t="shared" si="191"/>
        <v>0</v>
      </c>
      <c r="HL70" s="82">
        <f t="shared" si="192"/>
        <v>2.6600552278062788E-2</v>
      </c>
      <c r="HM70" s="82">
        <f t="shared" si="193"/>
        <v>0</v>
      </c>
      <c r="HN70" s="82">
        <f t="shared" si="194"/>
        <v>0</v>
      </c>
      <c r="HO70" s="82">
        <f t="shared" si="195"/>
        <v>4.8127402922601203E-2</v>
      </c>
      <c r="HP70" s="82">
        <f t="shared" si="196"/>
        <v>0.18054022921426571</v>
      </c>
      <c r="HQ70" s="82">
        <f t="shared" si="197"/>
        <v>0.21451123088717222</v>
      </c>
      <c r="HR70" s="82">
        <f t="shared" si="198"/>
        <v>0.53664281607418585</v>
      </c>
      <c r="HS70" s="82">
        <f t="shared" si="199"/>
        <v>0.14655322335524915</v>
      </c>
      <c r="HT70" s="82">
        <f t="shared" si="200"/>
        <v>4.9944576587121092E-2</v>
      </c>
      <c r="HU70" s="82">
        <f t="shared" si="201"/>
        <v>1.3639498133044691E-2</v>
      </c>
      <c r="HV70" s="82">
        <f t="shared" si="202"/>
        <v>4.6079104358070742E-2</v>
      </c>
      <c r="HW70" s="82"/>
      <c r="HX70" s="186">
        <f t="shared" si="203"/>
        <v>-8.825952472942217E-7</v>
      </c>
      <c r="HY70" s="186">
        <f t="shared" si="204"/>
        <v>1.7075612793386653E-12</v>
      </c>
      <c r="HZ70" s="186">
        <f t="shared" si="205"/>
        <v>2.6804151157037882E-5</v>
      </c>
      <c r="IA70" s="186">
        <f t="shared" si="206"/>
        <v>7.3741862750811015E-9</v>
      </c>
      <c r="IB70" s="82">
        <f t="shared" si="207"/>
        <v>2.3256092692549735</v>
      </c>
      <c r="IC70" s="82" t="e">
        <f t="shared" ca="1" si="208"/>
        <v>#REF!</v>
      </c>
      <c r="ID70" s="82" t="e">
        <f ca="1">ID$8+ID$9*IE70+ID$10*#REF!+ID$11*EW70/(EW70+EU70)</f>
        <v>#REF!</v>
      </c>
      <c r="IE70" s="82" t="e">
        <f t="shared" ca="1" si="209"/>
        <v>#REF!</v>
      </c>
      <c r="IF70" s="82" t="e">
        <f ca="1">IF$8+IF$9*IE70+IF$10*#REF!+IF$11*(EW70/(EW70+EU70))</f>
        <v>#REF!</v>
      </c>
      <c r="IG70" s="82" t="e">
        <f t="shared" ca="1" si="210"/>
        <v>#REF!</v>
      </c>
      <c r="IH70" s="184">
        <f t="shared" si="211"/>
        <v>5.3692496784079169E-2</v>
      </c>
      <c r="II70" s="187">
        <f t="shared" si="212"/>
        <v>-25</v>
      </c>
      <c r="IJ70" s="187"/>
      <c r="IK70" s="82">
        <f t="shared" si="213"/>
        <v>2.0713317128994451</v>
      </c>
      <c r="IL70" s="187">
        <f t="shared" si="214"/>
        <v>1962.6779791606</v>
      </c>
      <c r="IM70" s="186">
        <f t="shared" si="215"/>
        <v>1.1922909173585229E-5</v>
      </c>
    </row>
    <row r="71" spans="1:247" ht="14" x14ac:dyDescent="0.2">
      <c r="A71" s="189" t="s">
        <v>233</v>
      </c>
      <c r="F71" s="193">
        <v>49.714800035873971</v>
      </c>
      <c r="G71" s="193">
        <v>1.7018759577322948</v>
      </c>
      <c r="H71" s="193">
        <v>18.940878306055897</v>
      </c>
      <c r="I71" s="193">
        <v>7.7213752675094165</v>
      </c>
      <c r="J71" s="193">
        <v>0.16017656072774539</v>
      </c>
      <c r="K71" s="193">
        <v>3.6239946864652395</v>
      </c>
      <c r="L71" s="193">
        <v>9.5405163983463357</v>
      </c>
      <c r="M71" s="193">
        <v>5.2157492586972092</v>
      </c>
      <c r="N71" s="193">
        <v>1.9020966586419767</v>
      </c>
      <c r="O71" s="193">
        <v>0.66072831300194967</v>
      </c>
      <c r="P71" s="193">
        <v>0.81780855694797228</v>
      </c>
      <c r="Q71" s="194">
        <v>1.5</v>
      </c>
      <c r="R71" s="176">
        <f t="shared" ca="1" si="4"/>
        <v>12.746234308804222</v>
      </c>
      <c r="T71" s="4">
        <v>47.4069</v>
      </c>
      <c r="U71" s="4">
        <v>2.1251000000000002</v>
      </c>
      <c r="V71" s="4">
        <v>5.8337000000000003</v>
      </c>
      <c r="W71" s="4">
        <v>8.1534999999999993</v>
      </c>
      <c r="X71" s="4">
        <v>0.15659999999999999</v>
      </c>
      <c r="Y71" s="4">
        <v>12.724</v>
      </c>
      <c r="Z71" s="4">
        <v>21.997699999999998</v>
      </c>
      <c r="AA71" s="4">
        <v>0.61909999999999998</v>
      </c>
      <c r="AB71" s="4">
        <v>9.7999999999999997E-3</v>
      </c>
      <c r="AC71" s="4">
        <v>1.6299999999999999E-2</v>
      </c>
      <c r="AE71" s="177">
        <f t="shared" ca="1" si="22"/>
        <v>1410.0702363218672</v>
      </c>
      <c r="AF71" s="178">
        <f t="shared" ca="1" si="23"/>
        <v>1136.9202363218674</v>
      </c>
      <c r="AG71" s="178">
        <f t="shared" ca="1" si="24"/>
        <v>9.5006999545553228</v>
      </c>
      <c r="AH71" s="175"/>
      <c r="AI71" s="179">
        <f t="shared" ca="1" si="25"/>
        <v>1441.0028142022968</v>
      </c>
      <c r="AJ71" s="179">
        <f t="shared" ca="1" si="26"/>
        <v>8.5888683107982544</v>
      </c>
      <c r="AK71" s="179"/>
      <c r="AL71" s="179">
        <f t="shared" si="27"/>
        <v>1379.3422654634417</v>
      </c>
      <c r="AM71" s="179">
        <f t="shared" si="28"/>
        <v>5.4887775521740201</v>
      </c>
      <c r="AN71" s="180"/>
      <c r="AO71" s="179">
        <f t="shared" ca="1" si="29"/>
        <v>1395.9213695342914</v>
      </c>
      <c r="AP71" s="179">
        <f t="shared" ca="1" si="30"/>
        <v>1122.7713695342914</v>
      </c>
      <c r="AQ71" s="179">
        <f t="shared" ca="1" si="31"/>
        <v>6.8384048585180013</v>
      </c>
      <c r="AR71" s="179"/>
      <c r="AS71" s="179">
        <f t="shared" ca="1" si="32"/>
        <v>1407.4231921749936</v>
      </c>
      <c r="AT71" s="179">
        <f t="shared" ca="1" si="33"/>
        <v>1134.2731921749937</v>
      </c>
      <c r="AU71" s="181">
        <f t="shared" ca="1" si="34"/>
        <v>7.2850081188045452</v>
      </c>
      <c r="AV71" s="80"/>
      <c r="AW71" s="181">
        <f t="shared" si="35"/>
        <v>1413.1445068503913</v>
      </c>
      <c r="AX71" s="181">
        <f t="shared" si="36"/>
        <v>1139.9945068503912</v>
      </c>
      <c r="AY71" s="181">
        <f t="shared" ca="1" si="37"/>
        <v>1441.0028142022968</v>
      </c>
      <c r="AZ71" s="181">
        <f t="shared" ca="1" si="38"/>
        <v>1167.8528142022969</v>
      </c>
      <c r="BA71" s="181">
        <f t="shared" ca="1" si="39"/>
        <v>8.5888683107982544</v>
      </c>
      <c r="BB71" s="181"/>
      <c r="BC71" s="181">
        <f t="shared" si="40"/>
        <v>1379.3422654634417</v>
      </c>
      <c r="BD71" s="181">
        <f t="shared" si="41"/>
        <v>5.4887775521740201</v>
      </c>
      <c r="BE71" s="181">
        <f t="shared" si="42"/>
        <v>1106.1922654634418</v>
      </c>
      <c r="BF71" s="181"/>
      <c r="BG71" s="181">
        <f t="shared" ca="1" si="43"/>
        <v>8.7095224475399693</v>
      </c>
      <c r="BH71" s="181">
        <f t="shared" ca="1" si="44"/>
        <v>9.3277096672981799</v>
      </c>
      <c r="BI71" s="181">
        <f t="shared" ca="1" si="45"/>
        <v>1130.3482061584127</v>
      </c>
      <c r="BJ71" s="181">
        <f t="shared" ca="1" si="46"/>
        <v>1145.3381440295925</v>
      </c>
      <c r="BK71" s="181">
        <f t="shared" ca="1" si="47"/>
        <v>1145.3381440295925</v>
      </c>
      <c r="BL71" s="181"/>
      <c r="BM71" s="181">
        <f t="shared" si="48"/>
        <v>1112.3228445455597</v>
      </c>
      <c r="BN71" s="180"/>
      <c r="BO71" s="182">
        <f t="shared" ca="1" si="49"/>
        <v>0.71904221314210826</v>
      </c>
      <c r="BP71" s="182">
        <f t="shared" ca="1" si="50"/>
        <v>0.70028670899399037</v>
      </c>
      <c r="BQ71" s="182">
        <f t="shared" ca="1" si="51"/>
        <v>5.7122032014652269E-2</v>
      </c>
      <c r="BR71" s="182">
        <f t="shared" ca="1" si="52"/>
        <v>1.4161049646936087E-2</v>
      </c>
      <c r="BS71" s="182">
        <f t="shared" ca="1" si="53"/>
        <v>2.4481970716492309E-2</v>
      </c>
      <c r="BT71" s="182">
        <f t="shared" ca="1" si="54"/>
        <v>0.10937610883590866</v>
      </c>
      <c r="BU71" s="182">
        <f t="shared" si="55"/>
        <v>0.35207280818947695</v>
      </c>
      <c r="BV71" s="181">
        <f t="shared" ca="1" si="56"/>
        <v>1.2575006783974567</v>
      </c>
      <c r="BW71" s="180"/>
      <c r="BX71" s="182">
        <f t="shared" si="57"/>
        <v>0.78486402497441798</v>
      </c>
      <c r="BY71" s="182">
        <f t="shared" si="58"/>
        <v>9.5840655726678048E-2</v>
      </c>
      <c r="BZ71" s="182">
        <f t="shared" si="59"/>
        <v>1.0186994699951331E-2</v>
      </c>
      <c r="CA71" s="182">
        <f t="shared" si="60"/>
        <v>4.5456619943954051E-2</v>
      </c>
      <c r="CB71" s="182">
        <f t="shared" si="61"/>
        <v>9.7269474043034876E-2</v>
      </c>
      <c r="CC71" s="182">
        <f t="shared" si="62"/>
        <v>2.440053582101608E-4</v>
      </c>
      <c r="CD71" s="182">
        <f t="shared" si="63"/>
        <v>1.0338617747462466</v>
      </c>
      <c r="CE71" s="182">
        <f t="shared" si="64"/>
        <v>0.30075531234494779</v>
      </c>
      <c r="CF71" s="180"/>
      <c r="CG71" s="181">
        <f t="shared" ca="1" si="65"/>
        <v>5.7165489547910511</v>
      </c>
      <c r="CH71" s="181">
        <f t="shared" ca="1" si="66"/>
        <v>4.6129089605927724</v>
      </c>
      <c r="CI71" s="181">
        <f t="shared" ca="1" si="67"/>
        <v>10.940949558119677</v>
      </c>
      <c r="CJ71" s="181">
        <f t="shared" ca="1" si="68"/>
        <v>1136.1719625695619</v>
      </c>
      <c r="CK71" s="183">
        <f t="shared" ca="1" si="69"/>
        <v>0.27255380017753084</v>
      </c>
      <c r="CL71" s="79"/>
      <c r="CM71" s="181">
        <f t="shared" si="70"/>
        <v>4.0176488499600239E-2</v>
      </c>
      <c r="CN71" s="181">
        <f t="shared" si="71"/>
        <v>-0.38750668502623065</v>
      </c>
      <c r="CO71" s="181">
        <f t="shared" ca="1" si="72"/>
        <v>716.77964228424912</v>
      </c>
      <c r="CP71" s="184"/>
      <c r="CQ71" s="80">
        <f t="shared" si="73"/>
        <v>0.82741747903984852</v>
      </c>
      <c r="CR71" s="80">
        <f t="shared" si="74"/>
        <v>2.1305727649041983E-2</v>
      </c>
      <c r="CS71" s="80">
        <f t="shared" si="75"/>
        <v>0.37153182699377013</v>
      </c>
      <c r="CT71" s="80">
        <f t="shared" si="76"/>
        <v>0.10747059375987407</v>
      </c>
      <c r="CU71" s="80">
        <f t="shared" si="77"/>
        <v>2.2579955697303315E-3</v>
      </c>
      <c r="CV71" s="80">
        <f t="shared" si="78"/>
        <v>8.9915609374292618E-2</v>
      </c>
      <c r="CW71" s="80">
        <f t="shared" si="79"/>
        <v>0.17013121860760905</v>
      </c>
      <c r="CX71" s="80">
        <f t="shared" si="80"/>
        <v>0.16830725484631734</v>
      </c>
      <c r="CY71" s="80">
        <f t="shared" si="81"/>
        <v>4.0385932707163293E-2</v>
      </c>
      <c r="CZ71" s="80">
        <f t="shared" si="82"/>
        <v>8.6938965461689638E-3</v>
      </c>
      <c r="DA71" s="80">
        <f t="shared" si="83"/>
        <v>1.1523542937330959E-2</v>
      </c>
      <c r="DB71" s="80">
        <f t="shared" si="84"/>
        <v>1.8189410780311477</v>
      </c>
      <c r="DC71" s="80"/>
      <c r="DD71" s="80">
        <f t="shared" si="85"/>
        <v>0.45488965477400678</v>
      </c>
      <c r="DE71" s="80">
        <f t="shared" si="86"/>
        <v>1.1713258833047885E-2</v>
      </c>
      <c r="DF71" s="80">
        <f t="shared" si="87"/>
        <v>0.20425720848303805</v>
      </c>
      <c r="DG71" s="80">
        <f t="shared" si="88"/>
        <v>5.9084153443937852E-2</v>
      </c>
      <c r="DH71" s="80">
        <f t="shared" si="89"/>
        <v>1.2413791722018965E-3</v>
      </c>
      <c r="DI71" s="80">
        <f t="shared" si="90"/>
        <v>4.943294230927963E-2</v>
      </c>
      <c r="DJ71" s="80">
        <f t="shared" si="91"/>
        <v>9.3533111469318142E-2</v>
      </c>
      <c r="DK71" s="80">
        <f t="shared" si="92"/>
        <v>9.2530350146633633E-2</v>
      </c>
      <c r="DL71" s="80">
        <f t="shared" si="93"/>
        <v>2.2202991177085133E-2</v>
      </c>
      <c r="DM71" s="80">
        <f t="shared" si="94"/>
        <v>4.7796471535952022E-3</v>
      </c>
      <c r="DN71" s="80">
        <f t="shared" si="95"/>
        <v>6.3353030378555386E-3</v>
      </c>
      <c r="DO71" s="80">
        <f t="shared" si="96"/>
        <v>0.99999999999999989</v>
      </c>
      <c r="DP71" s="80">
        <f t="shared" si="97"/>
        <v>45.553137932936217</v>
      </c>
      <c r="DQ71" s="80">
        <f t="shared" si="98"/>
        <v>0.78900644594344949</v>
      </c>
      <c r="DR71" s="80">
        <f t="shared" si="99"/>
        <v>2.6604055143542471E-2</v>
      </c>
      <c r="DS71" s="80">
        <f t="shared" si="100"/>
        <v>5.7215013583625116E-2</v>
      </c>
      <c r="DT71" s="80">
        <f t="shared" si="101"/>
        <v>0.11348515722430072</v>
      </c>
      <c r="DU71" s="80">
        <f t="shared" si="102"/>
        <v>2.2075770925110132E-3</v>
      </c>
      <c r="DV71" s="80">
        <f t="shared" si="103"/>
        <v>0.31569754170760511</v>
      </c>
      <c r="DW71" s="80">
        <f t="shared" si="104"/>
        <v>0.39227389286949821</v>
      </c>
      <c r="DX71" s="80">
        <f t="shared" si="105"/>
        <v>9.9888833135147598E-3</v>
      </c>
      <c r="DY71" s="80">
        <f t="shared" si="106"/>
        <v>1.0403838804195508E-4</v>
      </c>
      <c r="DZ71" s="80">
        <f t="shared" si="107"/>
        <v>1.0723811203027403E-4</v>
      </c>
      <c r="EA71" s="80">
        <f t="shared" si="108"/>
        <v>1.706689843378119</v>
      </c>
      <c r="EB71" s="80"/>
      <c r="EC71" s="80">
        <f t="shared" si="109"/>
        <v>1.578012891886899</v>
      </c>
      <c r="ED71" s="80">
        <f t="shared" si="110"/>
        <v>5.3208110287084942E-2</v>
      </c>
      <c r="EE71" s="80">
        <f t="shared" si="111"/>
        <v>0.17164504075087533</v>
      </c>
      <c r="EF71" s="80">
        <f t="shared" si="112"/>
        <v>0.11348515722430072</v>
      </c>
      <c r="EG71" s="80">
        <f t="shared" si="113"/>
        <v>2.2075770925110132E-3</v>
      </c>
      <c r="EH71" s="80">
        <f t="shared" si="114"/>
        <v>0.31569754170760511</v>
      </c>
      <c r="EI71" s="80">
        <f t="shared" si="115"/>
        <v>0.39227389286949821</v>
      </c>
      <c r="EJ71" s="80">
        <f t="shared" si="116"/>
        <v>9.9888833135147598E-3</v>
      </c>
      <c r="EK71" s="80">
        <f t="shared" si="117"/>
        <v>1.0403838804195508E-4</v>
      </c>
      <c r="EL71" s="80">
        <f t="shared" si="118"/>
        <v>3.2171433609082213E-4</v>
      </c>
      <c r="EM71" s="80">
        <f t="shared" si="119"/>
        <v>2.6369448478564217</v>
      </c>
      <c r="EN71" s="80">
        <f t="shared" si="120"/>
        <v>2.2753604440674642</v>
      </c>
      <c r="EO71" s="80"/>
      <c r="EP71" s="80">
        <f t="shared" si="121"/>
        <v>1.7952740572139789</v>
      </c>
      <c r="EQ71" s="80">
        <f t="shared" si="122"/>
        <v>6.0533814725406102E-2</v>
      </c>
      <c r="ER71" s="80">
        <f t="shared" si="123"/>
        <v>0.20472594278602108</v>
      </c>
      <c r="ES71" s="80">
        <f t="shared" si="124"/>
        <v>5.5643614643905381E-2</v>
      </c>
      <c r="ET71" s="80">
        <f t="shared" si="125"/>
        <v>0.26036955742992646</v>
      </c>
      <c r="EU71" s="80">
        <f t="shared" si="126"/>
        <v>0.25821963773695089</v>
      </c>
      <c r="EV71" s="80">
        <f t="shared" si="127"/>
        <v>5.0230335935290207E-3</v>
      </c>
      <c r="EW71" s="80">
        <f t="shared" si="128"/>
        <v>0.71832569869082319</v>
      </c>
      <c r="EX71" s="80">
        <f t="shared" si="129"/>
        <v>0.8925644990756143</v>
      </c>
      <c r="EY71" s="80">
        <f t="shared" si="130"/>
        <v>4.5456619943954051E-2</v>
      </c>
      <c r="EZ71" s="80">
        <f t="shared" si="131"/>
        <v>4.7344966563041214E-4</v>
      </c>
      <c r="FA71" s="80">
        <f t="shared" si="132"/>
        <v>4.880107164203216E-4</v>
      </c>
      <c r="FB71" s="80">
        <f t="shared" si="133"/>
        <v>4.0367283787922332</v>
      </c>
      <c r="FC71" s="80">
        <f t="shared" si="134"/>
        <v>7.2983307918837226E-2</v>
      </c>
      <c r="FD71" s="80">
        <f t="shared" si="135"/>
        <v>0.10918261130035845</v>
      </c>
      <c r="FE71" s="80">
        <f t="shared" si="136"/>
        <v>4.5456619943954051E-2</v>
      </c>
      <c r="FF71" s="80">
        <f t="shared" si="137"/>
        <v>1.0186994699951331E-2</v>
      </c>
      <c r="FG71" s="80">
        <f t="shared" si="138"/>
        <v>9.7269474043034876E-2</v>
      </c>
      <c r="FH71" s="80">
        <f t="shared" si="139"/>
        <v>2.440053582101608E-4</v>
      </c>
      <c r="FI71" s="184">
        <f t="shared" si="140"/>
        <v>0.78486402497441798</v>
      </c>
      <c r="FJ71" s="80">
        <f t="shared" si="141"/>
        <v>9.5840655726678048E-2</v>
      </c>
      <c r="FK71" s="80">
        <f t="shared" si="142"/>
        <v>1.0338617747462464</v>
      </c>
      <c r="FL71" s="80">
        <f t="shared" si="143"/>
        <v>0.78486402497441798</v>
      </c>
      <c r="FM71" s="80">
        <f t="shared" si="144"/>
        <v>2.4529978292148447</v>
      </c>
      <c r="FN71" s="80">
        <f t="shared" si="145"/>
        <v>-3.4704455167194332</v>
      </c>
      <c r="FO71" s="80">
        <f t="shared" si="146"/>
        <v>-3.4704455167194332</v>
      </c>
      <c r="FP71" s="80">
        <f t="shared" si="147"/>
        <v>0.45553137932936216</v>
      </c>
      <c r="FQ71" s="185">
        <f t="shared" ca="1" si="148"/>
        <v>1441.0028142022968</v>
      </c>
      <c r="FR71" s="185">
        <f t="shared" ca="1" si="149"/>
        <v>8.5888683107982544</v>
      </c>
      <c r="FS71" s="80">
        <f t="shared" ca="1" si="150"/>
        <v>0.14410028142022968</v>
      </c>
      <c r="FT71" s="184">
        <f t="shared" ca="1" si="151"/>
        <v>-2.1148272003731932</v>
      </c>
      <c r="FU71" s="184">
        <f t="shared" ca="1" si="152"/>
        <v>5.6892259411024515</v>
      </c>
      <c r="FV71" s="80">
        <f t="shared" si="153"/>
        <v>176.11132981012605</v>
      </c>
      <c r="FW71" s="80">
        <f t="shared" si="154"/>
        <v>5.207087832368746E-2</v>
      </c>
      <c r="FX71" s="184">
        <f t="shared" si="155"/>
        <v>73.557844361683763</v>
      </c>
      <c r="FY71" s="184">
        <f t="shared" si="156"/>
        <v>314.60912433063299</v>
      </c>
      <c r="FZ71" s="184">
        <f t="shared" si="157"/>
        <v>1.6611494615586205E-3</v>
      </c>
      <c r="GA71" s="184">
        <f t="shared" si="158"/>
        <v>0.30075531234494779</v>
      </c>
      <c r="GB71" s="80">
        <f t="shared" si="159"/>
        <v>0.94304415261309738</v>
      </c>
      <c r="GC71" s="80">
        <f t="shared" si="160"/>
        <v>0.18964874800456905</v>
      </c>
      <c r="GD71" s="80">
        <f t="shared" si="161"/>
        <v>0.13347730202662528</v>
      </c>
      <c r="GE71" s="80">
        <f t="shared" si="162"/>
        <v>0.88382257063068859</v>
      </c>
      <c r="GF71" s="80">
        <f t="shared" si="163"/>
        <v>1.9739457878248268E-2</v>
      </c>
      <c r="GG71" s="80">
        <f t="shared" si="164"/>
        <v>0.18523632981811367</v>
      </c>
      <c r="GH71" s="80">
        <f t="shared" si="165"/>
        <v>0.86652269797337467</v>
      </c>
      <c r="GI71" s="80">
        <f t="shared" si="166"/>
        <v>0.33047004059881391</v>
      </c>
      <c r="GJ71" s="80">
        <f t="shared" si="167"/>
        <v>-1.0550292131630442E-2</v>
      </c>
      <c r="GK71" s="80">
        <f t="shared" si="168"/>
        <v>2.2243530445475484E-2</v>
      </c>
      <c r="GL71" s="80">
        <f t="shared" si="169"/>
        <v>2.2243530445475484E-2</v>
      </c>
      <c r="GM71" s="80">
        <f t="shared" si="170"/>
        <v>0.16299279937263819</v>
      </c>
      <c r="GN71" s="80">
        <f t="shared" si="171"/>
        <v>3.4712316941427138E-2</v>
      </c>
      <c r="GO71" s="80">
        <f t="shared" si="172"/>
        <v>0.68361338174939601</v>
      </c>
      <c r="GP71" s="80">
        <f t="shared" si="173"/>
        <v>0.8925644990756143</v>
      </c>
      <c r="GQ71" s="80">
        <f t="shared" si="174"/>
        <v>4.5456619943954051E-2</v>
      </c>
      <c r="GR71" s="80">
        <f t="shared" si="175"/>
        <v>440.78484257122454</v>
      </c>
      <c r="GS71" s="80">
        <f t="shared" si="176"/>
        <v>11.735905151853304</v>
      </c>
      <c r="GT71" s="80">
        <f t="shared" si="177"/>
        <v>2.3226924209831816</v>
      </c>
      <c r="GU71" s="80">
        <f t="shared" si="178"/>
        <v>9.5520725812933342E-6</v>
      </c>
      <c r="GV71" s="80">
        <f t="shared" si="179"/>
        <v>1962.2154410886383</v>
      </c>
      <c r="GW71" s="80">
        <f t="shared" si="180"/>
        <v>-8.4046557657562141E-3</v>
      </c>
      <c r="GX71" s="184">
        <f t="shared" ca="1" si="181"/>
        <v>23.91557455811968</v>
      </c>
      <c r="GY71" s="81" t="e">
        <f>#REF!</f>
        <v>#REF!</v>
      </c>
      <c r="GZ71" s="81" t="e">
        <f>#REF!</f>
        <v>#REF!</v>
      </c>
      <c r="HA71" s="81">
        <f t="shared" si="182"/>
        <v>7.1178459173391859</v>
      </c>
      <c r="HB71" s="81">
        <f t="shared" si="183"/>
        <v>4.672253924675978</v>
      </c>
      <c r="HC71" s="81" t="e">
        <f t="shared" si="184"/>
        <v>#REF!</v>
      </c>
      <c r="HD71" s="80">
        <f t="shared" si="185"/>
        <v>440.78484257122454</v>
      </c>
      <c r="HE71" s="80">
        <f t="shared" si="186"/>
        <v>11.735905151853304</v>
      </c>
      <c r="HF71" s="81">
        <f t="shared" si="187"/>
        <v>-0.20892708110147851</v>
      </c>
      <c r="HG71" s="81"/>
      <c r="HH71" s="82">
        <f t="shared" si="188"/>
        <v>0.19025936341164268</v>
      </c>
      <c r="HI71" s="82">
        <f t="shared" si="189"/>
        <v>0.71832569869082319</v>
      </c>
      <c r="HJ71" s="82">
        <f t="shared" si="190"/>
        <v>4.5456619943954051E-2</v>
      </c>
      <c r="HK71" s="82">
        <f t="shared" si="191"/>
        <v>0</v>
      </c>
      <c r="HL71" s="82">
        <f t="shared" si="192"/>
        <v>2.7526687974883175E-2</v>
      </c>
      <c r="HM71" s="82">
        <f t="shared" si="193"/>
        <v>0</v>
      </c>
      <c r="HN71" s="82">
        <f t="shared" si="194"/>
        <v>0</v>
      </c>
      <c r="HO71" s="82">
        <f t="shared" si="195"/>
        <v>5.5643614643905381E-2</v>
      </c>
      <c r="HP71" s="82">
        <f t="shared" si="196"/>
        <v>0.17719925481113791</v>
      </c>
      <c r="HQ71" s="82">
        <f t="shared" si="197"/>
        <v>0.20940181755947265</v>
      </c>
      <c r="HR71" s="82">
        <f t="shared" si="198"/>
        <v>0.54380391241506876</v>
      </c>
      <c r="HS71" s="82">
        <f t="shared" si="199"/>
        <v>0.14403464387452447</v>
      </c>
      <c r="HT71" s="82">
        <f t="shared" si="200"/>
        <v>4.9000390652826978E-2</v>
      </c>
      <c r="HU71" s="82">
        <f t="shared" si="201"/>
        <v>1.2978490327604604E-2</v>
      </c>
      <c r="HV71" s="82">
        <f t="shared" si="202"/>
        <v>4.5456619943954051E-2</v>
      </c>
      <c r="HW71" s="82"/>
      <c r="HX71" s="186">
        <f t="shared" si="203"/>
        <v>-8.8242025555296493E-7</v>
      </c>
      <c r="HY71" s="186">
        <f t="shared" si="204"/>
        <v>1.7088988379384219E-12</v>
      </c>
      <c r="HZ71" s="186">
        <f t="shared" si="205"/>
        <v>2.6814121296282877E-5</v>
      </c>
      <c r="IA71" s="186">
        <f t="shared" si="206"/>
        <v>7.3862130184392364E-9</v>
      </c>
      <c r="IB71" s="82">
        <f t="shared" si="207"/>
        <v>2.3226924209831816</v>
      </c>
      <c r="IC71" s="82" t="e">
        <f t="shared" ca="1" si="208"/>
        <v>#REF!</v>
      </c>
      <c r="ID71" s="82" t="e">
        <f ca="1">ID$8+ID$9*IE71+ID$10*#REF!+ID$11*EW71/(EW71+EU71)</f>
        <v>#REF!</v>
      </c>
      <c r="IE71" s="82" t="e">
        <f t="shared" ca="1" si="209"/>
        <v>#REF!</v>
      </c>
      <c r="IF71" s="82" t="e">
        <f ca="1">IF$8+IF$9*IE71+IF$10*#REF!+IF$11*(EW71/(EW71+EU71))</f>
        <v>#REF!</v>
      </c>
      <c r="IG71" s="82" t="e">
        <f t="shared" ca="1" si="210"/>
        <v>#REF!</v>
      </c>
      <c r="IH71" s="184">
        <f t="shared" si="211"/>
        <v>5.207087832368746E-2</v>
      </c>
      <c r="II71" s="187">
        <f t="shared" si="212"/>
        <v>-25</v>
      </c>
      <c r="IJ71" s="187"/>
      <c r="IK71" s="82">
        <f t="shared" si="213"/>
        <v>2.0706280475553034</v>
      </c>
      <c r="IL71" s="187">
        <f t="shared" si="214"/>
        <v>1962.2154410886383</v>
      </c>
      <c r="IM71" s="186">
        <f t="shared" si="215"/>
        <v>1.1938903224942222E-5</v>
      </c>
    </row>
    <row r="72" spans="1:247" ht="14" x14ac:dyDescent="0.2">
      <c r="A72" s="189" t="s">
        <v>233</v>
      </c>
      <c r="F72" s="193">
        <v>49.714800035873971</v>
      </c>
      <c r="G72" s="193">
        <v>1.7018759577322948</v>
      </c>
      <c r="H72" s="193">
        <v>18.940878306055897</v>
      </c>
      <c r="I72" s="193">
        <v>7.7213752675094165</v>
      </c>
      <c r="J72" s="193">
        <v>0.16017656072774539</v>
      </c>
      <c r="K72" s="193">
        <v>3.6239946864652395</v>
      </c>
      <c r="L72" s="193">
        <v>9.5405163983463357</v>
      </c>
      <c r="M72" s="193">
        <v>5.2157492586972092</v>
      </c>
      <c r="N72" s="193">
        <v>1.9020966586419767</v>
      </c>
      <c r="O72" s="193">
        <v>0.66072831300194967</v>
      </c>
      <c r="P72" s="193">
        <v>0.81780855694797228</v>
      </c>
      <c r="Q72" s="194">
        <v>1.5</v>
      </c>
      <c r="R72" s="176">
        <f t="shared" ca="1" si="4"/>
        <v>13.523869255104499</v>
      </c>
      <c r="T72" s="4">
        <v>47.231200000000001</v>
      </c>
      <c r="U72" s="4">
        <v>1.8696999999999999</v>
      </c>
      <c r="V72" s="4">
        <v>5.6760999999999999</v>
      </c>
      <c r="W72" s="4">
        <v>8.3335000000000008</v>
      </c>
      <c r="X72" s="4">
        <v>0.182</v>
      </c>
      <c r="Y72" s="4">
        <v>12.847300000000001</v>
      </c>
      <c r="Z72" s="4">
        <v>21.572500000000002</v>
      </c>
      <c r="AA72" s="4">
        <v>0.69669999999999999</v>
      </c>
      <c r="AB72" s="4">
        <v>0</v>
      </c>
      <c r="AC72" s="4">
        <v>0</v>
      </c>
      <c r="AE72" s="177">
        <f t="shared" ca="1" si="22"/>
        <v>1422.7414905559099</v>
      </c>
      <c r="AF72" s="178">
        <f t="shared" ca="1" si="23"/>
        <v>1149.5914905559098</v>
      </c>
      <c r="AG72" s="178">
        <f t="shared" ca="1" si="24"/>
        <v>10.347072188328703</v>
      </c>
      <c r="AH72" s="175"/>
      <c r="AI72" s="179">
        <f t="shared" ca="1" si="25"/>
        <v>1449.5424190942103</v>
      </c>
      <c r="AJ72" s="179">
        <f t="shared" ca="1" si="26"/>
        <v>9.5790874831679247</v>
      </c>
      <c r="AK72" s="179"/>
      <c r="AL72" s="179">
        <f t="shared" si="27"/>
        <v>1384.6477559036239</v>
      </c>
      <c r="AM72" s="179">
        <f t="shared" si="28"/>
        <v>6.1867213045283966</v>
      </c>
      <c r="AN72" s="180"/>
      <c r="AO72" s="179">
        <f t="shared" ca="1" si="29"/>
        <v>1410.2113187360922</v>
      </c>
      <c r="AP72" s="179">
        <f t="shared" ca="1" si="30"/>
        <v>1137.0613187360923</v>
      </c>
      <c r="AQ72" s="179">
        <f t="shared" ca="1" si="31"/>
        <v>8.0340325822014691</v>
      </c>
      <c r="AR72" s="179"/>
      <c r="AS72" s="179">
        <f t="shared" ca="1" si="32"/>
        <v>1415.5606324029784</v>
      </c>
      <c r="AT72" s="179">
        <f t="shared" ca="1" si="33"/>
        <v>1142.4106324029785</v>
      </c>
      <c r="AU72" s="181">
        <f t="shared" ca="1" si="34"/>
        <v>8.2441712059006527</v>
      </c>
      <c r="AV72" s="80"/>
      <c r="AW72" s="181">
        <f t="shared" si="35"/>
        <v>1420.0179516278922</v>
      </c>
      <c r="AX72" s="181">
        <f t="shared" si="36"/>
        <v>1146.8679516278921</v>
      </c>
      <c r="AY72" s="181">
        <f t="shared" ca="1" si="37"/>
        <v>1449.5424190942103</v>
      </c>
      <c r="AZ72" s="181">
        <f t="shared" ca="1" si="38"/>
        <v>1176.3924190942103</v>
      </c>
      <c r="BA72" s="181">
        <f t="shared" ca="1" si="39"/>
        <v>9.5790874831679247</v>
      </c>
      <c r="BB72" s="181"/>
      <c r="BC72" s="181">
        <f t="shared" si="40"/>
        <v>1384.6477559036239</v>
      </c>
      <c r="BD72" s="181">
        <f t="shared" si="41"/>
        <v>6.1867213045283966</v>
      </c>
      <c r="BE72" s="181">
        <f t="shared" si="42"/>
        <v>1111.4977559036238</v>
      </c>
      <c r="BF72" s="181"/>
      <c r="BG72" s="181">
        <f t="shared" ca="1" si="43"/>
        <v>9.6016549643691391</v>
      </c>
      <c r="BH72" s="181">
        <f t="shared" ca="1" si="44"/>
        <v>9.8086477661372786</v>
      </c>
      <c r="BI72" s="181">
        <f t="shared" ca="1" si="45"/>
        <v>1143.4815663710442</v>
      </c>
      <c r="BJ72" s="181">
        <f t="shared" ca="1" si="46"/>
        <v>1153.7566188635742</v>
      </c>
      <c r="BK72" s="181">
        <f t="shared" ca="1" si="47"/>
        <v>1153.7566188635742</v>
      </c>
      <c r="BL72" s="181"/>
      <c r="BM72" s="181">
        <f t="shared" si="48"/>
        <v>1115.8014507866446</v>
      </c>
      <c r="BN72" s="180"/>
      <c r="BO72" s="182">
        <f t="shared" ca="1" si="49"/>
        <v>0.69016773424309696</v>
      </c>
      <c r="BP72" s="182">
        <f t="shared" ca="1" si="50"/>
        <v>0.67682597968114844</v>
      </c>
      <c r="BQ72" s="182">
        <f t="shared" ca="1" si="51"/>
        <v>5.7424063511813138E-2</v>
      </c>
      <c r="BR72" s="182">
        <f t="shared" ca="1" si="52"/>
        <v>1.481426090173109E-2</v>
      </c>
      <c r="BS72" s="182">
        <f t="shared" ca="1" si="53"/>
        <v>2.4485573590978138E-2</v>
      </c>
      <c r="BT72" s="182">
        <f t="shared" ca="1" si="54"/>
        <v>0.10706487498023508</v>
      </c>
      <c r="BU72" s="182">
        <f t="shared" si="55"/>
        <v>0.35207280818947695</v>
      </c>
      <c r="BV72" s="181">
        <f t="shared" ca="1" si="56"/>
        <v>1.2326875608553829</v>
      </c>
      <c r="BW72" s="180"/>
      <c r="BX72" s="182">
        <f t="shared" si="57"/>
        <v>0.77945723068757611</v>
      </c>
      <c r="BY72" s="182">
        <f t="shared" si="58"/>
        <v>0.10821971391238167</v>
      </c>
      <c r="BZ72" s="182">
        <f t="shared" si="59"/>
        <v>4.2652965251676889E-3</v>
      </c>
      <c r="CA72" s="182">
        <f t="shared" si="60"/>
        <v>5.1500252783806683E-2</v>
      </c>
      <c r="CB72" s="182">
        <f t="shared" si="61"/>
        <v>9.7509001073658133E-2</v>
      </c>
      <c r="CC72" s="182">
        <f t="shared" si="62"/>
        <v>0</v>
      </c>
      <c r="CD72" s="182">
        <f t="shared" si="63"/>
        <v>1.0409514949825902</v>
      </c>
      <c r="CE72" s="182">
        <f t="shared" si="64"/>
        <v>0.3044447338939012</v>
      </c>
      <c r="CF72" s="180"/>
      <c r="CG72" s="181">
        <f t="shared" ca="1" si="65"/>
        <v>6.5280955740968238</v>
      </c>
      <c r="CH72" s="181">
        <f t="shared" ca="1" si="66"/>
        <v>5.5355265550137922</v>
      </c>
      <c r="CI72" s="181">
        <f t="shared" ca="1" si="67"/>
        <v>11.449567730581261</v>
      </c>
      <c r="CJ72" s="181">
        <f t="shared" ca="1" si="68"/>
        <v>1151.47144545535</v>
      </c>
      <c r="CK72" s="183">
        <f t="shared" ca="1" si="69"/>
        <v>0.27447599363023051</v>
      </c>
      <c r="CL72" s="79"/>
      <c r="CM72" s="181">
        <f t="shared" si="70"/>
        <v>0.43191989002883407</v>
      </c>
      <c r="CN72" s="181">
        <f t="shared" si="71"/>
        <v>4.0923709598915566E-2</v>
      </c>
      <c r="CO72" s="181">
        <f t="shared" ca="1" si="72"/>
        <v>743.17974887975424</v>
      </c>
      <c r="CP72" s="184"/>
      <c r="CQ72" s="80">
        <f t="shared" si="73"/>
        <v>0.82741747903984852</v>
      </c>
      <c r="CR72" s="80">
        <f t="shared" si="74"/>
        <v>2.1305727649041983E-2</v>
      </c>
      <c r="CS72" s="80">
        <f t="shared" si="75"/>
        <v>0.37153182699377013</v>
      </c>
      <c r="CT72" s="80">
        <f t="shared" si="76"/>
        <v>0.10747059375987407</v>
      </c>
      <c r="CU72" s="80">
        <f t="shared" si="77"/>
        <v>2.2579955697303315E-3</v>
      </c>
      <c r="CV72" s="80">
        <f t="shared" si="78"/>
        <v>8.9915609374292618E-2</v>
      </c>
      <c r="CW72" s="80">
        <f t="shared" si="79"/>
        <v>0.17013121860760905</v>
      </c>
      <c r="CX72" s="80">
        <f t="shared" si="80"/>
        <v>0.16830725484631734</v>
      </c>
      <c r="CY72" s="80">
        <f t="shared" si="81"/>
        <v>4.0385932707163293E-2</v>
      </c>
      <c r="CZ72" s="80">
        <f t="shared" si="82"/>
        <v>8.6938965461689638E-3</v>
      </c>
      <c r="DA72" s="80">
        <f t="shared" si="83"/>
        <v>1.1523542937330959E-2</v>
      </c>
      <c r="DB72" s="80">
        <f t="shared" si="84"/>
        <v>1.8189410780311477</v>
      </c>
      <c r="DC72" s="80"/>
      <c r="DD72" s="80">
        <f t="shared" si="85"/>
        <v>0.45488965477400678</v>
      </c>
      <c r="DE72" s="80">
        <f t="shared" si="86"/>
        <v>1.1713258833047885E-2</v>
      </c>
      <c r="DF72" s="80">
        <f t="shared" si="87"/>
        <v>0.20425720848303805</v>
      </c>
      <c r="DG72" s="80">
        <f t="shared" si="88"/>
        <v>5.9084153443937852E-2</v>
      </c>
      <c r="DH72" s="80">
        <f t="shared" si="89"/>
        <v>1.2413791722018965E-3</v>
      </c>
      <c r="DI72" s="80">
        <f t="shared" si="90"/>
        <v>4.943294230927963E-2</v>
      </c>
      <c r="DJ72" s="80">
        <f t="shared" si="91"/>
        <v>9.3533111469318142E-2</v>
      </c>
      <c r="DK72" s="80">
        <f t="shared" si="92"/>
        <v>9.2530350146633633E-2</v>
      </c>
      <c r="DL72" s="80">
        <f t="shared" si="93"/>
        <v>2.2202991177085133E-2</v>
      </c>
      <c r="DM72" s="80">
        <f t="shared" si="94"/>
        <v>4.7796471535952022E-3</v>
      </c>
      <c r="DN72" s="80">
        <f t="shared" si="95"/>
        <v>6.3353030378555386E-3</v>
      </c>
      <c r="DO72" s="80">
        <f t="shared" si="96"/>
        <v>0.99999999999999989</v>
      </c>
      <c r="DP72" s="80">
        <f t="shared" si="97"/>
        <v>45.553137932936217</v>
      </c>
      <c r="DQ72" s="80">
        <f t="shared" si="98"/>
        <v>0.78608222114595661</v>
      </c>
      <c r="DR72" s="80">
        <f t="shared" si="99"/>
        <v>2.3406711167418638E-2</v>
      </c>
      <c r="DS72" s="80">
        <f t="shared" si="100"/>
        <v>5.5669324545659614E-2</v>
      </c>
      <c r="DT72" s="80">
        <f t="shared" si="101"/>
        <v>0.11599050195973633</v>
      </c>
      <c r="DU72" s="80">
        <f t="shared" si="102"/>
        <v>2.5656387665198236E-3</v>
      </c>
      <c r="DV72" s="80">
        <f t="shared" si="103"/>
        <v>0.31875676104842154</v>
      </c>
      <c r="DW72" s="80">
        <f t="shared" si="104"/>
        <v>0.38469151565514809</v>
      </c>
      <c r="DX72" s="80">
        <f t="shared" si="105"/>
        <v>1.124092231388424E-2</v>
      </c>
      <c r="DY72" s="80">
        <f t="shared" si="106"/>
        <v>0</v>
      </c>
      <c r="DZ72" s="80">
        <f t="shared" si="107"/>
        <v>0</v>
      </c>
      <c r="EA72" s="80">
        <f t="shared" si="108"/>
        <v>1.6984035966027449</v>
      </c>
      <c r="EB72" s="80"/>
      <c r="EC72" s="80">
        <f t="shared" si="109"/>
        <v>1.5721644422919132</v>
      </c>
      <c r="ED72" s="80">
        <f t="shared" si="110"/>
        <v>4.6813422334837276E-2</v>
      </c>
      <c r="EE72" s="80">
        <f t="shared" si="111"/>
        <v>0.16700797363697883</v>
      </c>
      <c r="EF72" s="80">
        <f t="shared" si="112"/>
        <v>0.11599050195973633</v>
      </c>
      <c r="EG72" s="80">
        <f t="shared" si="113"/>
        <v>2.5656387665198236E-3</v>
      </c>
      <c r="EH72" s="80">
        <f t="shared" si="114"/>
        <v>0.31875676104842154</v>
      </c>
      <c r="EI72" s="80">
        <f t="shared" si="115"/>
        <v>0.38469151565514809</v>
      </c>
      <c r="EJ72" s="80">
        <f t="shared" si="116"/>
        <v>1.124092231388424E-2</v>
      </c>
      <c r="EK72" s="80">
        <f t="shared" si="117"/>
        <v>0</v>
      </c>
      <c r="EL72" s="80">
        <f t="shared" si="118"/>
        <v>0</v>
      </c>
      <c r="EM72" s="80">
        <f t="shared" si="119"/>
        <v>2.6192311780074391</v>
      </c>
      <c r="EN72" s="80">
        <f t="shared" si="120"/>
        <v>2.2907485411671282</v>
      </c>
      <c r="EO72" s="80"/>
      <c r="EP72" s="80">
        <f t="shared" si="121"/>
        <v>1.800716701327516</v>
      </c>
      <c r="EQ72" s="80">
        <f t="shared" si="122"/>
        <v>5.3618889460284577E-2</v>
      </c>
      <c r="ER72" s="80">
        <f t="shared" si="123"/>
        <v>0.19928329867248396</v>
      </c>
      <c r="ES72" s="80">
        <f t="shared" si="124"/>
        <v>5.5765549308974371E-2</v>
      </c>
      <c r="ET72" s="80">
        <f t="shared" si="125"/>
        <v>0.25504884798145833</v>
      </c>
      <c r="EU72" s="80">
        <f t="shared" si="126"/>
        <v>0.26570507315350894</v>
      </c>
      <c r="EV72" s="80">
        <f t="shared" si="127"/>
        <v>5.877233261567116E-3</v>
      </c>
      <c r="EW72" s="80">
        <f t="shared" si="128"/>
        <v>0.73019158535883055</v>
      </c>
      <c r="EX72" s="80">
        <f t="shared" si="129"/>
        <v>0.88123152828640194</v>
      </c>
      <c r="EY72" s="80">
        <f t="shared" si="130"/>
        <v>5.1500252783806683E-2</v>
      </c>
      <c r="EZ72" s="80">
        <f t="shared" si="131"/>
        <v>0</v>
      </c>
      <c r="FA72" s="80">
        <f t="shared" si="132"/>
        <v>0</v>
      </c>
      <c r="FB72" s="80">
        <f t="shared" si="133"/>
        <v>4.0438901116133747</v>
      </c>
      <c r="FC72" s="80">
        <f t="shared" si="134"/>
        <v>8.7780223226747084E-2</v>
      </c>
      <c r="FD72" s="80">
        <f t="shared" si="135"/>
        <v>0.13024125899167238</v>
      </c>
      <c r="FE72" s="80">
        <f t="shared" si="136"/>
        <v>5.1500252783806683E-2</v>
      </c>
      <c r="FF72" s="80">
        <f t="shared" si="137"/>
        <v>4.2652965251676889E-3</v>
      </c>
      <c r="FG72" s="80">
        <f t="shared" si="138"/>
        <v>9.7509001073658133E-2</v>
      </c>
      <c r="FH72" s="80">
        <f t="shared" si="139"/>
        <v>0</v>
      </c>
      <c r="FI72" s="184">
        <f t="shared" si="140"/>
        <v>0.77945723068757611</v>
      </c>
      <c r="FJ72" s="80">
        <f t="shared" si="141"/>
        <v>0.10821971391238167</v>
      </c>
      <c r="FK72" s="80">
        <f t="shared" si="142"/>
        <v>1.0409514949825902</v>
      </c>
      <c r="FL72" s="80">
        <f t="shared" si="143"/>
        <v>0.77945723068757611</v>
      </c>
      <c r="FM72" s="80">
        <f t="shared" si="144"/>
        <v>2.5778260819465264</v>
      </c>
      <c r="FN72" s="80">
        <f t="shared" si="145"/>
        <v>-3.3387045971713376</v>
      </c>
      <c r="FO72" s="80">
        <f t="shared" si="146"/>
        <v>-3.3387045971713376</v>
      </c>
      <c r="FP72" s="80">
        <f t="shared" si="147"/>
        <v>0.45553137932936216</v>
      </c>
      <c r="FQ72" s="185">
        <f t="shared" ca="1" si="148"/>
        <v>1449.5424190942103</v>
      </c>
      <c r="FR72" s="185">
        <f t="shared" ca="1" si="149"/>
        <v>9.5790874831679247</v>
      </c>
      <c r="FS72" s="80">
        <f t="shared" ca="1" si="150"/>
        <v>0.14495424190942102</v>
      </c>
      <c r="FT72" s="184">
        <f t="shared" ca="1" si="151"/>
        <v>-3.791245293794884</v>
      </c>
      <c r="FU72" s="184">
        <f t="shared" ca="1" si="152"/>
        <v>5.6896355444950828</v>
      </c>
      <c r="FV72" s="80">
        <f t="shared" si="153"/>
        <v>176.74422091386407</v>
      </c>
      <c r="FW72" s="80">
        <f t="shared" si="154"/>
        <v>5.6957712918287114E-2</v>
      </c>
      <c r="FX72" s="184">
        <f t="shared" si="155"/>
        <v>73.32001559776127</v>
      </c>
      <c r="FY72" s="184">
        <f t="shared" si="156"/>
        <v>314.87946948767848</v>
      </c>
      <c r="FZ72" s="184">
        <f t="shared" si="157"/>
        <v>1.6611494615586205E-3</v>
      </c>
      <c r="GA72" s="184">
        <f t="shared" si="158"/>
        <v>0.3044447338939012</v>
      </c>
      <c r="GB72" s="80">
        <f t="shared" si="159"/>
        <v>0.93860901433177568</v>
      </c>
      <c r="GC72" s="80">
        <f t="shared" si="160"/>
        <v>0.19716466199600602</v>
      </c>
      <c r="GD72" s="80">
        <f t="shared" si="161"/>
        <v>0.13354499652587032</v>
      </c>
      <c r="GE72" s="80">
        <f t="shared" si="162"/>
        <v>0.89061556123074104</v>
      </c>
      <c r="GF72" s="80">
        <f t="shared" si="163"/>
        <v>1.7500874054851345E-2</v>
      </c>
      <c r="GG72" s="80">
        <f t="shared" si="164"/>
        <v>0.17792484992676186</v>
      </c>
      <c r="GH72" s="80">
        <f t="shared" si="165"/>
        <v>0.86645500347412963</v>
      </c>
      <c r="GI72" s="80">
        <f t="shared" si="166"/>
        <v>0.32863080935716815</v>
      </c>
      <c r="GJ72" s="80">
        <f t="shared" si="167"/>
        <v>-1.09229819118748E-2</v>
      </c>
      <c r="GK72" s="80">
        <f t="shared" si="168"/>
        <v>2.3082039061606004E-2</v>
      </c>
      <c r="GL72" s="80">
        <f t="shared" si="169"/>
        <v>2.3082039061606004E-2</v>
      </c>
      <c r="GM72" s="80">
        <f t="shared" si="170"/>
        <v>0.15484281086515586</v>
      </c>
      <c r="GN72" s="80">
        <f t="shared" si="171"/>
        <v>3.8308946606618315E-2</v>
      </c>
      <c r="GO72" s="80">
        <f t="shared" si="172"/>
        <v>0.69188263875221223</v>
      </c>
      <c r="GP72" s="80">
        <f t="shared" si="173"/>
        <v>0.88123152828640194</v>
      </c>
      <c r="GQ72" s="80">
        <f t="shared" si="174"/>
        <v>5.1500252783806683E-2</v>
      </c>
      <c r="GR72" s="80">
        <f t="shared" si="175"/>
        <v>440.56312067491973</v>
      </c>
      <c r="GS72" s="80">
        <f t="shared" si="176"/>
        <v>11.727365555179537</v>
      </c>
      <c r="GT72" s="80">
        <f t="shared" si="177"/>
        <v>2.3385637746830388</v>
      </c>
      <c r="GU72" s="80">
        <f t="shared" si="178"/>
        <v>9.6173435233839954E-6</v>
      </c>
      <c r="GV72" s="80">
        <f t="shared" si="179"/>
        <v>1976.9932988366879</v>
      </c>
      <c r="GW72" s="80">
        <f t="shared" si="180"/>
        <v>-8.4559081111433392E-3</v>
      </c>
      <c r="GX72" s="184">
        <f t="shared" ca="1" si="181"/>
        <v>24.424192730581275</v>
      </c>
      <c r="GY72" s="81" t="e">
        <f>#REF!</f>
        <v>#REF!</v>
      </c>
      <c r="GZ72" s="81" t="e">
        <f>#REF!</f>
        <v>#REF!</v>
      </c>
      <c r="HA72" s="81">
        <f t="shared" si="182"/>
        <v>7.1178459173391859</v>
      </c>
      <c r="HB72" s="81">
        <f t="shared" si="183"/>
        <v>4.672253924675978</v>
      </c>
      <c r="HC72" s="81" t="e">
        <f t="shared" si="184"/>
        <v>#REF!</v>
      </c>
      <c r="HD72" s="80">
        <f t="shared" si="185"/>
        <v>440.56312067491973</v>
      </c>
      <c r="HE72" s="80">
        <f t="shared" si="186"/>
        <v>11.727365555179537</v>
      </c>
      <c r="HF72" s="81">
        <f t="shared" si="187"/>
        <v>0.22159106867721334</v>
      </c>
      <c r="HG72" s="81"/>
      <c r="HH72" s="82">
        <f t="shared" si="188"/>
        <v>0.18380208318832897</v>
      </c>
      <c r="HI72" s="82">
        <f t="shared" si="189"/>
        <v>0.73019158535883055</v>
      </c>
      <c r="HJ72" s="82">
        <f t="shared" si="190"/>
        <v>5.1500252783806683E-2</v>
      </c>
      <c r="HK72" s="82">
        <f t="shared" si="191"/>
        <v>0</v>
      </c>
      <c r="HL72" s="82">
        <f t="shared" si="192"/>
        <v>3.6279970442940401E-2</v>
      </c>
      <c r="HM72" s="82">
        <f t="shared" si="193"/>
        <v>0</v>
      </c>
      <c r="HN72" s="82">
        <f t="shared" si="194"/>
        <v>0</v>
      </c>
      <c r="HO72" s="82">
        <f t="shared" si="195"/>
        <v>5.5765549308974371E-2</v>
      </c>
      <c r="HP72" s="82">
        <f t="shared" si="196"/>
        <v>0.16300332822954353</v>
      </c>
      <c r="HQ72" s="82">
        <f t="shared" si="197"/>
        <v>0.20109776414588512</v>
      </c>
      <c r="HR72" s="82">
        <f t="shared" si="198"/>
        <v>0.54480996537531445</v>
      </c>
      <c r="HS72" s="82">
        <f t="shared" si="199"/>
        <v>0.13713826423860359</v>
      </c>
      <c r="HT72" s="82">
        <f t="shared" si="200"/>
        <v>5.37407305049344E-2</v>
      </c>
      <c r="HU72" s="82">
        <f t="shared" si="201"/>
        <v>1.3527488424856945E-2</v>
      </c>
      <c r="HV72" s="82">
        <f t="shared" si="202"/>
        <v>5.1500252783806683E-2</v>
      </c>
      <c r="HW72" s="82"/>
      <c r="HX72" s="186">
        <f t="shared" si="203"/>
        <v>-8.8093999551316383E-7</v>
      </c>
      <c r="HY72" s="186">
        <f t="shared" si="204"/>
        <v>1.7037988107426544E-12</v>
      </c>
      <c r="HZ72" s="186">
        <f t="shared" si="205"/>
        <v>2.6776733218895134E-5</v>
      </c>
      <c r="IA72" s="186">
        <f t="shared" si="206"/>
        <v>7.3632080550096478E-9</v>
      </c>
      <c r="IB72" s="82">
        <f t="shared" si="207"/>
        <v>2.3385637746830388</v>
      </c>
      <c r="IC72" s="82" t="e">
        <f t="shared" ca="1" si="208"/>
        <v>#REF!</v>
      </c>
      <c r="ID72" s="82" t="e">
        <f ca="1">ID$8+ID$9*IE72+ID$10*#REF!+ID$11*EW72/(EW72+EU72)</f>
        <v>#REF!</v>
      </c>
      <c r="IE72" s="82" t="e">
        <f t="shared" ca="1" si="209"/>
        <v>#REF!</v>
      </c>
      <c r="IF72" s="82" t="e">
        <f ca="1">IF$8+IF$9*IE72+IF$10*#REF!+IF$11*(EW72/(EW72+EU72))</f>
        <v>#REF!</v>
      </c>
      <c r="IG72" s="82" t="e">
        <f t="shared" ca="1" si="210"/>
        <v>#REF!</v>
      </c>
      <c r="IH72" s="184">
        <f t="shared" si="211"/>
        <v>5.6957712918287114E-2</v>
      </c>
      <c r="II72" s="187">
        <f t="shared" si="212"/>
        <v>-25</v>
      </c>
      <c r="IJ72" s="187"/>
      <c r="IK72" s="82">
        <f t="shared" si="213"/>
        <v>2.0701497447456059</v>
      </c>
      <c r="IL72" s="187">
        <f t="shared" si="214"/>
        <v>1976.9932988366879</v>
      </c>
      <c r="IM72" s="186">
        <f t="shared" si="215"/>
        <v>1.1851875302154671E-5</v>
      </c>
    </row>
    <row r="73" spans="1:247" ht="14" x14ac:dyDescent="0.2">
      <c r="A73" s="189" t="s">
        <v>233</v>
      </c>
      <c r="F73" s="193">
        <v>49.714800035873971</v>
      </c>
      <c r="G73" s="193">
        <v>1.7018759577322948</v>
      </c>
      <c r="H73" s="193">
        <v>18.940878306055897</v>
      </c>
      <c r="I73" s="193">
        <v>7.7213752675094165</v>
      </c>
      <c r="J73" s="193">
        <v>0.16017656072774539</v>
      </c>
      <c r="K73" s="193">
        <v>3.6239946864652395</v>
      </c>
      <c r="L73" s="193">
        <v>9.5405163983463357</v>
      </c>
      <c r="M73" s="193">
        <v>5.2157492586972092</v>
      </c>
      <c r="N73" s="193">
        <v>1.9020966586419767</v>
      </c>
      <c r="O73" s="193">
        <v>0.66072831300194967</v>
      </c>
      <c r="P73" s="193">
        <v>0.81780855694797228</v>
      </c>
      <c r="Q73" s="194">
        <v>1.5</v>
      </c>
      <c r="R73" s="176">
        <f t="shared" ca="1" si="4"/>
        <v>13.621796132232673</v>
      </c>
      <c r="T73" s="4">
        <v>47.598999999999997</v>
      </c>
      <c r="U73" s="4">
        <v>1.9003000000000001</v>
      </c>
      <c r="V73" s="4">
        <v>5.7561</v>
      </c>
      <c r="W73" s="4">
        <v>8.1047999999999991</v>
      </c>
      <c r="X73" s="4">
        <v>0.23119999999999999</v>
      </c>
      <c r="Y73" s="4">
        <v>12.8371</v>
      </c>
      <c r="Z73" s="4">
        <v>21.575399999999998</v>
      </c>
      <c r="AA73" s="4">
        <v>0.71079999999999999</v>
      </c>
      <c r="AB73" s="4">
        <v>0</v>
      </c>
      <c r="AC73" s="4">
        <v>3.5000000000000003E-2</v>
      </c>
      <c r="AE73" s="177">
        <f t="shared" ca="1" si="22"/>
        <v>1422.7474910729745</v>
      </c>
      <c r="AF73" s="178">
        <f t="shared" ca="1" si="23"/>
        <v>1149.5974910729747</v>
      </c>
      <c r="AG73" s="178">
        <f t="shared" ca="1" si="24"/>
        <v>10.460882757281809</v>
      </c>
      <c r="AH73" s="175"/>
      <c r="AI73" s="179">
        <f t="shared" ca="1" si="25"/>
        <v>1450.8327381474651</v>
      </c>
      <c r="AJ73" s="179">
        <f t="shared" ca="1" si="26"/>
        <v>9.7082569446145079</v>
      </c>
      <c r="AK73" s="179"/>
      <c r="AL73" s="179">
        <f t="shared" si="27"/>
        <v>1385.8414860059584</v>
      </c>
      <c r="AM73" s="179">
        <f t="shared" si="28"/>
        <v>6.2802592989509796</v>
      </c>
      <c r="AN73" s="180"/>
      <c r="AO73" s="179">
        <f t="shared" ca="1" si="29"/>
        <v>1409.9633928333581</v>
      </c>
      <c r="AP73" s="179">
        <f t="shared" ca="1" si="30"/>
        <v>1136.8133928333582</v>
      </c>
      <c r="AQ73" s="179">
        <f t="shared" ca="1" si="31"/>
        <v>8.1005639353035761</v>
      </c>
      <c r="AR73" s="179"/>
      <c r="AS73" s="179">
        <f t="shared" ca="1" si="32"/>
        <v>1416.5369843125943</v>
      </c>
      <c r="AT73" s="179">
        <f t="shared" ca="1" si="33"/>
        <v>1143.3869843125944</v>
      </c>
      <c r="AU73" s="181">
        <f t="shared" ca="1" si="34"/>
        <v>8.3591518080969784</v>
      </c>
      <c r="AV73" s="80"/>
      <c r="AW73" s="181">
        <f t="shared" si="35"/>
        <v>1421.1828330214466</v>
      </c>
      <c r="AX73" s="181">
        <f t="shared" si="36"/>
        <v>1148.0328330214465</v>
      </c>
      <c r="AY73" s="181">
        <f t="shared" ca="1" si="37"/>
        <v>1450.8327381474651</v>
      </c>
      <c r="AZ73" s="181">
        <f t="shared" ca="1" si="38"/>
        <v>1177.682738147465</v>
      </c>
      <c r="BA73" s="181">
        <f t="shared" ca="1" si="39"/>
        <v>9.7082569446145079</v>
      </c>
      <c r="BB73" s="181"/>
      <c r="BC73" s="181">
        <f t="shared" si="40"/>
        <v>1385.8414860059584</v>
      </c>
      <c r="BD73" s="181">
        <f t="shared" si="41"/>
        <v>6.2802592989509796</v>
      </c>
      <c r="BE73" s="181">
        <f t="shared" si="42"/>
        <v>1112.6914860059583</v>
      </c>
      <c r="BF73" s="181"/>
      <c r="BG73" s="181">
        <f t="shared" ca="1" si="43"/>
        <v>9.7323474540542172</v>
      </c>
      <c r="BH73" s="181">
        <f t="shared" ca="1" si="44"/>
        <v>10.015101345475694</v>
      </c>
      <c r="BI73" s="181">
        <f t="shared" ca="1" si="45"/>
        <v>1143.5448178254751</v>
      </c>
      <c r="BJ73" s="181">
        <f t="shared" ca="1" si="46"/>
        <v>1154.8556560173311</v>
      </c>
      <c r="BK73" s="181">
        <f t="shared" ca="1" si="47"/>
        <v>1154.8556560173311</v>
      </c>
      <c r="BL73" s="181"/>
      <c r="BM73" s="181">
        <f t="shared" si="48"/>
        <v>1116.2689793087452</v>
      </c>
      <c r="BN73" s="180"/>
      <c r="BO73" s="182">
        <f t="shared" ca="1" si="49"/>
        <v>0.69188964388177721</v>
      </c>
      <c r="BP73" s="182">
        <f t="shared" ca="1" si="50"/>
        <v>0.67540754916331769</v>
      </c>
      <c r="BQ73" s="182">
        <f t="shared" ca="1" si="51"/>
        <v>5.9274970472640021E-2</v>
      </c>
      <c r="BR73" s="182">
        <f t="shared" ca="1" si="52"/>
        <v>1.5214905989929882E-2</v>
      </c>
      <c r="BS73" s="182">
        <f t="shared" ca="1" si="53"/>
        <v>2.4486096226200613E-2</v>
      </c>
      <c r="BT73" s="182">
        <f t="shared" ca="1" si="54"/>
        <v>0.10571853503293671</v>
      </c>
      <c r="BU73" s="182">
        <f t="shared" si="55"/>
        <v>0.35207280818947695</v>
      </c>
      <c r="BV73" s="181">
        <f t="shared" ca="1" si="56"/>
        <v>1.2321748650745019</v>
      </c>
      <c r="BW73" s="180"/>
      <c r="BX73" s="182">
        <f t="shared" si="57"/>
        <v>0.77375728746155992</v>
      </c>
      <c r="BY73" s="182">
        <f t="shared" si="58"/>
        <v>0.10458388991268314</v>
      </c>
      <c r="BZ73" s="182">
        <f t="shared" si="59"/>
        <v>1.0409118803582286E-2</v>
      </c>
      <c r="CA73" s="182">
        <f t="shared" si="60"/>
        <v>5.2271314042437809E-2</v>
      </c>
      <c r="CB73" s="182">
        <f t="shared" si="61"/>
        <v>9.2109466440502399E-2</v>
      </c>
      <c r="CC73" s="182">
        <f t="shared" si="62"/>
        <v>5.2475848145831219E-4</v>
      </c>
      <c r="CD73" s="182">
        <f t="shared" si="63"/>
        <v>1.0336558351422238</v>
      </c>
      <c r="CE73" s="182">
        <f t="shared" si="64"/>
        <v>0.29632498431287357</v>
      </c>
      <c r="CF73" s="180"/>
      <c r="CG73" s="181">
        <f t="shared" ca="1" si="65"/>
        <v>6.9825675703768866</v>
      </c>
      <c r="CH73" s="181">
        <f t="shared" ca="1" si="66"/>
        <v>5.9042386988217608</v>
      </c>
      <c r="CI73" s="181">
        <f t="shared" ca="1" si="67"/>
        <v>11.294019577023715</v>
      </c>
      <c r="CJ73" s="181">
        <f t="shared" ca="1" si="68"/>
        <v>1156.3855399117633</v>
      </c>
      <c r="CK73" s="183">
        <f t="shared" ca="1" si="69"/>
        <v>0.27476563335097859</v>
      </c>
      <c r="CL73" s="79"/>
      <c r="CM73" s="181">
        <f t="shared" si="70"/>
        <v>0.82913009408210048</v>
      </c>
      <c r="CN73" s="181">
        <f t="shared" si="71"/>
        <v>0.48034551480945686</v>
      </c>
      <c r="CO73" s="181">
        <f t="shared" ca="1" si="72"/>
        <v>757.52922352089752</v>
      </c>
      <c r="CP73" s="184"/>
      <c r="CQ73" s="80">
        <f t="shared" si="73"/>
        <v>0.82741747903984852</v>
      </c>
      <c r="CR73" s="80">
        <f t="shared" si="74"/>
        <v>2.1305727649041983E-2</v>
      </c>
      <c r="CS73" s="80">
        <f t="shared" si="75"/>
        <v>0.37153182699377013</v>
      </c>
      <c r="CT73" s="80">
        <f t="shared" si="76"/>
        <v>0.10747059375987407</v>
      </c>
      <c r="CU73" s="80">
        <f t="shared" si="77"/>
        <v>2.2579955697303315E-3</v>
      </c>
      <c r="CV73" s="80">
        <f t="shared" si="78"/>
        <v>8.9915609374292618E-2</v>
      </c>
      <c r="CW73" s="80">
        <f t="shared" si="79"/>
        <v>0.17013121860760905</v>
      </c>
      <c r="CX73" s="80">
        <f t="shared" si="80"/>
        <v>0.16830725484631734</v>
      </c>
      <c r="CY73" s="80">
        <f t="shared" si="81"/>
        <v>4.0385932707163293E-2</v>
      </c>
      <c r="CZ73" s="80">
        <f t="shared" si="82"/>
        <v>8.6938965461689638E-3</v>
      </c>
      <c r="DA73" s="80">
        <f t="shared" si="83"/>
        <v>1.1523542937330959E-2</v>
      </c>
      <c r="DB73" s="80">
        <f t="shared" si="84"/>
        <v>1.8189410780311477</v>
      </c>
      <c r="DC73" s="80"/>
      <c r="DD73" s="80">
        <f t="shared" si="85"/>
        <v>0.45488965477400678</v>
      </c>
      <c r="DE73" s="80">
        <f t="shared" si="86"/>
        <v>1.1713258833047885E-2</v>
      </c>
      <c r="DF73" s="80">
        <f t="shared" si="87"/>
        <v>0.20425720848303805</v>
      </c>
      <c r="DG73" s="80">
        <f t="shared" si="88"/>
        <v>5.9084153443937852E-2</v>
      </c>
      <c r="DH73" s="80">
        <f t="shared" si="89"/>
        <v>1.2413791722018965E-3</v>
      </c>
      <c r="DI73" s="80">
        <f t="shared" si="90"/>
        <v>4.943294230927963E-2</v>
      </c>
      <c r="DJ73" s="80">
        <f t="shared" si="91"/>
        <v>9.3533111469318142E-2</v>
      </c>
      <c r="DK73" s="80">
        <f t="shared" si="92"/>
        <v>9.2530350146633633E-2</v>
      </c>
      <c r="DL73" s="80">
        <f t="shared" si="93"/>
        <v>2.2202991177085133E-2</v>
      </c>
      <c r="DM73" s="80">
        <f t="shared" si="94"/>
        <v>4.7796471535952022E-3</v>
      </c>
      <c r="DN73" s="80">
        <f t="shared" si="95"/>
        <v>6.3353030378555386E-3</v>
      </c>
      <c r="DO73" s="80">
        <f t="shared" si="96"/>
        <v>0.99999999999999989</v>
      </c>
      <c r="DP73" s="80">
        <f t="shared" si="97"/>
        <v>45.553137932936217</v>
      </c>
      <c r="DQ73" s="80">
        <f t="shared" si="98"/>
        <v>0.79220362057975202</v>
      </c>
      <c r="DR73" s="80">
        <f t="shared" si="99"/>
        <v>2.3789791534174275E-2</v>
      </c>
      <c r="DS73" s="80">
        <f t="shared" si="100"/>
        <v>5.6453938270515196E-2</v>
      </c>
      <c r="DT73" s="80">
        <f t="shared" si="101"/>
        <v>0.11280732228754675</v>
      </c>
      <c r="DU73" s="80">
        <f t="shared" si="102"/>
        <v>3.2592070484581495E-3</v>
      </c>
      <c r="DV73" s="80">
        <f t="shared" si="103"/>
        <v>0.31850368694236858</v>
      </c>
      <c r="DW73" s="80">
        <f t="shared" si="104"/>
        <v>0.38474322989296933</v>
      </c>
      <c r="DX73" s="80">
        <f t="shared" si="105"/>
        <v>1.146841909101323E-2</v>
      </c>
      <c r="DY73" s="80">
        <f t="shared" si="106"/>
        <v>0</v>
      </c>
      <c r="DZ73" s="80">
        <f t="shared" si="107"/>
        <v>2.3026588472758232E-4</v>
      </c>
      <c r="EA73" s="80">
        <f t="shared" si="108"/>
        <v>1.7034594815315252</v>
      </c>
      <c r="EB73" s="80"/>
      <c r="EC73" s="80">
        <f t="shared" si="109"/>
        <v>1.584407241159504</v>
      </c>
      <c r="ED73" s="80">
        <f t="shared" si="110"/>
        <v>4.7579583068348551E-2</v>
      </c>
      <c r="EE73" s="80">
        <f t="shared" si="111"/>
        <v>0.16936181481154558</v>
      </c>
      <c r="EF73" s="80">
        <f t="shared" si="112"/>
        <v>0.11280732228754675</v>
      </c>
      <c r="EG73" s="80">
        <f t="shared" si="113"/>
        <v>3.2592070484581495E-3</v>
      </c>
      <c r="EH73" s="80">
        <f t="shared" si="114"/>
        <v>0.31850368694236858</v>
      </c>
      <c r="EI73" s="80">
        <f t="shared" si="115"/>
        <v>0.38474322989296933</v>
      </c>
      <c r="EJ73" s="80">
        <f t="shared" si="116"/>
        <v>1.146841909101323E-2</v>
      </c>
      <c r="EK73" s="80">
        <f t="shared" si="117"/>
        <v>0</v>
      </c>
      <c r="EL73" s="80">
        <f t="shared" si="118"/>
        <v>6.9079765418274697E-4</v>
      </c>
      <c r="EM73" s="80">
        <f t="shared" si="119"/>
        <v>2.632821301955937</v>
      </c>
      <c r="EN73" s="80">
        <f t="shared" si="120"/>
        <v>2.2789241318970519</v>
      </c>
      <c r="EO73" s="80"/>
      <c r="EP73" s="80">
        <f t="shared" si="121"/>
        <v>1.8053719483154129</v>
      </c>
      <c r="EQ73" s="80">
        <f t="shared" si="122"/>
        <v>5.4215130020029943E-2</v>
      </c>
      <c r="ER73" s="80">
        <f t="shared" si="123"/>
        <v>0.19462805168458708</v>
      </c>
      <c r="ES73" s="80">
        <f t="shared" si="124"/>
        <v>6.2680432846020095E-2</v>
      </c>
      <c r="ET73" s="80">
        <f t="shared" si="125"/>
        <v>0.25730848453060717</v>
      </c>
      <c r="EU73" s="80">
        <f t="shared" si="126"/>
        <v>0.25707932901577846</v>
      </c>
      <c r="EV73" s="80">
        <f t="shared" si="127"/>
        <v>7.4274855935802407E-3</v>
      </c>
      <c r="EW73" s="80">
        <f t="shared" si="128"/>
        <v>0.72584573827114773</v>
      </c>
      <c r="EX73" s="80">
        <f t="shared" si="129"/>
        <v>0.87680063118710294</v>
      </c>
      <c r="EY73" s="80">
        <f t="shared" si="130"/>
        <v>5.2271314042437809E-2</v>
      </c>
      <c r="EZ73" s="80">
        <f t="shared" si="131"/>
        <v>0</v>
      </c>
      <c r="FA73" s="80">
        <f t="shared" si="132"/>
        <v>1.0495169629166244E-3</v>
      </c>
      <c r="FB73" s="80">
        <f t="shared" si="133"/>
        <v>4.037369577939014</v>
      </c>
      <c r="FC73" s="80">
        <f t="shared" si="134"/>
        <v>7.4739155878028291E-2</v>
      </c>
      <c r="FD73" s="80">
        <f t="shared" si="135"/>
        <v>0.11107106412018908</v>
      </c>
      <c r="FE73" s="80">
        <f t="shared" si="136"/>
        <v>5.2271314042437809E-2</v>
      </c>
      <c r="FF73" s="80">
        <f t="shared" si="137"/>
        <v>1.0409118803582286E-2</v>
      </c>
      <c r="FG73" s="80">
        <f t="shared" si="138"/>
        <v>9.2109466440502399E-2</v>
      </c>
      <c r="FH73" s="80">
        <f t="shared" si="139"/>
        <v>5.2475848145831219E-4</v>
      </c>
      <c r="FI73" s="184">
        <f t="shared" si="140"/>
        <v>0.77375728746155992</v>
      </c>
      <c r="FJ73" s="80">
        <f t="shared" si="141"/>
        <v>0.10458388991268314</v>
      </c>
      <c r="FK73" s="80">
        <f t="shared" si="142"/>
        <v>1.0336558351422238</v>
      </c>
      <c r="FL73" s="80">
        <f t="shared" si="143"/>
        <v>0.77375728746155992</v>
      </c>
      <c r="FM73" s="80">
        <f t="shared" si="144"/>
        <v>2.5926870977890744</v>
      </c>
      <c r="FN73" s="80">
        <f t="shared" si="145"/>
        <v>-3.3165040042811942</v>
      </c>
      <c r="FO73" s="80">
        <f t="shared" si="146"/>
        <v>-3.3165040042811942</v>
      </c>
      <c r="FP73" s="80">
        <f t="shared" si="147"/>
        <v>0.45553137932936216</v>
      </c>
      <c r="FQ73" s="185">
        <f t="shared" ca="1" si="148"/>
        <v>1450.8327381474651</v>
      </c>
      <c r="FR73" s="185">
        <f t="shared" ca="1" si="149"/>
        <v>9.7082569446145079</v>
      </c>
      <c r="FS73" s="80">
        <f t="shared" ca="1" si="150"/>
        <v>0.14508327381474651</v>
      </c>
      <c r="FT73" s="184">
        <f t="shared" ca="1" si="151"/>
        <v>-3.725937315226977</v>
      </c>
      <c r="FU73" s="184">
        <f t="shared" ca="1" si="152"/>
        <v>5.6902820260905385</v>
      </c>
      <c r="FV73" s="80">
        <f t="shared" si="153"/>
        <v>177.0842513398926</v>
      </c>
      <c r="FW73" s="80">
        <f t="shared" si="154"/>
        <v>5.9911888217636766E-2</v>
      </c>
      <c r="FX73" s="184">
        <f t="shared" si="155"/>
        <v>73.845480436736665</v>
      </c>
      <c r="FY73" s="184">
        <f t="shared" si="156"/>
        <v>315.25791824028636</v>
      </c>
      <c r="FZ73" s="184">
        <f t="shared" si="157"/>
        <v>1.6611494615586205E-3</v>
      </c>
      <c r="GA73" s="184">
        <f t="shared" si="158"/>
        <v>0.29632498431287357</v>
      </c>
      <c r="GB73" s="80">
        <f t="shared" si="159"/>
        <v>0.93649943082312093</v>
      </c>
      <c r="GC73" s="80">
        <f t="shared" si="160"/>
        <v>0.19268423570699494</v>
      </c>
      <c r="GD73" s="80">
        <f t="shared" si="161"/>
        <v>0.13332136109065842</v>
      </c>
      <c r="GE73" s="80">
        <f t="shared" si="162"/>
        <v>0.88310443713394993</v>
      </c>
      <c r="GF73" s="80">
        <f t="shared" si="163"/>
        <v>2.5081474274948001E-2</v>
      </c>
      <c r="GG73" s="80">
        <f t="shared" si="164"/>
        <v>0.18234017313775017</v>
      </c>
      <c r="GH73" s="80">
        <f t="shared" si="165"/>
        <v>0.8666786389093416</v>
      </c>
      <c r="GI73" s="80">
        <f t="shared" si="166"/>
        <v>0.33414550177009944</v>
      </c>
      <c r="GJ73" s="80">
        <f t="shared" si="167"/>
        <v>-1.1578704778057811E-2</v>
      </c>
      <c r="GK73" s="80">
        <f t="shared" si="168"/>
        <v>2.4033462316827035E-2</v>
      </c>
      <c r="GL73" s="80">
        <f t="shared" si="169"/>
        <v>2.4033462316827035E-2</v>
      </c>
      <c r="GM73" s="80">
        <f t="shared" si="170"/>
        <v>0.15830671082092312</v>
      </c>
      <c r="GN73" s="80">
        <f t="shared" si="171"/>
        <v>3.9467106860052038E-2</v>
      </c>
      <c r="GO73" s="80">
        <f t="shared" si="172"/>
        <v>0.68637863141109567</v>
      </c>
      <c r="GP73" s="80">
        <f t="shared" si="173"/>
        <v>0.87680063118710294</v>
      </c>
      <c r="GQ73" s="80">
        <f t="shared" si="174"/>
        <v>5.2271314042437809E-2</v>
      </c>
      <c r="GR73" s="80">
        <f t="shared" si="175"/>
        <v>440.3099443134692</v>
      </c>
      <c r="GS73" s="80">
        <f t="shared" si="176"/>
        <v>11.719490757690151</v>
      </c>
      <c r="GT73" s="80">
        <f t="shared" si="177"/>
        <v>2.3216385216050526</v>
      </c>
      <c r="GU73" s="80">
        <f t="shared" si="178"/>
        <v>9.5477384201007784E-6</v>
      </c>
      <c r="GV73" s="80">
        <f t="shared" si="179"/>
        <v>1963.9399436716901</v>
      </c>
      <c r="GW73" s="80">
        <f t="shared" si="180"/>
        <v>-8.3890937801024638E-3</v>
      </c>
      <c r="GX73" s="184">
        <f t="shared" ca="1" si="181"/>
        <v>24.268644577023714</v>
      </c>
      <c r="GY73" s="81" t="e">
        <f>#REF!</f>
        <v>#REF!</v>
      </c>
      <c r="GZ73" s="81" t="e">
        <f>#REF!</f>
        <v>#REF!</v>
      </c>
      <c r="HA73" s="81">
        <f t="shared" si="182"/>
        <v>7.1178459173391859</v>
      </c>
      <c r="HB73" s="81">
        <f t="shared" si="183"/>
        <v>4.672253924675978</v>
      </c>
      <c r="HC73" s="81" t="e">
        <f t="shared" si="184"/>
        <v>#REF!</v>
      </c>
      <c r="HD73" s="80">
        <f t="shared" si="185"/>
        <v>440.3099443134692</v>
      </c>
      <c r="HE73" s="80">
        <f t="shared" si="186"/>
        <v>11.719490757690151</v>
      </c>
      <c r="HF73" s="81">
        <f t="shared" si="187"/>
        <v>0.68304414174565409</v>
      </c>
      <c r="HG73" s="81"/>
      <c r="HH73" s="82">
        <f t="shared" si="188"/>
        <v>0.18976765873133042</v>
      </c>
      <c r="HI73" s="82">
        <f t="shared" si="189"/>
        <v>0.72584573827114773</v>
      </c>
      <c r="HJ73" s="82">
        <f t="shared" si="190"/>
        <v>5.2271314042437809E-2</v>
      </c>
      <c r="HK73" s="82">
        <f t="shared" si="191"/>
        <v>0</v>
      </c>
      <c r="HL73" s="82">
        <f t="shared" si="192"/>
        <v>2.2467841835590481E-2</v>
      </c>
      <c r="HM73" s="82">
        <f t="shared" si="193"/>
        <v>0</v>
      </c>
      <c r="HN73" s="82">
        <f t="shared" si="194"/>
        <v>0</v>
      </c>
      <c r="HO73" s="82">
        <f t="shared" si="195"/>
        <v>6.2680432846020095E-2</v>
      </c>
      <c r="HP73" s="82">
        <f t="shared" si="196"/>
        <v>0.1721602098489966</v>
      </c>
      <c r="HQ73" s="82">
        <f t="shared" si="197"/>
        <v>0.20725740727755734</v>
      </c>
      <c r="HR73" s="82">
        <f t="shared" si="198"/>
        <v>0.54078725935898109</v>
      </c>
      <c r="HS73" s="82">
        <f t="shared" si="199"/>
        <v>0.1413853201435348</v>
      </c>
      <c r="HT73" s="82">
        <f t="shared" si="200"/>
        <v>5.6227690035493272E-2</v>
      </c>
      <c r="HU73" s="82">
        <f t="shared" si="201"/>
        <v>1.4700364734965965E-2</v>
      </c>
      <c r="HV73" s="82">
        <f t="shared" si="202"/>
        <v>5.2271314042437809E-2</v>
      </c>
      <c r="HW73" s="82"/>
      <c r="HX73" s="186">
        <f t="shared" si="203"/>
        <v>-8.8114570526165368E-7</v>
      </c>
      <c r="HY73" s="186">
        <f t="shared" si="204"/>
        <v>1.6961568372072824E-12</v>
      </c>
      <c r="HZ73" s="186">
        <f t="shared" si="205"/>
        <v>2.6806833762833531E-5</v>
      </c>
      <c r="IA73" s="186">
        <f t="shared" si="206"/>
        <v>7.3700989182803128E-9</v>
      </c>
      <c r="IB73" s="82">
        <f t="shared" si="207"/>
        <v>2.3216385216050526</v>
      </c>
      <c r="IC73" s="82" t="e">
        <f t="shared" ca="1" si="208"/>
        <v>#REF!</v>
      </c>
      <c r="ID73" s="82" t="e">
        <f ca="1">ID$8+ID$9*IE73+ID$10*#REF!+ID$11*EW73/(EW73+EU73)</f>
        <v>#REF!</v>
      </c>
      <c r="IE73" s="82" t="e">
        <f t="shared" ca="1" si="209"/>
        <v>#REF!</v>
      </c>
      <c r="IF73" s="82" t="e">
        <f ca="1">IF$8+IF$9*IE73+IF$10*#REF!+IF$11*(EW73/(EW73+EU73))</f>
        <v>#REF!</v>
      </c>
      <c r="IG73" s="82" t="e">
        <f t="shared" ca="1" si="210"/>
        <v>#REF!</v>
      </c>
      <c r="IH73" s="184">
        <f t="shared" si="211"/>
        <v>5.9911888217636766E-2</v>
      </c>
      <c r="II73" s="187">
        <f t="shared" si="212"/>
        <v>-25</v>
      </c>
      <c r="IJ73" s="187"/>
      <c r="IK73" s="82">
        <f t="shared" si="213"/>
        <v>2.0697086773382254</v>
      </c>
      <c r="IL73" s="187">
        <f t="shared" si="214"/>
        <v>1963.9399436716901</v>
      </c>
      <c r="IM73" s="186">
        <f t="shared" si="215"/>
        <v>1.1944682106532294E-5</v>
      </c>
    </row>
    <row r="74" spans="1:247" ht="14" x14ac:dyDescent="0.2">
      <c r="A74" s="189" t="s">
        <v>233</v>
      </c>
      <c r="F74" s="193">
        <v>49.714800035873971</v>
      </c>
      <c r="G74" s="193">
        <v>1.7018759577322948</v>
      </c>
      <c r="H74" s="193">
        <v>18.940878306055897</v>
      </c>
      <c r="I74" s="193">
        <v>7.7213752675094165</v>
      </c>
      <c r="J74" s="193">
        <v>0.16017656072774539</v>
      </c>
      <c r="K74" s="193">
        <v>3.6239946864652395</v>
      </c>
      <c r="L74" s="193">
        <v>9.5405163983463357</v>
      </c>
      <c r="M74" s="193">
        <v>5.2157492586972092</v>
      </c>
      <c r="N74" s="193">
        <v>1.9020966586419767</v>
      </c>
      <c r="O74" s="193">
        <v>0.66072831300194967</v>
      </c>
      <c r="P74" s="193">
        <v>0.81780855694797228</v>
      </c>
      <c r="Q74" s="194">
        <v>1.5</v>
      </c>
      <c r="R74" s="176">
        <f t="shared" ca="1" si="4"/>
        <v>10.279106977360446</v>
      </c>
      <c r="T74" s="4">
        <v>49.3322</v>
      </c>
      <c r="U74" s="4">
        <v>1.4421999999999999</v>
      </c>
      <c r="V74" s="4">
        <v>3.7547999999999999</v>
      </c>
      <c r="W74" s="4">
        <v>7.2756999999999996</v>
      </c>
      <c r="X74" s="4">
        <v>0.17280000000000001</v>
      </c>
      <c r="Y74" s="4">
        <v>14.0185</v>
      </c>
      <c r="Z74" s="4">
        <v>22.041399999999999</v>
      </c>
      <c r="AA74" s="4">
        <v>0.53939999999999999</v>
      </c>
      <c r="AB74" s="4">
        <v>0</v>
      </c>
      <c r="AC74" s="4">
        <v>0</v>
      </c>
      <c r="AE74" s="177">
        <f t="shared" ca="1" si="22"/>
        <v>1387.1716250410411</v>
      </c>
      <c r="AF74" s="178">
        <f t="shared" ca="1" si="23"/>
        <v>1114.0216250410413</v>
      </c>
      <c r="AG74" s="178">
        <f t="shared" ca="1" si="24"/>
        <v>7.1471703311916661</v>
      </c>
      <c r="AH74" s="175"/>
      <c r="AI74" s="179">
        <f t="shared" ca="1" si="25"/>
        <v>1416.4710206009031</v>
      </c>
      <c r="AJ74" s="179">
        <f t="shared" ca="1" si="26"/>
        <v>5.8107186952088545</v>
      </c>
      <c r="AK74" s="179"/>
      <c r="AL74" s="179">
        <f t="shared" si="27"/>
        <v>1362.0508901595358</v>
      </c>
      <c r="AM74" s="179">
        <f t="shared" si="28"/>
        <v>3.5028950442434654</v>
      </c>
      <c r="AN74" s="180"/>
      <c r="AO74" s="179">
        <f t="shared" ca="1" si="29"/>
        <v>1371.664476470482</v>
      </c>
      <c r="AP74" s="179">
        <f t="shared" ca="1" si="30"/>
        <v>1098.5144764704819</v>
      </c>
      <c r="AQ74" s="179">
        <f t="shared" ca="1" si="31"/>
        <v>4.1286778691863075</v>
      </c>
      <c r="AR74" s="179"/>
      <c r="AS74" s="179">
        <f t="shared" ca="1" si="32"/>
        <v>1384.9526567404032</v>
      </c>
      <c r="AT74" s="179">
        <f t="shared" ca="1" si="33"/>
        <v>1111.8026567404031</v>
      </c>
      <c r="AU74" s="181">
        <f t="shared" ca="1" si="34"/>
        <v>4.6275170934856709</v>
      </c>
      <c r="AV74" s="80"/>
      <c r="AW74" s="181">
        <f t="shared" si="35"/>
        <v>1392.4801679684865</v>
      </c>
      <c r="AX74" s="181">
        <f t="shared" si="36"/>
        <v>1119.3301679684864</v>
      </c>
      <c r="AY74" s="181">
        <f t="shared" ca="1" si="37"/>
        <v>1416.4710206009031</v>
      </c>
      <c r="AZ74" s="181">
        <f t="shared" ca="1" si="38"/>
        <v>1143.321020600903</v>
      </c>
      <c r="BA74" s="181">
        <f t="shared" ca="1" si="39"/>
        <v>5.8107186952088545</v>
      </c>
      <c r="BB74" s="181"/>
      <c r="BC74" s="181">
        <f t="shared" si="40"/>
        <v>1362.0508901595358</v>
      </c>
      <c r="BD74" s="181">
        <f t="shared" si="41"/>
        <v>3.5028950442434654</v>
      </c>
      <c r="BE74" s="181">
        <f t="shared" si="42"/>
        <v>1088.9008901595357</v>
      </c>
      <c r="BF74" s="181"/>
      <c r="BG74" s="181">
        <f t="shared" ca="1" si="43"/>
        <v>6.1391209461503085</v>
      </c>
      <c r="BH74" s="181">
        <f t="shared" ca="1" si="44"/>
        <v>6.6536032543826984</v>
      </c>
      <c r="BI74" s="181">
        <f t="shared" ca="1" si="45"/>
        <v>1106.0065965746821</v>
      </c>
      <c r="BJ74" s="181">
        <f t="shared" ca="1" si="46"/>
        <v>1121.7926946916909</v>
      </c>
      <c r="BK74" s="181">
        <f t="shared" ca="1" si="47"/>
        <v>1121.7926946916909</v>
      </c>
      <c r="BL74" s="181"/>
      <c r="BM74" s="181">
        <f t="shared" si="48"/>
        <v>1102.5196978031418</v>
      </c>
      <c r="BN74" s="180"/>
      <c r="BO74" s="182">
        <f t="shared" ca="1" si="49"/>
        <v>0.76470301305026822</v>
      </c>
      <c r="BP74" s="182">
        <f t="shared" ca="1" si="50"/>
        <v>0.7591436342963217</v>
      </c>
      <c r="BQ74" s="182">
        <f t="shared" ca="1" si="51"/>
        <v>4.7275068617238125E-2</v>
      </c>
      <c r="BR74" s="182">
        <f t="shared" ca="1" si="52"/>
        <v>1.1182750586167134E-2</v>
      </c>
      <c r="BS74" s="182">
        <f t="shared" ca="1" si="53"/>
        <v>2.4471181543493859E-2</v>
      </c>
      <c r="BT74" s="182">
        <f t="shared" ca="1" si="54"/>
        <v>0.1223278099601237</v>
      </c>
      <c r="BU74" s="182">
        <f t="shared" si="55"/>
        <v>0.35207280818947695</v>
      </c>
      <c r="BV74" s="181">
        <f t="shared" ca="1" si="56"/>
        <v>1.3164732531928216</v>
      </c>
      <c r="BW74" s="180"/>
      <c r="BX74" s="182">
        <f t="shared" si="57"/>
        <v>0.8249575558957859</v>
      </c>
      <c r="BY74" s="182">
        <f t="shared" si="58"/>
        <v>9.7463910022662581E-2</v>
      </c>
      <c r="BZ74" s="182">
        <f t="shared" si="59"/>
        <v>0</v>
      </c>
      <c r="CA74" s="182">
        <f t="shared" si="60"/>
        <v>3.1902395603672584E-2</v>
      </c>
      <c r="CB74" s="182">
        <f t="shared" si="61"/>
        <v>6.7681753878186202E-2</v>
      </c>
      <c r="CC74" s="182">
        <f t="shared" si="62"/>
        <v>0</v>
      </c>
      <c r="CD74" s="182">
        <f t="shared" si="63"/>
        <v>1.0220056154003072</v>
      </c>
      <c r="CE74" s="182">
        <f t="shared" si="64"/>
        <v>0.24359374345301307</v>
      </c>
      <c r="CF74" s="180"/>
      <c r="CG74" s="181">
        <f t="shared" ca="1" si="65"/>
        <v>2.3406469625729187</v>
      </c>
      <c r="CH74" s="181">
        <f t="shared" ca="1" si="66"/>
        <v>2.5838764674085262</v>
      </c>
      <c r="CI74" s="181">
        <f t="shared" ca="1" si="67"/>
        <v>7.1210384447768247</v>
      </c>
      <c r="CJ74" s="181">
        <f t="shared" ca="1" si="68"/>
        <v>1140.7337533214918</v>
      </c>
      <c r="CK74" s="183">
        <f t="shared" ca="1" si="69"/>
        <v>0.26698057827131522</v>
      </c>
      <c r="CL74" s="79"/>
      <c r="CM74" s="181">
        <f t="shared" si="70"/>
        <v>-1.2887272080709677</v>
      </c>
      <c r="CN74" s="181">
        <f t="shared" si="71"/>
        <v>-1.7016701800313552</v>
      </c>
      <c r="CO74" s="181">
        <f t="shared" ca="1" si="72"/>
        <v>764.02944207240432</v>
      </c>
      <c r="CP74" s="184"/>
      <c r="CQ74" s="80">
        <f t="shared" si="73"/>
        <v>0.82741747903984852</v>
      </c>
      <c r="CR74" s="80">
        <f t="shared" si="74"/>
        <v>2.1305727649041983E-2</v>
      </c>
      <c r="CS74" s="80">
        <f t="shared" si="75"/>
        <v>0.37153182699377013</v>
      </c>
      <c r="CT74" s="80">
        <f t="shared" si="76"/>
        <v>0.10747059375987407</v>
      </c>
      <c r="CU74" s="80">
        <f t="shared" si="77"/>
        <v>2.2579955697303315E-3</v>
      </c>
      <c r="CV74" s="80">
        <f t="shared" si="78"/>
        <v>8.9915609374292618E-2</v>
      </c>
      <c r="CW74" s="80">
        <f t="shared" si="79"/>
        <v>0.17013121860760905</v>
      </c>
      <c r="CX74" s="80">
        <f t="shared" si="80"/>
        <v>0.16830725484631734</v>
      </c>
      <c r="CY74" s="80">
        <f t="shared" si="81"/>
        <v>4.0385932707163293E-2</v>
      </c>
      <c r="CZ74" s="80">
        <f t="shared" si="82"/>
        <v>8.6938965461689638E-3</v>
      </c>
      <c r="DA74" s="80">
        <f t="shared" si="83"/>
        <v>1.1523542937330959E-2</v>
      </c>
      <c r="DB74" s="80">
        <f t="shared" si="84"/>
        <v>1.8189410780311477</v>
      </c>
      <c r="DC74" s="80"/>
      <c r="DD74" s="80">
        <f t="shared" si="85"/>
        <v>0.45488965477400678</v>
      </c>
      <c r="DE74" s="80">
        <f t="shared" si="86"/>
        <v>1.1713258833047885E-2</v>
      </c>
      <c r="DF74" s="80">
        <f t="shared" si="87"/>
        <v>0.20425720848303805</v>
      </c>
      <c r="DG74" s="80">
        <f t="shared" si="88"/>
        <v>5.9084153443937852E-2</v>
      </c>
      <c r="DH74" s="80">
        <f t="shared" si="89"/>
        <v>1.2413791722018965E-3</v>
      </c>
      <c r="DI74" s="80">
        <f t="shared" si="90"/>
        <v>4.943294230927963E-2</v>
      </c>
      <c r="DJ74" s="80">
        <f t="shared" si="91"/>
        <v>9.3533111469318142E-2</v>
      </c>
      <c r="DK74" s="80">
        <f t="shared" si="92"/>
        <v>9.2530350146633633E-2</v>
      </c>
      <c r="DL74" s="80">
        <f t="shared" si="93"/>
        <v>2.2202991177085133E-2</v>
      </c>
      <c r="DM74" s="80">
        <f t="shared" si="94"/>
        <v>4.7796471535952022E-3</v>
      </c>
      <c r="DN74" s="80">
        <f t="shared" si="95"/>
        <v>6.3353030378555386E-3</v>
      </c>
      <c r="DO74" s="80">
        <f t="shared" si="96"/>
        <v>0.99999999999999989</v>
      </c>
      <c r="DP74" s="80">
        <f t="shared" si="97"/>
        <v>45.553137932936217</v>
      </c>
      <c r="DQ74" s="80">
        <f t="shared" si="98"/>
        <v>0.82104975842274941</v>
      </c>
      <c r="DR74" s="80">
        <f t="shared" si="99"/>
        <v>1.8054853102450211E-2</v>
      </c>
      <c r="DS74" s="80">
        <f t="shared" si="100"/>
        <v>3.6825845176096744E-2</v>
      </c>
      <c r="DT74" s="80">
        <f t="shared" si="101"/>
        <v>0.10126742606449313</v>
      </c>
      <c r="DU74" s="80">
        <f t="shared" si="102"/>
        <v>2.4359471365638769E-3</v>
      </c>
      <c r="DV74" s="80">
        <f t="shared" si="103"/>
        <v>0.34781562310814695</v>
      </c>
      <c r="DW74" s="80">
        <f t="shared" si="104"/>
        <v>0.3930531729359778</v>
      </c>
      <c r="DX74" s="80">
        <f t="shared" si="105"/>
        <v>8.7029618144239401E-3</v>
      </c>
      <c r="DY74" s="80">
        <f t="shared" si="106"/>
        <v>0</v>
      </c>
      <c r="DZ74" s="80">
        <f t="shared" si="107"/>
        <v>0</v>
      </c>
      <c r="EA74" s="80">
        <f t="shared" si="108"/>
        <v>1.7292055877609021</v>
      </c>
      <c r="EB74" s="80"/>
      <c r="EC74" s="80">
        <f t="shared" si="109"/>
        <v>1.6420995168454988</v>
      </c>
      <c r="ED74" s="80">
        <f t="shared" si="110"/>
        <v>3.6109706204900421E-2</v>
      </c>
      <c r="EE74" s="80">
        <f t="shared" si="111"/>
        <v>0.11047753552829023</v>
      </c>
      <c r="EF74" s="80">
        <f t="shared" si="112"/>
        <v>0.10126742606449313</v>
      </c>
      <c r="EG74" s="80">
        <f t="shared" si="113"/>
        <v>2.4359471365638769E-3</v>
      </c>
      <c r="EH74" s="80">
        <f t="shared" si="114"/>
        <v>0.34781562310814695</v>
      </c>
      <c r="EI74" s="80">
        <f t="shared" si="115"/>
        <v>0.3930531729359778</v>
      </c>
      <c r="EJ74" s="80">
        <f t="shared" si="116"/>
        <v>8.7029618144239401E-3</v>
      </c>
      <c r="EK74" s="80">
        <f t="shared" si="117"/>
        <v>0</v>
      </c>
      <c r="EL74" s="80">
        <f t="shared" si="118"/>
        <v>0</v>
      </c>
      <c r="EM74" s="80">
        <f t="shared" si="119"/>
        <v>2.6419618896382953</v>
      </c>
      <c r="EN74" s="80">
        <f t="shared" si="120"/>
        <v>2.271039572346536</v>
      </c>
      <c r="EO74" s="80"/>
      <c r="EP74" s="80">
        <f t="shared" si="121"/>
        <v>1.8646364922436276</v>
      </c>
      <c r="EQ74" s="80">
        <f t="shared" si="122"/>
        <v>4.1003285868568058E-2</v>
      </c>
      <c r="ER74" s="80">
        <f t="shared" si="123"/>
        <v>0.1353635077563724</v>
      </c>
      <c r="ES74" s="80">
        <f t="shared" si="124"/>
        <v>3.1902395603672584E-2</v>
      </c>
      <c r="ET74" s="80">
        <f t="shared" si="125"/>
        <v>0.16726590336004499</v>
      </c>
      <c r="EU74" s="80">
        <f t="shared" si="126"/>
        <v>0.22998233198214091</v>
      </c>
      <c r="EV74" s="80">
        <f t="shared" si="127"/>
        <v>5.5321323432807957E-3</v>
      </c>
      <c r="EW74" s="80">
        <f t="shared" si="128"/>
        <v>0.78990304395897004</v>
      </c>
      <c r="EX74" s="80">
        <f t="shared" si="129"/>
        <v>0.8926393097739721</v>
      </c>
      <c r="EY74" s="80">
        <f t="shared" si="130"/>
        <v>3.9529541354355158E-2</v>
      </c>
      <c r="EZ74" s="80">
        <f t="shared" si="131"/>
        <v>0</v>
      </c>
      <c r="FA74" s="80">
        <f t="shared" si="132"/>
        <v>0</v>
      </c>
      <c r="FB74" s="80">
        <f t="shared" si="133"/>
        <v>4.03049204088496</v>
      </c>
      <c r="FC74" s="80">
        <f t="shared" si="134"/>
        <v>6.098408176991886E-2</v>
      </c>
      <c r="FD74" s="80">
        <f t="shared" si="135"/>
        <v>9.0784074725323904E-2</v>
      </c>
      <c r="FE74" s="80">
        <f t="shared" si="136"/>
        <v>3.1902395603672584E-2</v>
      </c>
      <c r="FF74" s="80">
        <f t="shared" si="137"/>
        <v>0</v>
      </c>
      <c r="FG74" s="80">
        <f t="shared" si="138"/>
        <v>6.7681753878186202E-2</v>
      </c>
      <c r="FH74" s="80">
        <f t="shared" si="139"/>
        <v>0</v>
      </c>
      <c r="FI74" s="184">
        <f t="shared" si="140"/>
        <v>0.8249575558957859</v>
      </c>
      <c r="FJ74" s="80">
        <f t="shared" si="141"/>
        <v>9.7463910022662581E-2</v>
      </c>
      <c r="FK74" s="80">
        <f t="shared" si="142"/>
        <v>1.0220056154003072</v>
      </c>
      <c r="FL74" s="80">
        <f t="shared" si="143"/>
        <v>0.8249575558957859</v>
      </c>
      <c r="FM74" s="80">
        <f t="shared" si="144"/>
        <v>2.098920470130401</v>
      </c>
      <c r="FN74" s="80">
        <f t="shared" si="145"/>
        <v>-3.8743443272304643</v>
      </c>
      <c r="FO74" s="80">
        <f t="shared" si="146"/>
        <v>-3.8743443272304643</v>
      </c>
      <c r="FP74" s="80">
        <f t="shared" si="147"/>
        <v>0.45553137932936216</v>
      </c>
      <c r="FQ74" s="185">
        <f t="shared" ca="1" si="148"/>
        <v>1416.4710206009031</v>
      </c>
      <c r="FR74" s="185">
        <f t="shared" ca="1" si="149"/>
        <v>5.8107186952088545</v>
      </c>
      <c r="FS74" s="80">
        <f t="shared" ca="1" si="150"/>
        <v>0.14164710206009032</v>
      </c>
      <c r="FT74" s="184">
        <f t="shared" ca="1" si="151"/>
        <v>-1.1135160471598331</v>
      </c>
      <c r="FU74" s="184">
        <f t="shared" ca="1" si="152"/>
        <v>5.6858843407519579</v>
      </c>
      <c r="FV74" s="80">
        <f t="shared" si="153"/>
        <v>174.3892012132325</v>
      </c>
      <c r="FW74" s="80">
        <f t="shared" si="154"/>
        <v>6.0817562573469625E-2</v>
      </c>
      <c r="FX74" s="184">
        <f t="shared" si="155"/>
        <v>77.450178480113792</v>
      </c>
      <c r="FY74" s="184">
        <f t="shared" si="156"/>
        <v>313.34036856697634</v>
      </c>
      <c r="FZ74" s="184">
        <f t="shared" si="157"/>
        <v>1.6611494615586205E-3</v>
      </c>
      <c r="GA74" s="184">
        <f t="shared" si="158"/>
        <v>0.24359374345301307</v>
      </c>
      <c r="GB74" s="80">
        <f t="shared" si="159"/>
        <v>0.93770098347160802</v>
      </c>
      <c r="GC74" s="80">
        <f t="shared" si="160"/>
        <v>0.13388976324215951</v>
      </c>
      <c r="GD74" s="80">
        <f t="shared" si="161"/>
        <v>0.13151443623631701</v>
      </c>
      <c r="GE74" s="80">
        <f t="shared" si="162"/>
        <v>0.92709431852775936</v>
      </c>
      <c r="GF74" s="80">
        <f t="shared" si="163"/>
        <v>3.1806975643432711E-2</v>
      </c>
      <c r="GG74" s="80">
        <f t="shared" si="164"/>
        <v>0.16899825021222203</v>
      </c>
      <c r="GH74" s="80">
        <f t="shared" si="165"/>
        <v>0.86848556376368302</v>
      </c>
      <c r="GI74" s="80">
        <f t="shared" si="166"/>
        <v>0.32698770021142021</v>
      </c>
      <c r="GJ74" s="80">
        <f t="shared" si="167"/>
        <v>-1.0528424783240543E-2</v>
      </c>
      <c r="GK74" s="80">
        <f t="shared" si="168"/>
        <v>2.2502932150580683E-2</v>
      </c>
      <c r="GL74" s="80">
        <f t="shared" si="169"/>
        <v>2.2502932150580683E-2</v>
      </c>
      <c r="GM74" s="80">
        <f t="shared" si="170"/>
        <v>0.14649531806164134</v>
      </c>
      <c r="GN74" s="80">
        <f t="shared" si="171"/>
        <v>3.9796084377811299E-2</v>
      </c>
      <c r="GO74" s="80">
        <f t="shared" si="172"/>
        <v>0.75010695958115869</v>
      </c>
      <c r="GP74" s="80">
        <f t="shared" si="173"/>
        <v>0.8926393097739721</v>
      </c>
      <c r="GQ74" s="80">
        <f t="shared" si="174"/>
        <v>3.9529541354355158E-2</v>
      </c>
      <c r="GR74" s="80">
        <f t="shared" si="175"/>
        <v>440.74578744621078</v>
      </c>
      <c r="GS74" s="80">
        <f t="shared" si="176"/>
        <v>11.825171164473225</v>
      </c>
      <c r="GT74" s="80">
        <f t="shared" si="177"/>
        <v>2.2358771308806467</v>
      </c>
      <c r="GU74" s="80">
        <f t="shared" si="178"/>
        <v>9.195044700746657E-6</v>
      </c>
      <c r="GV74" s="80">
        <f t="shared" si="179"/>
        <v>1875.2567514063869</v>
      </c>
      <c r="GW74" s="80">
        <f t="shared" si="180"/>
        <v>-8.1521623277103772E-3</v>
      </c>
      <c r="GX74" s="184">
        <f t="shared" ca="1" si="181"/>
        <v>20.095663444776825</v>
      </c>
      <c r="GY74" s="81" t="e">
        <f>#REF!</f>
        <v>#REF!</v>
      </c>
      <c r="GZ74" s="81" t="e">
        <f>#REF!</f>
        <v>#REF!</v>
      </c>
      <c r="HA74" s="81">
        <f t="shared" si="182"/>
        <v>7.1178459173391859</v>
      </c>
      <c r="HB74" s="81">
        <f t="shared" si="183"/>
        <v>4.672253924675978</v>
      </c>
      <c r="HC74" s="81" t="e">
        <f t="shared" si="184"/>
        <v>#REF!</v>
      </c>
      <c r="HD74" s="80">
        <f t="shared" si="185"/>
        <v>440.74578744621078</v>
      </c>
      <c r="HE74" s="80">
        <f t="shared" si="186"/>
        <v>11.825171164473225</v>
      </c>
      <c r="HF74" s="81">
        <f t="shared" si="187"/>
        <v>-1.591226377434765</v>
      </c>
      <c r="HG74" s="81"/>
      <c r="HH74" s="82">
        <f t="shared" si="188"/>
        <v>0.17453038255550282</v>
      </c>
      <c r="HI74" s="82">
        <f t="shared" si="189"/>
        <v>0.78990304395897004</v>
      </c>
      <c r="HJ74" s="82">
        <f t="shared" si="190"/>
        <v>3.9529541354355158E-2</v>
      </c>
      <c r="HK74" s="82">
        <f t="shared" si="191"/>
        <v>0</v>
      </c>
      <c r="HL74" s="82">
        <f t="shared" si="192"/>
        <v>2.1454540415563703E-2</v>
      </c>
      <c r="HM74" s="82">
        <f t="shared" si="193"/>
        <v>0</v>
      </c>
      <c r="HN74" s="82">
        <f t="shared" si="194"/>
        <v>0</v>
      </c>
      <c r="HO74" s="82">
        <f t="shared" si="195"/>
        <v>3.1902395603672584E-2</v>
      </c>
      <c r="HP74" s="82">
        <f t="shared" si="196"/>
        <v>0.1139089673408087</v>
      </c>
      <c r="HQ74" s="82">
        <f t="shared" si="197"/>
        <v>0.18096674975925228</v>
      </c>
      <c r="HR74" s="82">
        <f t="shared" si="198"/>
        <v>0.62023406145514359</v>
      </c>
      <c r="HS74" s="82">
        <f t="shared" si="199"/>
        <v>0.13704174056245605</v>
      </c>
      <c r="HT74" s="82">
        <f t="shared" si="200"/>
        <v>5.5555966327930195E-2</v>
      </c>
      <c r="HU74" s="82">
        <f t="shared" si="201"/>
        <v>1.2275182543742599E-2</v>
      </c>
      <c r="HV74" s="82">
        <f t="shared" si="202"/>
        <v>3.9529541354355158E-2</v>
      </c>
      <c r="HW74" s="82"/>
      <c r="HX74" s="186">
        <f t="shared" si="203"/>
        <v>-8.8097903487286934E-7</v>
      </c>
      <c r="HY74" s="186">
        <f t="shared" si="204"/>
        <v>1.6684411449850386E-12</v>
      </c>
      <c r="HZ74" s="186">
        <f t="shared" si="205"/>
        <v>2.7180565025296181E-5</v>
      </c>
      <c r="IA74" s="186">
        <f t="shared" si="206"/>
        <v>7.6244027388453846E-9</v>
      </c>
      <c r="IB74" s="82">
        <f t="shared" si="207"/>
        <v>2.2358771308806467</v>
      </c>
      <c r="IC74" s="82" t="e">
        <f t="shared" ca="1" si="208"/>
        <v>#REF!</v>
      </c>
      <c r="ID74" s="82" t="e">
        <f ca="1">ID$8+ID$9*IE74+ID$10*#REF!+ID$11*EW74/(EW74+EU74)</f>
        <v>#REF!</v>
      </c>
      <c r="IE74" s="82" t="e">
        <f t="shared" ca="1" si="209"/>
        <v>#REF!</v>
      </c>
      <c r="IF74" s="82" t="e">
        <f ca="1">IF$8+IF$9*IE74+IF$10*#REF!+IF$11*(EW74/(EW74+EU74))</f>
        <v>#REF!</v>
      </c>
      <c r="IG74" s="82" t="e">
        <f t="shared" ca="1" si="210"/>
        <v>#REF!</v>
      </c>
      <c r="IH74" s="184">
        <f t="shared" si="211"/>
        <v>6.0817562573469625E-2</v>
      </c>
      <c r="II74" s="187">
        <f t="shared" si="212"/>
        <v>-25</v>
      </c>
      <c r="IJ74" s="187"/>
      <c r="IK74" s="82">
        <f t="shared" si="213"/>
        <v>2.0756278369221453</v>
      </c>
      <c r="IL74" s="187">
        <f t="shared" si="214"/>
        <v>1875.2567514063869</v>
      </c>
      <c r="IM74" s="186">
        <f t="shared" si="215"/>
        <v>1.2414940399004455E-5</v>
      </c>
    </row>
    <row r="75" spans="1:247" ht="14" x14ac:dyDescent="0.2">
      <c r="A75" s="189" t="s">
        <v>233</v>
      </c>
      <c r="F75" s="193">
        <v>49.714800035873971</v>
      </c>
      <c r="G75" s="193">
        <v>1.7018759577322948</v>
      </c>
      <c r="H75" s="193">
        <v>18.940878306055897</v>
      </c>
      <c r="I75" s="193">
        <v>7.7213752675094165</v>
      </c>
      <c r="J75" s="193">
        <v>0.16017656072774539</v>
      </c>
      <c r="K75" s="193">
        <v>3.6239946864652395</v>
      </c>
      <c r="L75" s="193">
        <v>9.5405163983463357</v>
      </c>
      <c r="M75" s="193">
        <v>5.2157492586972092</v>
      </c>
      <c r="N75" s="193">
        <v>1.9020966586419767</v>
      </c>
      <c r="O75" s="193">
        <v>0.66072831300194967</v>
      </c>
      <c r="P75" s="193">
        <v>0.81780855694797228</v>
      </c>
      <c r="Q75" s="194">
        <v>1.5</v>
      </c>
      <c r="R75" s="176">
        <f t="shared" ca="1" si="4"/>
        <v>11.664544928520197</v>
      </c>
      <c r="T75" s="4">
        <v>46.9086</v>
      </c>
      <c r="U75" s="4">
        <v>2.2532000000000001</v>
      </c>
      <c r="V75" s="4">
        <v>5.6963999999999997</v>
      </c>
      <c r="W75" s="4">
        <v>8.1427999999999994</v>
      </c>
      <c r="X75" s="4">
        <v>0.19370000000000001</v>
      </c>
      <c r="Y75" s="4">
        <v>12.725300000000001</v>
      </c>
      <c r="Z75" s="4">
        <v>22.074200000000001</v>
      </c>
      <c r="AA75" s="4">
        <v>0.52170000000000005</v>
      </c>
      <c r="AB75" s="4">
        <v>0</v>
      </c>
      <c r="AC75" s="4">
        <v>0</v>
      </c>
      <c r="AE75" s="177">
        <f t="shared" ca="1" si="22"/>
        <v>1399.3177324224418</v>
      </c>
      <c r="AF75" s="178">
        <f t="shared" ca="1" si="23"/>
        <v>1126.167732422442</v>
      </c>
      <c r="AG75" s="178">
        <f t="shared" ca="1" si="24"/>
        <v>8.452658339091645</v>
      </c>
      <c r="AH75" s="175"/>
      <c r="AI75" s="179">
        <f t="shared" ca="1" si="25"/>
        <v>1429.9429944432588</v>
      </c>
      <c r="AJ75" s="179">
        <f t="shared" ca="1" si="26"/>
        <v>7.3034153784134928</v>
      </c>
      <c r="AK75" s="179"/>
      <c r="AL75" s="179">
        <f t="shared" si="27"/>
        <v>1372.3242716676245</v>
      </c>
      <c r="AM75" s="179">
        <f t="shared" si="28"/>
        <v>4.5777293111102244</v>
      </c>
      <c r="AN75" s="180"/>
      <c r="AO75" s="179">
        <f t="shared" ca="1" si="29"/>
        <v>1384.1530615146833</v>
      </c>
      <c r="AP75" s="179">
        <f t="shared" ca="1" si="30"/>
        <v>1111.0030615146834</v>
      </c>
      <c r="AQ75" s="179">
        <f t="shared" ca="1" si="31"/>
        <v>5.552853497837531</v>
      </c>
      <c r="AR75" s="179"/>
      <c r="AS75" s="179">
        <f t="shared" ca="1" si="32"/>
        <v>1396.8746081587806</v>
      </c>
      <c r="AT75" s="179">
        <f t="shared" ca="1" si="33"/>
        <v>1123.7246081587805</v>
      </c>
      <c r="AU75" s="181">
        <f t="shared" ca="1" si="34"/>
        <v>6.0392017668306979</v>
      </c>
      <c r="AV75" s="80"/>
      <c r="AW75" s="181">
        <f t="shared" si="35"/>
        <v>1404.127520143029</v>
      </c>
      <c r="AX75" s="181">
        <f t="shared" si="36"/>
        <v>1130.9775201430289</v>
      </c>
      <c r="AY75" s="181">
        <f t="shared" ca="1" si="37"/>
        <v>1429.9429944432588</v>
      </c>
      <c r="AZ75" s="181">
        <f t="shared" ca="1" si="38"/>
        <v>1156.792994443259</v>
      </c>
      <c r="BA75" s="181">
        <f t="shared" ca="1" si="39"/>
        <v>7.3034153784134928</v>
      </c>
      <c r="BB75" s="181"/>
      <c r="BC75" s="181">
        <f t="shared" si="40"/>
        <v>1372.3242716676245</v>
      </c>
      <c r="BD75" s="181">
        <f t="shared" si="41"/>
        <v>4.5777293111102244</v>
      </c>
      <c r="BE75" s="181">
        <f t="shared" si="42"/>
        <v>1099.1742716676245</v>
      </c>
      <c r="BF75" s="181"/>
      <c r="BG75" s="181">
        <f t="shared" ca="1" si="43"/>
        <v>7.5484582461460299</v>
      </c>
      <c r="BH75" s="181">
        <f t="shared" ca="1" si="44"/>
        <v>8.3359643195507651</v>
      </c>
      <c r="BI75" s="181">
        <f t="shared" ca="1" si="45"/>
        <v>1118.7018374824347</v>
      </c>
      <c r="BJ75" s="181">
        <f t="shared" ca="1" si="46"/>
        <v>1134.4292316669348</v>
      </c>
      <c r="BK75" s="181">
        <f t="shared" ca="1" si="47"/>
        <v>1134.4292316669348</v>
      </c>
      <c r="BL75" s="181"/>
      <c r="BM75" s="181">
        <f t="shared" si="48"/>
        <v>1107.8082401317547</v>
      </c>
      <c r="BN75" s="180"/>
      <c r="BO75" s="182">
        <f t="shared" ca="1" si="49"/>
        <v>0.74051805320519581</v>
      </c>
      <c r="BP75" s="182">
        <f t="shared" ca="1" si="50"/>
        <v>0.7261870019902702</v>
      </c>
      <c r="BQ75" s="182">
        <f t="shared" ca="1" si="51"/>
        <v>5.57278918388006E-2</v>
      </c>
      <c r="BR75" s="182">
        <f t="shared" ca="1" si="52"/>
        <v>1.3387771994646414E-2</v>
      </c>
      <c r="BS75" s="182">
        <f t="shared" ca="1" si="53"/>
        <v>2.4477036654897248E-2</v>
      </c>
      <c r="BT75" s="182">
        <f t="shared" ca="1" si="54"/>
        <v>0.11232347099178065</v>
      </c>
      <c r="BU75" s="182">
        <f t="shared" si="55"/>
        <v>0.35207280818947695</v>
      </c>
      <c r="BV75" s="181">
        <f t="shared" ca="1" si="56"/>
        <v>1.2841759816598719</v>
      </c>
      <c r="BW75" s="180"/>
      <c r="BX75" s="182">
        <f t="shared" si="57"/>
        <v>0.79300692622057189</v>
      </c>
      <c r="BY75" s="182">
        <f t="shared" si="58"/>
        <v>9.4925000049953634E-2</v>
      </c>
      <c r="BZ75" s="182">
        <f t="shared" si="59"/>
        <v>5.7622655017259064E-3</v>
      </c>
      <c r="CA75" s="182">
        <f t="shared" si="60"/>
        <v>3.8563207059295966E-2</v>
      </c>
      <c r="CB75" s="182">
        <f t="shared" si="61"/>
        <v>0.10293332020910533</v>
      </c>
      <c r="CC75" s="182">
        <f t="shared" si="62"/>
        <v>0</v>
      </c>
      <c r="CD75" s="182">
        <f t="shared" si="63"/>
        <v>1.0351907190406526</v>
      </c>
      <c r="CE75" s="182">
        <f t="shared" si="64"/>
        <v>0.30032994072624619</v>
      </c>
      <c r="CF75" s="180"/>
      <c r="CG75" s="181">
        <f t="shared" ca="1" si="65"/>
        <v>4.1791078022456531</v>
      </c>
      <c r="CH75" s="181">
        <f t="shared" ca="1" si="66"/>
        <v>3.3770766646098132</v>
      </c>
      <c r="CI75" s="181">
        <f t="shared" ca="1" si="67"/>
        <v>10.477734975861216</v>
      </c>
      <c r="CJ75" s="181">
        <f t="shared" ca="1" si="68"/>
        <v>1121.7927375237668</v>
      </c>
      <c r="CK75" s="183">
        <f t="shared" ca="1" si="69"/>
        <v>0.27005062853489648</v>
      </c>
      <c r="CL75" s="79"/>
      <c r="CM75" s="181">
        <f t="shared" si="70"/>
        <v>-0.78217635232842886</v>
      </c>
      <c r="CN75" s="181">
        <f t="shared" si="71"/>
        <v>-1.2817070427029462</v>
      </c>
      <c r="CO75" s="181">
        <f t="shared" ca="1" si="72"/>
        <v>706.6423544155557</v>
      </c>
      <c r="CP75" s="184"/>
      <c r="CQ75" s="80">
        <f t="shared" si="73"/>
        <v>0.82741747903984852</v>
      </c>
      <c r="CR75" s="80">
        <f t="shared" si="74"/>
        <v>2.1305727649041983E-2</v>
      </c>
      <c r="CS75" s="80">
        <f t="shared" si="75"/>
        <v>0.37153182699377013</v>
      </c>
      <c r="CT75" s="80">
        <f t="shared" si="76"/>
        <v>0.10747059375987407</v>
      </c>
      <c r="CU75" s="80">
        <f t="shared" si="77"/>
        <v>2.2579955697303315E-3</v>
      </c>
      <c r="CV75" s="80">
        <f t="shared" si="78"/>
        <v>8.9915609374292618E-2</v>
      </c>
      <c r="CW75" s="80">
        <f t="shared" si="79"/>
        <v>0.17013121860760905</v>
      </c>
      <c r="CX75" s="80">
        <f t="shared" si="80"/>
        <v>0.16830725484631734</v>
      </c>
      <c r="CY75" s="80">
        <f t="shared" si="81"/>
        <v>4.0385932707163293E-2</v>
      </c>
      <c r="CZ75" s="80">
        <f t="shared" si="82"/>
        <v>8.6938965461689638E-3</v>
      </c>
      <c r="DA75" s="80">
        <f t="shared" si="83"/>
        <v>1.1523542937330959E-2</v>
      </c>
      <c r="DB75" s="80">
        <f t="shared" si="84"/>
        <v>1.8189410780311477</v>
      </c>
      <c r="DC75" s="80"/>
      <c r="DD75" s="80">
        <f t="shared" si="85"/>
        <v>0.45488965477400678</v>
      </c>
      <c r="DE75" s="80">
        <f t="shared" si="86"/>
        <v>1.1713258833047885E-2</v>
      </c>
      <c r="DF75" s="80">
        <f t="shared" si="87"/>
        <v>0.20425720848303805</v>
      </c>
      <c r="DG75" s="80">
        <f t="shared" si="88"/>
        <v>5.9084153443937852E-2</v>
      </c>
      <c r="DH75" s="80">
        <f t="shared" si="89"/>
        <v>1.2413791722018965E-3</v>
      </c>
      <c r="DI75" s="80">
        <f t="shared" si="90"/>
        <v>4.943294230927963E-2</v>
      </c>
      <c r="DJ75" s="80">
        <f t="shared" si="91"/>
        <v>9.3533111469318142E-2</v>
      </c>
      <c r="DK75" s="80">
        <f t="shared" si="92"/>
        <v>9.2530350146633633E-2</v>
      </c>
      <c r="DL75" s="80">
        <f t="shared" si="93"/>
        <v>2.2202991177085133E-2</v>
      </c>
      <c r="DM75" s="80">
        <f t="shared" si="94"/>
        <v>4.7796471535952022E-3</v>
      </c>
      <c r="DN75" s="80">
        <f t="shared" si="95"/>
        <v>6.3353030378555386E-3</v>
      </c>
      <c r="DO75" s="80">
        <f t="shared" si="96"/>
        <v>0.99999999999999989</v>
      </c>
      <c r="DP75" s="80">
        <f t="shared" si="97"/>
        <v>45.553137932936217</v>
      </c>
      <c r="DQ75" s="80">
        <f t="shared" si="98"/>
        <v>0.78071309809717349</v>
      </c>
      <c r="DR75" s="80">
        <f t="shared" si="99"/>
        <v>2.820773471809792E-2</v>
      </c>
      <c r="DS75" s="80">
        <f t="shared" si="100"/>
        <v>5.586842027834172E-2</v>
      </c>
      <c r="DT75" s="80">
        <f t="shared" si="101"/>
        <v>0.11333622839836094</v>
      </c>
      <c r="DU75" s="80">
        <f t="shared" si="102"/>
        <v>2.7305726872246697E-3</v>
      </c>
      <c r="DV75" s="80">
        <f t="shared" si="103"/>
        <v>0.31572979625053343</v>
      </c>
      <c r="DW75" s="80">
        <f t="shared" si="104"/>
        <v>0.39363807879823248</v>
      </c>
      <c r="DX75" s="80">
        <f t="shared" si="105"/>
        <v>8.4173807537726558E-3</v>
      </c>
      <c r="DY75" s="80">
        <f t="shared" si="106"/>
        <v>0</v>
      </c>
      <c r="DZ75" s="80">
        <f t="shared" si="107"/>
        <v>0</v>
      </c>
      <c r="EA75" s="80">
        <f t="shared" si="108"/>
        <v>1.6986413099817372</v>
      </c>
      <c r="EB75" s="80"/>
      <c r="EC75" s="80">
        <f t="shared" si="109"/>
        <v>1.561426196194347</v>
      </c>
      <c r="ED75" s="80">
        <f t="shared" si="110"/>
        <v>5.6415469436195839E-2</v>
      </c>
      <c r="EE75" s="80">
        <f t="shared" si="111"/>
        <v>0.16760526083502517</v>
      </c>
      <c r="EF75" s="80">
        <f t="shared" si="112"/>
        <v>0.11333622839836094</v>
      </c>
      <c r="EG75" s="80">
        <f t="shared" si="113"/>
        <v>2.7305726872246697E-3</v>
      </c>
      <c r="EH75" s="80">
        <f t="shared" si="114"/>
        <v>0.31572979625053343</v>
      </c>
      <c r="EI75" s="80">
        <f t="shared" si="115"/>
        <v>0.39363807879823248</v>
      </c>
      <c r="EJ75" s="80">
        <f t="shared" si="116"/>
        <v>8.4173807537726558E-3</v>
      </c>
      <c r="EK75" s="80">
        <f t="shared" si="117"/>
        <v>0</v>
      </c>
      <c r="EL75" s="80">
        <f t="shared" si="118"/>
        <v>0</v>
      </c>
      <c r="EM75" s="80">
        <f t="shared" si="119"/>
        <v>2.6192989833536924</v>
      </c>
      <c r="EN75" s="80">
        <f t="shared" si="120"/>
        <v>2.2906892409501616</v>
      </c>
      <c r="EO75" s="80"/>
      <c r="EP75" s="80">
        <f t="shared" si="121"/>
        <v>1.7883710940800635</v>
      </c>
      <c r="EQ75" s="80">
        <f t="shared" si="122"/>
        <v>6.4615154430323243E-2</v>
      </c>
      <c r="ER75" s="80">
        <f t="shared" si="123"/>
        <v>0.21162890591993655</v>
      </c>
      <c r="ES75" s="80">
        <f t="shared" si="124"/>
        <v>4.4325472561021872E-2</v>
      </c>
      <c r="ET75" s="80">
        <f t="shared" si="125"/>
        <v>0.25595437848095842</v>
      </c>
      <c r="EU75" s="80">
        <f t="shared" si="126"/>
        <v>0.25961807900199557</v>
      </c>
      <c r="EV75" s="80">
        <f t="shared" si="127"/>
        <v>6.2548934762579212E-3</v>
      </c>
      <c r="EW75" s="80">
        <f t="shared" si="128"/>
        <v>0.72323884731848365</v>
      </c>
      <c r="EX75" s="80">
        <f t="shared" si="129"/>
        <v>0.90170251193140305</v>
      </c>
      <c r="EY75" s="80">
        <f t="shared" si="130"/>
        <v>3.8563207059295966E-2</v>
      </c>
      <c r="EZ75" s="80">
        <f t="shared" si="131"/>
        <v>0</v>
      </c>
      <c r="FA75" s="80">
        <f t="shared" si="132"/>
        <v>0</v>
      </c>
      <c r="FB75" s="80">
        <f t="shared" si="133"/>
        <v>4.0383181657787812</v>
      </c>
      <c r="FC75" s="80">
        <f t="shared" si="134"/>
        <v>7.6636331557564136E-2</v>
      </c>
      <c r="FD75" s="80">
        <f t="shared" si="135"/>
        <v>0.11386373496816837</v>
      </c>
      <c r="FE75" s="80">
        <f t="shared" si="136"/>
        <v>3.8563207059295966E-2</v>
      </c>
      <c r="FF75" s="80">
        <f t="shared" si="137"/>
        <v>5.7622655017259064E-3</v>
      </c>
      <c r="FG75" s="80">
        <f t="shared" si="138"/>
        <v>0.10293332020910533</v>
      </c>
      <c r="FH75" s="80">
        <f t="shared" si="139"/>
        <v>0</v>
      </c>
      <c r="FI75" s="184">
        <f t="shared" si="140"/>
        <v>0.79300692622057189</v>
      </c>
      <c r="FJ75" s="80">
        <f t="shared" si="141"/>
        <v>9.4925000049953634E-2</v>
      </c>
      <c r="FK75" s="80">
        <f t="shared" si="142"/>
        <v>1.0351907190406529</v>
      </c>
      <c r="FL75" s="80">
        <f t="shared" si="143"/>
        <v>0.79300692622057189</v>
      </c>
      <c r="FM75" s="80">
        <f t="shared" si="144"/>
        <v>2.288538002774207</v>
      </c>
      <c r="FN75" s="80">
        <f t="shared" si="145"/>
        <v>-3.6452268127711571</v>
      </c>
      <c r="FO75" s="80">
        <f t="shared" si="146"/>
        <v>-3.6452268127711571</v>
      </c>
      <c r="FP75" s="80">
        <f t="shared" si="147"/>
        <v>0.45553137932936216</v>
      </c>
      <c r="FQ75" s="185">
        <f t="shared" ca="1" si="148"/>
        <v>1429.9429944432588</v>
      </c>
      <c r="FR75" s="185">
        <f t="shared" ca="1" si="149"/>
        <v>7.3034153784134928</v>
      </c>
      <c r="FS75" s="80">
        <f t="shared" ca="1" si="150"/>
        <v>0.14299429944432587</v>
      </c>
      <c r="FT75" s="184">
        <f t="shared" ca="1" si="151"/>
        <v>-1.406322113406048</v>
      </c>
      <c r="FU75" s="184">
        <f t="shared" ca="1" si="152"/>
        <v>5.6887154103007607</v>
      </c>
      <c r="FV75" s="80">
        <f t="shared" si="153"/>
        <v>175.1794252713249</v>
      </c>
      <c r="FW75" s="80">
        <f t="shared" si="154"/>
        <v>5.0937882900879784E-2</v>
      </c>
      <c r="FX75" s="184">
        <f t="shared" si="155"/>
        <v>73.585364049483005</v>
      </c>
      <c r="FY75" s="184">
        <f t="shared" si="156"/>
        <v>313.7662781425085</v>
      </c>
      <c r="FZ75" s="184">
        <f t="shared" si="157"/>
        <v>1.6611494615586205E-3</v>
      </c>
      <c r="GA75" s="184">
        <f t="shared" si="158"/>
        <v>0.30032994072624619</v>
      </c>
      <c r="GB75" s="80">
        <f t="shared" si="159"/>
        <v>0.94652061246695696</v>
      </c>
      <c r="GC75" s="80">
        <f t="shared" si="160"/>
        <v>0.18557695854890927</v>
      </c>
      <c r="GD75" s="80">
        <f t="shared" si="161"/>
        <v>0.13348205537243982</v>
      </c>
      <c r="GE75" s="80">
        <f t="shared" si="162"/>
        <v>0.8910593730086549</v>
      </c>
      <c r="GF75" s="80">
        <f t="shared" si="163"/>
        <v>1.5161221754260157E-2</v>
      </c>
      <c r="GG75" s="80">
        <f t="shared" si="164"/>
        <v>0.18298174744443144</v>
      </c>
      <c r="GH75" s="80">
        <f t="shared" si="165"/>
        <v>0.86651794462756015</v>
      </c>
      <c r="GI75" s="80">
        <f t="shared" si="166"/>
        <v>0.32586200427477002</v>
      </c>
      <c r="GJ75" s="80">
        <f t="shared" si="167"/>
        <v>-9.7857517830541568E-3</v>
      </c>
      <c r="GK75" s="80">
        <f t="shared" si="168"/>
        <v>2.0988322547205993E-2</v>
      </c>
      <c r="GL75" s="80">
        <f t="shared" si="169"/>
        <v>2.0988322547205993E-2</v>
      </c>
      <c r="GM75" s="80">
        <f t="shared" si="170"/>
        <v>0.16199342489722546</v>
      </c>
      <c r="GN75" s="80">
        <f t="shared" si="171"/>
        <v>3.2491064985837051E-2</v>
      </c>
      <c r="GO75" s="80">
        <f t="shared" si="172"/>
        <v>0.69074778233264655</v>
      </c>
      <c r="GP75" s="80">
        <f t="shared" si="173"/>
        <v>0.90170251193140305</v>
      </c>
      <c r="GQ75" s="80">
        <f t="shared" si="174"/>
        <v>3.8563207059295966E-2</v>
      </c>
      <c r="GR75" s="80">
        <f t="shared" si="175"/>
        <v>441.2208424111991</v>
      </c>
      <c r="GS75" s="80">
        <f t="shared" si="176"/>
        <v>11.757853946349142</v>
      </c>
      <c r="GT75" s="80">
        <f t="shared" si="177"/>
        <v>2.3268284445367953</v>
      </c>
      <c r="GU75" s="80">
        <f t="shared" si="178"/>
        <v>9.5690819781575685E-6</v>
      </c>
      <c r="GV75" s="80">
        <f t="shared" si="179"/>
        <v>1962.2125331766724</v>
      </c>
      <c r="GW75" s="80">
        <f t="shared" si="180"/>
        <v>-8.4353631719233779E-3</v>
      </c>
      <c r="GX75" s="184">
        <f t="shared" ca="1" si="181"/>
        <v>23.452359975861206</v>
      </c>
      <c r="GY75" s="81" t="e">
        <f>#REF!</f>
        <v>#REF!</v>
      </c>
      <c r="GZ75" s="81" t="e">
        <f>#REF!</f>
        <v>#REF!</v>
      </c>
      <c r="HA75" s="81">
        <f t="shared" si="182"/>
        <v>7.1178459173391859</v>
      </c>
      <c r="HB75" s="81">
        <f t="shared" si="183"/>
        <v>4.672253924675978</v>
      </c>
      <c r="HC75" s="81" t="e">
        <f t="shared" si="184"/>
        <v>#REF!</v>
      </c>
      <c r="HD75" s="80">
        <f t="shared" si="185"/>
        <v>441.2208424111991</v>
      </c>
      <c r="HE75" s="80">
        <f t="shared" si="186"/>
        <v>11.757853946349142</v>
      </c>
      <c r="HF75" s="81">
        <f t="shared" si="187"/>
        <v>-1.1383403041689348</v>
      </c>
      <c r="HG75" s="81"/>
      <c r="HH75" s="82">
        <f t="shared" si="188"/>
        <v>0.1892366409206894</v>
      </c>
      <c r="HI75" s="82">
        <f t="shared" si="189"/>
        <v>0.72323884731848365</v>
      </c>
      <c r="HJ75" s="82">
        <f t="shared" si="190"/>
        <v>3.8563207059295966E-2</v>
      </c>
      <c r="HK75" s="82">
        <f t="shared" si="191"/>
        <v>0</v>
      </c>
      <c r="HL75" s="82">
        <f t="shared" si="192"/>
        <v>3.807312449826817E-2</v>
      </c>
      <c r="HM75" s="82">
        <f t="shared" si="193"/>
        <v>0</v>
      </c>
      <c r="HN75" s="82">
        <f t="shared" si="194"/>
        <v>0</v>
      </c>
      <c r="HO75" s="82">
        <f t="shared" si="195"/>
        <v>4.4325472561021872E-2</v>
      </c>
      <c r="HP75" s="82">
        <f t="shared" si="196"/>
        <v>0.17355578142166836</v>
      </c>
      <c r="HQ75" s="82">
        <f t="shared" si="197"/>
        <v>0.20738819109087975</v>
      </c>
      <c r="HR75" s="82">
        <f t="shared" si="198"/>
        <v>0.54696048914118811</v>
      </c>
      <c r="HS75" s="82">
        <f t="shared" si="199"/>
        <v>0.14311311687027847</v>
      </c>
      <c r="HT75" s="82">
        <f t="shared" si="200"/>
        <v>4.7346096524667716E-2</v>
      </c>
      <c r="HU75" s="82">
        <f t="shared" si="201"/>
        <v>1.2388184484633209E-2</v>
      </c>
      <c r="HV75" s="82">
        <f t="shared" si="202"/>
        <v>3.8563207059295966E-2</v>
      </c>
      <c r="HW75" s="82"/>
      <c r="HX75" s="186">
        <f t="shared" si="203"/>
        <v>-8.8258232460324878E-7</v>
      </c>
      <c r="HY75" s="186">
        <f t="shared" si="204"/>
        <v>1.7122210149425177E-12</v>
      </c>
      <c r="HZ75" s="186">
        <f t="shared" si="205"/>
        <v>2.680972434281459E-5</v>
      </c>
      <c r="IA75" s="186">
        <f t="shared" si="206"/>
        <v>7.406649101307811E-9</v>
      </c>
      <c r="IB75" s="82">
        <f t="shared" si="207"/>
        <v>2.3268284445367953</v>
      </c>
      <c r="IC75" s="82" t="e">
        <f t="shared" ca="1" si="208"/>
        <v>#REF!</v>
      </c>
      <c r="ID75" s="82" t="e">
        <f ca="1">ID$8+ID$9*IE75+ID$10*#REF!+ID$11*EW75/(EW75+EU75)</f>
        <v>#REF!</v>
      </c>
      <c r="IE75" s="82" t="e">
        <f t="shared" ca="1" si="209"/>
        <v>#REF!</v>
      </c>
      <c r="IF75" s="82" t="e">
        <f ca="1">IF$8+IF$9*IE75+IF$10*#REF!+IF$11*(EW75/(EW75+EU75))</f>
        <v>#REF!</v>
      </c>
      <c r="IG75" s="82" t="e">
        <f t="shared" ca="1" si="210"/>
        <v>#REF!</v>
      </c>
      <c r="IH75" s="184">
        <f t="shared" si="211"/>
        <v>5.0937882900879784E-2</v>
      </c>
      <c r="II75" s="187">
        <f t="shared" si="212"/>
        <v>-25</v>
      </c>
      <c r="IJ75" s="187"/>
      <c r="IK75" s="82">
        <f t="shared" si="213"/>
        <v>2.0718573995350154</v>
      </c>
      <c r="IL75" s="187">
        <f t="shared" si="214"/>
        <v>1962.2125331766724</v>
      </c>
      <c r="IM75" s="186">
        <f t="shared" si="215"/>
        <v>1.1916224029123239E-5</v>
      </c>
    </row>
    <row r="76" spans="1:247" ht="14" x14ac:dyDescent="0.2">
      <c r="A76" s="189" t="s">
        <v>233</v>
      </c>
      <c r="F76" s="193">
        <v>49.714800035873971</v>
      </c>
      <c r="G76" s="193">
        <v>1.7018759577322948</v>
      </c>
      <c r="H76" s="193">
        <v>18.940878306055897</v>
      </c>
      <c r="I76" s="193">
        <v>7.7213752675094165</v>
      </c>
      <c r="J76" s="193">
        <v>0.16017656072774539</v>
      </c>
      <c r="K76" s="193">
        <v>3.6239946864652395</v>
      </c>
      <c r="L76" s="193">
        <v>9.5405163983463357</v>
      </c>
      <c r="M76" s="193">
        <v>5.2157492586972092</v>
      </c>
      <c r="N76" s="193">
        <v>1.9020966586419767</v>
      </c>
      <c r="O76" s="193">
        <v>0.66072831300194967</v>
      </c>
      <c r="P76" s="193">
        <v>0.81780855694797228</v>
      </c>
      <c r="Q76" s="194">
        <v>1.5</v>
      </c>
      <c r="R76" s="176">
        <f t="shared" ca="1" si="4"/>
        <v>12.29523306912024</v>
      </c>
      <c r="T76" s="4">
        <v>46.276699999999998</v>
      </c>
      <c r="U76" s="4">
        <v>2.3494000000000002</v>
      </c>
      <c r="V76" s="4">
        <v>5.9469000000000003</v>
      </c>
      <c r="W76" s="4">
        <v>8.2378</v>
      </c>
      <c r="X76" s="4">
        <v>0.15690000000000001</v>
      </c>
      <c r="Y76" s="4">
        <v>12.463900000000001</v>
      </c>
      <c r="Z76" s="4">
        <v>21.925799999999999</v>
      </c>
      <c r="AA76" s="4">
        <v>0.56940000000000002</v>
      </c>
      <c r="AB76" s="4">
        <v>0</v>
      </c>
      <c r="AC76" s="4">
        <v>0</v>
      </c>
      <c r="AE76" s="177">
        <f t="shared" ca="1" si="22"/>
        <v>1405.135707765651</v>
      </c>
      <c r="AF76" s="178">
        <f t="shared" ca="1" si="23"/>
        <v>1131.9857077656511</v>
      </c>
      <c r="AG76" s="178">
        <f t="shared" ca="1" si="24"/>
        <v>9.0486227622541229</v>
      </c>
      <c r="AH76" s="175"/>
      <c r="AI76" s="179">
        <f t="shared" ca="1" si="25"/>
        <v>1436.2569609597476</v>
      </c>
      <c r="AJ76" s="179">
        <f t="shared" ca="1" si="26"/>
        <v>8.0398843512286575</v>
      </c>
      <c r="AK76" s="179"/>
      <c r="AL76" s="179">
        <f t="shared" si="27"/>
        <v>1376.3079912603012</v>
      </c>
      <c r="AM76" s="179">
        <f t="shared" si="28"/>
        <v>5.100082663660209</v>
      </c>
      <c r="AN76" s="180"/>
      <c r="AO76" s="179">
        <f t="shared" ca="1" si="29"/>
        <v>1390.5034913592672</v>
      </c>
      <c r="AP76" s="179">
        <f t="shared" ca="1" si="30"/>
        <v>1117.3534913592671</v>
      </c>
      <c r="AQ76" s="179">
        <f t="shared" ca="1" si="31"/>
        <v>6.2749450457646079</v>
      </c>
      <c r="AR76" s="179"/>
      <c r="AS76" s="179">
        <f t="shared" ca="1" si="32"/>
        <v>1402.9248551035791</v>
      </c>
      <c r="AT76" s="179">
        <f t="shared" ca="1" si="33"/>
        <v>1129.7748551035793</v>
      </c>
      <c r="AU76" s="181">
        <f t="shared" ca="1" si="34"/>
        <v>6.7540989392558286</v>
      </c>
      <c r="AV76" s="80"/>
      <c r="AW76" s="181">
        <f t="shared" si="35"/>
        <v>1409.2769090039039</v>
      </c>
      <c r="AX76" s="181">
        <f t="shared" si="36"/>
        <v>1136.1269090039041</v>
      </c>
      <c r="AY76" s="181">
        <f t="shared" ca="1" si="37"/>
        <v>1436.2569609597476</v>
      </c>
      <c r="AZ76" s="181">
        <f t="shared" ca="1" si="38"/>
        <v>1163.1069609597475</v>
      </c>
      <c r="BA76" s="181">
        <f t="shared" ca="1" si="39"/>
        <v>8.0398843512286575</v>
      </c>
      <c r="BB76" s="181"/>
      <c r="BC76" s="181">
        <f t="shared" si="40"/>
        <v>1376.3079912603012</v>
      </c>
      <c r="BD76" s="181">
        <f t="shared" si="41"/>
        <v>5.100082663660209</v>
      </c>
      <c r="BE76" s="181">
        <f t="shared" si="42"/>
        <v>1103.1579912603011</v>
      </c>
      <c r="BF76" s="181"/>
      <c r="BG76" s="181">
        <f t="shared" ca="1" si="43"/>
        <v>8.2124868438902112</v>
      </c>
      <c r="BH76" s="181">
        <f t="shared" ca="1" si="44"/>
        <v>8.9552393036294156</v>
      </c>
      <c r="BI76" s="181">
        <f t="shared" ca="1" si="45"/>
        <v>1125.055179919711</v>
      </c>
      <c r="BJ76" s="181">
        <f t="shared" ca="1" si="46"/>
        <v>1140.6763886871267</v>
      </c>
      <c r="BK76" s="181">
        <f t="shared" ca="1" si="47"/>
        <v>1140.6763886871267</v>
      </c>
      <c r="BL76" s="181"/>
      <c r="BM76" s="181">
        <f t="shared" si="48"/>
        <v>1110.3931022971269</v>
      </c>
      <c r="BN76" s="180"/>
      <c r="BO76" s="182">
        <f t="shared" ca="1" si="49"/>
        <v>0.72908127552556468</v>
      </c>
      <c r="BP76" s="182">
        <f t="shared" ca="1" si="50"/>
        <v>0.71152698783697521</v>
      </c>
      <c r="BQ76" s="182">
        <f t="shared" ca="1" si="51"/>
        <v>5.6434008324558242E-2</v>
      </c>
      <c r="BR76" s="182">
        <f t="shared" ca="1" si="52"/>
        <v>1.3793113308691256E-2</v>
      </c>
      <c r="BS76" s="182">
        <f t="shared" ca="1" si="53"/>
        <v>2.4479882776175917E-2</v>
      </c>
      <c r="BT76" s="182">
        <f t="shared" ca="1" si="54"/>
        <v>0.1107483836062659</v>
      </c>
      <c r="BU76" s="182">
        <f t="shared" si="55"/>
        <v>0.35207280818947695</v>
      </c>
      <c r="BV76" s="181">
        <f t="shared" ca="1" si="56"/>
        <v>1.2690551840421436</v>
      </c>
      <c r="BW76" s="180"/>
      <c r="BX76" s="182">
        <f t="shared" si="57"/>
        <v>0.78874540712919539</v>
      </c>
      <c r="BY76" s="182">
        <f t="shared" si="58"/>
        <v>9.4654427566431887E-2</v>
      </c>
      <c r="BZ76" s="182">
        <f t="shared" si="59"/>
        <v>3.7936334560245352E-3</v>
      </c>
      <c r="CA76" s="182">
        <f t="shared" si="60"/>
        <v>4.239361166569048E-2</v>
      </c>
      <c r="CB76" s="182">
        <f t="shared" si="61"/>
        <v>0.10958114718575658</v>
      </c>
      <c r="CC76" s="182">
        <f t="shared" si="62"/>
        <v>0</v>
      </c>
      <c r="CD76" s="182">
        <f t="shared" si="63"/>
        <v>1.0391682270030989</v>
      </c>
      <c r="CE76" s="182">
        <f t="shared" si="64"/>
        <v>0.31020599019776945</v>
      </c>
      <c r="CF76" s="180"/>
      <c r="CG76" s="181">
        <f t="shared" ca="1" si="65"/>
        <v>4.8505502236093889</v>
      </c>
      <c r="CH76" s="181">
        <f t="shared" ca="1" si="66"/>
        <v>3.7775450642159036</v>
      </c>
      <c r="CI76" s="181">
        <f t="shared" ca="1" si="67"/>
        <v>11.316436280592374</v>
      </c>
      <c r="CJ76" s="181">
        <f t="shared" ca="1" si="68"/>
        <v>1120.2710912289795</v>
      </c>
      <c r="CK76" s="183">
        <f t="shared" ca="1" si="69"/>
        <v>0.27148156566975595</v>
      </c>
      <c r="CL76" s="79"/>
      <c r="CM76" s="181">
        <f t="shared" si="70"/>
        <v>-0.54515965721497184</v>
      </c>
      <c r="CN76" s="181">
        <f t="shared" si="71"/>
        <v>-1.0498435386732408</v>
      </c>
      <c r="CO76" s="181">
        <f t="shared" ca="1" si="72"/>
        <v>685.28787110005578</v>
      </c>
      <c r="CP76" s="184"/>
      <c r="CQ76" s="80">
        <f t="shared" si="73"/>
        <v>0.82741747903984852</v>
      </c>
      <c r="CR76" s="80">
        <f t="shared" si="74"/>
        <v>2.1305727649041983E-2</v>
      </c>
      <c r="CS76" s="80">
        <f t="shared" si="75"/>
        <v>0.37153182699377013</v>
      </c>
      <c r="CT76" s="80">
        <f t="shared" si="76"/>
        <v>0.10747059375987407</v>
      </c>
      <c r="CU76" s="80">
        <f t="shared" si="77"/>
        <v>2.2579955697303315E-3</v>
      </c>
      <c r="CV76" s="80">
        <f t="shared" si="78"/>
        <v>8.9915609374292618E-2</v>
      </c>
      <c r="CW76" s="80">
        <f t="shared" si="79"/>
        <v>0.17013121860760905</v>
      </c>
      <c r="CX76" s="80">
        <f t="shared" si="80"/>
        <v>0.16830725484631734</v>
      </c>
      <c r="CY76" s="80">
        <f t="shared" si="81"/>
        <v>4.0385932707163293E-2</v>
      </c>
      <c r="CZ76" s="80">
        <f t="shared" si="82"/>
        <v>8.6938965461689638E-3</v>
      </c>
      <c r="DA76" s="80">
        <f t="shared" si="83"/>
        <v>1.1523542937330959E-2</v>
      </c>
      <c r="DB76" s="80">
        <f t="shared" si="84"/>
        <v>1.8189410780311477</v>
      </c>
      <c r="DC76" s="80"/>
      <c r="DD76" s="80">
        <f t="shared" si="85"/>
        <v>0.45488965477400678</v>
      </c>
      <c r="DE76" s="80">
        <f t="shared" si="86"/>
        <v>1.1713258833047885E-2</v>
      </c>
      <c r="DF76" s="80">
        <f t="shared" si="87"/>
        <v>0.20425720848303805</v>
      </c>
      <c r="DG76" s="80">
        <f t="shared" si="88"/>
        <v>5.9084153443937852E-2</v>
      </c>
      <c r="DH76" s="80">
        <f t="shared" si="89"/>
        <v>1.2413791722018965E-3</v>
      </c>
      <c r="DI76" s="80">
        <f t="shared" si="90"/>
        <v>4.943294230927963E-2</v>
      </c>
      <c r="DJ76" s="80">
        <f t="shared" si="91"/>
        <v>9.3533111469318142E-2</v>
      </c>
      <c r="DK76" s="80">
        <f t="shared" si="92"/>
        <v>9.2530350146633633E-2</v>
      </c>
      <c r="DL76" s="80">
        <f t="shared" si="93"/>
        <v>2.2202991177085133E-2</v>
      </c>
      <c r="DM76" s="80">
        <f t="shared" si="94"/>
        <v>4.7796471535952022E-3</v>
      </c>
      <c r="DN76" s="80">
        <f t="shared" si="95"/>
        <v>6.3353030378555386E-3</v>
      </c>
      <c r="DO76" s="80">
        <f t="shared" si="96"/>
        <v>0.99999999999999989</v>
      </c>
      <c r="DP76" s="80">
        <f t="shared" si="97"/>
        <v>45.553137932936217</v>
      </c>
      <c r="DQ76" s="80">
        <f t="shared" si="98"/>
        <v>0.77019620766156882</v>
      </c>
      <c r="DR76" s="80">
        <f t="shared" si="99"/>
        <v>2.941205926979374E-2</v>
      </c>
      <c r="DS76" s="80">
        <f t="shared" si="100"/>
        <v>5.8325242004295764E-2</v>
      </c>
      <c r="DT76" s="80">
        <f t="shared" si="101"/>
        <v>0.11465849367539639</v>
      </c>
      <c r="DU76" s="80">
        <f t="shared" si="102"/>
        <v>2.2118061674008811E-3</v>
      </c>
      <c r="DV76" s="80">
        <f t="shared" si="103"/>
        <v>0.30924415200325522</v>
      </c>
      <c r="DW76" s="80">
        <f t="shared" si="104"/>
        <v>0.39099173642144608</v>
      </c>
      <c r="DX76" s="80">
        <f t="shared" si="105"/>
        <v>9.1869975104430703E-3</v>
      </c>
      <c r="DY76" s="80">
        <f t="shared" si="106"/>
        <v>0</v>
      </c>
      <c r="DZ76" s="80">
        <f t="shared" si="107"/>
        <v>0</v>
      </c>
      <c r="EA76" s="80">
        <f t="shared" si="108"/>
        <v>1.6842266947136</v>
      </c>
      <c r="EB76" s="80"/>
      <c r="EC76" s="80">
        <f t="shared" si="109"/>
        <v>1.5403924153231376</v>
      </c>
      <c r="ED76" s="80">
        <f t="shared" si="110"/>
        <v>5.882411853958748E-2</v>
      </c>
      <c r="EE76" s="80">
        <f t="shared" si="111"/>
        <v>0.1749757260128873</v>
      </c>
      <c r="EF76" s="80">
        <f t="shared" si="112"/>
        <v>0.11465849367539639</v>
      </c>
      <c r="EG76" s="80">
        <f t="shared" si="113"/>
        <v>2.2118061674008811E-3</v>
      </c>
      <c r="EH76" s="80">
        <f t="shared" si="114"/>
        <v>0.30924415200325522</v>
      </c>
      <c r="EI76" s="80">
        <f t="shared" si="115"/>
        <v>0.39099173642144608</v>
      </c>
      <c r="EJ76" s="80">
        <f t="shared" si="116"/>
        <v>9.1869975104430703E-3</v>
      </c>
      <c r="EK76" s="80">
        <f t="shared" si="117"/>
        <v>0</v>
      </c>
      <c r="EL76" s="80">
        <f t="shared" si="118"/>
        <v>0</v>
      </c>
      <c r="EM76" s="80">
        <f t="shared" si="119"/>
        <v>2.6004854456535544</v>
      </c>
      <c r="EN76" s="80">
        <f t="shared" si="120"/>
        <v>2.307261519201496</v>
      </c>
      <c r="EO76" s="80"/>
      <c r="EP76" s="80">
        <f t="shared" si="121"/>
        <v>1.7770440721724623</v>
      </c>
      <c r="EQ76" s="80">
        <f t="shared" si="122"/>
        <v>6.7861312553668743E-2</v>
      </c>
      <c r="ER76" s="80">
        <f t="shared" si="123"/>
        <v>0.2229559278275377</v>
      </c>
      <c r="ES76" s="80">
        <f t="shared" si="124"/>
        <v>4.6187245121715015E-2</v>
      </c>
      <c r="ET76" s="80">
        <f t="shared" si="125"/>
        <v>0.26914317294925272</v>
      </c>
      <c r="EU76" s="80">
        <f t="shared" si="126"/>
        <v>0.26454713030685018</v>
      </c>
      <c r="EV76" s="80">
        <f t="shared" si="127"/>
        <v>5.1032152579765953E-3</v>
      </c>
      <c r="EW76" s="80">
        <f t="shared" si="128"/>
        <v>0.71350713195520898</v>
      </c>
      <c r="EX76" s="80">
        <f t="shared" si="129"/>
        <v>0.90212018777097658</v>
      </c>
      <c r="EY76" s="80">
        <f t="shared" si="130"/>
        <v>4.239361166569048E-2</v>
      </c>
      <c r="EZ76" s="80">
        <f t="shared" si="131"/>
        <v>0</v>
      </c>
      <c r="FA76" s="80">
        <f t="shared" si="132"/>
        <v>0</v>
      </c>
      <c r="FB76" s="80">
        <f t="shared" si="133"/>
        <v>4.0417198346320857</v>
      </c>
      <c r="FC76" s="80">
        <f t="shared" si="134"/>
        <v>8.3439669264175703E-2</v>
      </c>
      <c r="FD76" s="80">
        <f t="shared" si="135"/>
        <v>0.12386757025938167</v>
      </c>
      <c r="FE76" s="80">
        <f t="shared" si="136"/>
        <v>4.239361166569048E-2</v>
      </c>
      <c r="FF76" s="80">
        <f t="shared" si="137"/>
        <v>3.7936334560245352E-3</v>
      </c>
      <c r="FG76" s="80">
        <f t="shared" si="138"/>
        <v>0.10958114718575658</v>
      </c>
      <c r="FH76" s="80">
        <f t="shared" si="139"/>
        <v>0</v>
      </c>
      <c r="FI76" s="184">
        <f t="shared" si="140"/>
        <v>0.78874540712919539</v>
      </c>
      <c r="FJ76" s="80">
        <f t="shared" si="141"/>
        <v>9.4654427566431887E-2</v>
      </c>
      <c r="FK76" s="80">
        <f t="shared" si="142"/>
        <v>1.0391682270030989</v>
      </c>
      <c r="FL76" s="80">
        <f t="shared" si="143"/>
        <v>0.78874540712919539</v>
      </c>
      <c r="FM76" s="80">
        <f t="shared" si="144"/>
        <v>2.3832370484897436</v>
      </c>
      <c r="FN76" s="80">
        <f t="shared" si="145"/>
        <v>-3.5451394021233416</v>
      </c>
      <c r="FO76" s="80">
        <f t="shared" si="146"/>
        <v>-3.5451394021233411</v>
      </c>
      <c r="FP76" s="80">
        <f t="shared" si="147"/>
        <v>0.45553137932936216</v>
      </c>
      <c r="FQ76" s="185">
        <f t="shared" ca="1" si="148"/>
        <v>1436.2569609597476</v>
      </c>
      <c r="FR76" s="185">
        <f t="shared" ca="1" si="149"/>
        <v>8.0398843512286575</v>
      </c>
      <c r="FS76" s="80">
        <f t="shared" ca="1" si="150"/>
        <v>0.14362569609597475</v>
      </c>
      <c r="FT76" s="184">
        <f t="shared" ca="1" si="151"/>
        <v>-1.7567640585972675</v>
      </c>
      <c r="FU76" s="184">
        <f t="shared" ca="1" si="152"/>
        <v>5.688941463885171</v>
      </c>
      <c r="FV76" s="80">
        <f t="shared" si="153"/>
        <v>175.46431190121845</v>
      </c>
      <c r="FW76" s="80">
        <f t="shared" si="154"/>
        <v>4.6843204306332646E-2</v>
      </c>
      <c r="FX76" s="184">
        <f t="shared" si="155"/>
        <v>72.951691893351452</v>
      </c>
      <c r="FY76" s="184">
        <f t="shared" si="156"/>
        <v>313.85151404525897</v>
      </c>
      <c r="FZ76" s="184">
        <f t="shared" si="157"/>
        <v>1.6611494615586205E-3</v>
      </c>
      <c r="GA76" s="184">
        <f t="shared" si="158"/>
        <v>0.31020599019776945</v>
      </c>
      <c r="GB76" s="80">
        <f t="shared" si="159"/>
        <v>0.94961701469464366</v>
      </c>
      <c r="GC76" s="80">
        <f t="shared" si="160"/>
        <v>0.19748822693955947</v>
      </c>
      <c r="GD76" s="80">
        <f t="shared" si="161"/>
        <v>0.13398083860493254</v>
      </c>
      <c r="GE76" s="80">
        <f t="shared" si="162"/>
        <v>0.8859514423246162</v>
      </c>
      <c r="GF76" s="80">
        <f t="shared" si="163"/>
        <v>8.6631506732672836E-3</v>
      </c>
      <c r="GG76" s="80">
        <f t="shared" si="164"/>
        <v>0.18110746104267447</v>
      </c>
      <c r="GH76" s="80">
        <f t="shared" si="165"/>
        <v>0.8660191613950674</v>
      </c>
      <c r="GI76" s="80">
        <f t="shared" si="166"/>
        <v>0.32033637561535833</v>
      </c>
      <c r="GJ76" s="80">
        <f t="shared" si="167"/>
        <v>-9.1247345484034639E-3</v>
      </c>
      <c r="GK76" s="80">
        <f t="shared" si="168"/>
        <v>1.9931343661031369E-2</v>
      </c>
      <c r="GL76" s="80">
        <f t="shared" si="169"/>
        <v>1.9931343661031369E-2</v>
      </c>
      <c r="GM76" s="80">
        <f t="shared" si="170"/>
        <v>0.16117611738164311</v>
      </c>
      <c r="GN76" s="80">
        <f t="shared" si="171"/>
        <v>3.0451641644324973E-2</v>
      </c>
      <c r="GO76" s="80">
        <f t="shared" si="172"/>
        <v>0.68305549031088397</v>
      </c>
      <c r="GP76" s="80">
        <f t="shared" si="173"/>
        <v>0.90212018777097658</v>
      </c>
      <c r="GQ76" s="80">
        <f t="shared" si="174"/>
        <v>4.239361166569048E-2</v>
      </c>
      <c r="GR76" s="80">
        <f t="shared" si="175"/>
        <v>441.242097604116</v>
      </c>
      <c r="GS76" s="80">
        <f t="shared" si="176"/>
        <v>11.741456090907922</v>
      </c>
      <c r="GT76" s="80">
        <f t="shared" si="177"/>
        <v>2.3487892087574016</v>
      </c>
      <c r="GU76" s="80">
        <f t="shared" si="178"/>
        <v>9.6593956210148132E-6</v>
      </c>
      <c r="GV76" s="80">
        <f t="shared" si="179"/>
        <v>1983.3685103040484</v>
      </c>
      <c r="GW76" s="80">
        <f t="shared" si="180"/>
        <v>-8.5030726708037341E-3</v>
      </c>
      <c r="GX76" s="184">
        <f t="shared" ca="1" si="181"/>
        <v>24.291061280592373</v>
      </c>
      <c r="GY76" s="81" t="e">
        <f>#REF!</f>
        <v>#REF!</v>
      </c>
      <c r="GZ76" s="81" t="e">
        <f>#REF!</f>
        <v>#REF!</v>
      </c>
      <c r="HA76" s="81">
        <f t="shared" si="182"/>
        <v>7.1178459173391859</v>
      </c>
      <c r="HB76" s="81">
        <f t="shared" si="183"/>
        <v>4.672253924675978</v>
      </c>
      <c r="HC76" s="81" t="e">
        <f t="shared" si="184"/>
        <v>#REF!</v>
      </c>
      <c r="HD76" s="80">
        <f t="shared" si="185"/>
        <v>441.242097604116</v>
      </c>
      <c r="HE76" s="80">
        <f t="shared" si="186"/>
        <v>11.741456090907922</v>
      </c>
      <c r="HF76" s="81">
        <f t="shared" si="187"/>
        <v>-0.90304577459025381</v>
      </c>
      <c r="HG76" s="81"/>
      <c r="HH76" s="82">
        <f t="shared" si="188"/>
        <v>0.18621067630065108</v>
      </c>
      <c r="HI76" s="82">
        <f t="shared" si="189"/>
        <v>0.71350713195520898</v>
      </c>
      <c r="HJ76" s="82">
        <f t="shared" si="190"/>
        <v>4.239361166569048E-2</v>
      </c>
      <c r="HK76" s="82">
        <f t="shared" si="191"/>
        <v>0</v>
      </c>
      <c r="HL76" s="82">
        <f t="shared" si="192"/>
        <v>4.1046057598485224E-2</v>
      </c>
      <c r="HM76" s="82">
        <f t="shared" si="193"/>
        <v>0</v>
      </c>
      <c r="HN76" s="82">
        <f t="shared" si="194"/>
        <v>0</v>
      </c>
      <c r="HO76" s="82">
        <f t="shared" si="195"/>
        <v>4.6187245121715015E-2</v>
      </c>
      <c r="HP76" s="82">
        <f t="shared" si="196"/>
        <v>0.1819098702290525</v>
      </c>
      <c r="HQ76" s="82">
        <f t="shared" si="197"/>
        <v>0.20696564477436333</v>
      </c>
      <c r="HR76" s="82">
        <f t="shared" si="198"/>
        <v>0.53860059097654178</v>
      </c>
      <c r="HS76" s="82">
        <f t="shared" si="199"/>
        <v>0.14056366896689712</v>
      </c>
      <c r="HT76" s="82">
        <f t="shared" si="200"/>
        <v>4.4002463287663107E-2</v>
      </c>
      <c r="HU76" s="82">
        <f t="shared" si="201"/>
        <v>1.1483737275669845E-2</v>
      </c>
      <c r="HV76" s="82">
        <f t="shared" si="202"/>
        <v>4.239361166569048E-2</v>
      </c>
      <c r="HW76" s="82"/>
      <c r="HX76" s="186">
        <f t="shared" si="203"/>
        <v>-8.8261829829041733E-7</v>
      </c>
      <c r="HY76" s="186">
        <f t="shared" si="204"/>
        <v>1.7252943188631996E-12</v>
      </c>
      <c r="HZ76" s="186">
        <f t="shared" si="205"/>
        <v>2.6729984799590987E-5</v>
      </c>
      <c r="IA76" s="186">
        <f t="shared" si="206"/>
        <v>7.3538426099914926E-9</v>
      </c>
      <c r="IB76" s="82">
        <f t="shared" si="207"/>
        <v>2.3487892087574016</v>
      </c>
      <c r="IC76" s="82" t="e">
        <f t="shared" ca="1" si="208"/>
        <v>#REF!</v>
      </c>
      <c r="ID76" s="82" t="e">
        <f ca="1">ID$8+ID$9*IE76+ID$10*#REF!+ID$11*EW76/(EW76+EU76)</f>
        <v>#REF!</v>
      </c>
      <c r="IE76" s="82" t="e">
        <f t="shared" ca="1" si="209"/>
        <v>#REF!</v>
      </c>
      <c r="IF76" s="82" t="e">
        <f ca="1">IF$8+IF$9*IE76+IF$10*#REF!+IF$11*(EW76/(EW76+EU76))</f>
        <v>#REF!</v>
      </c>
      <c r="IG76" s="82" t="e">
        <f t="shared" ca="1" si="210"/>
        <v>#REF!</v>
      </c>
      <c r="IH76" s="184">
        <f t="shared" si="211"/>
        <v>4.6843204306332646E-2</v>
      </c>
      <c r="II76" s="187">
        <f t="shared" si="212"/>
        <v>-25</v>
      </c>
      <c r="IJ76" s="187"/>
      <c r="IK76" s="82">
        <f t="shared" si="213"/>
        <v>2.0709389556517528</v>
      </c>
      <c r="IL76" s="187">
        <f t="shared" si="214"/>
        <v>1983.3685103040484</v>
      </c>
      <c r="IM76" s="186">
        <f t="shared" si="215"/>
        <v>1.1795805838646915E-5</v>
      </c>
    </row>
    <row r="77" spans="1:247" ht="14" x14ac:dyDescent="0.2">
      <c r="A77" s="189" t="s">
        <v>233</v>
      </c>
      <c r="F77" s="193">
        <v>49.714800035873971</v>
      </c>
      <c r="G77" s="193">
        <v>1.7018759577322948</v>
      </c>
      <c r="H77" s="193">
        <v>18.940878306055897</v>
      </c>
      <c r="I77" s="193">
        <v>7.7213752675094165</v>
      </c>
      <c r="J77" s="193">
        <v>0.16017656072774539</v>
      </c>
      <c r="K77" s="193">
        <v>3.6239946864652395</v>
      </c>
      <c r="L77" s="193">
        <v>9.5405163983463357</v>
      </c>
      <c r="M77" s="193">
        <v>5.2157492586972092</v>
      </c>
      <c r="N77" s="193">
        <v>1.9020966586419767</v>
      </c>
      <c r="O77" s="193">
        <v>0.66072831300194967</v>
      </c>
      <c r="P77" s="193">
        <v>0.81780855694797228</v>
      </c>
      <c r="Q77" s="194">
        <v>1.5</v>
      </c>
      <c r="R77" s="176">
        <f t="shared" ca="1" si="4"/>
        <v>11.719215379850331</v>
      </c>
      <c r="T77" s="4">
        <v>46.539900000000003</v>
      </c>
      <c r="U77" s="4">
        <v>2.1901999999999999</v>
      </c>
      <c r="V77" s="4">
        <v>5.6029999999999998</v>
      </c>
      <c r="W77" s="4">
        <v>8.0030000000000001</v>
      </c>
      <c r="X77" s="4">
        <v>0.16220000000000001</v>
      </c>
      <c r="Y77" s="4">
        <v>12.8772</v>
      </c>
      <c r="Z77" s="4">
        <v>21.951799999999999</v>
      </c>
      <c r="AA77" s="4">
        <v>0.5766</v>
      </c>
      <c r="AB77" s="4">
        <v>3.7000000000000002E-3</v>
      </c>
      <c r="AC77" s="4">
        <v>0</v>
      </c>
      <c r="AE77" s="177">
        <f t="shared" ca="1" si="22"/>
        <v>1401.2709695241049</v>
      </c>
      <c r="AF77" s="178">
        <f t="shared" ca="1" si="23"/>
        <v>1128.120969524105</v>
      </c>
      <c r="AG77" s="178">
        <f t="shared" ca="1" si="24"/>
        <v>8.5062202447471371</v>
      </c>
      <c r="AH77" s="175"/>
      <c r="AI77" s="179">
        <f t="shared" ca="1" si="25"/>
        <v>1430.391923860916</v>
      </c>
      <c r="AJ77" s="179">
        <f t="shared" ca="1" si="26"/>
        <v>7.3655987812395649</v>
      </c>
      <c r="AK77" s="179"/>
      <c r="AL77" s="179">
        <f t="shared" si="27"/>
        <v>1372.4183918679034</v>
      </c>
      <c r="AM77" s="179">
        <f t="shared" si="28"/>
        <v>4.6206173530321157</v>
      </c>
      <c r="AN77" s="180"/>
      <c r="AO77" s="179">
        <f t="shared" ca="1" si="29"/>
        <v>1386.4728368912131</v>
      </c>
      <c r="AP77" s="179">
        <f t="shared" ca="1" si="30"/>
        <v>1113.3228368912132</v>
      </c>
      <c r="AQ77" s="179">
        <f t="shared" ca="1" si="31"/>
        <v>5.6851775361280401</v>
      </c>
      <c r="AR77" s="179"/>
      <c r="AS77" s="179">
        <f t="shared" ca="1" si="32"/>
        <v>1397.4243733945068</v>
      </c>
      <c r="AT77" s="179">
        <f t="shared" ca="1" si="33"/>
        <v>1124.2743733945067</v>
      </c>
      <c r="AU77" s="181">
        <f t="shared" ca="1" si="34"/>
        <v>6.1042025176683987</v>
      </c>
      <c r="AV77" s="80"/>
      <c r="AW77" s="181">
        <f t="shared" si="35"/>
        <v>1404.4323258210663</v>
      </c>
      <c r="AX77" s="181">
        <f t="shared" si="36"/>
        <v>1131.2823258210665</v>
      </c>
      <c r="AY77" s="181">
        <f t="shared" ca="1" si="37"/>
        <v>1430.391923860916</v>
      </c>
      <c r="AZ77" s="181">
        <f t="shared" ca="1" si="38"/>
        <v>1157.2419238609159</v>
      </c>
      <c r="BA77" s="181">
        <f t="shared" ca="1" si="39"/>
        <v>7.3655987812395649</v>
      </c>
      <c r="BB77" s="181"/>
      <c r="BC77" s="181">
        <f t="shared" si="40"/>
        <v>1372.4183918679034</v>
      </c>
      <c r="BD77" s="181">
        <f t="shared" si="41"/>
        <v>4.6206173530321157</v>
      </c>
      <c r="BE77" s="181">
        <f t="shared" si="42"/>
        <v>1099.2683918679036</v>
      </c>
      <c r="BF77" s="181"/>
      <c r="BG77" s="181">
        <f t="shared" ca="1" si="43"/>
        <v>7.5975061489601288</v>
      </c>
      <c r="BH77" s="181">
        <f t="shared" ca="1" si="44"/>
        <v>8.2697661783529899</v>
      </c>
      <c r="BI77" s="181">
        <f t="shared" ca="1" si="45"/>
        <v>1120.6674148165062</v>
      </c>
      <c r="BJ77" s="181">
        <f t="shared" ca="1" si="46"/>
        <v>1134.9564016331083</v>
      </c>
      <c r="BK77" s="181">
        <f t="shared" ca="1" si="47"/>
        <v>1134.9564016331083</v>
      </c>
      <c r="BL77" s="181"/>
      <c r="BM77" s="181">
        <f t="shared" si="48"/>
        <v>1108.0201073180419</v>
      </c>
      <c r="BN77" s="180"/>
      <c r="BO77" s="182">
        <f t="shared" ca="1" si="49"/>
        <v>0.73465060052087527</v>
      </c>
      <c r="BP77" s="182">
        <f t="shared" ca="1" si="50"/>
        <v>0.72354010330171115</v>
      </c>
      <c r="BQ77" s="182">
        <f t="shared" ca="1" si="51"/>
        <v>5.482060819223742E-2</v>
      </c>
      <c r="BR77" s="182">
        <f t="shared" ca="1" si="52"/>
        <v>1.3290464341303628E-2</v>
      </c>
      <c r="BS77" s="182">
        <f t="shared" ca="1" si="53"/>
        <v>2.4477239439512685E-2</v>
      </c>
      <c r="BT77" s="182">
        <f t="shared" ca="1" si="54"/>
        <v>0.11271311090973336</v>
      </c>
      <c r="BU77" s="182">
        <f t="shared" si="55"/>
        <v>0.35207280818947695</v>
      </c>
      <c r="BV77" s="181">
        <f t="shared" ca="1" si="56"/>
        <v>1.2809143343739753</v>
      </c>
      <c r="BW77" s="180"/>
      <c r="BX77" s="182">
        <f t="shared" si="57"/>
        <v>0.79515248018366103</v>
      </c>
      <c r="BY77" s="182">
        <f t="shared" si="58"/>
        <v>9.9064351131015693E-2</v>
      </c>
      <c r="BZ77" s="182">
        <f t="shared" si="59"/>
        <v>0</v>
      </c>
      <c r="CA77" s="182">
        <f t="shared" si="60"/>
        <v>3.8898101546394503E-2</v>
      </c>
      <c r="CB77" s="182">
        <f t="shared" si="61"/>
        <v>0.10722664852839581</v>
      </c>
      <c r="CC77" s="182">
        <f t="shared" si="62"/>
        <v>0</v>
      </c>
      <c r="CD77" s="182">
        <f t="shared" si="63"/>
        <v>1.040341581389467</v>
      </c>
      <c r="CE77" s="182">
        <f t="shared" si="64"/>
        <v>0.2916918319590015</v>
      </c>
      <c r="CF77" s="180"/>
      <c r="CG77" s="181">
        <f t="shared" ca="1" si="65"/>
        <v>4.1454249601410993</v>
      </c>
      <c r="CH77" s="181">
        <f t="shared" ca="1" si="66"/>
        <v>3.0656617413504605</v>
      </c>
      <c r="CI77" s="181">
        <f t="shared" ca="1" si="67"/>
        <v>10.686115523364796</v>
      </c>
      <c r="CJ77" s="181">
        <f t="shared" ca="1" si="68"/>
        <v>1119.4019846571241</v>
      </c>
      <c r="CK77" s="183">
        <f t="shared" ca="1" si="69"/>
        <v>0.27015253630326919</v>
      </c>
      <c r="CL77" s="79"/>
      <c r="CM77" s="181">
        <f t="shared" si="70"/>
        <v>-0.61390334779669264</v>
      </c>
      <c r="CN77" s="181">
        <f t="shared" si="71"/>
        <v>-1.1133909277419669</v>
      </c>
      <c r="CO77" s="181">
        <f t="shared" ca="1" si="72"/>
        <v>685.42195249191775</v>
      </c>
      <c r="CP77" s="184"/>
      <c r="CQ77" s="80">
        <f t="shared" si="73"/>
        <v>0.82741747903984852</v>
      </c>
      <c r="CR77" s="80">
        <f t="shared" si="74"/>
        <v>2.1305727649041983E-2</v>
      </c>
      <c r="CS77" s="80">
        <f t="shared" si="75"/>
        <v>0.37153182699377013</v>
      </c>
      <c r="CT77" s="80">
        <f t="shared" si="76"/>
        <v>0.10747059375987407</v>
      </c>
      <c r="CU77" s="80">
        <f t="shared" si="77"/>
        <v>2.2579955697303315E-3</v>
      </c>
      <c r="CV77" s="80">
        <f t="shared" si="78"/>
        <v>8.9915609374292618E-2</v>
      </c>
      <c r="CW77" s="80">
        <f t="shared" si="79"/>
        <v>0.17013121860760905</v>
      </c>
      <c r="CX77" s="80">
        <f t="shared" si="80"/>
        <v>0.16830725484631734</v>
      </c>
      <c r="CY77" s="80">
        <f t="shared" si="81"/>
        <v>4.0385932707163293E-2</v>
      </c>
      <c r="CZ77" s="80">
        <f t="shared" si="82"/>
        <v>8.6938965461689638E-3</v>
      </c>
      <c r="DA77" s="80">
        <f t="shared" si="83"/>
        <v>1.1523542937330959E-2</v>
      </c>
      <c r="DB77" s="80">
        <f t="shared" si="84"/>
        <v>1.8189410780311477</v>
      </c>
      <c r="DC77" s="80"/>
      <c r="DD77" s="80">
        <f t="shared" si="85"/>
        <v>0.45488965477400678</v>
      </c>
      <c r="DE77" s="80">
        <f t="shared" si="86"/>
        <v>1.1713258833047885E-2</v>
      </c>
      <c r="DF77" s="80">
        <f t="shared" si="87"/>
        <v>0.20425720848303805</v>
      </c>
      <c r="DG77" s="80">
        <f t="shared" si="88"/>
        <v>5.9084153443937852E-2</v>
      </c>
      <c r="DH77" s="80">
        <f t="shared" si="89"/>
        <v>1.2413791722018965E-3</v>
      </c>
      <c r="DI77" s="80">
        <f t="shared" si="90"/>
        <v>4.943294230927963E-2</v>
      </c>
      <c r="DJ77" s="80">
        <f t="shared" si="91"/>
        <v>9.3533111469318142E-2</v>
      </c>
      <c r="DK77" s="80">
        <f t="shared" si="92"/>
        <v>9.2530350146633633E-2</v>
      </c>
      <c r="DL77" s="80">
        <f t="shared" si="93"/>
        <v>2.2202991177085133E-2</v>
      </c>
      <c r="DM77" s="80">
        <f t="shared" si="94"/>
        <v>4.7796471535952022E-3</v>
      </c>
      <c r="DN77" s="80">
        <f t="shared" si="95"/>
        <v>6.3353030378555386E-3</v>
      </c>
      <c r="DO77" s="80">
        <f t="shared" si="96"/>
        <v>0.99999999999999989</v>
      </c>
      <c r="DP77" s="80">
        <f t="shared" si="97"/>
        <v>45.553137932936217</v>
      </c>
      <c r="DQ77" s="80">
        <f t="shared" si="98"/>
        <v>0.77457671970880915</v>
      </c>
      <c r="DR77" s="80">
        <f t="shared" si="99"/>
        <v>2.7419039845365728E-2</v>
      </c>
      <c r="DS77" s="80">
        <f t="shared" si="100"/>
        <v>5.4952383754572828E-2</v>
      </c>
      <c r="DT77" s="80">
        <f t="shared" si="101"/>
        <v>0.1113904106538393</v>
      </c>
      <c r="DU77" s="80">
        <f t="shared" si="102"/>
        <v>2.2865198237885464E-3</v>
      </c>
      <c r="DV77" s="80">
        <f t="shared" si="103"/>
        <v>0.31949861553577275</v>
      </c>
      <c r="DW77" s="80">
        <f t="shared" si="104"/>
        <v>0.39145538131225771</v>
      </c>
      <c r="DX77" s="80">
        <f t="shared" si="105"/>
        <v>9.3031660774876603E-3</v>
      </c>
      <c r="DY77" s="80">
        <f t="shared" si="106"/>
        <v>3.9279799566860591E-5</v>
      </c>
      <c r="DZ77" s="80">
        <f t="shared" si="107"/>
        <v>0</v>
      </c>
      <c r="EA77" s="80">
        <f t="shared" si="108"/>
        <v>1.6909215165114604</v>
      </c>
      <c r="EB77" s="80"/>
      <c r="EC77" s="80">
        <f t="shared" si="109"/>
        <v>1.5491534394176183</v>
      </c>
      <c r="ED77" s="80">
        <f t="shared" si="110"/>
        <v>5.4838079690731456E-2</v>
      </c>
      <c r="EE77" s="80">
        <f t="shared" si="111"/>
        <v>0.16485715126371847</v>
      </c>
      <c r="EF77" s="80">
        <f t="shared" si="112"/>
        <v>0.1113904106538393</v>
      </c>
      <c r="EG77" s="80">
        <f t="shared" si="113"/>
        <v>2.2865198237885464E-3</v>
      </c>
      <c r="EH77" s="80">
        <f t="shared" si="114"/>
        <v>0.31949861553577275</v>
      </c>
      <c r="EI77" s="80">
        <f t="shared" si="115"/>
        <v>0.39145538131225771</v>
      </c>
      <c r="EJ77" s="80">
        <f t="shared" si="116"/>
        <v>9.3031660774876603E-3</v>
      </c>
      <c r="EK77" s="80">
        <f t="shared" si="117"/>
        <v>3.9279799566860591E-5</v>
      </c>
      <c r="EL77" s="80">
        <f t="shared" si="118"/>
        <v>0</v>
      </c>
      <c r="EM77" s="80">
        <f t="shared" si="119"/>
        <v>2.6028220435747813</v>
      </c>
      <c r="EN77" s="80">
        <f t="shared" si="120"/>
        <v>2.3051902510244031</v>
      </c>
      <c r="EO77" s="80"/>
      <c r="EP77" s="80">
        <f t="shared" si="121"/>
        <v>1.7855467029432084</v>
      </c>
      <c r="EQ77" s="80">
        <f t="shared" si="122"/>
        <v>6.3206103343986728E-2</v>
      </c>
      <c r="ER77" s="80">
        <f t="shared" si="123"/>
        <v>0.21445329705679161</v>
      </c>
      <c r="ES77" s="80">
        <f t="shared" si="124"/>
        <v>3.8898101546394503E-2</v>
      </c>
      <c r="ET77" s="80">
        <f t="shared" si="125"/>
        <v>0.25335139860318612</v>
      </c>
      <c r="EU77" s="80">
        <f t="shared" si="126"/>
        <v>0.25677608869683516</v>
      </c>
      <c r="EV77" s="80">
        <f t="shared" si="127"/>
        <v>5.2708632065713934E-3</v>
      </c>
      <c r="EW77" s="80">
        <f t="shared" si="128"/>
        <v>0.7365050937488572</v>
      </c>
      <c r="EX77" s="80">
        <f t="shared" si="129"/>
        <v>0.90237912871205683</v>
      </c>
      <c r="EY77" s="80">
        <f t="shared" si="130"/>
        <v>4.2891135490970983E-2</v>
      </c>
      <c r="EZ77" s="80">
        <f t="shared" si="131"/>
        <v>1.810948220474392E-4</v>
      </c>
      <c r="FA77" s="80">
        <f t="shared" si="132"/>
        <v>0</v>
      </c>
      <c r="FB77" s="80">
        <f t="shared" si="133"/>
        <v>4.0461076095677209</v>
      </c>
      <c r="FC77" s="80">
        <f t="shared" si="134"/>
        <v>9.2034124313394666E-2</v>
      </c>
      <c r="FD77" s="80">
        <f t="shared" si="135"/>
        <v>0.13674656440285915</v>
      </c>
      <c r="FE77" s="80">
        <f t="shared" si="136"/>
        <v>3.8898101546394503E-2</v>
      </c>
      <c r="FF77" s="80">
        <f t="shared" si="137"/>
        <v>0</v>
      </c>
      <c r="FG77" s="80">
        <f t="shared" si="138"/>
        <v>0.10722664852839581</v>
      </c>
      <c r="FH77" s="80">
        <f t="shared" si="139"/>
        <v>0</v>
      </c>
      <c r="FI77" s="184">
        <f t="shared" si="140"/>
        <v>0.79515248018366103</v>
      </c>
      <c r="FJ77" s="80">
        <f t="shared" si="141"/>
        <v>9.9064351131015693E-2</v>
      </c>
      <c r="FK77" s="80">
        <f t="shared" si="142"/>
        <v>1.040341581389467</v>
      </c>
      <c r="FL77" s="80">
        <f t="shared" si="143"/>
        <v>0.79515248018366103</v>
      </c>
      <c r="FM77" s="80">
        <f t="shared" si="144"/>
        <v>2.2971848118643368</v>
      </c>
      <c r="FN77" s="80">
        <f t="shared" si="145"/>
        <v>-3.6392819431207766</v>
      </c>
      <c r="FO77" s="80">
        <f t="shared" si="146"/>
        <v>-3.6392819431207766</v>
      </c>
      <c r="FP77" s="80">
        <f t="shared" si="147"/>
        <v>0.45553137932936216</v>
      </c>
      <c r="FQ77" s="185">
        <f t="shared" ca="1" si="148"/>
        <v>1430.391923860916</v>
      </c>
      <c r="FR77" s="185">
        <f t="shared" ca="1" si="149"/>
        <v>7.3655987812395649</v>
      </c>
      <c r="FS77" s="80">
        <f t="shared" ca="1" si="150"/>
        <v>0.14303919238609161</v>
      </c>
      <c r="FT77" s="184">
        <f t="shared" ca="1" si="151"/>
        <v>-1.4614172641146743</v>
      </c>
      <c r="FU77" s="184">
        <f t="shared" ca="1" si="152"/>
        <v>5.6884506141466442</v>
      </c>
      <c r="FV77" s="80">
        <f t="shared" si="153"/>
        <v>174.84182705479969</v>
      </c>
      <c r="FW77" s="80">
        <f t="shared" si="154"/>
        <v>4.6463887919807566E-2</v>
      </c>
      <c r="FX77" s="184">
        <f t="shared" si="155"/>
        <v>74.148700968582546</v>
      </c>
      <c r="FY77" s="184">
        <f t="shared" si="156"/>
        <v>313.35942320590789</v>
      </c>
      <c r="FZ77" s="184">
        <f t="shared" si="157"/>
        <v>1.6611494615586205E-3</v>
      </c>
      <c r="GA77" s="184">
        <f t="shared" si="158"/>
        <v>0.2916918319590015</v>
      </c>
      <c r="GB77" s="80">
        <f t="shared" si="159"/>
        <v>0.95054112740959928</v>
      </c>
      <c r="GC77" s="80">
        <f t="shared" si="160"/>
        <v>0.19413832920377588</v>
      </c>
      <c r="GD77" s="80">
        <f t="shared" si="161"/>
        <v>0.13390981984383865</v>
      </c>
      <c r="GE77" s="80">
        <f t="shared" si="162"/>
        <v>0.89789579510961881</v>
      </c>
      <c r="GF77" s="80">
        <f t="shared" si="163"/>
        <v>3.351263022678852E-3</v>
      </c>
      <c r="GG77" s="80">
        <f t="shared" si="164"/>
        <v>0.16474196438344049</v>
      </c>
      <c r="GH77" s="80">
        <f t="shared" si="165"/>
        <v>0.86609018015616135</v>
      </c>
      <c r="GI77" s="80">
        <f t="shared" si="166"/>
        <v>0.30620307267356023</v>
      </c>
      <c r="GJ77" s="80">
        <f t="shared" si="167"/>
        <v>-8.1479518267329153E-3</v>
      </c>
      <c r="GK77" s="80">
        <f t="shared" si="168"/>
        <v>1.8648826052855765E-2</v>
      </c>
      <c r="GL77" s="80">
        <f t="shared" si="169"/>
        <v>1.8648826052855765E-2</v>
      </c>
      <c r="GM77" s="80">
        <f t="shared" si="170"/>
        <v>0.14609313833058474</v>
      </c>
      <c r="GN77" s="80">
        <f t="shared" si="171"/>
        <v>3.081004653754495E-2</v>
      </c>
      <c r="GO77" s="80">
        <f t="shared" si="172"/>
        <v>0.70569504721131227</v>
      </c>
      <c r="GP77" s="80">
        <f t="shared" si="173"/>
        <v>0.90237912871205683</v>
      </c>
      <c r="GQ77" s="80">
        <f t="shared" si="174"/>
        <v>4.2891135490970983E-2</v>
      </c>
      <c r="GR77" s="80">
        <f t="shared" si="175"/>
        <v>441.21490878289023</v>
      </c>
      <c r="GS77" s="80">
        <f t="shared" si="176"/>
        <v>11.749103205050774</v>
      </c>
      <c r="GT77" s="80">
        <f t="shared" si="177"/>
        <v>2.3491974620391081</v>
      </c>
      <c r="GU77" s="80">
        <f t="shared" si="178"/>
        <v>9.6610745626358316E-6</v>
      </c>
      <c r="GV77" s="80">
        <f t="shared" si="179"/>
        <v>1982.4829330552079</v>
      </c>
      <c r="GW77" s="80">
        <f t="shared" si="180"/>
        <v>-8.5100890354316179E-3</v>
      </c>
      <c r="GX77" s="184">
        <f t="shared" ca="1" si="181"/>
        <v>23.660740523364812</v>
      </c>
      <c r="GY77" s="81" t="e">
        <f>#REF!</f>
        <v>#REF!</v>
      </c>
      <c r="GZ77" s="81" t="e">
        <f>#REF!</f>
        <v>#REF!</v>
      </c>
      <c r="HA77" s="81">
        <f t="shared" si="182"/>
        <v>7.1178459173391859</v>
      </c>
      <c r="HB77" s="81">
        <f t="shared" si="183"/>
        <v>4.672253924675978</v>
      </c>
      <c r="HC77" s="81" t="e">
        <f t="shared" si="184"/>
        <v>#REF!</v>
      </c>
      <c r="HD77" s="80">
        <f t="shared" si="185"/>
        <v>441.21490878289023</v>
      </c>
      <c r="HE77" s="80">
        <f t="shared" si="186"/>
        <v>11.749103205050774</v>
      </c>
      <c r="HF77" s="81">
        <f t="shared" si="187"/>
        <v>-0.98991820569935385</v>
      </c>
      <c r="HG77" s="81"/>
      <c r="HH77" s="82">
        <f t="shared" si="188"/>
        <v>0.17001282759001188</v>
      </c>
      <c r="HI77" s="82">
        <f t="shared" si="189"/>
        <v>0.7365050937488572</v>
      </c>
      <c r="HJ77" s="82">
        <f t="shared" si="190"/>
        <v>4.2891135490970983E-2</v>
      </c>
      <c r="HK77" s="82">
        <f t="shared" si="191"/>
        <v>0</v>
      </c>
      <c r="HL77" s="82">
        <f t="shared" si="192"/>
        <v>4.9142988822423683E-2</v>
      </c>
      <c r="HM77" s="82">
        <f t="shared" si="193"/>
        <v>0</v>
      </c>
      <c r="HN77" s="82">
        <f t="shared" si="194"/>
        <v>0</v>
      </c>
      <c r="HO77" s="82">
        <f t="shared" si="195"/>
        <v>3.8898101546394503E-2</v>
      </c>
      <c r="HP77" s="82">
        <f t="shared" si="196"/>
        <v>0.16531030823436796</v>
      </c>
      <c r="HQ77" s="82">
        <f t="shared" si="197"/>
        <v>0.18754491619858302</v>
      </c>
      <c r="HR77" s="82">
        <f t="shared" si="198"/>
        <v>0.55890883920663792</v>
      </c>
      <c r="HS77" s="82">
        <f t="shared" si="199"/>
        <v>0.12901699244862724</v>
      </c>
      <c r="HT77" s="82">
        <f t="shared" si="200"/>
        <v>4.4465452083358468E-2</v>
      </c>
      <c r="HU77" s="82">
        <f t="shared" si="201"/>
        <v>1.0264283713613742E-2</v>
      </c>
      <c r="HV77" s="82">
        <f t="shared" si="202"/>
        <v>4.2891135490970983E-2</v>
      </c>
      <c r="HW77" s="82"/>
      <c r="HX77" s="186">
        <f t="shared" si="203"/>
        <v>-8.8117767669259835E-7</v>
      </c>
      <c r="HY77" s="186">
        <f t="shared" si="204"/>
        <v>1.7253753793949146E-12</v>
      </c>
      <c r="HZ77" s="186">
        <f t="shared" si="205"/>
        <v>2.6731527830018295E-5</v>
      </c>
      <c r="IA77" s="186">
        <f t="shared" si="206"/>
        <v>7.3765691841426239E-9</v>
      </c>
      <c r="IB77" s="82">
        <f t="shared" si="207"/>
        <v>2.3491974620391081</v>
      </c>
      <c r="IC77" s="82" t="e">
        <f t="shared" ca="1" si="208"/>
        <v>#REF!</v>
      </c>
      <c r="ID77" s="82" t="e">
        <f ca="1">ID$8+ID$9*IE77+ID$10*#REF!+ID$11*EW77/(EW77+EU77)</f>
        <v>#REF!</v>
      </c>
      <c r="IE77" s="82" t="e">
        <f t="shared" ca="1" si="209"/>
        <v>#REF!</v>
      </c>
      <c r="IF77" s="82" t="e">
        <f ca="1">IF$8+IF$9*IE77+IF$10*#REF!+IF$11*(EW77/(EW77+EU77))</f>
        <v>#REF!</v>
      </c>
      <c r="IG77" s="82" t="e">
        <f t="shared" ca="1" si="210"/>
        <v>#REF!</v>
      </c>
      <c r="IH77" s="184">
        <f t="shared" si="211"/>
        <v>4.6463887919807566E-2</v>
      </c>
      <c r="II77" s="187">
        <f t="shared" si="212"/>
        <v>-25</v>
      </c>
      <c r="IJ77" s="187"/>
      <c r="IK77" s="82">
        <f t="shared" si="213"/>
        <v>2.071367270514894</v>
      </c>
      <c r="IL77" s="187">
        <f t="shared" si="214"/>
        <v>1982.4829330552079</v>
      </c>
      <c r="IM77" s="186">
        <f t="shared" si="215"/>
        <v>1.1793567249818891E-5</v>
      </c>
    </row>
    <row r="78" spans="1:247" ht="14" x14ac:dyDescent="0.2">
      <c r="A78" s="189" t="s">
        <v>233</v>
      </c>
      <c r="F78" s="193">
        <v>49.714800035873971</v>
      </c>
      <c r="G78" s="193">
        <v>1.7018759577322948</v>
      </c>
      <c r="H78" s="193">
        <v>18.940878306055897</v>
      </c>
      <c r="I78" s="193">
        <v>7.7213752675094165</v>
      </c>
      <c r="J78" s="193">
        <v>0.16017656072774539</v>
      </c>
      <c r="K78" s="193">
        <v>3.6239946864652395</v>
      </c>
      <c r="L78" s="193">
        <v>9.5405163983463357</v>
      </c>
      <c r="M78" s="193">
        <v>5.2157492586972092</v>
      </c>
      <c r="N78" s="193">
        <v>1.9020966586419767</v>
      </c>
      <c r="O78" s="193">
        <v>0.66072831300194967</v>
      </c>
      <c r="P78" s="193">
        <v>0.81780855694797228</v>
      </c>
      <c r="Q78" s="194">
        <v>1.5</v>
      </c>
      <c r="R78" s="176">
        <f t="shared" ca="1" si="4"/>
        <v>11.79725839051985</v>
      </c>
      <c r="T78" s="4">
        <v>47.427599999999998</v>
      </c>
      <c r="U78" s="4">
        <v>2.0912999999999999</v>
      </c>
      <c r="V78" s="4">
        <v>5.0842999999999998</v>
      </c>
      <c r="W78" s="4">
        <v>8.0797000000000008</v>
      </c>
      <c r="X78" s="4">
        <v>0.19020000000000001</v>
      </c>
      <c r="Y78" s="4">
        <v>12.892099999999999</v>
      </c>
      <c r="Z78" s="4">
        <v>21.895</v>
      </c>
      <c r="AA78" s="4">
        <v>0.57479999999999998</v>
      </c>
      <c r="AB78" s="4">
        <v>0</v>
      </c>
      <c r="AC78" s="4">
        <v>1.6400000000000001E-2</v>
      </c>
      <c r="AE78" s="177">
        <f t="shared" ca="1" si="22"/>
        <v>1400.3190606711914</v>
      </c>
      <c r="AF78" s="178">
        <f t="shared" ca="1" si="23"/>
        <v>1127.1690606711913</v>
      </c>
      <c r="AG78" s="178">
        <f t="shared" ca="1" si="24"/>
        <v>8.5395117009974477</v>
      </c>
      <c r="AH78" s="175"/>
      <c r="AI78" s="179">
        <f t="shared" ca="1" si="25"/>
        <v>1430.9538330050375</v>
      </c>
      <c r="AJ78" s="179">
        <f t="shared" ca="1" si="26"/>
        <v>7.4546164252498164</v>
      </c>
      <c r="AK78" s="179"/>
      <c r="AL78" s="179">
        <f t="shared" si="27"/>
        <v>1372.3173836454091</v>
      </c>
      <c r="AM78" s="179">
        <f t="shared" si="28"/>
        <v>4.680745674325073</v>
      </c>
      <c r="AN78" s="180"/>
      <c r="AO78" s="179">
        <f t="shared" ca="1" si="29"/>
        <v>1385.5178129839699</v>
      </c>
      <c r="AP78" s="179">
        <f t="shared" ca="1" si="30"/>
        <v>1112.36781298397</v>
      </c>
      <c r="AQ78" s="179">
        <f t="shared" ca="1" si="31"/>
        <v>5.7140108131772047</v>
      </c>
      <c r="AR78" s="179"/>
      <c r="AS78" s="179">
        <f t="shared" ca="1" si="32"/>
        <v>1398.2495423193866</v>
      </c>
      <c r="AT78" s="179">
        <f t="shared" ca="1" si="33"/>
        <v>1125.0995423193867</v>
      </c>
      <c r="AU78" s="181">
        <f t="shared" ca="1" si="34"/>
        <v>6.2017498255805856</v>
      </c>
      <c r="AV78" s="80"/>
      <c r="AW78" s="181">
        <f t="shared" si="35"/>
        <v>1404.7416698192335</v>
      </c>
      <c r="AX78" s="181">
        <f t="shared" si="36"/>
        <v>1131.5916698192336</v>
      </c>
      <c r="AY78" s="181">
        <f t="shared" ca="1" si="37"/>
        <v>1430.9538330050375</v>
      </c>
      <c r="AZ78" s="181">
        <f t="shared" ca="1" si="38"/>
        <v>1157.8038330050376</v>
      </c>
      <c r="BA78" s="181">
        <f t="shared" ca="1" si="39"/>
        <v>7.4546164252498164</v>
      </c>
      <c r="BB78" s="181"/>
      <c r="BC78" s="181">
        <f t="shared" si="40"/>
        <v>1372.3173836454091</v>
      </c>
      <c r="BD78" s="181">
        <f t="shared" si="41"/>
        <v>4.680745674325073</v>
      </c>
      <c r="BE78" s="181">
        <f t="shared" si="42"/>
        <v>1099.1673836454092</v>
      </c>
      <c r="BF78" s="181"/>
      <c r="BG78" s="181">
        <f t="shared" ca="1" si="43"/>
        <v>7.6609083578515502</v>
      </c>
      <c r="BH78" s="181">
        <f t="shared" ca="1" si="44"/>
        <v>8.303558867010425</v>
      </c>
      <c r="BI78" s="181">
        <f t="shared" ca="1" si="45"/>
        <v>1120.0002953110584</v>
      </c>
      <c r="BJ78" s="181">
        <f t="shared" ca="1" si="46"/>
        <v>1135.7111631321995</v>
      </c>
      <c r="BK78" s="181">
        <f t="shared" ca="1" si="47"/>
        <v>1135.7111631321995</v>
      </c>
      <c r="BL78" s="181"/>
      <c r="BM78" s="181">
        <f t="shared" si="48"/>
        <v>1108.317251073237</v>
      </c>
      <c r="BN78" s="180"/>
      <c r="BO78" s="182">
        <f t="shared" ca="1" si="49"/>
        <v>0.73823428908879218</v>
      </c>
      <c r="BP78" s="182">
        <f t="shared" ca="1" si="50"/>
        <v>0.7238245371493881</v>
      </c>
      <c r="BQ78" s="182">
        <f t="shared" ca="1" si="51"/>
        <v>5.3189618700951152E-2</v>
      </c>
      <c r="BR78" s="182">
        <f t="shared" ca="1" si="52"/>
        <v>1.2913968701384625E-2</v>
      </c>
      <c r="BS78" s="182">
        <f t="shared" ca="1" si="53"/>
        <v>2.447762174817656E-2</v>
      </c>
      <c r="BT78" s="182">
        <f t="shared" ca="1" si="54"/>
        <v>0.1142607476002994</v>
      </c>
      <c r="BU78" s="182">
        <f t="shared" si="55"/>
        <v>0.35207280818947695</v>
      </c>
      <c r="BV78" s="181">
        <f t="shared" ca="1" si="56"/>
        <v>1.2807393020896769</v>
      </c>
      <c r="BW78" s="180"/>
      <c r="BX78" s="182">
        <f t="shared" si="57"/>
        <v>0.80068352173468871</v>
      </c>
      <c r="BY78" s="182">
        <f t="shared" si="58"/>
        <v>9.5500780736987922E-2</v>
      </c>
      <c r="BZ78" s="182">
        <f t="shared" si="59"/>
        <v>0</v>
      </c>
      <c r="CA78" s="182">
        <f t="shared" si="60"/>
        <v>3.940560488584699E-2</v>
      </c>
      <c r="CB78" s="182">
        <f t="shared" si="61"/>
        <v>9.467960648540541E-2</v>
      </c>
      <c r="CC78" s="182">
        <f t="shared" si="62"/>
        <v>2.4749564407554911E-4</v>
      </c>
      <c r="CD78" s="182">
        <f t="shared" si="63"/>
        <v>1.0305170094870046</v>
      </c>
      <c r="CE78" s="182">
        <f t="shared" si="64"/>
        <v>0.29414702629758804</v>
      </c>
      <c r="CF78" s="180"/>
      <c r="CG78" s="181">
        <f t="shared" ca="1" si="65"/>
        <v>4.0794222702461411</v>
      </c>
      <c r="CH78" s="181">
        <f t="shared" ca="1" si="66"/>
        <v>3.5544243463388234</v>
      </c>
      <c r="CI78" s="181">
        <f t="shared" ca="1" si="67"/>
        <v>9.8834521662954469</v>
      </c>
      <c r="CJ78" s="181">
        <f t="shared" ca="1" si="68"/>
        <v>1128.3648274327738</v>
      </c>
      <c r="CK78" s="183">
        <f t="shared" ca="1" si="69"/>
        <v>0.27028005469662453</v>
      </c>
      <c r="CL78" s="79"/>
      <c r="CM78" s="181">
        <f t="shared" si="70"/>
        <v>-1.0474834880410959</v>
      </c>
      <c r="CN78" s="181">
        <f t="shared" si="71"/>
        <v>-1.5312527813681598</v>
      </c>
      <c r="CO78" s="181">
        <f t="shared" ca="1" si="72"/>
        <v>719.80818218840579</v>
      </c>
      <c r="CP78" s="184"/>
      <c r="CQ78" s="80">
        <f t="shared" si="73"/>
        <v>0.82741747903984852</v>
      </c>
      <c r="CR78" s="80">
        <f t="shared" si="74"/>
        <v>2.1305727649041983E-2</v>
      </c>
      <c r="CS78" s="80">
        <f t="shared" si="75"/>
        <v>0.37153182699377013</v>
      </c>
      <c r="CT78" s="80">
        <f t="shared" si="76"/>
        <v>0.10747059375987407</v>
      </c>
      <c r="CU78" s="80">
        <f t="shared" si="77"/>
        <v>2.2579955697303315E-3</v>
      </c>
      <c r="CV78" s="80">
        <f t="shared" si="78"/>
        <v>8.9915609374292618E-2</v>
      </c>
      <c r="CW78" s="80">
        <f t="shared" si="79"/>
        <v>0.17013121860760905</v>
      </c>
      <c r="CX78" s="80">
        <f t="shared" si="80"/>
        <v>0.16830725484631734</v>
      </c>
      <c r="CY78" s="80">
        <f t="shared" si="81"/>
        <v>4.0385932707163293E-2</v>
      </c>
      <c r="CZ78" s="80">
        <f t="shared" si="82"/>
        <v>8.6938965461689638E-3</v>
      </c>
      <c r="DA78" s="80">
        <f t="shared" si="83"/>
        <v>1.1523542937330959E-2</v>
      </c>
      <c r="DB78" s="80">
        <f t="shared" si="84"/>
        <v>1.8189410780311477</v>
      </c>
      <c r="DC78" s="80"/>
      <c r="DD78" s="80">
        <f t="shared" si="85"/>
        <v>0.45488965477400678</v>
      </c>
      <c r="DE78" s="80">
        <f t="shared" si="86"/>
        <v>1.1713258833047885E-2</v>
      </c>
      <c r="DF78" s="80">
        <f t="shared" si="87"/>
        <v>0.20425720848303805</v>
      </c>
      <c r="DG78" s="80">
        <f t="shared" si="88"/>
        <v>5.9084153443937852E-2</v>
      </c>
      <c r="DH78" s="80">
        <f t="shared" si="89"/>
        <v>1.2413791722018965E-3</v>
      </c>
      <c r="DI78" s="80">
        <f t="shared" si="90"/>
        <v>4.943294230927963E-2</v>
      </c>
      <c r="DJ78" s="80">
        <f t="shared" si="91"/>
        <v>9.3533111469318142E-2</v>
      </c>
      <c r="DK78" s="80">
        <f t="shared" si="92"/>
        <v>9.2530350146633633E-2</v>
      </c>
      <c r="DL78" s="80">
        <f t="shared" si="93"/>
        <v>2.2202991177085133E-2</v>
      </c>
      <c r="DM78" s="80">
        <f t="shared" si="94"/>
        <v>4.7796471535952022E-3</v>
      </c>
      <c r="DN78" s="80">
        <f t="shared" si="95"/>
        <v>6.3353030378555386E-3</v>
      </c>
      <c r="DO78" s="80">
        <f t="shared" si="96"/>
        <v>0.99999999999999989</v>
      </c>
      <c r="DP78" s="80">
        <f t="shared" si="97"/>
        <v>45.553137932936217</v>
      </c>
      <c r="DQ78" s="80">
        <f t="shared" si="98"/>
        <v>0.7893509618985326</v>
      </c>
      <c r="DR78" s="80">
        <f t="shared" si="99"/>
        <v>2.6180914084838532E-2</v>
      </c>
      <c r="DS78" s="80">
        <f t="shared" si="100"/>
        <v>4.9865144516040447E-2</v>
      </c>
      <c r="DT78" s="80">
        <f t="shared" si="101"/>
        <v>0.11245796588277214</v>
      </c>
      <c r="DU78" s="80">
        <f t="shared" si="102"/>
        <v>2.6812334801762116E-3</v>
      </c>
      <c r="DV78" s="80">
        <f t="shared" si="103"/>
        <v>0.31986830222010498</v>
      </c>
      <c r="DW78" s="80">
        <f t="shared" si="104"/>
        <v>0.3904424955507923</v>
      </c>
      <c r="DX78" s="80">
        <f t="shared" si="105"/>
        <v>9.2741239357265123E-3</v>
      </c>
      <c r="DY78" s="80">
        <f t="shared" si="106"/>
        <v>0</v>
      </c>
      <c r="DZ78" s="80">
        <f t="shared" si="107"/>
        <v>1.0789601455806715E-4</v>
      </c>
      <c r="EA78" s="80">
        <f t="shared" si="108"/>
        <v>1.7002290375835418</v>
      </c>
      <c r="EB78" s="80"/>
      <c r="EC78" s="80">
        <f t="shared" si="109"/>
        <v>1.5787019237970652</v>
      </c>
      <c r="ED78" s="80">
        <f t="shared" si="110"/>
        <v>5.2361828169677063E-2</v>
      </c>
      <c r="EE78" s="80">
        <f t="shared" si="111"/>
        <v>0.14959543354812133</v>
      </c>
      <c r="EF78" s="80">
        <f t="shared" si="112"/>
        <v>0.11245796588277214</v>
      </c>
      <c r="EG78" s="80">
        <f t="shared" si="113"/>
        <v>2.6812334801762116E-3</v>
      </c>
      <c r="EH78" s="80">
        <f t="shared" si="114"/>
        <v>0.31986830222010498</v>
      </c>
      <c r="EI78" s="80">
        <f t="shared" si="115"/>
        <v>0.3904424955507923</v>
      </c>
      <c r="EJ78" s="80">
        <f t="shared" si="116"/>
        <v>9.2741239357265123E-3</v>
      </c>
      <c r="EK78" s="80">
        <f t="shared" si="117"/>
        <v>0</v>
      </c>
      <c r="EL78" s="80">
        <f t="shared" si="118"/>
        <v>3.2368804367420144E-4</v>
      </c>
      <c r="EM78" s="80">
        <f t="shared" si="119"/>
        <v>2.61570699462811</v>
      </c>
      <c r="EN78" s="80">
        <f t="shared" si="120"/>
        <v>2.2938349028856173</v>
      </c>
      <c r="EO78" s="80"/>
      <c r="EP78" s="80">
        <f t="shared" si="121"/>
        <v>1.8106407870291892</v>
      </c>
      <c r="EQ78" s="80">
        <f t="shared" si="122"/>
        <v>6.0054694517252281E-2</v>
      </c>
      <c r="ER78" s="80">
        <f t="shared" si="123"/>
        <v>0.18935921297081082</v>
      </c>
      <c r="ES78" s="80">
        <f t="shared" si="124"/>
        <v>3.940560488584699E-2</v>
      </c>
      <c r="ET78" s="80">
        <f t="shared" si="125"/>
        <v>0.22876481785665781</v>
      </c>
      <c r="EU78" s="80">
        <f t="shared" si="126"/>
        <v>0.2579600072494227</v>
      </c>
      <c r="EV78" s="80">
        <f t="shared" si="127"/>
        <v>6.1503069396136659E-3</v>
      </c>
      <c r="EW78" s="80">
        <f t="shared" si="128"/>
        <v>0.73372507595924186</v>
      </c>
      <c r="EX78" s="80">
        <f t="shared" si="129"/>
        <v>0.89561062386416967</v>
      </c>
      <c r="EY78" s="80">
        <f t="shared" si="130"/>
        <v>4.2546618354912809E-2</v>
      </c>
      <c r="EZ78" s="80">
        <f t="shared" si="131"/>
        <v>0</v>
      </c>
      <c r="FA78" s="80">
        <f t="shared" si="132"/>
        <v>4.9499128815109822E-4</v>
      </c>
      <c r="FB78" s="80">
        <f t="shared" si="133"/>
        <v>4.0359479230586111</v>
      </c>
      <c r="FC78" s="80">
        <f t="shared" si="134"/>
        <v>7.1895846117220968E-2</v>
      </c>
      <c r="FD78" s="80">
        <f t="shared" si="135"/>
        <v>0.10688321180725779</v>
      </c>
      <c r="FE78" s="80">
        <f t="shared" si="136"/>
        <v>3.940560488584699E-2</v>
      </c>
      <c r="FF78" s="80">
        <f t="shared" si="137"/>
        <v>0</v>
      </c>
      <c r="FG78" s="80">
        <f t="shared" si="138"/>
        <v>9.467960648540541E-2</v>
      </c>
      <c r="FH78" s="80">
        <f t="shared" si="139"/>
        <v>2.4749564407554911E-4</v>
      </c>
      <c r="FI78" s="184">
        <f t="shared" si="140"/>
        <v>0.80068352173468871</v>
      </c>
      <c r="FJ78" s="80">
        <f t="shared" si="141"/>
        <v>9.5500780736987922E-2</v>
      </c>
      <c r="FK78" s="80">
        <f t="shared" si="142"/>
        <v>1.0305170094870046</v>
      </c>
      <c r="FL78" s="80">
        <f t="shared" si="143"/>
        <v>0.80068352173468871</v>
      </c>
      <c r="FM78" s="80">
        <f t="shared" si="144"/>
        <v>2.3101474280378804</v>
      </c>
      <c r="FN78" s="80">
        <f t="shared" si="145"/>
        <v>-3.6332511967533421</v>
      </c>
      <c r="FO78" s="80">
        <f t="shared" si="146"/>
        <v>-3.6332511967533421</v>
      </c>
      <c r="FP78" s="80">
        <f t="shared" si="147"/>
        <v>0.45553137932936216</v>
      </c>
      <c r="FQ78" s="185">
        <f t="shared" ca="1" si="148"/>
        <v>1430.9538330050375</v>
      </c>
      <c r="FR78" s="185">
        <f t="shared" ca="1" si="149"/>
        <v>7.4546164252498164</v>
      </c>
      <c r="FS78" s="80">
        <f t="shared" ca="1" si="150"/>
        <v>0.14309538330050375</v>
      </c>
      <c r="FT78" s="184">
        <f t="shared" ca="1" si="151"/>
        <v>-1.5784629648477753</v>
      </c>
      <c r="FU78" s="184">
        <f t="shared" ca="1" si="152"/>
        <v>5.6877976279202977</v>
      </c>
      <c r="FV78" s="80">
        <f t="shared" si="153"/>
        <v>175.19552574841072</v>
      </c>
      <c r="FW78" s="80">
        <f t="shared" si="154"/>
        <v>5.3438128251336613E-2</v>
      </c>
      <c r="FX78" s="184">
        <f t="shared" si="155"/>
        <v>73.987709241851704</v>
      </c>
      <c r="FY78" s="184">
        <f t="shared" si="156"/>
        <v>313.74150615091702</v>
      </c>
      <c r="FZ78" s="184">
        <f t="shared" si="157"/>
        <v>1.6611494615586205E-3</v>
      </c>
      <c r="GA78" s="184">
        <f t="shared" si="158"/>
        <v>0.29414702629758804</v>
      </c>
      <c r="GB78" s="80">
        <f t="shared" si="159"/>
        <v>0.94430754915869619</v>
      </c>
      <c r="GC78" s="80">
        <f t="shared" si="160"/>
        <v>0.17185113680847136</v>
      </c>
      <c r="GD78" s="80">
        <f t="shared" si="161"/>
        <v>0.13296164873313956</v>
      </c>
      <c r="GE78" s="80">
        <f t="shared" si="162"/>
        <v>0.90053970059690069</v>
      </c>
      <c r="GF78" s="80">
        <f t="shared" si="163"/>
        <v>1.9249536494542863E-2</v>
      </c>
      <c r="GG78" s="80">
        <f t="shared" si="164"/>
        <v>0.18606416113220173</v>
      </c>
      <c r="GH78" s="80">
        <f t="shared" si="165"/>
        <v>0.86703835126686046</v>
      </c>
      <c r="GI78" s="80">
        <f t="shared" si="166"/>
        <v>0.33190894770404533</v>
      </c>
      <c r="GJ78" s="80">
        <f t="shared" si="167"/>
        <v>-1.0362369147183576E-2</v>
      </c>
      <c r="GK78" s="80">
        <f t="shared" si="168"/>
        <v>2.1816310736290031E-2</v>
      </c>
      <c r="GL78" s="80">
        <f t="shared" si="169"/>
        <v>2.1816310736290031E-2</v>
      </c>
      <c r="GM78" s="80">
        <f t="shared" si="170"/>
        <v>0.16424785039591169</v>
      </c>
      <c r="GN78" s="80">
        <f t="shared" si="171"/>
        <v>3.3876140105013774E-2</v>
      </c>
      <c r="GO78" s="80">
        <f t="shared" si="172"/>
        <v>0.69984893585422814</v>
      </c>
      <c r="GP78" s="80">
        <f t="shared" si="173"/>
        <v>0.89561062386416967</v>
      </c>
      <c r="GQ78" s="80">
        <f t="shared" si="174"/>
        <v>4.2546618354912809E-2</v>
      </c>
      <c r="GR78" s="80">
        <f t="shared" si="175"/>
        <v>441.14007277301226</v>
      </c>
      <c r="GS78" s="80">
        <f t="shared" si="176"/>
        <v>11.780824874905827</v>
      </c>
      <c r="GT78" s="80">
        <f t="shared" si="177"/>
        <v>2.3038016774429462</v>
      </c>
      <c r="GU78" s="80">
        <f t="shared" si="178"/>
        <v>9.4743843984841156E-6</v>
      </c>
      <c r="GV78" s="80">
        <f t="shared" si="179"/>
        <v>1939.1792055353505</v>
      </c>
      <c r="GW78" s="80">
        <f t="shared" si="180"/>
        <v>-8.3682316105934407E-3</v>
      </c>
      <c r="GX78" s="184">
        <f t="shared" ca="1" si="181"/>
        <v>22.858077166295434</v>
      </c>
      <c r="GY78" s="81" t="e">
        <f>#REF!</f>
        <v>#REF!</v>
      </c>
      <c r="GZ78" s="81" t="e">
        <f>#REF!</f>
        <v>#REF!</v>
      </c>
      <c r="HA78" s="81">
        <f t="shared" si="182"/>
        <v>7.1178459173391859</v>
      </c>
      <c r="HB78" s="81">
        <f t="shared" si="183"/>
        <v>4.672253924675978</v>
      </c>
      <c r="HC78" s="81" t="e">
        <f t="shared" si="184"/>
        <v>#REF!</v>
      </c>
      <c r="HD78" s="80">
        <f t="shared" si="185"/>
        <v>441.14007277301226</v>
      </c>
      <c r="HE78" s="80">
        <f t="shared" si="186"/>
        <v>11.780824874905827</v>
      </c>
      <c r="HF78" s="81">
        <f t="shared" si="187"/>
        <v>-1.4004870691824181</v>
      </c>
      <c r="HG78" s="81"/>
      <c r="HH78" s="82">
        <f t="shared" si="188"/>
        <v>0.19221446807181539</v>
      </c>
      <c r="HI78" s="82">
        <f t="shared" si="189"/>
        <v>0.73372507595924197</v>
      </c>
      <c r="HJ78" s="82">
        <f t="shared" si="190"/>
        <v>4.2546618354912809E-2</v>
      </c>
      <c r="HK78" s="82">
        <f t="shared" si="191"/>
        <v>0</v>
      </c>
      <c r="HL78" s="82">
        <f t="shared" si="192"/>
        <v>2.934922776230816E-2</v>
      </c>
      <c r="HM78" s="82">
        <f t="shared" si="193"/>
        <v>0</v>
      </c>
      <c r="HN78" s="82">
        <f t="shared" si="194"/>
        <v>0</v>
      </c>
      <c r="HO78" s="82">
        <f t="shared" si="195"/>
        <v>3.940560488584699E-2</v>
      </c>
      <c r="HP78" s="82">
        <f t="shared" si="196"/>
        <v>0.16000998520850265</v>
      </c>
      <c r="HQ78" s="82">
        <f t="shared" si="197"/>
        <v>0.20758857239751738</v>
      </c>
      <c r="HR78" s="82">
        <f t="shared" si="198"/>
        <v>0.55964168875227405</v>
      </c>
      <c r="HS78" s="82">
        <f t="shared" si="199"/>
        <v>0.14660972214108481</v>
      </c>
      <c r="HT78" s="82">
        <f t="shared" si="200"/>
        <v>4.9004907980051395E-2</v>
      </c>
      <c r="HU78" s="82">
        <f t="shared" si="201"/>
        <v>1.2837849800866129E-2</v>
      </c>
      <c r="HV78" s="82">
        <f t="shared" si="202"/>
        <v>4.2546618354912809E-2</v>
      </c>
      <c r="HW78" s="82"/>
      <c r="HX78" s="186">
        <f t="shared" si="203"/>
        <v>-8.8279721915172267E-7</v>
      </c>
      <c r="HY78" s="186">
        <f t="shared" si="204"/>
        <v>1.7001098729983455E-12</v>
      </c>
      <c r="HZ78" s="186">
        <f t="shared" si="205"/>
        <v>2.6922072730621043E-5</v>
      </c>
      <c r="IA78" s="186">
        <f t="shared" si="206"/>
        <v>7.4495813140346306E-9</v>
      </c>
      <c r="IB78" s="82">
        <f t="shared" si="207"/>
        <v>2.3038016774429462</v>
      </c>
      <c r="IC78" s="82" t="e">
        <f t="shared" ca="1" si="208"/>
        <v>#REF!</v>
      </c>
      <c r="ID78" s="82" t="e">
        <f ca="1">ID$8+ID$9*IE78+ID$10*#REF!+ID$11*EW78/(EW78+EU78)</f>
        <v>#REF!</v>
      </c>
      <c r="IE78" s="82" t="e">
        <f t="shared" ca="1" si="209"/>
        <v>#REF!</v>
      </c>
      <c r="IF78" s="82" t="e">
        <f ca="1">IF$8+IF$9*IE78+IF$10*#REF!+IF$11*(EW78/(EW78+EU78))</f>
        <v>#REF!</v>
      </c>
      <c r="IG78" s="82" t="e">
        <f t="shared" ca="1" si="210"/>
        <v>#REF!</v>
      </c>
      <c r="IH78" s="184">
        <f t="shared" si="211"/>
        <v>5.3438128251336613E-2</v>
      </c>
      <c r="II78" s="187">
        <f t="shared" si="212"/>
        <v>-25</v>
      </c>
      <c r="IJ78" s="187"/>
      <c r="IK78" s="82">
        <f t="shared" si="213"/>
        <v>2.0731440012434752</v>
      </c>
      <c r="IL78" s="187">
        <f t="shared" si="214"/>
        <v>1939.1792055353505</v>
      </c>
      <c r="IM78" s="186">
        <f t="shared" si="215"/>
        <v>1.2042487468687844E-5</v>
      </c>
    </row>
    <row r="79" spans="1:247" ht="14" x14ac:dyDescent="0.2">
      <c r="A79" s="189" t="s">
        <v>233</v>
      </c>
      <c r="F79" s="193">
        <v>49.714800035873971</v>
      </c>
      <c r="G79" s="193">
        <v>1.7018759577322948</v>
      </c>
      <c r="H79" s="193">
        <v>18.940878306055897</v>
      </c>
      <c r="I79" s="193">
        <v>7.7213752675094165</v>
      </c>
      <c r="J79" s="193">
        <v>0.16017656072774539</v>
      </c>
      <c r="K79" s="193">
        <v>3.6239946864652395</v>
      </c>
      <c r="L79" s="193">
        <v>9.5405163983463357</v>
      </c>
      <c r="M79" s="193">
        <v>5.2157492586972092</v>
      </c>
      <c r="N79" s="193">
        <v>1.9020966586419767</v>
      </c>
      <c r="O79" s="193">
        <v>0.66072831300194967</v>
      </c>
      <c r="P79" s="193">
        <v>0.81780855694797228</v>
      </c>
      <c r="Q79" s="194">
        <v>1.5</v>
      </c>
      <c r="R79" s="176">
        <f t="shared" ref="R79:R142" ca="1" si="216">0.7996+15.347*(AJ79/10)^0.5-0.00233*(AI79-273.15)+0.06248*(N79+M79)</f>
        <v>11.541367784720943</v>
      </c>
      <c r="T79" s="4">
        <v>46.832799999999999</v>
      </c>
      <c r="U79" s="4">
        <v>2.1208999999999998</v>
      </c>
      <c r="V79" s="4">
        <v>5.3681999999999999</v>
      </c>
      <c r="W79" s="4">
        <v>8.2417999999999996</v>
      </c>
      <c r="X79" s="4">
        <v>0.14069999999999999</v>
      </c>
      <c r="Y79" s="4">
        <v>12.7515</v>
      </c>
      <c r="Z79" s="4">
        <v>21.969000000000001</v>
      </c>
      <c r="AA79" s="4">
        <v>0.62250000000000005</v>
      </c>
      <c r="AB79" s="4">
        <v>1.5E-3</v>
      </c>
      <c r="AC79" s="4">
        <v>0</v>
      </c>
      <c r="AE79" s="177">
        <f t="shared" ca="1" si="22"/>
        <v>1398.4628241669448</v>
      </c>
      <c r="AF79" s="178">
        <f t="shared" ca="1" si="23"/>
        <v>1125.3128241669447</v>
      </c>
      <c r="AG79" s="178">
        <f t="shared" ca="1" si="24"/>
        <v>8.31657854246032</v>
      </c>
      <c r="AH79" s="175"/>
      <c r="AI79" s="179">
        <f t="shared" ca="1" si="25"/>
        <v>1428.5373304946779</v>
      </c>
      <c r="AJ79" s="179">
        <f t="shared" ca="1" si="26"/>
        <v>7.1632638916799047</v>
      </c>
      <c r="AK79" s="179"/>
      <c r="AL79" s="179">
        <f t="shared" si="27"/>
        <v>1370.9631080278568</v>
      </c>
      <c r="AM79" s="179">
        <f t="shared" si="28"/>
        <v>4.4749758567947628</v>
      </c>
      <c r="AN79" s="180"/>
      <c r="AO79" s="179">
        <f t="shared" ca="1" si="29"/>
        <v>1383.4480353141462</v>
      </c>
      <c r="AP79" s="179">
        <f t="shared" ca="1" si="30"/>
        <v>1110.2980353141461</v>
      </c>
      <c r="AQ79" s="179">
        <f t="shared" ca="1" si="31"/>
        <v>5.4422150494051822</v>
      </c>
      <c r="AR79" s="179"/>
      <c r="AS79" s="179">
        <f t="shared" ca="1" si="32"/>
        <v>1395.8195245104605</v>
      </c>
      <c r="AT79" s="179">
        <f t="shared" ca="1" si="33"/>
        <v>1122.6695245104606</v>
      </c>
      <c r="AU79" s="181">
        <f t="shared" ca="1" si="34"/>
        <v>5.9144321704154104</v>
      </c>
      <c r="AV79" s="80"/>
      <c r="AW79" s="181">
        <f t="shared" si="35"/>
        <v>1402.8221318800774</v>
      </c>
      <c r="AX79" s="181">
        <f t="shared" si="36"/>
        <v>1129.6721318800774</v>
      </c>
      <c r="AY79" s="181">
        <f t="shared" ca="1" si="37"/>
        <v>1428.5373304946779</v>
      </c>
      <c r="AZ79" s="181">
        <f t="shared" ca="1" si="38"/>
        <v>1155.3873304946778</v>
      </c>
      <c r="BA79" s="181">
        <f t="shared" ca="1" si="39"/>
        <v>7.1632638916799047</v>
      </c>
      <c r="BB79" s="181"/>
      <c r="BC79" s="181">
        <f t="shared" si="40"/>
        <v>1370.9631080278568</v>
      </c>
      <c r="BD79" s="181">
        <f t="shared" si="41"/>
        <v>4.4749758567947628</v>
      </c>
      <c r="BE79" s="181">
        <f t="shared" si="42"/>
        <v>1097.8131080278567</v>
      </c>
      <c r="BF79" s="181"/>
      <c r="BG79" s="181">
        <f t="shared" ca="1" si="43"/>
        <v>7.404652858390083</v>
      </c>
      <c r="BH79" s="181">
        <f t="shared" ca="1" si="44"/>
        <v>8.1173542312955025</v>
      </c>
      <c r="BI79" s="181">
        <f t="shared" ca="1" si="45"/>
        <v>1117.8618711418126</v>
      </c>
      <c r="BJ79" s="181">
        <f t="shared" ca="1" si="46"/>
        <v>1133.2412867205771</v>
      </c>
      <c r="BK79" s="181">
        <f t="shared" ca="1" si="47"/>
        <v>1133.2412867205771</v>
      </c>
      <c r="BL79" s="181"/>
      <c r="BM79" s="181">
        <f t="shared" si="48"/>
        <v>1107.3009017662939</v>
      </c>
      <c r="BN79" s="180"/>
      <c r="BO79" s="182">
        <f t="shared" ca="1" si="49"/>
        <v>0.74153453919870238</v>
      </c>
      <c r="BP79" s="182">
        <f t="shared" ca="1" si="50"/>
        <v>0.72912798263421108</v>
      </c>
      <c r="BQ79" s="182">
        <f t="shared" ca="1" si="51"/>
        <v>5.3580935767539042E-2</v>
      </c>
      <c r="BR79" s="182">
        <f t="shared" ca="1" si="52"/>
        <v>1.2914438882398491E-2</v>
      </c>
      <c r="BS79" s="182">
        <f t="shared" ca="1" si="53"/>
        <v>2.447648149666537E-2</v>
      </c>
      <c r="BT79" s="182">
        <f t="shared" ca="1" si="54"/>
        <v>0.11425745664752054</v>
      </c>
      <c r="BU79" s="182">
        <f t="shared" si="55"/>
        <v>0.35207280818947695</v>
      </c>
      <c r="BV79" s="181">
        <f t="shared" ca="1" si="56"/>
        <v>1.2864301036178114</v>
      </c>
      <c r="BW79" s="180"/>
      <c r="BX79" s="182">
        <f t="shared" si="57"/>
        <v>0.80007303458543</v>
      </c>
      <c r="BY79" s="182">
        <f t="shared" si="58"/>
        <v>9.6452773785622725E-2</v>
      </c>
      <c r="BZ79" s="182">
        <f t="shared" si="59"/>
        <v>0</v>
      </c>
      <c r="CA79" s="182">
        <f t="shared" si="60"/>
        <v>3.7927651599842238E-2</v>
      </c>
      <c r="CB79" s="182">
        <f t="shared" si="61"/>
        <v>0.10230871784756279</v>
      </c>
      <c r="CC79" s="182">
        <f t="shared" si="62"/>
        <v>0</v>
      </c>
      <c r="CD79" s="182">
        <f t="shared" si="63"/>
        <v>1.0367621778184577</v>
      </c>
      <c r="CE79" s="182">
        <f t="shared" si="64"/>
        <v>0.30335676777136816</v>
      </c>
      <c r="CF79" s="180"/>
      <c r="CG79" s="181">
        <f t="shared" ca="1" si="65"/>
        <v>4.2830258203862286</v>
      </c>
      <c r="CH79" s="181">
        <f t="shared" ca="1" si="66"/>
        <v>3.119236894436682</v>
      </c>
      <c r="CI79" s="181">
        <f t="shared" ca="1" si="67"/>
        <v>10.23350406532364</v>
      </c>
      <c r="CJ79" s="181">
        <f t="shared" ca="1" si="68"/>
        <v>1114.6327788209187</v>
      </c>
      <c r="CK79" s="183">
        <f t="shared" ca="1" si="69"/>
        <v>0.26973137521672291</v>
      </c>
      <c r="CL79" s="79"/>
      <c r="CM79" s="181">
        <f t="shared" si="70"/>
        <v>-0.90234185505743059</v>
      </c>
      <c r="CN79" s="181">
        <f t="shared" si="71"/>
        <v>-1.4099678187041389</v>
      </c>
      <c r="CO79" s="181">
        <f t="shared" ca="1" si="72"/>
        <v>670.4444088913898</v>
      </c>
      <c r="CP79" s="184"/>
      <c r="CQ79" s="80">
        <f t="shared" si="73"/>
        <v>0.82741747903984852</v>
      </c>
      <c r="CR79" s="80">
        <f t="shared" si="74"/>
        <v>2.1305727649041983E-2</v>
      </c>
      <c r="CS79" s="80">
        <f t="shared" si="75"/>
        <v>0.37153182699377013</v>
      </c>
      <c r="CT79" s="80">
        <f t="shared" si="76"/>
        <v>0.10747059375987407</v>
      </c>
      <c r="CU79" s="80">
        <f t="shared" si="77"/>
        <v>2.2579955697303315E-3</v>
      </c>
      <c r="CV79" s="80">
        <f t="shared" si="78"/>
        <v>8.9915609374292618E-2</v>
      </c>
      <c r="CW79" s="80">
        <f t="shared" si="79"/>
        <v>0.17013121860760905</v>
      </c>
      <c r="CX79" s="80">
        <f t="shared" si="80"/>
        <v>0.16830725484631734</v>
      </c>
      <c r="CY79" s="80">
        <f t="shared" si="81"/>
        <v>4.0385932707163293E-2</v>
      </c>
      <c r="CZ79" s="80">
        <f t="shared" si="82"/>
        <v>8.6938965461689638E-3</v>
      </c>
      <c r="DA79" s="80">
        <f t="shared" si="83"/>
        <v>1.1523542937330959E-2</v>
      </c>
      <c r="DB79" s="80">
        <f t="shared" si="84"/>
        <v>1.8189410780311477</v>
      </c>
      <c r="DC79" s="80"/>
      <c r="DD79" s="80">
        <f t="shared" si="85"/>
        <v>0.45488965477400678</v>
      </c>
      <c r="DE79" s="80">
        <f t="shared" si="86"/>
        <v>1.1713258833047885E-2</v>
      </c>
      <c r="DF79" s="80">
        <f t="shared" si="87"/>
        <v>0.20425720848303805</v>
      </c>
      <c r="DG79" s="80">
        <f t="shared" si="88"/>
        <v>5.9084153443937852E-2</v>
      </c>
      <c r="DH79" s="80">
        <f t="shared" si="89"/>
        <v>1.2413791722018965E-3</v>
      </c>
      <c r="DI79" s="80">
        <f t="shared" si="90"/>
        <v>4.943294230927963E-2</v>
      </c>
      <c r="DJ79" s="80">
        <f t="shared" si="91"/>
        <v>9.3533111469318142E-2</v>
      </c>
      <c r="DK79" s="80">
        <f t="shared" si="92"/>
        <v>9.2530350146633633E-2</v>
      </c>
      <c r="DL79" s="80">
        <f t="shared" si="93"/>
        <v>2.2202991177085133E-2</v>
      </c>
      <c r="DM79" s="80">
        <f t="shared" si="94"/>
        <v>4.7796471535952022E-3</v>
      </c>
      <c r="DN79" s="80">
        <f t="shared" si="95"/>
        <v>6.3353030378555386E-3</v>
      </c>
      <c r="DO79" s="80">
        <f t="shared" si="96"/>
        <v>0.99999999999999989</v>
      </c>
      <c r="DP79" s="80">
        <f t="shared" si="97"/>
        <v>45.553137932936217</v>
      </c>
      <c r="DQ79" s="80">
        <f t="shared" si="98"/>
        <v>0.77945153725682081</v>
      </c>
      <c r="DR79" s="80">
        <f t="shared" si="99"/>
        <v>2.6551475485360319E-2</v>
      </c>
      <c r="DS79" s="80">
        <f t="shared" si="100"/>
        <v>5.264954247212169E-2</v>
      </c>
      <c r="DT79" s="80">
        <f t="shared" si="101"/>
        <v>0.11471416800285052</v>
      </c>
      <c r="DU79" s="80">
        <f t="shared" si="102"/>
        <v>1.9834361233480174E-3</v>
      </c>
      <c r="DV79" s="80">
        <f t="shared" si="103"/>
        <v>0.31637984934647334</v>
      </c>
      <c r="DW79" s="80">
        <f t="shared" si="104"/>
        <v>0.39176210024002545</v>
      </c>
      <c r="DX79" s="80">
        <f t="shared" si="105"/>
        <v>1.0043740692396929E-2</v>
      </c>
      <c r="DY79" s="80">
        <f t="shared" si="106"/>
        <v>1.5924243067646186E-5</v>
      </c>
      <c r="DZ79" s="80">
        <f t="shared" si="107"/>
        <v>0</v>
      </c>
      <c r="EA79" s="80">
        <f t="shared" si="108"/>
        <v>1.6935517738624648</v>
      </c>
      <c r="EB79" s="80"/>
      <c r="EC79" s="80">
        <f t="shared" si="109"/>
        <v>1.5589030745136416</v>
      </c>
      <c r="ED79" s="80">
        <f t="shared" si="110"/>
        <v>5.3102950970720639E-2</v>
      </c>
      <c r="EE79" s="80">
        <f t="shared" si="111"/>
        <v>0.15794862741636506</v>
      </c>
      <c r="EF79" s="80">
        <f t="shared" si="112"/>
        <v>0.11471416800285052</v>
      </c>
      <c r="EG79" s="80">
        <f t="shared" si="113"/>
        <v>1.9834361233480174E-3</v>
      </c>
      <c r="EH79" s="80">
        <f t="shared" si="114"/>
        <v>0.31637984934647334</v>
      </c>
      <c r="EI79" s="80">
        <f t="shared" si="115"/>
        <v>0.39176210024002545</v>
      </c>
      <c r="EJ79" s="80">
        <f t="shared" si="116"/>
        <v>1.0043740692396929E-2</v>
      </c>
      <c r="EK79" s="80">
        <f t="shared" si="117"/>
        <v>1.5924243067646186E-5</v>
      </c>
      <c r="EL79" s="80">
        <f t="shared" si="118"/>
        <v>0</v>
      </c>
      <c r="EM79" s="80">
        <f t="shared" si="119"/>
        <v>2.6048538715488894</v>
      </c>
      <c r="EN79" s="80">
        <f t="shared" si="120"/>
        <v>2.3033921655007465</v>
      </c>
      <c r="EO79" s="80"/>
      <c r="EP79" s="80">
        <f t="shared" si="121"/>
        <v>1.7953825643048744</v>
      </c>
      <c r="EQ79" s="80">
        <f t="shared" si="122"/>
        <v>6.1158460615464094E-2</v>
      </c>
      <c r="ER79" s="80">
        <f t="shared" si="123"/>
        <v>0.20461743569512558</v>
      </c>
      <c r="ES79" s="80">
        <f t="shared" si="124"/>
        <v>3.7927651599842238E-2</v>
      </c>
      <c r="ET79" s="80">
        <f t="shared" si="125"/>
        <v>0.24254508729496782</v>
      </c>
      <c r="EU79" s="80">
        <f t="shared" si="126"/>
        <v>0.26423171584970229</v>
      </c>
      <c r="EV79" s="80">
        <f t="shared" si="127"/>
        <v>4.568631227290996E-3</v>
      </c>
      <c r="EW79" s="80">
        <f t="shared" si="128"/>
        <v>0.72874686630697316</v>
      </c>
      <c r="EX79" s="80">
        <f t="shared" si="129"/>
        <v>0.90238175243299279</v>
      </c>
      <c r="EY79" s="80">
        <f t="shared" si="130"/>
        <v>4.6269347246376255E-2</v>
      </c>
      <c r="EZ79" s="80">
        <f t="shared" si="131"/>
        <v>7.3359553447091596E-5</v>
      </c>
      <c r="FA79" s="80">
        <f t="shared" si="132"/>
        <v>0</v>
      </c>
      <c r="FB79" s="80">
        <f t="shared" si="133"/>
        <v>4.0453577848320892</v>
      </c>
      <c r="FC79" s="80">
        <f t="shared" si="134"/>
        <v>9.0642210110731425E-2</v>
      </c>
      <c r="FD79" s="80">
        <f t="shared" si="135"/>
        <v>0.13454765855961526</v>
      </c>
      <c r="FE79" s="80">
        <f t="shared" si="136"/>
        <v>3.7927651599842238E-2</v>
      </c>
      <c r="FF79" s="80">
        <f t="shared" si="137"/>
        <v>0</v>
      </c>
      <c r="FG79" s="80">
        <f t="shared" si="138"/>
        <v>0.10230871784756279</v>
      </c>
      <c r="FH79" s="80">
        <f t="shared" si="139"/>
        <v>0</v>
      </c>
      <c r="FI79" s="184">
        <f t="shared" si="140"/>
        <v>0.80007303458543</v>
      </c>
      <c r="FJ79" s="80">
        <f t="shared" si="141"/>
        <v>9.6452773785622725E-2</v>
      </c>
      <c r="FK79" s="80">
        <f t="shared" si="142"/>
        <v>1.0367621778184577</v>
      </c>
      <c r="FL79" s="80">
        <f t="shared" si="143"/>
        <v>0.80007303458543</v>
      </c>
      <c r="FM79" s="80">
        <f t="shared" si="144"/>
        <v>2.2719198055931438</v>
      </c>
      <c r="FN79" s="80">
        <f t="shared" si="145"/>
        <v>-3.6707160708882918</v>
      </c>
      <c r="FO79" s="80">
        <f t="shared" si="146"/>
        <v>-3.6707160708882918</v>
      </c>
      <c r="FP79" s="80">
        <f t="shared" si="147"/>
        <v>0.45553137932936216</v>
      </c>
      <c r="FQ79" s="185">
        <f t="shared" ca="1" si="148"/>
        <v>1428.5373304946779</v>
      </c>
      <c r="FR79" s="185">
        <f t="shared" ca="1" si="149"/>
        <v>7.1632638916799047</v>
      </c>
      <c r="FS79" s="80">
        <f t="shared" ca="1" si="150"/>
        <v>0.1428537330494678</v>
      </c>
      <c r="FT79" s="184">
        <f t="shared" ca="1" si="151"/>
        <v>-1.4213456767891699</v>
      </c>
      <c r="FU79" s="184">
        <f t="shared" ca="1" si="152"/>
        <v>5.6879783913492643</v>
      </c>
      <c r="FV79" s="80">
        <f t="shared" si="153"/>
        <v>174.89527326469897</v>
      </c>
      <c r="FW79" s="80">
        <f t="shared" si="154"/>
        <v>4.3869101835559227E-2</v>
      </c>
      <c r="FX79" s="184">
        <f t="shared" si="155"/>
        <v>73.3899884048042</v>
      </c>
      <c r="FY79" s="184">
        <f t="shared" si="156"/>
        <v>313.36496191597075</v>
      </c>
      <c r="FZ79" s="184">
        <f t="shared" si="157"/>
        <v>1.6611494615586205E-3</v>
      </c>
      <c r="GA79" s="184">
        <f t="shared" si="158"/>
        <v>0.30335676777136816</v>
      </c>
      <c r="GB79" s="80">
        <f t="shared" si="159"/>
        <v>0.95321973090666001</v>
      </c>
      <c r="GC79" s="80">
        <f t="shared" si="160"/>
        <v>0.18972832232603776</v>
      </c>
      <c r="GD79" s="80">
        <f t="shared" si="161"/>
        <v>0.13387293742516332</v>
      </c>
      <c r="GE79" s="80">
        <f t="shared" si="162"/>
        <v>0.90091388778469372</v>
      </c>
      <c r="GF79" s="80">
        <f t="shared" si="163"/>
        <v>1.4224842612503563E-3</v>
      </c>
      <c r="GG79" s="80">
        <f t="shared" si="164"/>
        <v>0.17358950573897086</v>
      </c>
      <c r="GH79" s="80">
        <f t="shared" si="165"/>
        <v>0.86612706257483674</v>
      </c>
      <c r="GI79" s="80">
        <f t="shared" si="166"/>
        <v>0.31166664642714315</v>
      </c>
      <c r="GJ79" s="80">
        <f t="shared" si="167"/>
        <v>-8.1205637902489435E-3</v>
      </c>
      <c r="GK79" s="80">
        <f t="shared" si="168"/>
        <v>1.8304805692400269E-2</v>
      </c>
      <c r="GL79" s="80">
        <f t="shared" si="169"/>
        <v>1.8304805692400269E-2</v>
      </c>
      <c r="GM79" s="80">
        <f t="shared" si="170"/>
        <v>0.15528470004657058</v>
      </c>
      <c r="GN79" s="80">
        <f t="shared" si="171"/>
        <v>2.8475463400939718E-2</v>
      </c>
      <c r="GO79" s="80">
        <f t="shared" si="172"/>
        <v>0.7002714029060334</v>
      </c>
      <c r="GP79" s="80">
        <f t="shared" si="173"/>
        <v>0.90238175243299279</v>
      </c>
      <c r="GQ79" s="80">
        <f t="shared" si="174"/>
        <v>4.6269347246376255E-2</v>
      </c>
      <c r="GR79" s="80">
        <f t="shared" si="175"/>
        <v>441.27074127272431</v>
      </c>
      <c r="GS79" s="80">
        <f t="shared" si="176"/>
        <v>11.763176915518823</v>
      </c>
      <c r="GT79" s="80">
        <f t="shared" si="177"/>
        <v>2.3414556334987857</v>
      </c>
      <c r="GU79" s="80">
        <f t="shared" si="178"/>
        <v>9.6292362927637544E-6</v>
      </c>
      <c r="GV79" s="80">
        <f t="shared" si="179"/>
        <v>1973.6954649941474</v>
      </c>
      <c r="GW79" s="80">
        <f t="shared" si="180"/>
        <v>-8.4922142478201252E-3</v>
      </c>
      <c r="GX79" s="184">
        <f t="shared" ca="1" si="181"/>
        <v>23.208129065323654</v>
      </c>
      <c r="GY79" s="81" t="e">
        <f>#REF!</f>
        <v>#REF!</v>
      </c>
      <c r="GZ79" s="81" t="e">
        <f>#REF!</f>
        <v>#REF!</v>
      </c>
      <c r="HA79" s="81">
        <f t="shared" si="182"/>
        <v>7.1178459173391859</v>
      </c>
      <c r="HB79" s="81">
        <f t="shared" si="183"/>
        <v>4.672253924675978</v>
      </c>
      <c r="HC79" s="81" t="e">
        <f t="shared" si="184"/>
        <v>#REF!</v>
      </c>
      <c r="HD79" s="80">
        <f t="shared" si="185"/>
        <v>441.27074127272431</v>
      </c>
      <c r="HE79" s="80">
        <f t="shared" si="186"/>
        <v>11.763176915518823</v>
      </c>
      <c r="HF79" s="81">
        <f t="shared" si="187"/>
        <v>-1.2898646747085536</v>
      </c>
      <c r="HG79" s="81"/>
      <c r="HH79" s="82">
        <f t="shared" si="188"/>
        <v>0.17815813696626187</v>
      </c>
      <c r="HI79" s="82">
        <f t="shared" si="189"/>
        <v>0.72874686630697316</v>
      </c>
      <c r="HJ79" s="82">
        <f t="shared" si="190"/>
        <v>4.6269347246376255E-2</v>
      </c>
      <c r="HK79" s="82">
        <f t="shared" si="191"/>
        <v>0</v>
      </c>
      <c r="HL79" s="82">
        <f t="shared" si="192"/>
        <v>4.437286286435517E-2</v>
      </c>
      <c r="HM79" s="82">
        <f t="shared" si="193"/>
        <v>0</v>
      </c>
      <c r="HN79" s="82">
        <f t="shared" si="194"/>
        <v>0</v>
      </c>
      <c r="HO79" s="82">
        <f t="shared" si="195"/>
        <v>3.7927651599842238E-2</v>
      </c>
      <c r="HP79" s="82">
        <f t="shared" si="196"/>
        <v>0.16024457283077043</v>
      </c>
      <c r="HQ79" s="82">
        <f t="shared" si="197"/>
        <v>0.19644630509617539</v>
      </c>
      <c r="HR79" s="82">
        <f t="shared" si="198"/>
        <v>0.56069109488675584</v>
      </c>
      <c r="HS79" s="82">
        <f t="shared" si="199"/>
        <v>0.13707322185111143</v>
      </c>
      <c r="HT79" s="82">
        <f t="shared" si="200"/>
        <v>4.1261598581891178E-2</v>
      </c>
      <c r="HU79" s="82">
        <f t="shared" si="201"/>
        <v>1.0087301738739764E-2</v>
      </c>
      <c r="HV79" s="82">
        <f t="shared" si="202"/>
        <v>4.6269347246376255E-2</v>
      </c>
      <c r="HW79" s="82"/>
      <c r="HX79" s="186">
        <f t="shared" si="203"/>
        <v>-8.8252604157658765E-7</v>
      </c>
      <c r="HY79" s="186">
        <f t="shared" si="204"/>
        <v>1.7248035502191101E-12</v>
      </c>
      <c r="HZ79" s="186">
        <f t="shared" si="205"/>
        <v>2.6809056416250073E-5</v>
      </c>
      <c r="IA79" s="186">
        <f t="shared" si="206"/>
        <v>7.3902448680974245E-9</v>
      </c>
      <c r="IB79" s="82">
        <f t="shared" si="207"/>
        <v>2.3414556334987857</v>
      </c>
      <c r="IC79" s="82" t="e">
        <f t="shared" ca="1" si="208"/>
        <v>#REF!</v>
      </c>
      <c r="ID79" s="82" t="e">
        <f ca="1">ID$8+ID$9*IE79+ID$10*#REF!+ID$11*EW79/(EW79+EU79)</f>
        <v>#REF!</v>
      </c>
      <c r="IE79" s="82" t="e">
        <f t="shared" ca="1" si="209"/>
        <v>#REF!</v>
      </c>
      <c r="IF79" s="82" t="e">
        <f ca="1">IF$8+IF$9*IE79+IF$10*#REF!+IF$11*(EW79/(EW79+EU79))</f>
        <v>#REF!</v>
      </c>
      <c r="IG79" s="82" t="e">
        <f t="shared" ca="1" si="210"/>
        <v>#REF!</v>
      </c>
      <c r="IH79" s="184">
        <f t="shared" si="211"/>
        <v>4.3869101835559227E-2</v>
      </c>
      <c r="II79" s="187">
        <f t="shared" si="212"/>
        <v>-25</v>
      </c>
      <c r="IJ79" s="187"/>
      <c r="IK79" s="82">
        <f t="shared" si="213"/>
        <v>2.0721555390382091</v>
      </c>
      <c r="IL79" s="187">
        <f t="shared" si="214"/>
        <v>1973.6954649941474</v>
      </c>
      <c r="IM79" s="186">
        <f t="shared" si="215"/>
        <v>1.1836018276314991E-5</v>
      </c>
    </row>
    <row r="80" spans="1:247" ht="14" x14ac:dyDescent="0.2">
      <c r="A80" s="189" t="s">
        <v>233</v>
      </c>
      <c r="F80" s="193">
        <v>49.714800035873971</v>
      </c>
      <c r="G80" s="193">
        <v>1.7018759577322948</v>
      </c>
      <c r="H80" s="193">
        <v>18.940878306055897</v>
      </c>
      <c r="I80" s="193">
        <v>7.7213752675094165</v>
      </c>
      <c r="J80" s="193">
        <v>0.16017656072774539</v>
      </c>
      <c r="K80" s="193">
        <v>3.6239946864652395</v>
      </c>
      <c r="L80" s="193">
        <v>9.5405163983463357</v>
      </c>
      <c r="M80" s="193">
        <v>5.2157492586972092</v>
      </c>
      <c r="N80" s="193">
        <v>1.9020966586419767</v>
      </c>
      <c r="O80" s="193">
        <v>0.66072831300194967</v>
      </c>
      <c r="P80" s="193">
        <v>0.81780855694797228</v>
      </c>
      <c r="Q80" s="194">
        <v>1.5</v>
      </c>
      <c r="R80" s="176">
        <f t="shared" ca="1" si="216"/>
        <v>12.206494558250332</v>
      </c>
      <c r="T80" s="4">
        <v>46.887999999999998</v>
      </c>
      <c r="U80" s="4">
        <v>2.1332</v>
      </c>
      <c r="V80" s="4">
        <v>5.5427999999999997</v>
      </c>
      <c r="W80" s="4">
        <v>8.1133000000000006</v>
      </c>
      <c r="X80" s="4">
        <v>0.186</v>
      </c>
      <c r="Y80" s="4">
        <v>12.7662</v>
      </c>
      <c r="Z80" s="4">
        <v>21.9648</v>
      </c>
      <c r="AA80" s="4">
        <v>0.56479999999999997</v>
      </c>
      <c r="AB80" s="4">
        <v>7.1000000000000004E-3</v>
      </c>
      <c r="AC80" s="4">
        <v>0</v>
      </c>
      <c r="AE80" s="177">
        <f t="shared" ref="AE80:AE143" ca="1" si="217">10^4/(7.53-0.14*FN80+0.07*Q80-14.9*DJ80*DD80-0.08*LN(DE80)-3.62*(DK80+DL80)-1.1*DI80/(DI80+DG80)-0.18*LN(FJ80)-0.027*AG80)</f>
        <v>1404.3129684989765</v>
      </c>
      <c r="AF80" s="178">
        <f t="shared" ref="AF80:AF143" ca="1" si="218">AE80-273.15</f>
        <v>1131.1629684989766</v>
      </c>
      <c r="AG80" s="178">
        <f t="shared" ref="AG80:AG143" ca="1" si="219">-26.2712+39.16138*AE80*FM80/10^4-4.21676*LN(FL80)+78.43463*DF80+393.8126*(DK80+DL80)^2</f>
        <v>8.9352771975670606</v>
      </c>
      <c r="AH80" s="175"/>
      <c r="AI80" s="179">
        <f t="shared" ref="AI80:AI143" ca="1" si="220">AY80</f>
        <v>1435.111264083265</v>
      </c>
      <c r="AJ80" s="179">
        <f t="shared" ref="AJ80:AJ143" ca="1" si="221">BA80</f>
        <v>7.9334282095505388</v>
      </c>
      <c r="AK80" s="179"/>
      <c r="AL80" s="179">
        <f t="shared" ref="AL80:AL143" si="222">BC80</f>
        <v>1375.0589893580184</v>
      </c>
      <c r="AM80" s="179">
        <f t="shared" ref="AM80:AM143" si="223">BD80</f>
        <v>5.0211017181188913</v>
      </c>
      <c r="AN80" s="180"/>
      <c r="AO80" s="179">
        <f t="shared" ref="AO80:AO143" ca="1" si="224">10^4/(7.53-0.14*FN80+0.07*Q80-14.9*DJ80*DD80-0.08*LN(DE80)-3.62*(DK80+DL80)-1.1*DI80/(DI80+DG80)-0.18*LN(FJ80)-0.027*AQ80)</f>
        <v>1389.8412098622136</v>
      </c>
      <c r="AP80" s="179">
        <f t="shared" ref="AP80:AP143" ca="1" si="225">AO80-273.15</f>
        <v>1116.6912098622138</v>
      </c>
      <c r="AQ80" s="179">
        <f t="shared" ref="AQ80:AQ143" ca="1" si="226">IF(ABS(FE80)&gt;0,-54.3+299*(AO80)/10^4+36.4*(AO80)*FM80/10^4+367*DK80*DF80,0)</f>
        <v>6.1891006412672036</v>
      </c>
      <c r="AR80" s="179"/>
      <c r="AS80" s="179">
        <f t="shared" ref="AS80:AS143" ca="1" si="227">10^4/(6.39+0.076*Q80-5.55*DJ80*DD80-0.386*LN(DI80)-0.046*AU80+2.2*10^-4*(AU80^2))</f>
        <v>1402.1598288012517</v>
      </c>
      <c r="AT80" s="179">
        <f t="shared" ref="AT80:AT143" ca="1" si="228">AS80-273.15</f>
        <v>1129.0098288012518</v>
      </c>
      <c r="AU80" s="181">
        <f t="shared" ref="AU80:AU143" ca="1" si="229">-54.3+299*(AS80)/10^4+36.4*(AS80)*FM80/10^4+367*DK80*DF80</f>
        <v>6.663756724372786</v>
      </c>
      <c r="AV80" s="80"/>
      <c r="AW80" s="181">
        <f t="shared" ref="AW80:AW143" si="230">IF(ABS(FE80)&gt;0,10^4/(6.73-0.26*FN80-0.86*LN(FP80)+0.52*LN(DJ80)),0)</f>
        <v>1408.1710206667462</v>
      </c>
      <c r="AX80" s="181">
        <f t="shared" ref="AX80:AX143" si="231">IF(AW80&gt;0,AW80-273.15,0)</f>
        <v>1135.0210206667462</v>
      </c>
      <c r="AY80" s="181">
        <f t="shared" ref="AY80:AY143" ca="1" si="232">IF(ABS(FE80)&gt;0,10^4/(6.59-0.16*FN80-0.65*LN(FP80)+0.23*LN(DJ80)-0.02*BA80),0)</f>
        <v>1435.111264083265</v>
      </c>
      <c r="AZ80" s="181">
        <f t="shared" ref="AZ80:AZ143" ca="1" si="233">IF(AY80&gt;0,AY80-273.15,0)</f>
        <v>1161.9612640832652</v>
      </c>
      <c r="BA80" s="181">
        <f t="shared" ref="BA80:BA143" ca="1" si="234">IF(ABS(FE80)&gt;0,-54.3+299*(AY80)/10^4+36.4*(AY80)*FM80/10^4+367*DK80*DF80,0)</f>
        <v>7.9334282095505388</v>
      </c>
      <c r="BB80" s="181"/>
      <c r="BC80" s="181">
        <f t="shared" ref="BC80:BC143" si="235">IF(ABS(FE80)&gt;0,10^4/(4.6-0.437*FO80-0.654*LN(FP80)-0.326*LN(DK80)-0.92*LN(DD80)+0.274*LN(FE80)-0.00632*BD80),0)</f>
        <v>1375.0589893580184</v>
      </c>
      <c r="BD80" s="181">
        <f t="shared" ref="BD80:BD143" si="236">IF(ABS(FE80)&gt;0,-88.3+0.00282*(AW80)*FM80+0.0219*(AW80)-25.1*LN(DJ80*DD80)+12.4*LN(DJ80)+7.03*FP80,0)</f>
        <v>5.0211017181188913</v>
      </c>
      <c r="BE80" s="181">
        <f t="shared" ref="BE80:BE143" si="237">BC80-273.15</f>
        <v>1101.9089893580185</v>
      </c>
      <c r="BF80" s="181"/>
      <c r="BG80" s="181">
        <f t="shared" ref="BG80:BG143" ca="1" si="238">-48.7+271.3*AI80/10^4+31.96*(AI80/10^4)*FM80-8.2*LN(DG80)+4.6*LN(DI80)-0.96*LN(DL80)-2.2*LN(FL80)-31*FP80+56.2*(DK80+DL80)+0.76*Q80</f>
        <v>8.0970792361394501</v>
      </c>
      <c r="BH80" s="181">
        <f t="shared" ref="BH80:BH143" ca="1" si="239">-40.73+358*AI80/10^4+21.7*(AI80/10^4)*FM80-106*DJ80-166*(DK80+DL80)^2-50.2*DD80*(DG80+DI80)-3.2*LN(FL80)-2.2*LN(FJ80)+0.86*LN(ET80)+0.4*Q80</f>
        <v>8.7538237596596744</v>
      </c>
      <c r="BI80" s="181">
        <f t="shared" ref="BI80:BI143" ca="1" si="240">-273.15+10^4/(7.53+0.07*Q80-1.1*FP80-14.9*DJ80*DD80-0.08*LN(DE80)-3.62*(DK80+DL80)-0.18*LN(FJ80)-0.026*AJ80-0.14*FO80)</f>
        <v>1124.2976473220065</v>
      </c>
      <c r="BJ80" s="181">
        <f t="shared" ref="BJ80:BJ143" ca="1" si="241">-273.15+10^4/(6.39+0.076*Q80-5.55*DJ80*DD80-0.386*LN(DI80)-0.046*FR80+2.2*10^-4*AJ80^2)</f>
        <v>1139.7728852827831</v>
      </c>
      <c r="BK80" s="181">
        <f t="shared" ref="BK80:BK143" ca="1" si="242">-273.15+10^4/(6.39+0.076*Q80-5.55*(DJ80*DD80)-0.386*LN(DI80)-0.046*AJ80+0.00022*AJ80^2)</f>
        <v>1139.7728852827831</v>
      </c>
      <c r="BL80" s="181"/>
      <c r="BM80" s="181">
        <f t="shared" ref="BM80:BM143" si="243">10^4/(3.12-0.0259*BD80-0.37*LN(DI80/(DI80+DG80))+0.47*LN(DJ80*(DI80+DG80)*DD80^2)-0.78*LN((DI80+DG80)^2*DD80^2)-0.34*LN(DJ80*DF80^2*DD80))-273.15</f>
        <v>1110.001644828109</v>
      </c>
      <c r="BN80" s="180"/>
      <c r="BO80" s="182">
        <f t="shared" ref="BO80:BO143" ca="1" si="244">EXP(-9.8+0.24*LN(DJ80*(DG80+DI80)*DD80^2)+17558/AE80+8.7*LN(AE80/1670)-4.61*10^3*(FJ80^2/AE80))</f>
        <v>0.73023654412468386</v>
      </c>
      <c r="BP80" s="182">
        <f t="shared" ref="BP80:BP143" ca="1" si="245">EXP(-0.482-0.439*LN(DD80)+101.03*(DK80+DL80)^3-51.69*AG80/AE80-3742.5*FJ80^2/AE80)</f>
        <v>0.71399021019174269</v>
      </c>
      <c r="BQ80" s="182">
        <f t="shared" ref="BQ80:BQ143" ca="1" si="246">EXP(-6.96+18438/AE80+8*LN(AE80/1670)+0.66*LN((DG80+DI80)^2*DD80^2)-5.1*10^3*(FI80^2/AE80)+1.81*LN(DD80))</f>
        <v>5.4127740754471645E-2</v>
      </c>
      <c r="BR80" s="182">
        <f t="shared" ref="BR80:BR143" ca="1" si="247">EXP(2.58+0.12*AJ80/AO80-9*10^-7*AJ80^2/AO80+0.78*LN(DJ80*DF80^2*DD80)-4.3*10^3*(FI80^2/AO80))</f>
        <v>1.3280103697611867E-2</v>
      </c>
      <c r="BS80" s="182">
        <f t="shared" ref="BS80:BS143" ca="1" si="248">EXP(-1.06+0.23*AJ80/AO80-6*10^-7*AJ80^2/AO80+1.02*LN(DK80*DF80*DD80^2)-0.8*LN(DF80)-2.2*LN(DD80))</f>
        <v>2.447946704672355E-2</v>
      </c>
      <c r="BT80" s="182">
        <f t="shared" ref="BT80:BT143" ca="1" si="249">EXP(5.1+0.52*LN(DJ80*DE80*DF80^2)+2.04*10^3*FI80^2/AO80-6.2*DD80+42.5*DK80*DF80-45.1*(DG80+DI80)*DF80)</f>
        <v>0.11275735983941629</v>
      </c>
      <c r="BU80" s="182">
        <f t="shared" ref="BU80:BU143" si="250">EXP(12.8)*DJ80*DM80^2*DD80</f>
        <v>0.35207280818947695</v>
      </c>
      <c r="BV80" s="181">
        <f t="shared" ref="BV80:BV143" ca="1" si="251">SUM(BP80:BU80)</f>
        <v>1.2707076897194431</v>
      </c>
      <c r="BW80" s="180"/>
      <c r="BX80" s="182">
        <f t="shared" ref="BX80:BX143" si="252">FI80</f>
        <v>0.79628571644345525</v>
      </c>
      <c r="BY80" s="182">
        <f t="shared" ref="BY80:BY143" si="253">FJ80</f>
        <v>9.5654337766995445E-2</v>
      </c>
      <c r="BZ80" s="182">
        <f t="shared" ref="BZ80:BZ143" si="254">FF80</f>
        <v>1.6862938243389358E-3</v>
      </c>
      <c r="CA80" s="182">
        <f t="shared" ref="CA80:CA143" si="255">FE80</f>
        <v>4.1891334603987446E-2</v>
      </c>
      <c r="CB80" s="182">
        <f t="shared" ref="CB80:CB143" si="256">FG80</f>
        <v>0.10231868295479463</v>
      </c>
      <c r="CC80" s="182">
        <f t="shared" ref="CC80:CC143" si="257">FH80</f>
        <v>0</v>
      </c>
      <c r="CD80" s="182">
        <f t="shared" ref="CD80:CD143" si="258">SUM(BX80:CC80)</f>
        <v>1.0378363655935718</v>
      </c>
      <c r="CE80" s="182">
        <f t="shared" ref="CE80:CE143" si="259">(EU80/EW80)/($G$8*DG80/DI80)</f>
        <v>0.29828319272926657</v>
      </c>
      <c r="CF80" s="180"/>
      <c r="CG80" s="181">
        <f t="shared" ref="CG80:CG143" ca="1" si="260">3205-5.62*EW80+83.2*EY80+68.2*FL80+2.52*LN(ES80)-51.1*FL80^2+34.8*FJ80^2+0.384*(AI80)-518*LN(AI80)</f>
        <v>4.4641158746994734</v>
      </c>
      <c r="CH80" s="181">
        <f t="shared" ref="CH80:CH143" ca="1" si="261">1458+0.197*(AI80)-241*LN(AI80)+0.453*Q80+55.5*ES80+8.05*EU80-277*EZ80+18*FE80+44.1*FI80+2.2*LN(FE80)-27.7*ET80^2+97.3*GL80^2+30.7*GN80^2-27.6*FI80^2</f>
        <v>3.7103417705013442</v>
      </c>
      <c r="CI80" s="181">
        <f t="shared" ref="CI80:CI143" ca="1" si="262">-57.9+0.0475*(AI80)-40.6*DG80-47.7*FF80+0.67*Q80-153*DJ80*DD80+6.89*(ET80/DF80)</f>
        <v>10.713468913320236</v>
      </c>
      <c r="CJ80" s="181">
        <f t="shared" ref="CJ80:CJ143" ca="1" si="263">-273.15+(93100+544*AJ80)/(61.1+36.6*EQ80+10.9*EU80-0.95*(ET80+FA80-EY80-EZ80)+0.395*(LN(FW80))^2)</f>
        <v>1127.1529717184585</v>
      </c>
      <c r="CK80" s="183">
        <f t="shared" ref="CK80:CK143" ca="1" si="264">EXP(-0.107-1719/AI80)</f>
        <v>0.271222290596975</v>
      </c>
      <c r="CL80" s="79"/>
      <c r="CM80" s="181">
        <f t="shared" ref="CM80:CM143" si="265">698.443+4.985*ER80-26.826*GM80-3.764*FC80+53.989*ES80+3.948*EQ80+14.651*FA80-700.431*EX80-666.629*EY80-682.848*GN80-691.138*GL80-688.384*EV80-6.267*GN80^2-4.144*GL80^2</f>
        <v>-0.67464581710806215</v>
      </c>
      <c r="CN80" s="181">
        <f t="shared" ref="CN80:CN143" si="266">771.48+4.956*ER80-28.756*GM80-5.345*FC80+56.904*ES80+1.848*EQ80+14.827*FA80-773.74*EX80-736.57*EY80-754.81*GN80-763.2*GL80-759.66*EV80-1.185*GN80^2-1.876*GL80^2</f>
        <v>-1.1609108052985826</v>
      </c>
      <c r="CO80" s="181">
        <f t="shared" ref="CO80:CO143" ca="1" si="267">-273.15+(23166+39.28*AJ80)/(13.25+15.35*EQ80+4.5*EU80-1.55*(ET80-FA80-EY80-EZ80)+(LN(IH80))^2)</f>
        <v>700.02409485540261</v>
      </c>
      <c r="CP80" s="184"/>
      <c r="CQ80" s="80">
        <f t="shared" ref="CQ80:CQ143" si="268">F80/CQ$10</f>
        <v>0.82741747903984852</v>
      </c>
      <c r="CR80" s="80">
        <f t="shared" ref="CR80:CR143" si="269">G80/CR$10</f>
        <v>2.1305727649041983E-2</v>
      </c>
      <c r="CS80" s="80">
        <f t="shared" ref="CS80:CS143" si="270">H80*2/CS$10</f>
        <v>0.37153182699377013</v>
      </c>
      <c r="CT80" s="80">
        <f t="shared" ref="CT80:CT143" si="271">I80/CT$10</f>
        <v>0.10747059375987407</v>
      </c>
      <c r="CU80" s="80">
        <f t="shared" ref="CU80:CU143" si="272">J80/CU$10</f>
        <v>2.2579955697303315E-3</v>
      </c>
      <c r="CV80" s="80">
        <f t="shared" ref="CV80:CV143" si="273">K80/CV$10</f>
        <v>8.9915609374292618E-2</v>
      </c>
      <c r="CW80" s="80">
        <f t="shared" ref="CW80:CW143" si="274">L80/CW$10</f>
        <v>0.17013121860760905</v>
      </c>
      <c r="CX80" s="80">
        <f t="shared" ref="CX80:CX143" si="275">M80*2/CX$10</f>
        <v>0.16830725484631734</v>
      </c>
      <c r="CY80" s="80">
        <f t="shared" ref="CY80:CY143" si="276">N80*2/CY$10</f>
        <v>4.0385932707163293E-2</v>
      </c>
      <c r="CZ80" s="80">
        <f t="shared" ref="CZ80:CZ143" si="277">O80*2/CZ$10</f>
        <v>8.6938965461689638E-3</v>
      </c>
      <c r="DA80" s="80">
        <f t="shared" ref="DA80:DA143" si="278">P80*2/DA$10</f>
        <v>1.1523542937330959E-2</v>
      </c>
      <c r="DB80" s="80">
        <f t="shared" ref="DB80:DB143" si="279">SUM(CQ80:DA80)</f>
        <v>1.8189410780311477</v>
      </c>
      <c r="DC80" s="80"/>
      <c r="DD80" s="80">
        <f t="shared" ref="DD80:DD143" si="280">(CQ80/$DB80)</f>
        <v>0.45488965477400678</v>
      </c>
      <c r="DE80" s="80">
        <f t="shared" ref="DE80:DE143" si="281">(CR80/$DB80)</f>
        <v>1.1713258833047885E-2</v>
      </c>
      <c r="DF80" s="80">
        <f t="shared" ref="DF80:DF143" si="282">(CS80/$DB80)</f>
        <v>0.20425720848303805</v>
      </c>
      <c r="DG80" s="80">
        <f t="shared" ref="DG80:DG143" si="283">(CT80/$DB80)</f>
        <v>5.9084153443937852E-2</v>
      </c>
      <c r="DH80" s="80">
        <f t="shared" ref="DH80:DH143" si="284">(CU80/$DB80)</f>
        <v>1.2413791722018965E-3</v>
      </c>
      <c r="DI80" s="80">
        <f t="shared" ref="DI80:DI143" si="285">(CV80/$DB80)</f>
        <v>4.943294230927963E-2</v>
      </c>
      <c r="DJ80" s="80">
        <f t="shared" ref="DJ80:DJ143" si="286">(CW80/$DB80)</f>
        <v>9.3533111469318142E-2</v>
      </c>
      <c r="DK80" s="80">
        <f t="shared" ref="DK80:DK143" si="287">(CX80/$DB80)</f>
        <v>9.2530350146633633E-2</v>
      </c>
      <c r="DL80" s="80">
        <f t="shared" ref="DL80:DL143" si="288">(CY80/$DB80)</f>
        <v>2.2202991177085133E-2</v>
      </c>
      <c r="DM80" s="80">
        <f t="shared" ref="DM80:DM143" si="289">(CZ80/$DB80)</f>
        <v>4.7796471535952022E-3</v>
      </c>
      <c r="DN80" s="80">
        <f t="shared" ref="DN80:DN143" si="290">(DA80/$DB80)</f>
        <v>6.3353030378555386E-3</v>
      </c>
      <c r="DO80" s="80">
        <f t="shared" ref="DO80:DO143" si="291">SUM(DD80:DN80)</f>
        <v>0.99999999999999989</v>
      </c>
      <c r="DP80" s="80">
        <f t="shared" ref="DP80:DP143" si="292">100*DI80/(DI80+DG80)</f>
        <v>45.553137932936217</v>
      </c>
      <c r="DQ80" s="80">
        <f t="shared" ref="DQ80:DQ143" si="293">T80/CQ$10</f>
        <v>0.78037024647037578</v>
      </c>
      <c r="DR80" s="80">
        <f t="shared" ref="DR80:DR143" si="294">U80/CR$10</f>
        <v>2.6705458770036605E-2</v>
      </c>
      <c r="DS80" s="80">
        <f t="shared" ref="DS80:DS143" si="295">V80/CS$10</f>
        <v>5.4361961926618997E-2</v>
      </c>
      <c r="DT80" s="80">
        <f t="shared" ref="DT80:DT143" si="296">W80/CT$10</f>
        <v>0.11292563023338678</v>
      </c>
      <c r="DU80" s="80">
        <f t="shared" ref="DU80:DU143" si="297">X80/CU$10</f>
        <v>2.6220264317180619E-3</v>
      </c>
      <c r="DV80" s="80">
        <f t="shared" ref="DV80:DV143" si="298">Y80/CV$10</f>
        <v>0.31674457379343196</v>
      </c>
      <c r="DW80" s="80">
        <f t="shared" ref="DW80:DW143" si="299">Z80/CW$10</f>
        <v>0.39168720375766353</v>
      </c>
      <c r="DX80" s="80">
        <f t="shared" ref="DX80:DX143" si="300">AA80/CX$10</f>
        <v>9.1127787037201362E-3</v>
      </c>
      <c r="DY80" s="80">
        <f t="shared" ref="DY80:DY143" si="301">AB80/CY$10</f>
        <v>7.5374750520191947E-5</v>
      </c>
      <c r="DZ80" s="80">
        <f t="shared" ref="DZ80:DZ143" si="302">AC80/CZ$10</f>
        <v>0</v>
      </c>
      <c r="EA80" s="80">
        <f t="shared" ref="EA80:EA143" si="303">SUM(DQ80:DZ80)</f>
        <v>1.6946052548374722</v>
      </c>
      <c r="EB80" s="80"/>
      <c r="EC80" s="80">
        <f t="shared" ref="EC80:EC143" si="304">DQ80*2</f>
        <v>1.5607404929407516</v>
      </c>
      <c r="ED80" s="80">
        <f t="shared" ref="ED80:ED143" si="305">DR80*2</f>
        <v>5.3410917540073211E-2</v>
      </c>
      <c r="EE80" s="80">
        <f t="shared" ref="EE80:EE143" si="306">DS80*3</f>
        <v>0.163085885779857</v>
      </c>
      <c r="EF80" s="80">
        <f t="shared" ref="EF80:EF143" si="307">DT80</f>
        <v>0.11292563023338678</v>
      </c>
      <c r="EG80" s="80">
        <f t="shared" ref="EG80:EG143" si="308">DU80</f>
        <v>2.6220264317180619E-3</v>
      </c>
      <c r="EH80" s="80">
        <f t="shared" ref="EH80:EH143" si="309">DV80</f>
        <v>0.31674457379343196</v>
      </c>
      <c r="EI80" s="80">
        <f t="shared" ref="EI80:EI143" si="310">DW80</f>
        <v>0.39168720375766353</v>
      </c>
      <c r="EJ80" s="80">
        <f t="shared" ref="EJ80:EJ143" si="311">DX80</f>
        <v>9.1127787037201362E-3</v>
      </c>
      <c r="EK80" s="80">
        <f t="shared" ref="EK80:EK143" si="312">DY80</f>
        <v>7.5374750520191947E-5</v>
      </c>
      <c r="EL80" s="80">
        <f t="shared" ref="EL80:EL143" si="313">DZ80*3</f>
        <v>0</v>
      </c>
      <c r="EM80" s="80">
        <f t="shared" ref="EM80:EM143" si="314">SUM(EC80:EL80)</f>
        <v>2.610404883931122</v>
      </c>
      <c r="EN80" s="80">
        <f t="shared" ref="EN80:EN143" si="315">6/EM80</f>
        <v>2.2984940140643393</v>
      </c>
      <c r="EO80" s="80"/>
      <c r="EP80" s="80">
        <f t="shared" ref="EP80:EP143" si="316">DQ80*$EN80</f>
        <v>1.7936763402660718</v>
      </c>
      <c r="EQ80" s="80">
        <f t="shared" ref="EQ80:EQ143" si="317">DR80*$EN80</f>
        <v>6.1382337125771153E-2</v>
      </c>
      <c r="ER80" s="80">
        <f t="shared" ref="ER80:ER143" si="318">2-EP80</f>
        <v>0.20632365973392819</v>
      </c>
      <c r="ES80" s="80">
        <f t="shared" ref="ES80:ES143" si="319">IF(ET80-ER80&lt;0,0,ET80-ER80)</f>
        <v>4.3577628428326382E-2</v>
      </c>
      <c r="ET80" s="80">
        <f t="shared" ref="ET80:ET143" si="320">DS80*$EN80*2</f>
        <v>0.24990128816225457</v>
      </c>
      <c r="EU80" s="80">
        <f t="shared" ref="EU80:EU143" si="321">DT80*$EN80</f>
        <v>0.25955888512588249</v>
      </c>
      <c r="EV80" s="80">
        <f t="shared" ref="EV80:EV143" si="322">DU80*$EN80</f>
        <v>6.0267120580224445E-3</v>
      </c>
      <c r="EW80" s="80">
        <f t="shared" ref="EW80:EW143" si="323">DV80*$EN80</f>
        <v>0.72803550685156371</v>
      </c>
      <c r="EX80" s="80">
        <f t="shared" ref="EX80:EX143" si="324">DW80*$EN80</f>
        <v>0.90029069322258881</v>
      </c>
      <c r="EY80" s="80">
        <f t="shared" ref="EY80:EY143" si="325">DX80*$EN80*2</f>
        <v>4.1891334603987446E-2</v>
      </c>
      <c r="EZ80" s="80">
        <f t="shared" ref="EZ80:EZ143" si="326">DY80*$EN80*2</f>
        <v>3.4649682576450827E-4</v>
      </c>
      <c r="FA80" s="80">
        <f t="shared" ref="FA80:FA143" si="327">DZ80*$EN80*2</f>
        <v>0</v>
      </c>
      <c r="FB80" s="80">
        <f t="shared" ref="FB80:FB143" si="328">EP80+EQ80+ET80+EU80+EV80+EW80+EX80+EY80+EZ80+FA80</f>
        <v>4.0411095942419077</v>
      </c>
      <c r="FC80" s="80">
        <f t="shared" ref="FC80:FC143" si="329">IF(EY80+ER80-ES80-2*EQ80-FA80&gt;0,EY80+ER80-ES80-2*EQ80-FA80,0)</f>
        <v>8.1872691658046948E-2</v>
      </c>
      <c r="FD80" s="80">
        <f t="shared" ref="FD80:FD143" si="330">12-48/FB80</f>
        <v>0.12207417774707352</v>
      </c>
      <c r="FE80" s="80">
        <f t="shared" ref="FE80:FE143" si="331">IF(EY80&lt;ES80,EY80,ES80)</f>
        <v>4.1891334603987446E-2</v>
      </c>
      <c r="FF80" s="80">
        <f t="shared" ref="FF80:FF143" si="332">IF(ES80&gt;EY80,ES80-EY80,0)</f>
        <v>1.6862938243389358E-3</v>
      </c>
      <c r="FG80" s="80">
        <f t="shared" ref="FG80:FG143" si="333">IF(ER80&gt;FF80,(ER80-FF80)/2,0)</f>
        <v>0.10231868295479463</v>
      </c>
      <c r="FH80" s="80">
        <f t="shared" ref="FH80:FH143" si="334">FA80/2</f>
        <v>0</v>
      </c>
      <c r="FI80" s="184">
        <f t="shared" ref="FI80:FI143" si="335">IF(EX80-FG80-FF80-FH80&gt;0,EX80-FG80-FF80-FH80,0)</f>
        <v>0.79628571644345525</v>
      </c>
      <c r="FJ80" s="80">
        <f t="shared" ref="FJ80:FJ143" si="336">((EU80+EW80)-FI80)/2</f>
        <v>9.5654337766995445E-2</v>
      </c>
      <c r="FK80" s="80">
        <f t="shared" ref="FK80:FK143" si="337">SUM(FE80:FJ80)</f>
        <v>1.0378363655935716</v>
      </c>
      <c r="FL80" s="80">
        <f t="shared" ref="FL80:FL143" si="338">EX80-FF80-FG80-FH80</f>
        <v>0.79628571644345525</v>
      </c>
      <c r="FM80" s="80">
        <f t="shared" ref="FM80:FM143" si="339">LN(FE80/(DD80^2*DK80*DF80))</f>
        <v>2.3713183600444436</v>
      </c>
      <c r="FN80" s="80">
        <f t="shared" ref="FN80:FN143" si="340">LN(FE80*DJ80*(DG80+DI80)/(FI80*DK80*DF80))</f>
        <v>-3.5665725614005885</v>
      </c>
      <c r="FO80" s="80">
        <f t="shared" ref="FO80:FO143" si="341">LN((FE80*DJ80*(DG80+DI80))/(DK80*DF80*FL80))</f>
        <v>-3.5665725614005885</v>
      </c>
      <c r="FP80" s="80">
        <f t="shared" ref="FP80:FP143" si="342">DI80/(DI80+DG80)</f>
        <v>0.45553137932936216</v>
      </c>
      <c r="FQ80" s="185">
        <f t="shared" ref="FQ80:FQ143" ca="1" si="343">AI80</f>
        <v>1435.111264083265</v>
      </c>
      <c r="FR80" s="185">
        <f t="shared" ref="FR80:FR143" ca="1" si="344">AJ80</f>
        <v>7.9334282095505388</v>
      </c>
      <c r="FS80" s="80">
        <f t="shared" ref="FS80:FS143" ca="1" si="345">(FQ80)/10^4</f>
        <v>0.1435111264083265</v>
      </c>
      <c r="FT80" s="184">
        <f t="shared" ref="FT80:FT143" ca="1" si="346">LN(ABS(BG80-FR80))</f>
        <v>-1.8100190049784772</v>
      </c>
      <c r="FU80" s="184">
        <f t="shared" ref="FU80:FU143" ca="1" si="347">LN(ABS(BJ80-FQ80))</f>
        <v>5.6881217457655859</v>
      </c>
      <c r="FV80" s="80">
        <f t="shared" ref="FV80:FV143" si="348">1458+0.45*Q80+0.197*(D80+273.15)-241*LN(D80+273.15)+55.5*ES80+8.05*EU80-276.6*EZ80+18.01*FE80+44.09*FL80+2.17*LN(FE80)+97.3*GL80^2+30.38*GN80^2-27.59*FL80^2-17.7*ET80^2</f>
        <v>175.3311267755827</v>
      </c>
      <c r="FW80" s="80">
        <f t="shared" ref="FW80:FW143" si="349">(1-EX80-EY80-EZ80)*(1-0.5*(ET80+FA80+EY80+EZ80))</f>
        <v>4.9076642242799798E-2</v>
      </c>
      <c r="FX80" s="184">
        <f t="shared" ref="FX80:FX143" si="350">100*DV80/(DV80+DT80)</f>
        <v>73.718068142714799</v>
      </c>
      <c r="FY80" s="184">
        <f t="shared" ref="FY80:FY143" si="351">2446.5+0.309*(D80+273.15)-400*LN(D80+273.15)-5.98*EW80-20.5*EY80+112*FE80+61.5*FF80+71.1*FL80+1.66*LN(FL80)-43.5*FL80^2+43*FJ80^2-26.2*ET80^2</f>
        <v>313.89094121114562</v>
      </c>
      <c r="FZ80" s="184">
        <f t="shared" ref="FZ80:FZ143" si="352">EXP(-0.107-1719/(D80+273.15))</f>
        <v>1.6611494615586205E-3</v>
      </c>
      <c r="GA80" s="184">
        <f t="shared" ref="GA80:GA143" si="353">(EU80/EW80)/(DG80/DI80)</f>
        <v>0.29828319272926657</v>
      </c>
      <c r="GB80" s="80">
        <f t="shared" ref="GB80:GB143" si="354">EX80+EY80+EV80</f>
        <v>0.94820873988459864</v>
      </c>
      <c r="GC80" s="80">
        <f t="shared" ref="GC80:GC143" si="355">ES80+EQ80+FA80+FC80</f>
        <v>0.18683265721214448</v>
      </c>
      <c r="GD80" s="80">
        <f t="shared" ref="GD80:GD143" si="356">EXP(0.238*GC80+0.289*GB80-2.3315)</f>
        <v>0.13358711037582727</v>
      </c>
      <c r="GE80" s="80">
        <f t="shared" ref="GE80:GE143" si="357">1-EQ80-ES80</f>
        <v>0.89504003444590252</v>
      </c>
      <c r="GF80" s="80">
        <f t="shared" ref="GF80:GF143" si="358">(EU80-FC80)+EW80-GE80</f>
        <v>1.0681665873496726E-2</v>
      </c>
      <c r="GG80" s="80">
        <f t="shared" ref="GG80:GG143" si="359">EU80-FC80</f>
        <v>0.17768619346783554</v>
      </c>
      <c r="GH80" s="80">
        <f t="shared" ref="GH80:GH143" si="360">1-GD80</f>
        <v>0.86641288962417273</v>
      </c>
      <c r="GI80" s="80">
        <f t="shared" ref="GI80:GI143" si="361">(GD80*EW80)-(GD80*(1-GB80))+GG80+(1-GB80)</f>
        <v>0.31981496841299878</v>
      </c>
      <c r="GJ80" s="80">
        <f t="shared" ref="GJ80:GJ143" si="362">-GG80*(1-GB80)</f>
        <v>-9.2025918648082003E-3</v>
      </c>
      <c r="GK80" s="80">
        <f t="shared" ref="GK80:GK143" si="363">(-GI80+SQRT(GI80^2-4*GH80*GJ80))/2*GH80</f>
        <v>2.013696531756325E-2</v>
      </c>
      <c r="GL80" s="80">
        <f t="shared" ref="GL80:GL143" si="364">GK80</f>
        <v>2.013696531756325E-2</v>
      </c>
      <c r="GM80" s="80">
        <f t="shared" ref="GM80:GM143" si="365">GG80-GL80</f>
        <v>0.15754922815027228</v>
      </c>
      <c r="GN80" s="80">
        <f t="shared" ref="GN80:GN143" si="366">1-GB80-GL80</f>
        <v>3.1654294797838115E-2</v>
      </c>
      <c r="GO80" s="80">
        <f t="shared" ref="GO80:GO143" si="367">EW80-GN80</f>
        <v>0.69638121205372561</v>
      </c>
      <c r="GP80" s="80">
        <f t="shared" ref="GP80:GP143" si="368">IF(1-GB80&gt;0,EX80,1-EY80-EZ80-EV80)</f>
        <v>0.90029069322258881</v>
      </c>
      <c r="GQ80" s="80">
        <f t="shared" ref="GQ80:GQ143" si="369">IF(1-GB80&gt;0,EY80,IF(EX80&gt;0,EY80,1-EV80))</f>
        <v>4.1891334603987446E-2</v>
      </c>
      <c r="GR80" s="80">
        <f t="shared" ref="GR80:GR143" si="370">11.864*GM80+9.107*FC80-18.375*ES80+11.794*EQ80-1.4925*FA80+439.97*EX80+419.68*EY80+431.72*GN80+432.56*GL80+428.03*EV80-28.652*GN80^2-12.741*GL80^2</f>
        <v>441.14181045625196</v>
      </c>
      <c r="GS80" s="80">
        <f t="shared" ref="GS80:GS143" si="371">-0.3085*ER80+0.813*GM80-0.4173*FC80-2.209*ES80-1.0864*EQ80-0.8001*FA80+11.931*EX80+11.288*EY80+11.432*GN80+11.885*GL80+12.038*EV80+2.4355*GN80^2-1.661*GL80^2</f>
        <v>11.757076209684046</v>
      </c>
      <c r="GT80" s="80">
        <f t="shared" ref="GT80:GT143" si="372">3*(FC80+ES80+FA80)+2*(GM80+GO80)+4*EQ80</f>
        <v>2.3297411891702002</v>
      </c>
      <c r="GU80" s="80">
        <f t="shared" ref="GU80:GU143" si="373">32.9*(0.75*GT80/6)*(10^-6)</f>
        <v>9.5810606404624478E-6</v>
      </c>
      <c r="GV80" s="80">
        <f t="shared" ref="GV80:GV143" si="374">7500*GT80/((1.4133+0.05601*GS80)^3)</f>
        <v>1964.7927757045675</v>
      </c>
      <c r="GW80" s="80">
        <f t="shared" ref="GW80:GW143" si="375">GS80*((2+3*GU80*(D80-25))/(2-3*GU80*(D80-25))-1)</f>
        <v>-8.4453601774155933E-3</v>
      </c>
      <c r="GX80" s="184">
        <f t="shared" ref="GX80:GX143" ca="1" si="376">-57.9+0.0475*(FQ80+273.15)-40.6*DG80-47.7*FF80+0.67*Q80-153*DD80*DJ80+6.89*((ER80+ES80)/DF80)</f>
        <v>23.688093913320223</v>
      </c>
      <c r="GY80" s="81" t="e">
        <f>#REF!</f>
        <v>#REF!</v>
      </c>
      <c r="GZ80" s="81" t="e">
        <f>#REF!</f>
        <v>#REF!</v>
      </c>
      <c r="HA80" s="81">
        <f t="shared" ref="HA80:HA143" si="377">M80+N80</f>
        <v>7.1178459173391859</v>
      </c>
      <c r="HB80" s="81">
        <f t="shared" ref="HB80:HB143" si="378">6*10^-5*(F80^3)-0.0166*(F80^2)+1.5751*F80-39.978</f>
        <v>4.672253924675978</v>
      </c>
      <c r="HC80" s="81" t="e">
        <f t="shared" ref="HC80:HC143" si="379">IF(HA80&gt;HB80,GZ80,GY80)</f>
        <v>#REF!</v>
      </c>
      <c r="HD80" s="80">
        <f t="shared" ref="HD80:HD143" si="380">GR80</f>
        <v>441.14181045625196</v>
      </c>
      <c r="HE80" s="80">
        <f t="shared" ref="HE80:HE143" si="381">GS80</f>
        <v>11.757076209684046</v>
      </c>
      <c r="HF80" s="81">
        <f t="shared" ref="HF80:HF143" si="382">771.475-(1.323*HD80)-(16.064*HE80)</f>
        <v>-1.0212874659858642</v>
      </c>
      <c r="HG80" s="81"/>
      <c r="HH80" s="82">
        <f t="shared" ref="HH80:HH143" si="383">GL80+GM80+EV80</f>
        <v>0.18371290552585798</v>
      </c>
      <c r="HI80" s="82">
        <f t="shared" ref="HI80:HI143" si="384">GN80+GO80</f>
        <v>0.72803550685156371</v>
      </c>
      <c r="HJ80" s="82">
        <f t="shared" ref="HJ80:HJ143" si="385">IF(EY80&gt;FC80,FC80,EY80)</f>
        <v>4.1891334603987446E-2</v>
      </c>
      <c r="HK80" s="82">
        <f t="shared" ref="HK80:HK143" si="386">EY80-HJ80</f>
        <v>0</v>
      </c>
      <c r="HL80" s="82">
        <f t="shared" ref="HL80:HL143" si="387">FC80-HJ80</f>
        <v>3.9981357054059502E-2</v>
      </c>
      <c r="HM80" s="82">
        <f t="shared" ref="HM80:HM143" si="388">IF(HK80&gt;ES80,ES80,HK80)</f>
        <v>0</v>
      </c>
      <c r="HN80" s="82">
        <f t="shared" ref="HN80:HN143" si="389">HK80-HM80</f>
        <v>0</v>
      </c>
      <c r="HO80" s="82">
        <f t="shared" ref="HO80:HO143" si="390">ES80-HM80</f>
        <v>4.3577628428326382E-2</v>
      </c>
      <c r="HP80" s="82">
        <f t="shared" ref="HP80:HP143" si="391">HO80+FA80+2*EQ80</f>
        <v>0.16634230267986869</v>
      </c>
      <c r="HQ80" s="82">
        <f t="shared" ref="HQ80:HQ143" si="392">HH80/(HH80+HI80)</f>
        <v>0.20149517458091207</v>
      </c>
      <c r="HR80" s="82">
        <f t="shared" ref="HR80:HR143" si="393">(EX80-HP80-HL80)*(1-HQ80)</f>
        <v>0.55413602492246528</v>
      </c>
      <c r="HS80" s="82">
        <f t="shared" ref="HS80:HS143" si="394">(EX80-HP80-HL80)*HQ80</f>
        <v>0.13983100856619532</v>
      </c>
      <c r="HT80" s="82">
        <f t="shared" ref="HT80:HT143" si="395">(1-HJ80-HM80-HL80-HP80-HR80-HS80)*(1-HQ80)</f>
        <v>4.6167929776425455E-2</v>
      </c>
      <c r="HU80" s="82">
        <f t="shared" ref="HU80:HU143" si="396">(1-HJ80-HM80-HL80-HP80-HR80-HS80)*HQ80</f>
        <v>1.1650042396998345E-2</v>
      </c>
      <c r="HV80" s="82">
        <f t="shared" ref="HV80:HV143" si="397">HM80+HJ80</f>
        <v>4.1891334603987446E-2</v>
      </c>
      <c r="HW80" s="82"/>
      <c r="HX80" s="186">
        <f t="shared" ref="HX80:HX143" si="398">(-0.000000872*HR80)-(0.000000749*HT80)-(0.000000993*HS80)-(0.00000087*(HP80+HL80))-(0.00000086*HV80)-(0.00000087*HU80)</f>
        <v>-8.8230225325449965E-7</v>
      </c>
      <c r="HY80" s="186">
        <f t="shared" ref="HY80:HY143" si="399">(0.000000000001707*HR80)+(0.000000000000447*HT80)+(0.0000000000014835*HS80)+(0.000000000002171*(HP80+HL80))+(0.000000000002149*HV80)+(0.0000000000002235*HU80)</f>
        <v>1.7145434881827175E-12</v>
      </c>
      <c r="HZ80" s="186">
        <f t="shared" ref="HZ80:HZ143" si="400">(0.000027795*HR80)+(0.000024656*HT80)+(0.000031371*HS80)+(0.00002225*(HP80+HL80))+(0.000023118*HV80)+(0.000028232*HU80)</f>
        <v>2.6815215158424524E-5</v>
      </c>
      <c r="IA80" s="186">
        <f t="shared" ref="IA80:IA143" si="401">(0.0000000083082*HR80)+(0.000000007467*HT80)+(0.0000000083672*HS80)+(0.0000000052863*(HP80+HL80))+(0.0000000025785*HV80)+(0.000000007526*HU80)</f>
        <v>7.4049866565841193E-9</v>
      </c>
      <c r="IB80" s="82">
        <f t="shared" ref="IB80:IB143" si="402">GT80</f>
        <v>2.3297411891702002</v>
      </c>
      <c r="IC80" s="82" t="e">
        <f t="shared" ref="IC80:IC143" ca="1" si="403">HD80+HD80*(HX80*(ID80-0.001)+HY80*(ID80-0.001)^2+HZ80*(D80-25)+IA80*(D80-25)^2)</f>
        <v>#REF!</v>
      </c>
      <c r="ID80" s="82" t="e">
        <f ca="1">ID$8+ID$9*IE80+ID$10*#REF!+ID$11*EW80/(EW80+EU80)</f>
        <v>#REF!</v>
      </c>
      <c r="IE80" s="82" t="e">
        <f t="shared" ref="IE80:IE143" ca="1" si="404">HD80+HD80*(HX80*(IF80-0.001)+HY80*(IF80-0.001)^2+HZ80*(D80-25)+IA80*(D80-25)^2)</f>
        <v>#REF!</v>
      </c>
      <c r="IF80" s="82" t="e">
        <f ca="1">IF$8+IF$9*IE80+IF$10*#REF!+IF$11*(EW80/(EW80+EU80))</f>
        <v>#REF!</v>
      </c>
      <c r="IG80" s="82" t="e">
        <f t="shared" ref="IG80:IG143" ca="1" si="405">IF(HA80&gt;HB80,IF80,ID80)</f>
        <v>#REF!</v>
      </c>
      <c r="IH80" s="184">
        <f t="shared" ref="IH80:IH143" si="406">(1-EX80-EY80-EZ80)*(1-0.5*(ET80+FA80+EY80+EZ80))</f>
        <v>4.9076642242799798E-2</v>
      </c>
      <c r="II80" s="187">
        <f t="shared" ref="II80:II143" si="407">D80-25</f>
        <v>-25</v>
      </c>
      <c r="IJ80" s="187"/>
      <c r="IK80" s="82">
        <f t="shared" ref="IK80:IK143" si="408">1.4133+(0.05601*HE80)</f>
        <v>2.0718138385044034</v>
      </c>
      <c r="IL80" s="187">
        <f t="shared" ref="IL80:IL143" si="409">(7500*IB80)/IK80^3</f>
        <v>1964.7927757045675</v>
      </c>
      <c r="IM80" s="186">
        <f t="shared" ref="IM80:IM143" si="410">0.0000329*(0.75-IB80/6)</f>
        <v>1.1900252479383403E-5</v>
      </c>
    </row>
    <row r="81" spans="1:247" ht="14" x14ac:dyDescent="0.2">
      <c r="A81" s="189" t="s">
        <v>233</v>
      </c>
      <c r="F81" s="193">
        <v>49.714800035873971</v>
      </c>
      <c r="G81" s="193">
        <v>1.7018759577322948</v>
      </c>
      <c r="H81" s="193">
        <v>18.940878306055897</v>
      </c>
      <c r="I81" s="193">
        <v>7.7213752675094165</v>
      </c>
      <c r="J81" s="193">
        <v>0.16017656072774539</v>
      </c>
      <c r="K81" s="193">
        <v>3.6239946864652395</v>
      </c>
      <c r="L81" s="193">
        <v>9.5405163983463357</v>
      </c>
      <c r="M81" s="193">
        <v>5.2157492586972092</v>
      </c>
      <c r="N81" s="193">
        <v>1.9020966586419767</v>
      </c>
      <c r="O81" s="193">
        <v>0.66072831300194967</v>
      </c>
      <c r="P81" s="193">
        <v>0.81780855694797228</v>
      </c>
      <c r="Q81" s="194">
        <v>1.5</v>
      </c>
      <c r="R81" s="176">
        <f t="shared" ca="1" si="216"/>
        <v>13.131680532446982</v>
      </c>
      <c r="T81" s="4">
        <v>47.104999999999997</v>
      </c>
      <c r="U81" s="4">
        <v>1.8419000000000001</v>
      </c>
      <c r="V81" s="4">
        <v>5.4851999999999999</v>
      </c>
      <c r="W81" s="4">
        <v>7.72</v>
      </c>
      <c r="X81" s="4">
        <v>0.18140000000000001</v>
      </c>
      <c r="Y81" s="4">
        <v>12.9718</v>
      </c>
      <c r="Z81" s="4">
        <v>21.704899999999999</v>
      </c>
      <c r="AA81" s="4">
        <v>0.65169999999999995</v>
      </c>
      <c r="AB81" s="4">
        <v>6.7999999999999996E-3</v>
      </c>
      <c r="AC81" s="4">
        <v>0</v>
      </c>
      <c r="AE81" s="177">
        <f t="shared" ca="1" si="217"/>
        <v>1414.5038042863755</v>
      </c>
      <c r="AF81" s="178">
        <f t="shared" ca="1" si="218"/>
        <v>1141.3538042863756</v>
      </c>
      <c r="AG81" s="178">
        <f t="shared" ca="1" si="219"/>
        <v>9.8580247961819154</v>
      </c>
      <c r="AH81" s="175"/>
      <c r="AI81" s="179">
        <f t="shared" ca="1" si="220"/>
        <v>1444.8363684603669</v>
      </c>
      <c r="AJ81" s="179">
        <f t="shared" ca="1" si="221"/>
        <v>9.0717795863993267</v>
      </c>
      <c r="AK81" s="179"/>
      <c r="AL81" s="179">
        <f t="shared" si="222"/>
        <v>1380.9857725113814</v>
      </c>
      <c r="AM81" s="179">
        <f t="shared" si="223"/>
        <v>5.8244470919725648</v>
      </c>
      <c r="AN81" s="180"/>
      <c r="AO81" s="179">
        <f t="shared" ca="1" si="224"/>
        <v>1401.1689232582401</v>
      </c>
      <c r="AP81" s="179">
        <f t="shared" ca="1" si="225"/>
        <v>1128.0189232582402</v>
      </c>
      <c r="AQ81" s="179">
        <f t="shared" ca="1" si="226"/>
        <v>7.3661239080200511</v>
      </c>
      <c r="AR81" s="179"/>
      <c r="AS81" s="179">
        <f t="shared" ca="1" si="227"/>
        <v>1411.5497390599028</v>
      </c>
      <c r="AT81" s="179">
        <f t="shared" ca="1" si="228"/>
        <v>1138.3997390599029</v>
      </c>
      <c r="AU81" s="181">
        <f t="shared" ca="1" si="229"/>
        <v>7.771599825751383</v>
      </c>
      <c r="AV81" s="80"/>
      <c r="AW81" s="181">
        <f t="shared" si="230"/>
        <v>1415.9911426795854</v>
      </c>
      <c r="AX81" s="181">
        <f t="shared" si="231"/>
        <v>1142.8411426795856</v>
      </c>
      <c r="AY81" s="181">
        <f t="shared" ca="1" si="232"/>
        <v>1444.8363684603669</v>
      </c>
      <c r="AZ81" s="181">
        <f t="shared" ca="1" si="233"/>
        <v>1171.6863684603668</v>
      </c>
      <c r="BA81" s="181">
        <f t="shared" ca="1" si="234"/>
        <v>9.0717795863993267</v>
      </c>
      <c r="BB81" s="181"/>
      <c r="BC81" s="181">
        <f t="shared" si="235"/>
        <v>1380.9857725113814</v>
      </c>
      <c r="BD81" s="181">
        <f t="shared" si="236"/>
        <v>5.8244470919725648</v>
      </c>
      <c r="BE81" s="181">
        <f t="shared" si="237"/>
        <v>1107.8357725113815</v>
      </c>
      <c r="BF81" s="181"/>
      <c r="BG81" s="181">
        <f t="shared" ca="1" si="238"/>
        <v>9.1175246983709393</v>
      </c>
      <c r="BH81" s="181">
        <f t="shared" ca="1" si="239"/>
        <v>9.553717022457711</v>
      </c>
      <c r="BI81" s="181">
        <f t="shared" ca="1" si="240"/>
        <v>1135.3171098274379</v>
      </c>
      <c r="BJ81" s="181">
        <f t="shared" ca="1" si="241"/>
        <v>1149.4421381811303</v>
      </c>
      <c r="BK81" s="181">
        <f t="shared" ca="1" si="242"/>
        <v>1149.4421381811303</v>
      </c>
      <c r="BL81" s="181"/>
      <c r="BM81" s="181">
        <f t="shared" si="243"/>
        <v>1113.9936702951486</v>
      </c>
      <c r="BN81" s="180"/>
      <c r="BO81" s="182">
        <f t="shared" ca="1" si="244"/>
        <v>0.70953873685608471</v>
      </c>
      <c r="BP81" s="182">
        <f t="shared" ca="1" si="245"/>
        <v>0.69106544386692903</v>
      </c>
      <c r="BQ81" s="182">
        <f t="shared" ca="1" si="246"/>
        <v>5.4426554941086142E-2</v>
      </c>
      <c r="BR81" s="182">
        <f t="shared" ca="1" si="247"/>
        <v>1.3791625264176162E-2</v>
      </c>
      <c r="BS81" s="182">
        <f t="shared" ca="1" si="248"/>
        <v>2.4483781611676071E-2</v>
      </c>
      <c r="BT81" s="182">
        <f t="shared" ca="1" si="249"/>
        <v>0.11075841788327516</v>
      </c>
      <c r="BU81" s="182">
        <f t="shared" si="250"/>
        <v>0.35207280818947695</v>
      </c>
      <c r="BV81" s="181">
        <f t="shared" ca="1" si="251"/>
        <v>1.2465986317566196</v>
      </c>
      <c r="BW81" s="180"/>
      <c r="BX81" s="182">
        <f t="shared" si="252"/>
        <v>0.79180384047186936</v>
      </c>
      <c r="BY81" s="182">
        <f t="shared" si="253"/>
        <v>9.8496679905778428E-2</v>
      </c>
      <c r="BZ81" s="182">
        <f t="shared" si="254"/>
        <v>5.1228269265367263E-3</v>
      </c>
      <c r="CA81" s="182">
        <f t="shared" si="255"/>
        <v>4.8437644878713833E-2</v>
      </c>
      <c r="CB81" s="182">
        <f t="shared" si="256"/>
        <v>9.4568690280125448E-2</v>
      </c>
      <c r="CC81" s="182">
        <f t="shared" si="257"/>
        <v>0</v>
      </c>
      <c r="CD81" s="182">
        <f t="shared" si="258"/>
        <v>1.0384296824630237</v>
      </c>
      <c r="CE81" s="182">
        <f t="shared" si="259"/>
        <v>0.27932509061972355</v>
      </c>
      <c r="CF81" s="180"/>
      <c r="CG81" s="181">
        <f t="shared" ca="1" si="260"/>
        <v>5.7672656732729592</v>
      </c>
      <c r="CH81" s="181">
        <f t="shared" ca="1" si="261"/>
        <v>4.9287405598402536</v>
      </c>
      <c r="CI81" s="181">
        <f t="shared" ca="1" si="262"/>
        <v>10.941305686187123</v>
      </c>
      <c r="CJ81" s="181">
        <f t="shared" ca="1" si="263"/>
        <v>1146.4888695639756</v>
      </c>
      <c r="CK81" s="183">
        <f t="shared" ca="1" si="264"/>
        <v>0.2734178399290732</v>
      </c>
      <c r="CL81" s="79"/>
      <c r="CM81" s="181">
        <f t="shared" si="265"/>
        <v>0.37839555585968904</v>
      </c>
      <c r="CN81" s="181">
        <f t="shared" si="266"/>
        <v>-1.1740845401007255E-2</v>
      </c>
      <c r="CO81" s="181">
        <f t="shared" ca="1" si="267"/>
        <v>717.6364611301999</v>
      </c>
      <c r="CP81" s="184"/>
      <c r="CQ81" s="80">
        <f t="shared" si="268"/>
        <v>0.82741747903984852</v>
      </c>
      <c r="CR81" s="80">
        <f t="shared" si="269"/>
        <v>2.1305727649041983E-2</v>
      </c>
      <c r="CS81" s="80">
        <f t="shared" si="270"/>
        <v>0.37153182699377013</v>
      </c>
      <c r="CT81" s="80">
        <f t="shared" si="271"/>
        <v>0.10747059375987407</v>
      </c>
      <c r="CU81" s="80">
        <f t="shared" si="272"/>
        <v>2.2579955697303315E-3</v>
      </c>
      <c r="CV81" s="80">
        <f t="shared" si="273"/>
        <v>8.9915609374292618E-2</v>
      </c>
      <c r="CW81" s="80">
        <f t="shared" si="274"/>
        <v>0.17013121860760905</v>
      </c>
      <c r="CX81" s="80">
        <f t="shared" si="275"/>
        <v>0.16830725484631734</v>
      </c>
      <c r="CY81" s="80">
        <f t="shared" si="276"/>
        <v>4.0385932707163293E-2</v>
      </c>
      <c r="CZ81" s="80">
        <f t="shared" si="277"/>
        <v>8.6938965461689638E-3</v>
      </c>
      <c r="DA81" s="80">
        <f t="shared" si="278"/>
        <v>1.1523542937330959E-2</v>
      </c>
      <c r="DB81" s="80">
        <f t="shared" si="279"/>
        <v>1.8189410780311477</v>
      </c>
      <c r="DC81" s="80"/>
      <c r="DD81" s="80">
        <f t="shared" si="280"/>
        <v>0.45488965477400678</v>
      </c>
      <c r="DE81" s="80">
        <f t="shared" si="281"/>
        <v>1.1713258833047885E-2</v>
      </c>
      <c r="DF81" s="80">
        <f t="shared" si="282"/>
        <v>0.20425720848303805</v>
      </c>
      <c r="DG81" s="80">
        <f t="shared" si="283"/>
        <v>5.9084153443937852E-2</v>
      </c>
      <c r="DH81" s="80">
        <f t="shared" si="284"/>
        <v>1.2413791722018965E-3</v>
      </c>
      <c r="DI81" s="80">
        <f t="shared" si="285"/>
        <v>4.943294230927963E-2</v>
      </c>
      <c r="DJ81" s="80">
        <f t="shared" si="286"/>
        <v>9.3533111469318142E-2</v>
      </c>
      <c r="DK81" s="80">
        <f t="shared" si="287"/>
        <v>9.2530350146633633E-2</v>
      </c>
      <c r="DL81" s="80">
        <f t="shared" si="288"/>
        <v>2.2202991177085133E-2</v>
      </c>
      <c r="DM81" s="80">
        <f t="shared" si="289"/>
        <v>4.7796471535952022E-3</v>
      </c>
      <c r="DN81" s="80">
        <f t="shared" si="290"/>
        <v>6.3353030378555386E-3</v>
      </c>
      <c r="DO81" s="80">
        <f t="shared" si="291"/>
        <v>0.99999999999999989</v>
      </c>
      <c r="DP81" s="80">
        <f t="shared" si="292"/>
        <v>45.553137932936217</v>
      </c>
      <c r="DQ81" s="80">
        <f t="shared" si="293"/>
        <v>0.78398183884974937</v>
      </c>
      <c r="DR81" s="80">
        <f t="shared" si="294"/>
        <v>2.3058683906117771E-2</v>
      </c>
      <c r="DS81" s="80">
        <f t="shared" si="295"/>
        <v>5.379704004472298E-2</v>
      </c>
      <c r="DT81" s="80">
        <f t="shared" si="296"/>
        <v>0.10745145198646</v>
      </c>
      <c r="DU81" s="80">
        <f t="shared" si="297"/>
        <v>2.5571806167400883E-3</v>
      </c>
      <c r="DV81" s="80">
        <f t="shared" si="298"/>
        <v>0.32184575381347941</v>
      </c>
      <c r="DW81" s="80">
        <f t="shared" si="299"/>
        <v>0.38705253809912726</v>
      </c>
      <c r="DX81" s="80">
        <f t="shared" si="300"/>
        <v>1.0514868769855546E-2</v>
      </c>
      <c r="DY81" s="80">
        <f t="shared" si="301"/>
        <v>7.2189901906662699E-5</v>
      </c>
      <c r="DZ81" s="80">
        <f t="shared" si="302"/>
        <v>0</v>
      </c>
      <c r="EA81" s="80">
        <f t="shared" si="303"/>
        <v>1.6903315459881589</v>
      </c>
      <c r="EB81" s="80"/>
      <c r="EC81" s="80">
        <f t="shared" si="304"/>
        <v>1.5679636776994987</v>
      </c>
      <c r="ED81" s="80">
        <f t="shared" si="305"/>
        <v>4.6117367812235542E-2</v>
      </c>
      <c r="EE81" s="80">
        <f t="shared" si="306"/>
        <v>0.16139112013416895</v>
      </c>
      <c r="EF81" s="80">
        <f t="shared" si="307"/>
        <v>0.10745145198646</v>
      </c>
      <c r="EG81" s="80">
        <f t="shared" si="308"/>
        <v>2.5571806167400883E-3</v>
      </c>
      <c r="EH81" s="80">
        <f t="shared" si="309"/>
        <v>0.32184575381347941</v>
      </c>
      <c r="EI81" s="80">
        <f t="shared" si="310"/>
        <v>0.38705253809912726</v>
      </c>
      <c r="EJ81" s="80">
        <f t="shared" si="311"/>
        <v>1.0514868769855546E-2</v>
      </c>
      <c r="EK81" s="80">
        <f t="shared" si="312"/>
        <v>7.2189901906662699E-5</v>
      </c>
      <c r="EL81" s="80">
        <f t="shared" si="313"/>
        <v>0</v>
      </c>
      <c r="EM81" s="80">
        <f t="shared" si="314"/>
        <v>2.6049661488334723</v>
      </c>
      <c r="EN81" s="80">
        <f t="shared" si="315"/>
        <v>2.3032928864303495</v>
      </c>
      <c r="EO81" s="80"/>
      <c r="EP81" s="80">
        <f t="shared" si="316"/>
        <v>1.8057397925132124</v>
      </c>
      <c r="EQ81" s="80">
        <f t="shared" si="317"/>
        <v>5.3110902611407045E-2</v>
      </c>
      <c r="ER81" s="80">
        <f t="shared" si="318"/>
        <v>0.19426020748678763</v>
      </c>
      <c r="ES81" s="80">
        <f t="shared" si="319"/>
        <v>5.3560471805250559E-2</v>
      </c>
      <c r="ET81" s="80">
        <f t="shared" si="320"/>
        <v>0.24782067929203819</v>
      </c>
      <c r="EU81" s="80">
        <f t="shared" si="321"/>
        <v>0.24749216499702556</v>
      </c>
      <c r="EV81" s="80">
        <f t="shared" si="322"/>
        <v>5.8899359238550192E-3</v>
      </c>
      <c r="EW81" s="80">
        <f t="shared" si="323"/>
        <v>0.74130503528640068</v>
      </c>
      <c r="EX81" s="80">
        <f t="shared" si="324"/>
        <v>0.89149535767853161</v>
      </c>
      <c r="EY81" s="80">
        <f t="shared" si="325"/>
        <v>4.8437644878713833E-2</v>
      </c>
      <c r="EZ81" s="80">
        <f t="shared" si="326"/>
        <v>3.3254897506744183E-4</v>
      </c>
      <c r="FA81" s="80">
        <f t="shared" si="327"/>
        <v>0</v>
      </c>
      <c r="FB81" s="80">
        <f t="shared" si="328"/>
        <v>4.0416240621562523</v>
      </c>
      <c r="FC81" s="80">
        <f t="shared" si="329"/>
        <v>8.2915575337436806E-2</v>
      </c>
      <c r="FD81" s="80">
        <f t="shared" si="330"/>
        <v>0.12358614710160509</v>
      </c>
      <c r="FE81" s="80">
        <f t="shared" si="331"/>
        <v>4.8437644878713833E-2</v>
      </c>
      <c r="FF81" s="80">
        <f t="shared" si="332"/>
        <v>5.1228269265367263E-3</v>
      </c>
      <c r="FG81" s="80">
        <f t="shared" si="333"/>
        <v>9.4568690280125448E-2</v>
      </c>
      <c r="FH81" s="80">
        <f t="shared" si="334"/>
        <v>0</v>
      </c>
      <c r="FI81" s="184">
        <f t="shared" si="335"/>
        <v>0.79180384047186936</v>
      </c>
      <c r="FJ81" s="80">
        <f t="shared" si="336"/>
        <v>9.8496679905778428E-2</v>
      </c>
      <c r="FK81" s="80">
        <f t="shared" si="337"/>
        <v>1.0384296824630239</v>
      </c>
      <c r="FL81" s="80">
        <f t="shared" si="338"/>
        <v>0.79180384047186936</v>
      </c>
      <c r="FM81" s="80">
        <f t="shared" si="339"/>
        <v>2.5165166640189582</v>
      </c>
      <c r="FN81" s="80">
        <f t="shared" si="340"/>
        <v>-3.415729880695471</v>
      </c>
      <c r="FO81" s="80">
        <f t="shared" si="341"/>
        <v>-3.415729880695471</v>
      </c>
      <c r="FP81" s="80">
        <f t="shared" si="342"/>
        <v>0.45553137932936216</v>
      </c>
      <c r="FQ81" s="185">
        <f t="shared" ca="1" si="343"/>
        <v>1444.8363684603669</v>
      </c>
      <c r="FR81" s="185">
        <f t="shared" ca="1" si="344"/>
        <v>9.0717795863993267</v>
      </c>
      <c r="FS81" s="80">
        <f t="shared" ca="1" si="345"/>
        <v>0.14448363684603668</v>
      </c>
      <c r="FT81" s="184">
        <f t="shared" ca="1" si="346"/>
        <v>-3.0846703351191809</v>
      </c>
      <c r="FU81" s="184">
        <f t="shared" ca="1" si="347"/>
        <v>5.6883108380149814</v>
      </c>
      <c r="FV81" s="80">
        <f t="shared" si="348"/>
        <v>176.24659011552495</v>
      </c>
      <c r="FW81" s="80">
        <f t="shared" si="349"/>
        <v>5.0876102353729476E-2</v>
      </c>
      <c r="FX81" s="184">
        <f t="shared" si="350"/>
        <v>74.970381699494595</v>
      </c>
      <c r="FY81" s="184">
        <f t="shared" si="351"/>
        <v>314.6543701204078</v>
      </c>
      <c r="FZ81" s="184">
        <f t="shared" si="352"/>
        <v>1.6611494615586205E-3</v>
      </c>
      <c r="GA81" s="184">
        <f t="shared" si="353"/>
        <v>0.27932509061972355</v>
      </c>
      <c r="GB81" s="80">
        <f t="shared" si="354"/>
        <v>0.94582293848110044</v>
      </c>
      <c r="GC81" s="80">
        <f t="shared" si="355"/>
        <v>0.1895869497540944</v>
      </c>
      <c r="GD81" s="80">
        <f t="shared" si="356"/>
        <v>0.13358257183343919</v>
      </c>
      <c r="GE81" s="80">
        <f t="shared" si="357"/>
        <v>0.89332862558334236</v>
      </c>
      <c r="GF81" s="80">
        <f t="shared" si="358"/>
        <v>1.2552999362647088E-2</v>
      </c>
      <c r="GG81" s="80">
        <f t="shared" si="359"/>
        <v>0.16457658965958877</v>
      </c>
      <c r="GH81" s="80">
        <f t="shared" si="360"/>
        <v>0.86641742816656087</v>
      </c>
      <c r="GI81" s="80">
        <f t="shared" si="361"/>
        <v>0.31054197309305109</v>
      </c>
      <c r="GJ81" s="80">
        <f t="shared" si="362"/>
        <v>-8.9162760225582303E-3</v>
      </c>
      <c r="GK81" s="80">
        <f t="shared" si="363"/>
        <v>2.005816503344918E-2</v>
      </c>
      <c r="GL81" s="80">
        <f t="shared" si="364"/>
        <v>2.005816503344918E-2</v>
      </c>
      <c r="GM81" s="80">
        <f t="shared" si="365"/>
        <v>0.14451842462613959</v>
      </c>
      <c r="GN81" s="80">
        <f t="shared" si="366"/>
        <v>3.4118896485450384E-2</v>
      </c>
      <c r="GO81" s="80">
        <f t="shared" si="367"/>
        <v>0.70718613880095027</v>
      </c>
      <c r="GP81" s="80">
        <f t="shared" si="368"/>
        <v>0.89149535767853161</v>
      </c>
      <c r="GQ81" s="80">
        <f t="shared" si="369"/>
        <v>4.8437644878713833E-2</v>
      </c>
      <c r="GR81" s="80">
        <f t="shared" si="370"/>
        <v>440.56017764824645</v>
      </c>
      <c r="GS81" s="80">
        <f t="shared" si="371"/>
        <v>11.731652474604706</v>
      </c>
      <c r="GT81" s="80">
        <f t="shared" si="372"/>
        <v>2.3252808787278698</v>
      </c>
      <c r="GU81" s="80">
        <f t="shared" si="373"/>
        <v>9.5627176137683633E-6</v>
      </c>
      <c r="GV81" s="80">
        <f t="shared" si="374"/>
        <v>1965.0802502552126</v>
      </c>
      <c r="GW81" s="80">
        <f t="shared" si="375"/>
        <v>-8.4109697919778851E-3</v>
      </c>
      <c r="GX81" s="184">
        <f t="shared" ca="1" si="376"/>
        <v>23.915930686187139</v>
      </c>
      <c r="GY81" s="81" t="e">
        <f>#REF!</f>
        <v>#REF!</v>
      </c>
      <c r="GZ81" s="81" t="e">
        <f>#REF!</f>
        <v>#REF!</v>
      </c>
      <c r="HA81" s="81">
        <f t="shared" si="377"/>
        <v>7.1178459173391859</v>
      </c>
      <c r="HB81" s="81">
        <f t="shared" si="378"/>
        <v>4.672253924675978</v>
      </c>
      <c r="HC81" s="81" t="e">
        <f t="shared" si="379"/>
        <v>#REF!</v>
      </c>
      <c r="HD81" s="80">
        <f t="shared" si="380"/>
        <v>440.56017764824645</v>
      </c>
      <c r="HE81" s="80">
        <f t="shared" si="381"/>
        <v>11.731652474604706</v>
      </c>
      <c r="HF81" s="81">
        <f t="shared" si="382"/>
        <v>0.15661961931999713</v>
      </c>
      <c r="HG81" s="81"/>
      <c r="HH81" s="82">
        <f t="shared" si="383"/>
        <v>0.17046652558344377</v>
      </c>
      <c r="HI81" s="82">
        <f t="shared" si="384"/>
        <v>0.74130503528640068</v>
      </c>
      <c r="HJ81" s="82">
        <f t="shared" si="385"/>
        <v>4.8437644878713833E-2</v>
      </c>
      <c r="HK81" s="82">
        <f t="shared" si="386"/>
        <v>0</v>
      </c>
      <c r="HL81" s="82">
        <f t="shared" si="387"/>
        <v>3.4477930458722973E-2</v>
      </c>
      <c r="HM81" s="82">
        <f t="shared" si="388"/>
        <v>0</v>
      </c>
      <c r="HN81" s="82">
        <f t="shared" si="389"/>
        <v>0</v>
      </c>
      <c r="HO81" s="82">
        <f t="shared" si="390"/>
        <v>5.3560471805250559E-2</v>
      </c>
      <c r="HP81" s="82">
        <f t="shared" si="391"/>
        <v>0.15978227702806463</v>
      </c>
      <c r="HQ81" s="82">
        <f t="shared" si="392"/>
        <v>0.18696188047455223</v>
      </c>
      <c r="HR81" s="82">
        <f t="shared" si="393"/>
        <v>0.56687875537893873</v>
      </c>
      <c r="HS81" s="82">
        <f t="shared" si="394"/>
        <v>0.13035639481280534</v>
      </c>
      <c r="HT81" s="82">
        <f t="shared" si="395"/>
        <v>4.8836758646396985E-2</v>
      </c>
      <c r="HU81" s="82">
        <f t="shared" si="396"/>
        <v>1.1230238796357497E-2</v>
      </c>
      <c r="HV81" s="82">
        <f t="shared" si="397"/>
        <v>4.8437644878713833E-2</v>
      </c>
      <c r="HW81" s="82"/>
      <c r="HX81" s="186">
        <f t="shared" si="398"/>
        <v>-8.8077396982773173E-7</v>
      </c>
      <c r="HY81" s="186">
        <f t="shared" si="399"/>
        <v>1.7112171459207425E-12</v>
      </c>
      <c r="HZ81" s="186">
        <f t="shared" si="400"/>
        <v>2.6809047781201579E-5</v>
      </c>
      <c r="IA81" s="186">
        <f t="shared" si="401"/>
        <v>7.4014571582682059E-9</v>
      </c>
      <c r="IB81" s="82">
        <f t="shared" si="402"/>
        <v>2.3252808787278698</v>
      </c>
      <c r="IC81" s="82" t="e">
        <f t="shared" ca="1" si="403"/>
        <v>#REF!</v>
      </c>
      <c r="ID81" s="82" t="e">
        <f ca="1">ID$8+ID$9*IE81+ID$10*#REF!+ID$11*EW81/(EW81+EU81)</f>
        <v>#REF!</v>
      </c>
      <c r="IE81" s="82" t="e">
        <f t="shared" ca="1" si="404"/>
        <v>#REF!</v>
      </c>
      <c r="IF81" s="82" t="e">
        <f ca="1">IF$8+IF$9*IE81+IF$10*#REF!+IF$11*(EW81/(EW81+EU81))</f>
        <v>#REF!</v>
      </c>
      <c r="IG81" s="82" t="e">
        <f t="shared" ca="1" si="405"/>
        <v>#REF!</v>
      </c>
      <c r="IH81" s="184">
        <f t="shared" si="406"/>
        <v>5.0876102353729476E-2</v>
      </c>
      <c r="II81" s="187">
        <f t="shared" si="407"/>
        <v>-25</v>
      </c>
      <c r="IJ81" s="187"/>
      <c r="IK81" s="82">
        <f t="shared" si="408"/>
        <v>2.0703898551026096</v>
      </c>
      <c r="IL81" s="187">
        <f t="shared" si="409"/>
        <v>1965.0802502552126</v>
      </c>
      <c r="IM81" s="186">
        <f t="shared" si="410"/>
        <v>1.1924709848308847E-5</v>
      </c>
    </row>
    <row r="82" spans="1:247" ht="14" x14ac:dyDescent="0.2">
      <c r="A82" s="189" t="s">
        <v>233</v>
      </c>
      <c r="F82" s="193">
        <v>49.714800035873971</v>
      </c>
      <c r="G82" s="193">
        <v>1.7018759577322948</v>
      </c>
      <c r="H82" s="193">
        <v>18.940878306055897</v>
      </c>
      <c r="I82" s="193">
        <v>7.7213752675094165</v>
      </c>
      <c r="J82" s="193">
        <v>0.16017656072774539</v>
      </c>
      <c r="K82" s="193">
        <v>3.6239946864652395</v>
      </c>
      <c r="L82" s="193">
        <v>9.5405163983463357</v>
      </c>
      <c r="M82" s="193">
        <v>5.2157492586972092</v>
      </c>
      <c r="N82" s="193">
        <v>1.9020966586419767</v>
      </c>
      <c r="O82" s="193">
        <v>0.66072831300194967</v>
      </c>
      <c r="P82" s="193">
        <v>0.81780855694797228</v>
      </c>
      <c r="Q82" s="194">
        <v>1.5</v>
      </c>
      <c r="R82" s="176">
        <f t="shared" ca="1" si="216"/>
        <v>13.501734410204547</v>
      </c>
      <c r="T82" s="4">
        <v>47.384500000000003</v>
      </c>
      <c r="U82" s="4">
        <v>1.8311999999999999</v>
      </c>
      <c r="V82" s="4">
        <v>5.4846000000000004</v>
      </c>
      <c r="W82" s="4">
        <v>8.0104000000000006</v>
      </c>
      <c r="X82" s="4">
        <v>0.1973</v>
      </c>
      <c r="Y82" s="4">
        <v>13.054</v>
      </c>
      <c r="Z82" s="4">
        <v>21.644400000000001</v>
      </c>
      <c r="AA82" s="4">
        <v>0.69550000000000001</v>
      </c>
      <c r="AB82" s="4">
        <v>0</v>
      </c>
      <c r="AC82" s="4">
        <v>2.3E-3</v>
      </c>
      <c r="AE82" s="177">
        <f t="shared" ca="1" si="217"/>
        <v>1421.0955264055301</v>
      </c>
      <c r="AF82" s="178">
        <f t="shared" ca="1" si="218"/>
        <v>1147.94552640553</v>
      </c>
      <c r="AG82" s="178">
        <f t="shared" ca="1" si="219"/>
        <v>10.28196214506611</v>
      </c>
      <c r="AH82" s="175"/>
      <c r="AI82" s="179">
        <f t="shared" ca="1" si="220"/>
        <v>1449.052537320882</v>
      </c>
      <c r="AJ82" s="179">
        <f t="shared" ca="1" si="221"/>
        <v>9.5494224171032371</v>
      </c>
      <c r="AK82" s="179"/>
      <c r="AL82" s="179">
        <f t="shared" si="222"/>
        <v>1383.8117336954249</v>
      </c>
      <c r="AM82" s="179">
        <f t="shared" si="223"/>
        <v>6.1621985491335414</v>
      </c>
      <c r="AN82" s="180"/>
      <c r="AO82" s="179">
        <f t="shared" ca="1" si="224"/>
        <v>1408.5362264445314</v>
      </c>
      <c r="AP82" s="179">
        <f t="shared" ca="1" si="225"/>
        <v>1135.3862264445315</v>
      </c>
      <c r="AQ82" s="179">
        <f t="shared" ca="1" si="226"/>
        <v>7.9580999253922355</v>
      </c>
      <c r="AR82" s="179"/>
      <c r="AS82" s="179">
        <f t="shared" ca="1" si="227"/>
        <v>1415.4309532500499</v>
      </c>
      <c r="AT82" s="179">
        <f t="shared" ca="1" si="228"/>
        <v>1142.2809532500501</v>
      </c>
      <c r="AU82" s="181">
        <f t="shared" ca="1" si="229"/>
        <v>8.2288978732436142</v>
      </c>
      <c r="AV82" s="80"/>
      <c r="AW82" s="181">
        <f t="shared" si="230"/>
        <v>1419.4483711884029</v>
      </c>
      <c r="AX82" s="181">
        <f t="shared" si="231"/>
        <v>1146.2983711884031</v>
      </c>
      <c r="AY82" s="181">
        <f t="shared" ca="1" si="232"/>
        <v>1449.052537320882</v>
      </c>
      <c r="AZ82" s="181">
        <f t="shared" ca="1" si="233"/>
        <v>1175.9025373208819</v>
      </c>
      <c r="BA82" s="181">
        <f t="shared" ca="1" si="234"/>
        <v>9.5494224171032371</v>
      </c>
      <c r="BB82" s="181"/>
      <c r="BC82" s="181">
        <f t="shared" si="235"/>
        <v>1383.8117336954249</v>
      </c>
      <c r="BD82" s="181">
        <f t="shared" si="236"/>
        <v>6.1621985491335414</v>
      </c>
      <c r="BE82" s="181">
        <f t="shared" si="237"/>
        <v>1110.661733695425</v>
      </c>
      <c r="BF82" s="181"/>
      <c r="BG82" s="181">
        <f t="shared" ca="1" si="238"/>
        <v>9.555614588172805</v>
      </c>
      <c r="BH82" s="181">
        <f t="shared" ca="1" si="239"/>
        <v>9.7833845104531569</v>
      </c>
      <c r="BI82" s="181">
        <f t="shared" ca="1" si="240"/>
        <v>1142.0472837812526</v>
      </c>
      <c r="BJ82" s="181">
        <f t="shared" ca="1" si="241"/>
        <v>1153.5042417720124</v>
      </c>
      <c r="BK82" s="181">
        <f t="shared" ca="1" si="242"/>
        <v>1153.5042417720124</v>
      </c>
      <c r="BL82" s="181"/>
      <c r="BM82" s="181">
        <f t="shared" si="243"/>
        <v>1115.6789313895606</v>
      </c>
      <c r="BN82" s="180"/>
      <c r="BO82" s="182">
        <f t="shared" ca="1" si="244"/>
        <v>0.69444385262807029</v>
      </c>
      <c r="BP82" s="182">
        <f t="shared" ca="1" si="245"/>
        <v>0.67921188626803486</v>
      </c>
      <c r="BQ82" s="182">
        <f t="shared" ca="1" si="246"/>
        <v>5.5399163687248086E-2</v>
      </c>
      <c r="BR82" s="182">
        <f t="shared" ca="1" si="247"/>
        <v>1.429775875846776E-2</v>
      </c>
      <c r="BS82" s="182">
        <f t="shared" ca="1" si="248"/>
        <v>2.4485500480917754E-2</v>
      </c>
      <c r="BT82" s="182">
        <f t="shared" ca="1" si="249"/>
        <v>0.10888259030738663</v>
      </c>
      <c r="BU82" s="182">
        <f t="shared" si="250"/>
        <v>0.35207280818947695</v>
      </c>
      <c r="BV82" s="181">
        <f t="shared" ca="1" si="251"/>
        <v>1.234349707691532</v>
      </c>
      <c r="BW82" s="180"/>
      <c r="BX82" s="182">
        <f t="shared" si="252"/>
        <v>0.78641967850978411</v>
      </c>
      <c r="BY82" s="182">
        <f t="shared" si="253"/>
        <v>0.10533610333201843</v>
      </c>
      <c r="BZ82" s="182">
        <f t="shared" si="254"/>
        <v>1.0898806184391902E-3</v>
      </c>
      <c r="CA82" s="182">
        <f t="shared" si="255"/>
        <v>5.1398604483876772E-2</v>
      </c>
      <c r="CB82" s="182">
        <f t="shared" si="256"/>
        <v>9.6401804176094341E-2</v>
      </c>
      <c r="CC82" s="182">
        <f t="shared" si="257"/>
        <v>3.4654325705786862E-5</v>
      </c>
      <c r="CD82" s="182">
        <f t="shared" si="258"/>
        <v>1.0406807254459185</v>
      </c>
      <c r="CE82" s="182">
        <f t="shared" si="259"/>
        <v>0.28800729409162745</v>
      </c>
      <c r="CF82" s="180"/>
      <c r="CG82" s="181">
        <f t="shared" ca="1" si="260"/>
        <v>6.185322418558826</v>
      </c>
      <c r="CH82" s="181">
        <f t="shared" ca="1" si="261"/>
        <v>5.3650327694801803</v>
      </c>
      <c r="CI82" s="181">
        <f t="shared" ca="1" si="262"/>
        <v>11.285414870784415</v>
      </c>
      <c r="CJ82" s="181">
        <f t="shared" ca="1" si="263"/>
        <v>1152.6272628873098</v>
      </c>
      <c r="CK82" s="183">
        <f t="shared" ca="1" si="264"/>
        <v>0.27436597419566044</v>
      </c>
      <c r="CL82" s="79"/>
      <c r="CM82" s="181">
        <f t="shared" si="265"/>
        <v>0.42034245860820535</v>
      </c>
      <c r="CN82" s="181">
        <f t="shared" si="266"/>
        <v>3.506176217967915E-2</v>
      </c>
      <c r="CO82" s="181">
        <f t="shared" ca="1" si="267"/>
        <v>736.65794643165896</v>
      </c>
      <c r="CP82" s="184"/>
      <c r="CQ82" s="80">
        <f t="shared" si="268"/>
        <v>0.82741747903984852</v>
      </c>
      <c r="CR82" s="80">
        <f t="shared" si="269"/>
        <v>2.1305727649041983E-2</v>
      </c>
      <c r="CS82" s="80">
        <f t="shared" si="270"/>
        <v>0.37153182699377013</v>
      </c>
      <c r="CT82" s="80">
        <f t="shared" si="271"/>
        <v>0.10747059375987407</v>
      </c>
      <c r="CU82" s="80">
        <f t="shared" si="272"/>
        <v>2.2579955697303315E-3</v>
      </c>
      <c r="CV82" s="80">
        <f t="shared" si="273"/>
        <v>8.9915609374292618E-2</v>
      </c>
      <c r="CW82" s="80">
        <f t="shared" si="274"/>
        <v>0.17013121860760905</v>
      </c>
      <c r="CX82" s="80">
        <f t="shared" si="275"/>
        <v>0.16830725484631734</v>
      </c>
      <c r="CY82" s="80">
        <f t="shared" si="276"/>
        <v>4.0385932707163293E-2</v>
      </c>
      <c r="CZ82" s="80">
        <f t="shared" si="277"/>
        <v>8.6938965461689638E-3</v>
      </c>
      <c r="DA82" s="80">
        <f t="shared" si="278"/>
        <v>1.1523542937330959E-2</v>
      </c>
      <c r="DB82" s="80">
        <f t="shared" si="279"/>
        <v>1.8189410780311477</v>
      </c>
      <c r="DC82" s="80"/>
      <c r="DD82" s="80">
        <f t="shared" si="280"/>
        <v>0.45488965477400678</v>
      </c>
      <c r="DE82" s="80">
        <f t="shared" si="281"/>
        <v>1.1713258833047885E-2</v>
      </c>
      <c r="DF82" s="80">
        <f t="shared" si="282"/>
        <v>0.20425720848303805</v>
      </c>
      <c r="DG82" s="80">
        <f t="shared" si="283"/>
        <v>5.9084153443937852E-2</v>
      </c>
      <c r="DH82" s="80">
        <f t="shared" si="284"/>
        <v>1.2413791722018965E-3</v>
      </c>
      <c r="DI82" s="80">
        <f t="shared" si="285"/>
        <v>4.943294230927963E-2</v>
      </c>
      <c r="DJ82" s="80">
        <f t="shared" si="286"/>
        <v>9.3533111469318142E-2</v>
      </c>
      <c r="DK82" s="80">
        <f t="shared" si="287"/>
        <v>9.2530350146633633E-2</v>
      </c>
      <c r="DL82" s="80">
        <f t="shared" si="288"/>
        <v>2.2202991177085133E-2</v>
      </c>
      <c r="DM82" s="80">
        <f t="shared" si="289"/>
        <v>4.7796471535952022E-3</v>
      </c>
      <c r="DN82" s="80">
        <f t="shared" si="290"/>
        <v>6.3353030378555386E-3</v>
      </c>
      <c r="DO82" s="80">
        <f t="shared" si="291"/>
        <v>0.99999999999999989</v>
      </c>
      <c r="DP82" s="80">
        <f t="shared" si="292"/>
        <v>45.553137932936217</v>
      </c>
      <c r="DQ82" s="80">
        <f t="shared" si="293"/>
        <v>0.78863363640751416</v>
      </c>
      <c r="DR82" s="80">
        <f t="shared" si="294"/>
        <v>2.2924730967415635E-2</v>
      </c>
      <c r="DS82" s="80">
        <f t="shared" si="295"/>
        <v>5.3791155441786573E-2</v>
      </c>
      <c r="DT82" s="80">
        <f t="shared" si="296"/>
        <v>0.11149340815962944</v>
      </c>
      <c r="DU82" s="80">
        <f t="shared" si="297"/>
        <v>2.7813215859030837E-3</v>
      </c>
      <c r="DV82" s="80">
        <f t="shared" si="298"/>
        <v>0.3238852333740237</v>
      </c>
      <c r="DW82" s="80">
        <f t="shared" si="299"/>
        <v>0.38597367210320027</v>
      </c>
      <c r="DX82" s="80">
        <f t="shared" si="300"/>
        <v>1.1221560886043475E-2</v>
      </c>
      <c r="DY82" s="80">
        <f t="shared" si="301"/>
        <v>0</v>
      </c>
      <c r="DZ82" s="80">
        <f t="shared" si="302"/>
        <v>1.5131758139241122E-5</v>
      </c>
      <c r="EA82" s="80">
        <f t="shared" si="303"/>
        <v>1.7007198506836556</v>
      </c>
      <c r="EB82" s="80"/>
      <c r="EC82" s="80">
        <f t="shared" si="304"/>
        <v>1.5772672728150283</v>
      </c>
      <c r="ED82" s="80">
        <f t="shared" si="305"/>
        <v>4.5849461934831269E-2</v>
      </c>
      <c r="EE82" s="80">
        <f t="shared" si="306"/>
        <v>0.1613734663253597</v>
      </c>
      <c r="EF82" s="80">
        <f t="shared" si="307"/>
        <v>0.11149340815962944</v>
      </c>
      <c r="EG82" s="80">
        <f t="shared" si="308"/>
        <v>2.7813215859030837E-3</v>
      </c>
      <c r="EH82" s="80">
        <f t="shared" si="309"/>
        <v>0.3238852333740237</v>
      </c>
      <c r="EI82" s="80">
        <f t="shared" si="310"/>
        <v>0.38597367210320027</v>
      </c>
      <c r="EJ82" s="80">
        <f t="shared" si="311"/>
        <v>1.1221560886043475E-2</v>
      </c>
      <c r="EK82" s="80">
        <f t="shared" si="312"/>
        <v>0</v>
      </c>
      <c r="EL82" s="80">
        <f t="shared" si="313"/>
        <v>4.5395274417723362E-5</v>
      </c>
      <c r="EM82" s="80">
        <f t="shared" si="314"/>
        <v>2.6198907924584369</v>
      </c>
      <c r="EN82" s="80">
        <f t="shared" si="315"/>
        <v>2.2901717954318839</v>
      </c>
      <c r="EO82" s="80"/>
      <c r="EP82" s="80">
        <f t="shared" si="316"/>
        <v>1.8061065110293721</v>
      </c>
      <c r="EQ82" s="80">
        <f t="shared" si="317"/>
        <v>5.250157227943917E-2</v>
      </c>
      <c r="ER82" s="80">
        <f t="shared" si="318"/>
        <v>0.19389348897062786</v>
      </c>
      <c r="ES82" s="80">
        <f t="shared" si="319"/>
        <v>5.2488485102315963E-2</v>
      </c>
      <c r="ET82" s="80">
        <f t="shared" si="320"/>
        <v>0.24638197407294382</v>
      </c>
      <c r="EU82" s="80">
        <f t="shared" si="321"/>
        <v>0.2553390587437584</v>
      </c>
      <c r="EV82" s="80">
        <f t="shared" si="322"/>
        <v>6.3697042500611197E-3</v>
      </c>
      <c r="EW82" s="80">
        <f t="shared" si="323"/>
        <v>0.74175282643006257</v>
      </c>
      <c r="EX82" s="80">
        <f t="shared" si="324"/>
        <v>0.88394601763002345</v>
      </c>
      <c r="EY82" s="80">
        <f t="shared" si="325"/>
        <v>5.1398604483876772E-2</v>
      </c>
      <c r="EZ82" s="80">
        <f t="shared" si="326"/>
        <v>0</v>
      </c>
      <c r="FA82" s="80">
        <f t="shared" si="327"/>
        <v>6.9308651411573724E-5</v>
      </c>
      <c r="FB82" s="80">
        <f t="shared" si="328"/>
        <v>4.0438655775709496</v>
      </c>
      <c r="FC82" s="80">
        <f t="shared" si="329"/>
        <v>8.7731155141898776E-2</v>
      </c>
      <c r="FD82" s="80">
        <f t="shared" si="330"/>
        <v>0.13016924542966279</v>
      </c>
      <c r="FE82" s="80">
        <f t="shared" si="331"/>
        <v>5.1398604483876772E-2</v>
      </c>
      <c r="FF82" s="80">
        <f t="shared" si="332"/>
        <v>1.0898806184391902E-3</v>
      </c>
      <c r="FG82" s="80">
        <f t="shared" si="333"/>
        <v>9.6401804176094341E-2</v>
      </c>
      <c r="FH82" s="80">
        <f t="shared" si="334"/>
        <v>3.4654325705786862E-5</v>
      </c>
      <c r="FI82" s="184">
        <f t="shared" si="335"/>
        <v>0.78641967850978411</v>
      </c>
      <c r="FJ82" s="80">
        <f t="shared" si="336"/>
        <v>0.10533610333201843</v>
      </c>
      <c r="FK82" s="80">
        <f t="shared" si="337"/>
        <v>1.0406807254459187</v>
      </c>
      <c r="FL82" s="80">
        <f t="shared" si="338"/>
        <v>0.78641967850978411</v>
      </c>
      <c r="FM82" s="80">
        <f t="shared" si="339"/>
        <v>2.5758503878388708</v>
      </c>
      <c r="FN82" s="80">
        <f t="shared" si="340"/>
        <v>-3.3495730639670627</v>
      </c>
      <c r="FO82" s="80">
        <f t="shared" si="341"/>
        <v>-3.3495730639670627</v>
      </c>
      <c r="FP82" s="80">
        <f t="shared" si="342"/>
        <v>0.45553137932936216</v>
      </c>
      <c r="FQ82" s="185">
        <f t="shared" ca="1" si="343"/>
        <v>1449.052537320882</v>
      </c>
      <c r="FR82" s="185">
        <f t="shared" ca="1" si="344"/>
        <v>9.5494224171032371</v>
      </c>
      <c r="FS82" s="80">
        <f t="shared" ca="1" si="345"/>
        <v>0.14490525373208821</v>
      </c>
      <c r="FT82" s="184">
        <f t="shared" ca="1" si="346"/>
        <v>-5.0844695155621613</v>
      </c>
      <c r="FU82" s="184">
        <f t="shared" ca="1" si="347"/>
        <v>5.6888322602054311</v>
      </c>
      <c r="FV82" s="80">
        <f t="shared" si="348"/>
        <v>176.54544737425766</v>
      </c>
      <c r="FW82" s="80">
        <f t="shared" si="349"/>
        <v>5.5026579380709553E-2</v>
      </c>
      <c r="FX82" s="184">
        <f t="shared" si="350"/>
        <v>74.391622021951804</v>
      </c>
      <c r="FY82" s="184">
        <f t="shared" si="351"/>
        <v>314.72866582312639</v>
      </c>
      <c r="FZ82" s="184">
        <f t="shared" si="352"/>
        <v>1.6611494615586205E-3</v>
      </c>
      <c r="GA82" s="184">
        <f t="shared" si="353"/>
        <v>0.28800729409162745</v>
      </c>
      <c r="GB82" s="80">
        <f t="shared" si="354"/>
        <v>0.94171432636396135</v>
      </c>
      <c r="GC82" s="80">
        <f t="shared" si="355"/>
        <v>0.19279052117506545</v>
      </c>
      <c r="GD82" s="80">
        <f t="shared" si="356"/>
        <v>0.1335258194608154</v>
      </c>
      <c r="GE82" s="80">
        <f t="shared" si="357"/>
        <v>0.89500994261824485</v>
      </c>
      <c r="GF82" s="80">
        <f t="shared" si="358"/>
        <v>1.4350787413677346E-2</v>
      </c>
      <c r="GG82" s="80">
        <f t="shared" si="359"/>
        <v>0.16760790360185962</v>
      </c>
      <c r="GH82" s="80">
        <f t="shared" si="360"/>
        <v>0.86647418053918457</v>
      </c>
      <c r="GI82" s="80">
        <f t="shared" si="361"/>
        <v>0.31715408888927066</v>
      </c>
      <c r="GJ82" s="80">
        <f t="shared" si="362"/>
        <v>-9.769139568158617E-3</v>
      </c>
      <c r="GK82" s="80">
        <f t="shared" si="363"/>
        <v>2.1451335255454406E-2</v>
      </c>
      <c r="GL82" s="80">
        <f t="shared" si="364"/>
        <v>2.1451335255454406E-2</v>
      </c>
      <c r="GM82" s="80">
        <f t="shared" si="365"/>
        <v>0.14615656834640522</v>
      </c>
      <c r="GN82" s="80">
        <f t="shared" si="366"/>
        <v>3.6834338380584239E-2</v>
      </c>
      <c r="GO82" s="80">
        <f t="shared" si="367"/>
        <v>0.70491848804947832</v>
      </c>
      <c r="GP82" s="80">
        <f t="shared" si="368"/>
        <v>0.88394601763002345</v>
      </c>
      <c r="GQ82" s="80">
        <f t="shared" si="369"/>
        <v>5.1398604483876772E-2</v>
      </c>
      <c r="GR82" s="80">
        <f t="shared" si="370"/>
        <v>440.53108667726639</v>
      </c>
      <c r="GS82" s="80">
        <f t="shared" si="371"/>
        <v>11.731163955749041</v>
      </c>
      <c r="GT82" s="80">
        <f t="shared" si="372"/>
        <v>2.3330232485964029</v>
      </c>
      <c r="GU82" s="80">
        <f t="shared" si="373"/>
        <v>9.5945581098527055E-6</v>
      </c>
      <c r="GV82" s="80">
        <f t="shared" si="374"/>
        <v>1971.7014503901391</v>
      </c>
      <c r="GW82" s="80">
        <f t="shared" si="375"/>
        <v>-8.4386138912987668E-3</v>
      </c>
      <c r="GX82" s="184">
        <f t="shared" ca="1" si="376"/>
        <v>24.260039870784418</v>
      </c>
      <c r="GY82" s="81" t="e">
        <f>#REF!</f>
        <v>#REF!</v>
      </c>
      <c r="GZ82" s="81" t="e">
        <f>#REF!</f>
        <v>#REF!</v>
      </c>
      <c r="HA82" s="81">
        <f t="shared" si="377"/>
        <v>7.1178459173391859</v>
      </c>
      <c r="HB82" s="81">
        <f t="shared" si="378"/>
        <v>4.672253924675978</v>
      </c>
      <c r="HC82" s="81" t="e">
        <f t="shared" si="379"/>
        <v>#REF!</v>
      </c>
      <c r="HD82" s="80">
        <f t="shared" si="380"/>
        <v>440.53108667726639</v>
      </c>
      <c r="HE82" s="80">
        <f t="shared" si="381"/>
        <v>11.731163955749041</v>
      </c>
      <c r="HF82" s="81">
        <f t="shared" si="382"/>
        <v>0.20295454082395281</v>
      </c>
      <c r="HG82" s="81"/>
      <c r="HH82" s="82">
        <f t="shared" si="383"/>
        <v>0.17397760785192073</v>
      </c>
      <c r="HI82" s="82">
        <f t="shared" si="384"/>
        <v>0.74175282643006257</v>
      </c>
      <c r="HJ82" s="82">
        <f t="shared" si="385"/>
        <v>5.1398604483876772E-2</v>
      </c>
      <c r="HK82" s="82">
        <f t="shared" si="386"/>
        <v>0</v>
      </c>
      <c r="HL82" s="82">
        <f t="shared" si="387"/>
        <v>3.6332550658022003E-2</v>
      </c>
      <c r="HM82" s="82">
        <f t="shared" si="388"/>
        <v>0</v>
      </c>
      <c r="HN82" s="82">
        <f t="shared" si="389"/>
        <v>0</v>
      </c>
      <c r="HO82" s="82">
        <f t="shared" si="390"/>
        <v>5.2488485102315963E-2</v>
      </c>
      <c r="HP82" s="82">
        <f t="shared" si="391"/>
        <v>0.15756093831260587</v>
      </c>
      <c r="HQ82" s="82">
        <f t="shared" si="392"/>
        <v>0.18998779699654206</v>
      </c>
      <c r="HR82" s="82">
        <f t="shared" si="393"/>
        <v>0.55895096892750384</v>
      </c>
      <c r="HS82" s="82">
        <f t="shared" si="394"/>
        <v>0.13110155973189178</v>
      </c>
      <c r="HT82" s="82">
        <f t="shared" si="395"/>
        <v>5.2371645077540704E-2</v>
      </c>
      <c r="HU82" s="82">
        <f t="shared" si="396"/>
        <v>1.2283732808559031E-2</v>
      </c>
      <c r="HV82" s="82">
        <f t="shared" si="397"/>
        <v>5.1398604483876772E-2</v>
      </c>
      <c r="HW82" s="82"/>
      <c r="HX82" s="186">
        <f t="shared" si="398"/>
        <v>-8.8039243868565651E-7</v>
      </c>
      <c r="HY82" s="186">
        <f t="shared" si="399"/>
        <v>1.7061723730449687E-12</v>
      </c>
      <c r="HZ82" s="186">
        <f t="shared" si="400"/>
        <v>2.6789261905426963E-5</v>
      </c>
      <c r="IA82" s="186">
        <f t="shared" si="401"/>
        <v>7.3818463099504908E-9</v>
      </c>
      <c r="IB82" s="82">
        <f t="shared" si="402"/>
        <v>2.3330232485964029</v>
      </c>
      <c r="IC82" s="82" t="e">
        <f t="shared" ca="1" si="403"/>
        <v>#REF!</v>
      </c>
      <c r="ID82" s="82" t="e">
        <f ca="1">ID$8+ID$9*IE82+ID$10*#REF!+ID$11*EW82/(EW82+EU82)</f>
        <v>#REF!</v>
      </c>
      <c r="IE82" s="82" t="e">
        <f t="shared" ca="1" si="404"/>
        <v>#REF!</v>
      </c>
      <c r="IF82" s="82" t="e">
        <f ca="1">IF$8+IF$9*IE82+IF$10*#REF!+IF$11*(EW82/(EW82+EU82))</f>
        <v>#REF!</v>
      </c>
      <c r="IG82" s="82" t="e">
        <f t="shared" ca="1" si="405"/>
        <v>#REF!</v>
      </c>
      <c r="IH82" s="184">
        <f t="shared" si="406"/>
        <v>5.5026579380709553E-2</v>
      </c>
      <c r="II82" s="187">
        <f t="shared" si="407"/>
        <v>-25</v>
      </c>
      <c r="IJ82" s="187"/>
      <c r="IK82" s="82">
        <f t="shared" si="408"/>
        <v>2.0703624931615039</v>
      </c>
      <c r="IL82" s="187">
        <f t="shared" si="409"/>
        <v>1971.7014503901391</v>
      </c>
      <c r="IM82" s="186">
        <f t="shared" si="410"/>
        <v>1.1882255853529724E-5</v>
      </c>
    </row>
    <row r="83" spans="1:247" ht="14" x14ac:dyDescent="0.2">
      <c r="A83" s="189" t="s">
        <v>233</v>
      </c>
      <c r="F83" s="193">
        <v>49.714800035873971</v>
      </c>
      <c r="G83" s="193">
        <v>1.7018759577322948</v>
      </c>
      <c r="H83" s="193">
        <v>18.940878306055897</v>
      </c>
      <c r="I83" s="193">
        <v>7.7213752675094165</v>
      </c>
      <c r="J83" s="193">
        <v>0.16017656072774539</v>
      </c>
      <c r="K83" s="193">
        <v>3.6239946864652395</v>
      </c>
      <c r="L83" s="193">
        <v>9.5405163983463357</v>
      </c>
      <c r="M83" s="193">
        <v>5.2157492586972092</v>
      </c>
      <c r="N83" s="193">
        <v>1.9020966586419767</v>
      </c>
      <c r="O83" s="193">
        <v>0.66072831300194967</v>
      </c>
      <c r="P83" s="193">
        <v>0.81780855694797228</v>
      </c>
      <c r="Q83" s="194">
        <v>1.5</v>
      </c>
      <c r="R83" s="176">
        <f t="shared" ca="1" si="216"/>
        <v>10.485308141745692</v>
      </c>
      <c r="T83" s="4">
        <v>49.437399999999997</v>
      </c>
      <c r="U83" s="4">
        <v>1.4006000000000001</v>
      </c>
      <c r="V83" s="4">
        <v>3.7816999999999998</v>
      </c>
      <c r="W83" s="4">
        <v>7.6544999999999996</v>
      </c>
      <c r="X83" s="4">
        <v>0.2011</v>
      </c>
      <c r="Y83" s="4">
        <v>13.9123</v>
      </c>
      <c r="Z83" s="4">
        <v>21.9754</v>
      </c>
      <c r="AA83" s="4">
        <v>0.5282</v>
      </c>
      <c r="AB83" s="4">
        <v>1.8599999999999998E-2</v>
      </c>
      <c r="AC83" s="4">
        <v>2.3400000000000001E-2</v>
      </c>
      <c r="AE83" s="177">
        <f t="shared" ca="1" si="217"/>
        <v>1390.6241923405828</v>
      </c>
      <c r="AF83" s="178">
        <f t="shared" ca="1" si="218"/>
        <v>1117.4741923405827</v>
      </c>
      <c r="AG83" s="178">
        <f t="shared" ca="1" si="219"/>
        <v>7.3477544057109201</v>
      </c>
      <c r="AH83" s="175"/>
      <c r="AI83" s="179">
        <f t="shared" ca="1" si="220"/>
        <v>1418.3789854614583</v>
      </c>
      <c r="AJ83" s="179">
        <f t="shared" ca="1" si="221"/>
        <v>6.0218577550139125</v>
      </c>
      <c r="AK83" s="179"/>
      <c r="AL83" s="179">
        <f t="shared" si="222"/>
        <v>1363.529970833682</v>
      </c>
      <c r="AM83" s="179">
        <f t="shared" si="223"/>
        <v>3.6554160616807385</v>
      </c>
      <c r="AN83" s="180"/>
      <c r="AO83" s="179">
        <f t="shared" ca="1" si="224"/>
        <v>1375.4282680153765</v>
      </c>
      <c r="AP83" s="179">
        <f t="shared" ca="1" si="225"/>
        <v>1102.2782680153764</v>
      </c>
      <c r="AQ83" s="179">
        <f t="shared" ca="1" si="226"/>
        <v>4.4052600953780301</v>
      </c>
      <c r="AR83" s="179"/>
      <c r="AS83" s="179">
        <f t="shared" ca="1" si="227"/>
        <v>1386.6360773993038</v>
      </c>
      <c r="AT83" s="179">
        <f t="shared" ca="1" si="228"/>
        <v>1113.4860773993037</v>
      </c>
      <c r="AU83" s="181">
        <f t="shared" ca="1" si="229"/>
        <v>4.827104467185019</v>
      </c>
      <c r="AV83" s="80"/>
      <c r="AW83" s="181">
        <f t="shared" si="230"/>
        <v>1394.1438840990052</v>
      </c>
      <c r="AX83" s="181">
        <f t="shared" si="231"/>
        <v>1120.9938840990053</v>
      </c>
      <c r="AY83" s="181">
        <f t="shared" ca="1" si="232"/>
        <v>1418.3789854614583</v>
      </c>
      <c r="AZ83" s="181">
        <f t="shared" ca="1" si="233"/>
        <v>1145.2289854614583</v>
      </c>
      <c r="BA83" s="181">
        <f t="shared" ca="1" si="234"/>
        <v>6.0218577550139125</v>
      </c>
      <c r="BB83" s="181"/>
      <c r="BC83" s="181">
        <f t="shared" si="235"/>
        <v>1363.529970833682</v>
      </c>
      <c r="BD83" s="181">
        <f t="shared" si="236"/>
        <v>3.6554160616807385</v>
      </c>
      <c r="BE83" s="181">
        <f t="shared" si="237"/>
        <v>1090.3799708336819</v>
      </c>
      <c r="BF83" s="181"/>
      <c r="BG83" s="181">
        <f t="shared" ca="1" si="238"/>
        <v>6.3392456469337901</v>
      </c>
      <c r="BH83" s="181">
        <f t="shared" ca="1" si="239"/>
        <v>6.7409392568197557</v>
      </c>
      <c r="BI83" s="181">
        <f t="shared" ca="1" si="240"/>
        <v>1109.4334481411347</v>
      </c>
      <c r="BJ83" s="181">
        <f t="shared" ca="1" si="241"/>
        <v>1123.5779272786594</v>
      </c>
      <c r="BK83" s="181">
        <f t="shared" ca="1" si="242"/>
        <v>1123.5779272786594</v>
      </c>
      <c r="BL83" s="181"/>
      <c r="BM83" s="181">
        <f t="shared" si="243"/>
        <v>1103.2676844980406</v>
      </c>
      <c r="BN83" s="180"/>
      <c r="BO83" s="182">
        <f t="shared" ca="1" si="244"/>
        <v>0.75513069212843265</v>
      </c>
      <c r="BP83" s="182">
        <f t="shared" ca="1" si="245"/>
        <v>0.75229211498377802</v>
      </c>
      <c r="BQ83" s="182">
        <f t="shared" ca="1" si="246"/>
        <v>4.8354229014414794E-2</v>
      </c>
      <c r="BR83" s="182">
        <f t="shared" ca="1" si="247"/>
        <v>1.1534598764456378E-2</v>
      </c>
      <c r="BS83" s="182">
        <f t="shared" ca="1" si="248"/>
        <v>2.4471980284423427E-2</v>
      </c>
      <c r="BT83" s="182">
        <f t="shared" ca="1" si="249"/>
        <v>0.12054409777356105</v>
      </c>
      <c r="BU83" s="182">
        <f t="shared" si="250"/>
        <v>0.35207280818947695</v>
      </c>
      <c r="BV83" s="181">
        <f t="shared" ca="1" si="251"/>
        <v>1.3092698290101106</v>
      </c>
      <c r="BW83" s="180"/>
      <c r="BX83" s="182">
        <f t="shared" si="252"/>
        <v>0.82007242637058331</v>
      </c>
      <c r="BY83" s="182">
        <f t="shared" si="253"/>
        <v>0.1018183646640814</v>
      </c>
      <c r="BZ83" s="182">
        <f t="shared" si="254"/>
        <v>0</v>
      </c>
      <c r="CA83" s="182">
        <f t="shared" si="255"/>
        <v>3.2776228182212902E-2</v>
      </c>
      <c r="CB83" s="182">
        <f t="shared" si="256"/>
        <v>6.7666162183524281E-2</v>
      </c>
      <c r="CC83" s="182">
        <f t="shared" si="257"/>
        <v>3.4888655890538662E-4</v>
      </c>
      <c r="CD83" s="182">
        <f t="shared" si="258"/>
        <v>1.0226820679593074</v>
      </c>
      <c r="CE83" s="182">
        <f t="shared" si="259"/>
        <v>0.25823243199916551</v>
      </c>
      <c r="CF83" s="180"/>
      <c r="CG83" s="181">
        <f t="shared" ca="1" si="260"/>
        <v>2.5196579639000447</v>
      </c>
      <c r="CH83" s="181">
        <f t="shared" ca="1" si="261"/>
        <v>2.6177992527720946</v>
      </c>
      <c r="CI83" s="181">
        <f t="shared" ca="1" si="262"/>
        <v>7.2400910009562978</v>
      </c>
      <c r="CJ83" s="181">
        <f t="shared" ca="1" si="263"/>
        <v>1143.7373878439826</v>
      </c>
      <c r="CK83" s="183">
        <f t="shared" ca="1" si="264"/>
        <v>0.26741677305883765</v>
      </c>
      <c r="CL83" s="79"/>
      <c r="CM83" s="181">
        <f t="shared" si="265"/>
        <v>-1.4451581926029888</v>
      </c>
      <c r="CN83" s="181">
        <f t="shared" si="266"/>
        <v>-1.8648322545524134</v>
      </c>
      <c r="CO83" s="181">
        <f t="shared" ca="1" si="267"/>
        <v>779.49318195777198</v>
      </c>
      <c r="CP83" s="184"/>
      <c r="CQ83" s="80">
        <f t="shared" si="268"/>
        <v>0.82741747903984852</v>
      </c>
      <c r="CR83" s="80">
        <f t="shared" si="269"/>
        <v>2.1305727649041983E-2</v>
      </c>
      <c r="CS83" s="80">
        <f t="shared" si="270"/>
        <v>0.37153182699377013</v>
      </c>
      <c r="CT83" s="80">
        <f t="shared" si="271"/>
        <v>0.10747059375987407</v>
      </c>
      <c r="CU83" s="80">
        <f t="shared" si="272"/>
        <v>2.2579955697303315E-3</v>
      </c>
      <c r="CV83" s="80">
        <f t="shared" si="273"/>
        <v>8.9915609374292618E-2</v>
      </c>
      <c r="CW83" s="80">
        <f t="shared" si="274"/>
        <v>0.17013121860760905</v>
      </c>
      <c r="CX83" s="80">
        <f t="shared" si="275"/>
        <v>0.16830725484631734</v>
      </c>
      <c r="CY83" s="80">
        <f t="shared" si="276"/>
        <v>4.0385932707163293E-2</v>
      </c>
      <c r="CZ83" s="80">
        <f t="shared" si="277"/>
        <v>8.6938965461689638E-3</v>
      </c>
      <c r="DA83" s="80">
        <f t="shared" si="278"/>
        <v>1.1523542937330959E-2</v>
      </c>
      <c r="DB83" s="80">
        <f t="shared" si="279"/>
        <v>1.8189410780311477</v>
      </c>
      <c r="DC83" s="80"/>
      <c r="DD83" s="80">
        <f t="shared" si="280"/>
        <v>0.45488965477400678</v>
      </c>
      <c r="DE83" s="80">
        <f t="shared" si="281"/>
        <v>1.1713258833047885E-2</v>
      </c>
      <c r="DF83" s="80">
        <f t="shared" si="282"/>
        <v>0.20425720848303805</v>
      </c>
      <c r="DG83" s="80">
        <f t="shared" si="283"/>
        <v>5.9084153443937852E-2</v>
      </c>
      <c r="DH83" s="80">
        <f t="shared" si="284"/>
        <v>1.2413791722018965E-3</v>
      </c>
      <c r="DI83" s="80">
        <f t="shared" si="285"/>
        <v>4.943294230927963E-2</v>
      </c>
      <c r="DJ83" s="80">
        <f t="shared" si="286"/>
        <v>9.3533111469318142E-2</v>
      </c>
      <c r="DK83" s="80">
        <f t="shared" si="287"/>
        <v>9.2530350146633633E-2</v>
      </c>
      <c r="DL83" s="80">
        <f t="shared" si="288"/>
        <v>2.2202991177085133E-2</v>
      </c>
      <c r="DM83" s="80">
        <f t="shared" si="289"/>
        <v>4.7796471535952022E-3</v>
      </c>
      <c r="DN83" s="80">
        <f t="shared" si="290"/>
        <v>6.3353030378555386E-3</v>
      </c>
      <c r="DO83" s="80">
        <f t="shared" si="291"/>
        <v>0.99999999999999989</v>
      </c>
      <c r="DP83" s="80">
        <f t="shared" si="292"/>
        <v>45.553137932936217</v>
      </c>
      <c r="DQ83" s="80">
        <f t="shared" si="293"/>
        <v>0.82280063177901708</v>
      </c>
      <c r="DR83" s="80">
        <f t="shared" si="294"/>
        <v>1.7534064107122292E-2</v>
      </c>
      <c r="DS83" s="80">
        <f t="shared" si="295"/>
        <v>3.7089671541079429E-2</v>
      </c>
      <c r="DT83" s="80">
        <f t="shared" si="296"/>
        <v>0.1065397848743987</v>
      </c>
      <c r="DU83" s="80">
        <f t="shared" si="297"/>
        <v>2.8348898678414096E-3</v>
      </c>
      <c r="DV83" s="80">
        <f t="shared" si="298"/>
        <v>0.34518067506277228</v>
      </c>
      <c r="DW83" s="80">
        <f t="shared" si="299"/>
        <v>0.39187622821314827</v>
      </c>
      <c r="DX83" s="80">
        <f t="shared" si="300"/>
        <v>8.5222551545767987E-3</v>
      </c>
      <c r="DY83" s="80">
        <f t="shared" si="301"/>
        <v>1.9746061403881269E-4</v>
      </c>
      <c r="DZ83" s="80">
        <f t="shared" si="302"/>
        <v>1.5394919150358359E-4</v>
      </c>
      <c r="EA83" s="80">
        <f t="shared" si="303"/>
        <v>1.732729610405499</v>
      </c>
      <c r="EB83" s="80"/>
      <c r="EC83" s="80">
        <f t="shared" si="304"/>
        <v>1.6456012635580342</v>
      </c>
      <c r="ED83" s="80">
        <f t="shared" si="305"/>
        <v>3.5068128214244584E-2</v>
      </c>
      <c r="EE83" s="80">
        <f t="shared" si="306"/>
        <v>0.11126901462323829</v>
      </c>
      <c r="EF83" s="80">
        <f t="shared" si="307"/>
        <v>0.1065397848743987</v>
      </c>
      <c r="EG83" s="80">
        <f t="shared" si="308"/>
        <v>2.8348898678414096E-3</v>
      </c>
      <c r="EH83" s="80">
        <f t="shared" si="309"/>
        <v>0.34518067506277228</v>
      </c>
      <c r="EI83" s="80">
        <f t="shared" si="310"/>
        <v>0.39187622821314827</v>
      </c>
      <c r="EJ83" s="80">
        <f t="shared" si="311"/>
        <v>8.5222551545767987E-3</v>
      </c>
      <c r="EK83" s="80">
        <f t="shared" si="312"/>
        <v>1.9746061403881269E-4</v>
      </c>
      <c r="EL83" s="80">
        <f t="shared" si="313"/>
        <v>4.6184757451075075E-4</v>
      </c>
      <c r="EM83" s="80">
        <f t="shared" si="314"/>
        <v>2.6475515477568039</v>
      </c>
      <c r="EN83" s="80">
        <f t="shared" si="315"/>
        <v>2.2662448272569544</v>
      </c>
      <c r="EO83" s="80"/>
      <c r="EP83" s="80">
        <f t="shared" si="316"/>
        <v>1.8646676756329514</v>
      </c>
      <c r="EQ83" s="80">
        <f t="shared" si="317"/>
        <v>3.9736482083557727E-2</v>
      </c>
      <c r="ER83" s="80">
        <f t="shared" si="318"/>
        <v>0.13533232436704856</v>
      </c>
      <c r="ES83" s="80">
        <f t="shared" si="319"/>
        <v>3.2776228182212902E-2</v>
      </c>
      <c r="ET83" s="80">
        <f t="shared" si="320"/>
        <v>0.16810855254926146</v>
      </c>
      <c r="EU83" s="80">
        <f t="shared" si="321"/>
        <v>0.24144523636867476</v>
      </c>
      <c r="EV83" s="80">
        <f t="shared" si="322"/>
        <v>6.4245544988387453E-3</v>
      </c>
      <c r="EW83" s="80">
        <f t="shared" si="323"/>
        <v>0.78226391933007133</v>
      </c>
      <c r="EX83" s="80">
        <f t="shared" si="324"/>
        <v>0.888087475113013</v>
      </c>
      <c r="EY83" s="80">
        <f t="shared" si="325"/>
        <v>3.8627033321247173E-2</v>
      </c>
      <c r="EZ83" s="80">
        <f t="shared" si="326"/>
        <v>8.9498819030488241E-4</v>
      </c>
      <c r="FA83" s="80">
        <f t="shared" si="327"/>
        <v>6.9777311781077324E-4</v>
      </c>
      <c r="FB83" s="80">
        <f t="shared" si="328"/>
        <v>4.0309536902057319</v>
      </c>
      <c r="FC83" s="80">
        <f t="shared" si="329"/>
        <v>6.1012392221156606E-2</v>
      </c>
      <c r="FD83" s="80">
        <f t="shared" si="330"/>
        <v>9.2147990529214852E-2</v>
      </c>
      <c r="FE83" s="80">
        <f t="shared" si="331"/>
        <v>3.2776228182212902E-2</v>
      </c>
      <c r="FF83" s="80">
        <f t="shared" si="332"/>
        <v>0</v>
      </c>
      <c r="FG83" s="80">
        <f t="shared" si="333"/>
        <v>6.7666162183524281E-2</v>
      </c>
      <c r="FH83" s="80">
        <f t="shared" si="334"/>
        <v>3.4888655890538662E-4</v>
      </c>
      <c r="FI83" s="184">
        <f t="shared" si="335"/>
        <v>0.82007242637058331</v>
      </c>
      <c r="FJ83" s="80">
        <f t="shared" si="336"/>
        <v>0.1018183646640814</v>
      </c>
      <c r="FK83" s="80">
        <f t="shared" si="337"/>
        <v>1.0226820679593072</v>
      </c>
      <c r="FL83" s="80">
        <f t="shared" si="338"/>
        <v>0.82007242637058331</v>
      </c>
      <c r="FM83" s="80">
        <f t="shared" si="339"/>
        <v>2.1259428679546213</v>
      </c>
      <c r="FN83" s="80">
        <f t="shared" si="340"/>
        <v>-3.8413826529941373</v>
      </c>
      <c r="FO83" s="80">
        <f t="shared" si="341"/>
        <v>-3.8413826529941373</v>
      </c>
      <c r="FP83" s="80">
        <f t="shared" si="342"/>
        <v>0.45553137932936216</v>
      </c>
      <c r="FQ83" s="185">
        <f t="shared" ca="1" si="343"/>
        <v>1418.3789854614583</v>
      </c>
      <c r="FR83" s="185">
        <f t="shared" ca="1" si="344"/>
        <v>6.0218577550139125</v>
      </c>
      <c r="FS83" s="80">
        <f t="shared" ca="1" si="345"/>
        <v>0.14183789854614584</v>
      </c>
      <c r="FT83" s="184">
        <f t="shared" ca="1" si="346"/>
        <v>-1.1476306193179191</v>
      </c>
      <c r="FU83" s="184">
        <f t="shared" ca="1" si="347"/>
        <v>5.6863007498026299</v>
      </c>
      <c r="FV83" s="80">
        <f t="shared" si="348"/>
        <v>174.37394642169198</v>
      </c>
      <c r="FW83" s="80">
        <f t="shared" si="349"/>
        <v>6.4850006415618444E-2</v>
      </c>
      <c r="FX83" s="184">
        <f t="shared" si="350"/>
        <v>76.414664748810111</v>
      </c>
      <c r="FY83" s="184">
        <f t="shared" si="351"/>
        <v>313.52471303793823</v>
      </c>
      <c r="FZ83" s="184">
        <f t="shared" si="352"/>
        <v>1.6611494615586205E-3</v>
      </c>
      <c r="GA83" s="184">
        <f t="shared" si="353"/>
        <v>0.25823243199916551</v>
      </c>
      <c r="GB83" s="80">
        <f t="shared" si="354"/>
        <v>0.9331390629330989</v>
      </c>
      <c r="GC83" s="80">
        <f t="shared" si="355"/>
        <v>0.134222875604738</v>
      </c>
      <c r="GD83" s="80">
        <f t="shared" si="356"/>
        <v>0.13135157574081863</v>
      </c>
      <c r="GE83" s="80">
        <f t="shared" si="357"/>
        <v>0.92748728973422934</v>
      </c>
      <c r="GF83" s="80">
        <f t="shared" si="358"/>
        <v>3.5209473743360142E-2</v>
      </c>
      <c r="GG83" s="80">
        <f t="shared" si="359"/>
        <v>0.18043284414751815</v>
      </c>
      <c r="GH83" s="80">
        <f t="shared" si="360"/>
        <v>0.86864842425918143</v>
      </c>
      <c r="GI83" s="80">
        <f t="shared" si="361"/>
        <v>0.34126309022436757</v>
      </c>
      <c r="GJ83" s="80">
        <f t="shared" si="362"/>
        <v>-1.2063909037349186E-2</v>
      </c>
      <c r="GK83" s="80">
        <f t="shared" si="363"/>
        <v>2.4627851451282032E-2</v>
      </c>
      <c r="GL83" s="80">
        <f t="shared" si="364"/>
        <v>2.4627851451282032E-2</v>
      </c>
      <c r="GM83" s="80">
        <f t="shared" si="365"/>
        <v>0.1558049926962361</v>
      </c>
      <c r="GN83" s="80">
        <f t="shared" si="366"/>
        <v>4.2233085615619073E-2</v>
      </c>
      <c r="GO83" s="80">
        <f t="shared" si="367"/>
        <v>0.74003083371445222</v>
      </c>
      <c r="GP83" s="80">
        <f t="shared" si="368"/>
        <v>0.888087475113013</v>
      </c>
      <c r="GQ83" s="80">
        <f t="shared" si="369"/>
        <v>3.8627033321247173E-2</v>
      </c>
      <c r="GR83" s="80">
        <f t="shared" si="370"/>
        <v>440.78925823742753</v>
      </c>
      <c r="GS83" s="80">
        <f t="shared" si="371"/>
        <v>11.83130792061313</v>
      </c>
      <c r="GT83" s="80">
        <f t="shared" si="372"/>
        <v>2.2340767617191482</v>
      </c>
      <c r="GU83" s="80">
        <f t="shared" si="373"/>
        <v>9.1876406825699972E-6</v>
      </c>
      <c r="GV83" s="80">
        <f t="shared" si="374"/>
        <v>1872.8162027264104</v>
      </c>
      <c r="GW83" s="80">
        <f t="shared" si="375"/>
        <v>-8.1498275351941808E-3</v>
      </c>
      <c r="GX83" s="184">
        <f t="shared" ca="1" si="376"/>
        <v>20.214716000956301</v>
      </c>
      <c r="GY83" s="81" t="e">
        <f>#REF!</f>
        <v>#REF!</v>
      </c>
      <c r="GZ83" s="81" t="e">
        <f>#REF!</f>
        <v>#REF!</v>
      </c>
      <c r="HA83" s="81">
        <f t="shared" si="377"/>
        <v>7.1178459173391859</v>
      </c>
      <c r="HB83" s="81">
        <f t="shared" si="378"/>
        <v>4.672253924675978</v>
      </c>
      <c r="HC83" s="81" t="e">
        <f t="shared" si="379"/>
        <v>#REF!</v>
      </c>
      <c r="HD83" s="80">
        <f t="shared" si="380"/>
        <v>440.78925823742753</v>
      </c>
      <c r="HE83" s="80">
        <f t="shared" si="381"/>
        <v>11.83130792061313</v>
      </c>
      <c r="HF83" s="81">
        <f t="shared" si="382"/>
        <v>-1.7473190848458557</v>
      </c>
      <c r="HG83" s="81"/>
      <c r="HH83" s="82">
        <f t="shared" si="383"/>
        <v>0.18685739864635689</v>
      </c>
      <c r="HI83" s="82">
        <f t="shared" si="384"/>
        <v>0.78226391933007133</v>
      </c>
      <c r="HJ83" s="82">
        <f t="shared" si="385"/>
        <v>3.8627033321247173E-2</v>
      </c>
      <c r="HK83" s="82">
        <f t="shared" si="386"/>
        <v>0</v>
      </c>
      <c r="HL83" s="82">
        <f t="shared" si="387"/>
        <v>2.2385358899909433E-2</v>
      </c>
      <c r="HM83" s="82">
        <f t="shared" si="388"/>
        <v>0</v>
      </c>
      <c r="HN83" s="82">
        <f t="shared" si="389"/>
        <v>0</v>
      </c>
      <c r="HO83" s="82">
        <f t="shared" si="390"/>
        <v>3.2776228182212902E-2</v>
      </c>
      <c r="HP83" s="82">
        <f t="shared" si="391"/>
        <v>0.11294696546713913</v>
      </c>
      <c r="HQ83" s="82">
        <f t="shared" si="392"/>
        <v>0.19281115292822584</v>
      </c>
      <c r="HR83" s="82">
        <f t="shared" si="393"/>
        <v>0.60761556225797464</v>
      </c>
      <c r="HS83" s="82">
        <f t="shared" si="394"/>
        <v>0.14513958848798986</v>
      </c>
      <c r="HT83" s="82">
        <f t="shared" si="395"/>
        <v>5.9155231444037712E-2</v>
      </c>
      <c r="HU83" s="82">
        <f t="shared" si="396"/>
        <v>1.4130260121702055E-2</v>
      </c>
      <c r="HV83" s="82">
        <f t="shared" si="397"/>
        <v>3.8627033321247173E-2</v>
      </c>
      <c r="HW83" s="82"/>
      <c r="HX83" s="186">
        <f t="shared" si="398"/>
        <v>-8.8152334717059756E-7</v>
      </c>
      <c r="HY83" s="186">
        <f t="shared" si="399"/>
        <v>1.6589308166972034E-12</v>
      </c>
      <c r="HZ83" s="186">
        <f t="shared" si="400"/>
        <v>2.7203429447144648E-5</v>
      </c>
      <c r="IA83" s="186">
        <f t="shared" si="401"/>
        <v>7.6256671017373371E-9</v>
      </c>
      <c r="IB83" s="82">
        <f t="shared" si="402"/>
        <v>2.2340767617191482</v>
      </c>
      <c r="IC83" s="82" t="e">
        <f t="shared" ca="1" si="403"/>
        <v>#REF!</v>
      </c>
      <c r="ID83" s="82" t="e">
        <f ca="1">ID$8+ID$9*IE83+ID$10*#REF!+ID$11*EW83/(EW83+EU83)</f>
        <v>#REF!</v>
      </c>
      <c r="IE83" s="82" t="e">
        <f t="shared" ca="1" si="404"/>
        <v>#REF!</v>
      </c>
      <c r="IF83" s="82" t="e">
        <f ca="1">IF$8+IF$9*IE83+IF$10*#REF!+IF$11*(EW83/(EW83+EU83))</f>
        <v>#REF!</v>
      </c>
      <c r="IG83" s="82" t="e">
        <f t="shared" ca="1" si="405"/>
        <v>#REF!</v>
      </c>
      <c r="IH83" s="184">
        <f t="shared" si="406"/>
        <v>6.4850006415618444E-2</v>
      </c>
      <c r="II83" s="187">
        <f t="shared" si="407"/>
        <v>-25</v>
      </c>
      <c r="IJ83" s="187"/>
      <c r="IK83" s="82">
        <f t="shared" si="408"/>
        <v>2.0759715566335415</v>
      </c>
      <c r="IL83" s="187">
        <f t="shared" si="409"/>
        <v>1872.8162027264104</v>
      </c>
      <c r="IM83" s="186">
        <f t="shared" si="410"/>
        <v>1.2424812423240005E-5</v>
      </c>
    </row>
    <row r="84" spans="1:247" ht="14" x14ac:dyDescent="0.2">
      <c r="A84" s="189" t="s">
        <v>233</v>
      </c>
      <c r="F84" s="193">
        <v>49.714800035873971</v>
      </c>
      <c r="G84" s="193">
        <v>1.7018759577322948</v>
      </c>
      <c r="H84" s="193">
        <v>18.940878306055897</v>
      </c>
      <c r="I84" s="193">
        <v>7.7213752675094165</v>
      </c>
      <c r="J84" s="193">
        <v>0.16017656072774539</v>
      </c>
      <c r="K84" s="193">
        <v>3.6239946864652395</v>
      </c>
      <c r="L84" s="193">
        <v>9.5405163983463357</v>
      </c>
      <c r="M84" s="193">
        <v>5.2157492586972092</v>
      </c>
      <c r="N84" s="193">
        <v>1.9020966586419767</v>
      </c>
      <c r="O84" s="193">
        <v>0.66072831300194967</v>
      </c>
      <c r="P84" s="193">
        <v>0.81780855694797228</v>
      </c>
      <c r="Q84" s="194">
        <v>1.5</v>
      </c>
      <c r="R84" s="176">
        <f t="shared" ca="1" si="216"/>
        <v>11.064896177560291</v>
      </c>
      <c r="T84" s="4">
        <v>48.359200000000001</v>
      </c>
      <c r="U84" s="4">
        <v>1.5198</v>
      </c>
      <c r="V84" s="4">
        <v>4.7199</v>
      </c>
      <c r="W84" s="4">
        <v>7.6196000000000002</v>
      </c>
      <c r="X84" s="4">
        <v>0.14749999999999999</v>
      </c>
      <c r="Y84" s="4">
        <v>13.604799999999999</v>
      </c>
      <c r="Z84" s="4">
        <v>22.060300000000002</v>
      </c>
      <c r="AA84" s="4">
        <v>0.48230000000000001</v>
      </c>
      <c r="AB84" s="4">
        <v>0</v>
      </c>
      <c r="AC84" s="4">
        <v>0</v>
      </c>
      <c r="AE84" s="177">
        <f t="shared" ca="1" si="217"/>
        <v>1395.6760767513242</v>
      </c>
      <c r="AF84" s="178">
        <f t="shared" ca="1" si="218"/>
        <v>1122.5260767513241</v>
      </c>
      <c r="AG84" s="178">
        <f t="shared" ca="1" si="219"/>
        <v>7.8794866500225842</v>
      </c>
      <c r="AH84" s="175"/>
      <c r="AI84" s="179">
        <f t="shared" ca="1" si="220"/>
        <v>1423.858288579047</v>
      </c>
      <c r="AJ84" s="179">
        <f t="shared" ca="1" si="221"/>
        <v>6.6357924040384146</v>
      </c>
      <c r="AK84" s="179"/>
      <c r="AL84" s="179">
        <f t="shared" si="222"/>
        <v>1367.5956116846812</v>
      </c>
      <c r="AM84" s="179">
        <f t="shared" si="223"/>
        <v>4.0970231776736901</v>
      </c>
      <c r="AN84" s="180"/>
      <c r="AO84" s="179">
        <f t="shared" ca="1" si="224"/>
        <v>1380.6867759886338</v>
      </c>
      <c r="AP84" s="179">
        <f t="shared" ca="1" si="225"/>
        <v>1107.536775988634</v>
      </c>
      <c r="AQ84" s="179">
        <f t="shared" ca="1" si="226"/>
        <v>4.9985227914932233</v>
      </c>
      <c r="AR84" s="179"/>
      <c r="AS84" s="179">
        <f t="shared" ca="1" si="227"/>
        <v>1391.5660153576318</v>
      </c>
      <c r="AT84" s="179">
        <f t="shared" ca="1" si="228"/>
        <v>1118.4160153576317</v>
      </c>
      <c r="AU84" s="181">
        <f t="shared" ca="1" si="229"/>
        <v>5.4111154239418111</v>
      </c>
      <c r="AV84" s="80"/>
      <c r="AW84" s="181">
        <f t="shared" si="230"/>
        <v>1398.8506988151616</v>
      </c>
      <c r="AX84" s="181">
        <f t="shared" si="231"/>
        <v>1125.7006988151616</v>
      </c>
      <c r="AY84" s="181">
        <f t="shared" ca="1" si="232"/>
        <v>1423.858288579047</v>
      </c>
      <c r="AZ84" s="181">
        <f t="shared" ca="1" si="233"/>
        <v>1150.7082885790469</v>
      </c>
      <c r="BA84" s="181">
        <f t="shared" ca="1" si="234"/>
        <v>6.6357924040384146</v>
      </c>
      <c r="BB84" s="181"/>
      <c r="BC84" s="181">
        <f t="shared" si="235"/>
        <v>1367.5956116846812</v>
      </c>
      <c r="BD84" s="181">
        <f t="shared" si="236"/>
        <v>4.0970231776736901</v>
      </c>
      <c r="BE84" s="181">
        <f t="shared" si="237"/>
        <v>1094.4456116846814</v>
      </c>
      <c r="BF84" s="181"/>
      <c r="BG84" s="181">
        <f t="shared" ca="1" si="238"/>
        <v>6.9142591351804885</v>
      </c>
      <c r="BH84" s="181">
        <f t="shared" ca="1" si="239"/>
        <v>7.4620938832250125</v>
      </c>
      <c r="BI84" s="181">
        <f t="shared" ca="1" si="240"/>
        <v>1114.7361682844225</v>
      </c>
      <c r="BJ84" s="181">
        <f t="shared" ca="1" si="241"/>
        <v>1128.7730503534281</v>
      </c>
      <c r="BK84" s="181">
        <f t="shared" ca="1" si="242"/>
        <v>1128.7730503534281</v>
      </c>
      <c r="BL84" s="181"/>
      <c r="BM84" s="181">
        <f t="shared" si="243"/>
        <v>1105.4379884493615</v>
      </c>
      <c r="BN84" s="180"/>
      <c r="BO84" s="182">
        <f t="shared" ca="1" si="244"/>
        <v>0.74498305068701731</v>
      </c>
      <c r="BP84" s="182">
        <f t="shared" ca="1" si="245"/>
        <v>0.73872590438949215</v>
      </c>
      <c r="BQ84" s="182">
        <f t="shared" ca="1" si="246"/>
        <v>5.1271447665427072E-2</v>
      </c>
      <c r="BR84" s="182">
        <f t="shared" ca="1" si="247"/>
        <v>1.2328421648725191E-2</v>
      </c>
      <c r="BS84" s="182">
        <f t="shared" ca="1" si="248"/>
        <v>2.4474389254157587E-2</v>
      </c>
      <c r="BT84" s="182">
        <f t="shared" ca="1" si="249"/>
        <v>0.11680016805456887</v>
      </c>
      <c r="BU84" s="182">
        <f t="shared" si="250"/>
        <v>0.35207280818947695</v>
      </c>
      <c r="BV84" s="181">
        <f t="shared" ca="1" si="251"/>
        <v>1.2956731392018477</v>
      </c>
      <c r="BW84" s="180"/>
      <c r="BX84" s="182">
        <f t="shared" si="252"/>
        <v>0.80853936721299513</v>
      </c>
      <c r="BY84" s="182">
        <f t="shared" si="253"/>
        <v>0.1010724767233932</v>
      </c>
      <c r="BZ84" s="182">
        <f t="shared" si="254"/>
        <v>9.2123633242310946E-3</v>
      </c>
      <c r="CA84" s="182">
        <f t="shared" si="255"/>
        <v>3.5458652964549385E-2</v>
      </c>
      <c r="CB84" s="182">
        <f t="shared" si="256"/>
        <v>7.8525542883286531E-2</v>
      </c>
      <c r="CC84" s="182">
        <f t="shared" si="257"/>
        <v>0</v>
      </c>
      <c r="CD84" s="182">
        <f t="shared" si="258"/>
        <v>1.0328084031084555</v>
      </c>
      <c r="CE84" s="182">
        <f t="shared" si="259"/>
        <v>0.26286508415664411</v>
      </c>
      <c r="CF84" s="180"/>
      <c r="CG84" s="181">
        <f t="shared" ca="1" si="260"/>
        <v>3.3853365316149393</v>
      </c>
      <c r="CH84" s="181">
        <f t="shared" ca="1" si="261"/>
        <v>3.4473624562178493</v>
      </c>
      <c r="CI84" s="181">
        <f t="shared" ca="1" si="262"/>
        <v>8.5055309885787409</v>
      </c>
      <c r="CJ84" s="181">
        <f t="shared" ca="1" si="263"/>
        <v>1143.1070446427225</v>
      </c>
      <c r="CK84" s="183">
        <f t="shared" ca="1" si="264"/>
        <v>0.26866687065827949</v>
      </c>
      <c r="CL84" s="79"/>
      <c r="CM84" s="181">
        <f t="shared" si="265"/>
        <v>-0.64735885027931428</v>
      </c>
      <c r="CN84" s="181">
        <f t="shared" si="266"/>
        <v>-1.0603715965626412</v>
      </c>
      <c r="CO84" s="181">
        <f t="shared" ca="1" si="267"/>
        <v>760.69604428935952</v>
      </c>
      <c r="CP84" s="184"/>
      <c r="CQ84" s="80">
        <f t="shared" si="268"/>
        <v>0.82741747903984852</v>
      </c>
      <c r="CR84" s="80">
        <f t="shared" si="269"/>
        <v>2.1305727649041983E-2</v>
      </c>
      <c r="CS84" s="80">
        <f t="shared" si="270"/>
        <v>0.37153182699377013</v>
      </c>
      <c r="CT84" s="80">
        <f t="shared" si="271"/>
        <v>0.10747059375987407</v>
      </c>
      <c r="CU84" s="80">
        <f t="shared" si="272"/>
        <v>2.2579955697303315E-3</v>
      </c>
      <c r="CV84" s="80">
        <f t="shared" si="273"/>
        <v>8.9915609374292618E-2</v>
      </c>
      <c r="CW84" s="80">
        <f t="shared" si="274"/>
        <v>0.17013121860760905</v>
      </c>
      <c r="CX84" s="80">
        <f t="shared" si="275"/>
        <v>0.16830725484631734</v>
      </c>
      <c r="CY84" s="80">
        <f t="shared" si="276"/>
        <v>4.0385932707163293E-2</v>
      </c>
      <c r="CZ84" s="80">
        <f t="shared" si="277"/>
        <v>8.6938965461689638E-3</v>
      </c>
      <c r="DA84" s="80">
        <f t="shared" si="278"/>
        <v>1.1523542937330959E-2</v>
      </c>
      <c r="DB84" s="80">
        <f t="shared" si="279"/>
        <v>1.8189410780311477</v>
      </c>
      <c r="DC84" s="80"/>
      <c r="DD84" s="80">
        <f t="shared" si="280"/>
        <v>0.45488965477400678</v>
      </c>
      <c r="DE84" s="80">
        <f t="shared" si="281"/>
        <v>1.1713258833047885E-2</v>
      </c>
      <c r="DF84" s="80">
        <f t="shared" si="282"/>
        <v>0.20425720848303805</v>
      </c>
      <c r="DG84" s="80">
        <f t="shared" si="283"/>
        <v>5.9084153443937852E-2</v>
      </c>
      <c r="DH84" s="80">
        <f t="shared" si="284"/>
        <v>1.2413791722018965E-3</v>
      </c>
      <c r="DI84" s="80">
        <f t="shared" si="285"/>
        <v>4.943294230927963E-2</v>
      </c>
      <c r="DJ84" s="80">
        <f t="shared" si="286"/>
        <v>9.3533111469318142E-2</v>
      </c>
      <c r="DK84" s="80">
        <f t="shared" si="287"/>
        <v>9.2530350146633633E-2</v>
      </c>
      <c r="DL84" s="80">
        <f t="shared" si="288"/>
        <v>2.2202991177085133E-2</v>
      </c>
      <c r="DM84" s="80">
        <f t="shared" si="289"/>
        <v>4.7796471535952022E-3</v>
      </c>
      <c r="DN84" s="80">
        <f t="shared" si="290"/>
        <v>6.3353030378555386E-3</v>
      </c>
      <c r="DO84" s="80">
        <f t="shared" si="291"/>
        <v>0.99999999999999989</v>
      </c>
      <c r="DP84" s="80">
        <f t="shared" si="292"/>
        <v>45.553137932936217</v>
      </c>
      <c r="DQ84" s="80">
        <f t="shared" si="293"/>
        <v>0.80485584420555789</v>
      </c>
      <c r="DR84" s="80">
        <f t="shared" si="294"/>
        <v>1.9026324882196528E-2</v>
      </c>
      <c r="DS84" s="80">
        <f t="shared" si="295"/>
        <v>4.6291228999323274E-2</v>
      </c>
      <c r="DT84" s="80">
        <f t="shared" si="296"/>
        <v>0.10605402636736148</v>
      </c>
      <c r="DU84" s="80">
        <f t="shared" si="297"/>
        <v>2.0792951541850221E-3</v>
      </c>
      <c r="DV84" s="80">
        <f t="shared" si="298"/>
        <v>0.33755123510088225</v>
      </c>
      <c r="DW84" s="80">
        <f t="shared" si="299"/>
        <v>0.39339020710660627</v>
      </c>
      <c r="DX84" s="80">
        <f t="shared" si="300"/>
        <v>7.781680539667532E-3</v>
      </c>
      <c r="DY84" s="80">
        <f t="shared" si="301"/>
        <v>0</v>
      </c>
      <c r="DZ84" s="80">
        <f t="shared" si="302"/>
        <v>0</v>
      </c>
      <c r="EA84" s="80">
        <f t="shared" si="303"/>
        <v>1.7170298423557802</v>
      </c>
      <c r="EB84" s="80"/>
      <c r="EC84" s="80">
        <f t="shared" si="304"/>
        <v>1.6097116884111158</v>
      </c>
      <c r="ED84" s="80">
        <f t="shared" si="305"/>
        <v>3.8052649764393057E-2</v>
      </c>
      <c r="EE84" s="80">
        <f t="shared" si="306"/>
        <v>0.13887368699796981</v>
      </c>
      <c r="EF84" s="80">
        <f t="shared" si="307"/>
        <v>0.10605402636736148</v>
      </c>
      <c r="EG84" s="80">
        <f t="shared" si="308"/>
        <v>2.0792951541850221E-3</v>
      </c>
      <c r="EH84" s="80">
        <f t="shared" si="309"/>
        <v>0.33755123510088225</v>
      </c>
      <c r="EI84" s="80">
        <f t="shared" si="310"/>
        <v>0.39339020710660627</v>
      </c>
      <c r="EJ84" s="80">
        <f t="shared" si="311"/>
        <v>7.781680539667532E-3</v>
      </c>
      <c r="EK84" s="80">
        <f t="shared" si="312"/>
        <v>0</v>
      </c>
      <c r="EL84" s="80">
        <f t="shared" si="313"/>
        <v>0</v>
      </c>
      <c r="EM84" s="80">
        <f t="shared" si="314"/>
        <v>2.6334944694421809</v>
      </c>
      <c r="EN84" s="80">
        <f t="shared" si="315"/>
        <v>2.2783415988228382</v>
      </c>
      <c r="EO84" s="80"/>
      <c r="EP84" s="80">
        <f t="shared" si="316"/>
        <v>1.8337365509091959</v>
      </c>
      <c r="EQ84" s="80">
        <f t="shared" si="317"/>
        <v>4.3348467451826384E-2</v>
      </c>
      <c r="ER84" s="80">
        <f t="shared" si="318"/>
        <v>0.16626344909080415</v>
      </c>
      <c r="ES84" s="80">
        <f t="shared" si="319"/>
        <v>4.467101628878048E-2</v>
      </c>
      <c r="ET84" s="80">
        <f t="shared" si="320"/>
        <v>0.21093446537958463</v>
      </c>
      <c r="EU84" s="80">
        <f t="shared" si="321"/>
        <v>0.2416272999954138</v>
      </c>
      <c r="EV84" s="80">
        <f t="shared" si="322"/>
        <v>4.7373446460104831E-3</v>
      </c>
      <c r="EW84" s="80">
        <f t="shared" si="323"/>
        <v>0.76905702066436776</v>
      </c>
      <c r="EX84" s="80">
        <f t="shared" si="324"/>
        <v>0.89627727342051278</v>
      </c>
      <c r="EY84" s="80">
        <f t="shared" si="325"/>
        <v>3.5458652964549385E-2</v>
      </c>
      <c r="EZ84" s="80">
        <f t="shared" si="326"/>
        <v>0</v>
      </c>
      <c r="FA84" s="80">
        <f t="shared" si="327"/>
        <v>0</v>
      </c>
      <c r="FB84" s="80">
        <f t="shared" si="328"/>
        <v>4.0351770754314611</v>
      </c>
      <c r="FC84" s="80">
        <f t="shared" si="329"/>
        <v>7.0354150862920295E-2</v>
      </c>
      <c r="FD84" s="80">
        <f t="shared" si="330"/>
        <v>0.10461124686390555</v>
      </c>
      <c r="FE84" s="80">
        <f t="shared" si="331"/>
        <v>3.5458652964549385E-2</v>
      </c>
      <c r="FF84" s="80">
        <f t="shared" si="332"/>
        <v>9.2123633242310946E-3</v>
      </c>
      <c r="FG84" s="80">
        <f t="shared" si="333"/>
        <v>7.8525542883286531E-2</v>
      </c>
      <c r="FH84" s="80">
        <f t="shared" si="334"/>
        <v>0</v>
      </c>
      <c r="FI84" s="184">
        <f t="shared" si="335"/>
        <v>0.80853936721299513</v>
      </c>
      <c r="FJ84" s="80">
        <f t="shared" si="336"/>
        <v>0.1010724767233932</v>
      </c>
      <c r="FK84" s="80">
        <f t="shared" si="337"/>
        <v>1.0328084031084555</v>
      </c>
      <c r="FL84" s="80">
        <f t="shared" si="338"/>
        <v>0.80853936721299513</v>
      </c>
      <c r="FM84" s="80">
        <f t="shared" si="339"/>
        <v>2.2046066783266149</v>
      </c>
      <c r="FN84" s="80">
        <f t="shared" si="340"/>
        <v>-3.7485555509211195</v>
      </c>
      <c r="FO84" s="80">
        <f t="shared" si="341"/>
        <v>-3.7485555509211195</v>
      </c>
      <c r="FP84" s="80">
        <f t="shared" si="342"/>
        <v>0.45553137932936216</v>
      </c>
      <c r="FQ84" s="185">
        <f t="shared" ca="1" si="343"/>
        <v>1423.858288579047</v>
      </c>
      <c r="FR84" s="185">
        <f t="shared" ca="1" si="344"/>
        <v>6.6357924040384146</v>
      </c>
      <c r="FS84" s="80">
        <f t="shared" ca="1" si="345"/>
        <v>0.14238582885790471</v>
      </c>
      <c r="FT84" s="184">
        <f t="shared" ca="1" si="346"/>
        <v>-1.2784566840499449</v>
      </c>
      <c r="FU84" s="184">
        <f t="shared" ca="1" si="347"/>
        <v>5.6872642577414823</v>
      </c>
      <c r="FV84" s="80">
        <f t="shared" si="348"/>
        <v>175.21290689548454</v>
      </c>
      <c r="FW84" s="80">
        <f t="shared" si="349"/>
        <v>5.9854174630508808E-2</v>
      </c>
      <c r="FX84" s="184">
        <f t="shared" si="350"/>
        <v>76.092703225307986</v>
      </c>
      <c r="FY84" s="184">
        <f t="shared" si="351"/>
        <v>314.07736918018827</v>
      </c>
      <c r="FZ84" s="184">
        <f t="shared" si="352"/>
        <v>1.6611494615586205E-3</v>
      </c>
      <c r="GA84" s="184">
        <f t="shared" si="353"/>
        <v>0.26286508415664411</v>
      </c>
      <c r="GB84" s="80">
        <f t="shared" si="354"/>
        <v>0.9364732710310727</v>
      </c>
      <c r="GC84" s="80">
        <f t="shared" si="355"/>
        <v>0.15837363460352716</v>
      </c>
      <c r="GD84" s="80">
        <f t="shared" si="356"/>
        <v>0.1322361023935939</v>
      </c>
      <c r="GE84" s="80">
        <f t="shared" si="357"/>
        <v>0.91198051625939314</v>
      </c>
      <c r="GF84" s="80">
        <f t="shared" si="358"/>
        <v>2.83496535374681E-2</v>
      </c>
      <c r="GG84" s="80">
        <f t="shared" si="359"/>
        <v>0.1712731491324935</v>
      </c>
      <c r="GH84" s="80">
        <f t="shared" si="360"/>
        <v>0.86776389760640615</v>
      </c>
      <c r="GI84" s="80">
        <f t="shared" si="361"/>
        <v>0.32809645399584125</v>
      </c>
      <c r="GJ84" s="80">
        <f t="shared" si="362"/>
        <v>-1.0880422924594582E-2</v>
      </c>
      <c r="GK84" s="80">
        <f t="shared" si="363"/>
        <v>2.3097795509093015E-2</v>
      </c>
      <c r="GL84" s="80">
        <f t="shared" si="364"/>
        <v>2.3097795509093015E-2</v>
      </c>
      <c r="GM84" s="80">
        <f t="shared" si="365"/>
        <v>0.14817535362340048</v>
      </c>
      <c r="GN84" s="80">
        <f t="shared" si="366"/>
        <v>4.0428933459834289E-2</v>
      </c>
      <c r="GO84" s="80">
        <f t="shared" si="367"/>
        <v>0.72862808720453343</v>
      </c>
      <c r="GP84" s="80">
        <f t="shared" si="368"/>
        <v>0.89627727342051278</v>
      </c>
      <c r="GQ84" s="80">
        <f t="shared" si="369"/>
        <v>3.5458652964549385E-2</v>
      </c>
      <c r="GR84" s="80">
        <f t="shared" si="370"/>
        <v>440.72474713556755</v>
      </c>
      <c r="GS84" s="80">
        <f t="shared" si="371"/>
        <v>11.784608561344402</v>
      </c>
      <c r="GT84" s="80">
        <f t="shared" si="372"/>
        <v>2.2720762529182759</v>
      </c>
      <c r="GU84" s="80">
        <f t="shared" si="373"/>
        <v>9.3439135901264086E-6</v>
      </c>
      <c r="GV84" s="80">
        <f t="shared" si="374"/>
        <v>1911.8885804931385</v>
      </c>
      <c r="GW84" s="80">
        <f t="shared" si="375"/>
        <v>-8.2556845416875378E-3</v>
      </c>
      <c r="GX84" s="184">
        <f t="shared" ca="1" si="376"/>
        <v>21.480155988578758</v>
      </c>
      <c r="GY84" s="81" t="e">
        <f>#REF!</f>
        <v>#REF!</v>
      </c>
      <c r="GZ84" s="81" t="e">
        <f>#REF!</f>
        <v>#REF!</v>
      </c>
      <c r="HA84" s="81">
        <f t="shared" si="377"/>
        <v>7.1178459173391859</v>
      </c>
      <c r="HB84" s="81">
        <f t="shared" si="378"/>
        <v>4.672253924675978</v>
      </c>
      <c r="HC84" s="81" t="e">
        <f t="shared" si="379"/>
        <v>#REF!</v>
      </c>
      <c r="HD84" s="80">
        <f t="shared" si="380"/>
        <v>440.72474713556755</v>
      </c>
      <c r="HE84" s="80">
        <f t="shared" si="381"/>
        <v>11.784608561344402</v>
      </c>
      <c r="HF84" s="81">
        <f t="shared" si="382"/>
        <v>-0.91179238979233901</v>
      </c>
      <c r="HG84" s="81"/>
      <c r="HH84" s="82">
        <f t="shared" si="383"/>
        <v>0.17601049377850397</v>
      </c>
      <c r="HI84" s="82">
        <f t="shared" si="384"/>
        <v>0.76905702066436776</v>
      </c>
      <c r="HJ84" s="82">
        <f t="shared" si="385"/>
        <v>3.5458652964549385E-2</v>
      </c>
      <c r="HK84" s="82">
        <f t="shared" si="386"/>
        <v>0</v>
      </c>
      <c r="HL84" s="82">
        <f t="shared" si="387"/>
        <v>3.489549789837091E-2</v>
      </c>
      <c r="HM84" s="82">
        <f t="shared" si="388"/>
        <v>0</v>
      </c>
      <c r="HN84" s="82">
        <f t="shared" si="389"/>
        <v>0</v>
      </c>
      <c r="HO84" s="82">
        <f t="shared" si="390"/>
        <v>4.467101628878048E-2</v>
      </c>
      <c r="HP84" s="82">
        <f t="shared" si="391"/>
        <v>0.13136795119243325</v>
      </c>
      <c r="HQ84" s="82">
        <f t="shared" si="392"/>
        <v>0.18624118498270908</v>
      </c>
      <c r="HR84" s="82">
        <f t="shared" si="393"/>
        <v>0.59405518463278451</v>
      </c>
      <c r="HS84" s="82">
        <f t="shared" si="394"/>
        <v>0.13595863969692415</v>
      </c>
      <c r="HT84" s="82">
        <f t="shared" si="395"/>
        <v>5.5550491653144886E-2</v>
      </c>
      <c r="HU84" s="82">
        <f t="shared" si="396"/>
        <v>1.2713581961792897E-2</v>
      </c>
      <c r="HV84" s="82">
        <f t="shared" si="397"/>
        <v>3.5458652964549385E-2</v>
      </c>
      <c r="HW84" s="82"/>
      <c r="HX84" s="186">
        <f t="shared" si="398"/>
        <v>-8.8083482703231126E-7</v>
      </c>
      <c r="HY84" s="186">
        <f t="shared" si="399"/>
        <v>1.6805779906929187E-12</v>
      </c>
      <c r="HZ84" s="186">
        <f t="shared" si="400"/>
        <v>2.7024599992450574E-5</v>
      </c>
      <c r="IA84" s="186">
        <f t="shared" si="401"/>
        <v>7.5539489616544988E-9</v>
      </c>
      <c r="IB84" s="82">
        <f t="shared" si="402"/>
        <v>2.2720762529182759</v>
      </c>
      <c r="IC84" s="82" t="e">
        <f t="shared" ca="1" si="403"/>
        <v>#REF!</v>
      </c>
      <c r="ID84" s="82" t="e">
        <f ca="1">ID$8+ID$9*IE84+ID$10*#REF!+ID$11*EW84/(EW84+EU84)</f>
        <v>#REF!</v>
      </c>
      <c r="IE84" s="82" t="e">
        <f t="shared" ca="1" si="404"/>
        <v>#REF!</v>
      </c>
      <c r="IF84" s="82" t="e">
        <f ca="1">IF$8+IF$9*IE84+IF$10*#REF!+IF$11*(EW84/(EW84+EU84))</f>
        <v>#REF!</v>
      </c>
      <c r="IG84" s="82" t="e">
        <f t="shared" ca="1" si="405"/>
        <v>#REF!</v>
      </c>
      <c r="IH84" s="184">
        <f t="shared" si="406"/>
        <v>5.9854174630508808E-2</v>
      </c>
      <c r="II84" s="187">
        <f t="shared" si="407"/>
        <v>-25</v>
      </c>
      <c r="IJ84" s="187"/>
      <c r="IK84" s="82">
        <f t="shared" si="408"/>
        <v>2.0733559255209002</v>
      </c>
      <c r="IL84" s="187">
        <f t="shared" si="409"/>
        <v>1911.8885804931385</v>
      </c>
      <c r="IM84" s="186">
        <f t="shared" si="410"/>
        <v>1.2216448546498121E-5</v>
      </c>
    </row>
    <row r="85" spans="1:247" ht="14" x14ac:dyDescent="0.2">
      <c r="A85" s="189" t="s">
        <v>233</v>
      </c>
      <c r="F85" s="193">
        <v>49.714800035873971</v>
      </c>
      <c r="G85" s="193">
        <v>1.7018759577322948</v>
      </c>
      <c r="H85" s="193">
        <v>18.940878306055897</v>
      </c>
      <c r="I85" s="193">
        <v>7.7213752675094165</v>
      </c>
      <c r="J85" s="193">
        <v>0.16017656072774539</v>
      </c>
      <c r="K85" s="193">
        <v>3.6239946864652395</v>
      </c>
      <c r="L85" s="193">
        <v>9.5405163983463357</v>
      </c>
      <c r="M85" s="193">
        <v>5.2157492586972092</v>
      </c>
      <c r="N85" s="193">
        <v>1.9020966586419767</v>
      </c>
      <c r="O85" s="193">
        <v>0.66072831300194967</v>
      </c>
      <c r="P85" s="193">
        <v>0.81780855694797228</v>
      </c>
      <c r="Q85" s="194">
        <v>1.5</v>
      </c>
      <c r="R85" s="176">
        <f t="shared" ca="1" si="216"/>
        <v>9.5837213880607113</v>
      </c>
      <c r="T85" s="4">
        <v>49.685299999999998</v>
      </c>
      <c r="U85" s="4">
        <v>1.3692</v>
      </c>
      <c r="V85" s="4">
        <v>3.4540999999999999</v>
      </c>
      <c r="W85" s="4">
        <v>7.5911</v>
      </c>
      <c r="X85" s="4">
        <v>0.21640000000000001</v>
      </c>
      <c r="Y85" s="4">
        <v>13.792400000000001</v>
      </c>
      <c r="Z85" s="4">
        <v>22.2287</v>
      </c>
      <c r="AA85" s="4">
        <v>0.50070000000000003</v>
      </c>
      <c r="AB85" s="4">
        <v>1.3899999999999999E-2</v>
      </c>
      <c r="AC85" s="4">
        <v>7.0000000000000001E-3</v>
      </c>
      <c r="AE85" s="177">
        <f t="shared" ca="1" si="217"/>
        <v>1378.3289597111395</v>
      </c>
      <c r="AF85" s="178">
        <f t="shared" ca="1" si="218"/>
        <v>1105.1789597111397</v>
      </c>
      <c r="AG85" s="178">
        <f t="shared" ca="1" si="219"/>
        <v>6.5343490922292267</v>
      </c>
      <c r="AH85" s="175"/>
      <c r="AI85" s="179">
        <f t="shared" ca="1" si="220"/>
        <v>1410.442915376756</v>
      </c>
      <c r="AJ85" s="179">
        <f t="shared" ca="1" si="221"/>
        <v>5.1273427619666387</v>
      </c>
      <c r="AK85" s="179"/>
      <c r="AL85" s="179">
        <f t="shared" si="222"/>
        <v>1357.6501055704953</v>
      </c>
      <c r="AM85" s="179">
        <f t="shared" si="223"/>
        <v>3.0104554750409056</v>
      </c>
      <c r="AN85" s="180"/>
      <c r="AO85" s="179">
        <f t="shared" ca="1" si="224"/>
        <v>1362.0719772727643</v>
      </c>
      <c r="AP85" s="179">
        <f t="shared" ca="1" si="225"/>
        <v>1088.9219772727643</v>
      </c>
      <c r="AQ85" s="179">
        <f t="shared" ca="1" si="226"/>
        <v>3.3271698431123768</v>
      </c>
      <c r="AR85" s="179"/>
      <c r="AS85" s="179">
        <f t="shared" ca="1" si="227"/>
        <v>1379.442658426663</v>
      </c>
      <c r="AT85" s="179">
        <f t="shared" ca="1" si="228"/>
        <v>1106.2926584266629</v>
      </c>
      <c r="AU85" s="181">
        <f t="shared" ca="1" si="229"/>
        <v>3.9736371439547407</v>
      </c>
      <c r="AV85" s="80"/>
      <c r="AW85" s="181">
        <f t="shared" si="230"/>
        <v>1387.2988647605093</v>
      </c>
      <c r="AX85" s="181">
        <f t="shared" si="231"/>
        <v>1114.1488647605092</v>
      </c>
      <c r="AY85" s="181">
        <f t="shared" ca="1" si="232"/>
        <v>1410.442915376756</v>
      </c>
      <c r="AZ85" s="181">
        <f t="shared" ca="1" si="233"/>
        <v>1137.2929153767559</v>
      </c>
      <c r="BA85" s="181">
        <f t="shared" ca="1" si="234"/>
        <v>5.1273427619666387</v>
      </c>
      <c r="BB85" s="181"/>
      <c r="BC85" s="181">
        <f t="shared" si="235"/>
        <v>1357.6501055704953</v>
      </c>
      <c r="BD85" s="181">
        <f t="shared" si="236"/>
        <v>3.0104554750409056</v>
      </c>
      <c r="BE85" s="181">
        <f t="shared" si="237"/>
        <v>1084.5001055704952</v>
      </c>
      <c r="BF85" s="181"/>
      <c r="BG85" s="181">
        <f t="shared" ca="1" si="238"/>
        <v>5.5027305295001518</v>
      </c>
      <c r="BH85" s="181">
        <f t="shared" ca="1" si="239"/>
        <v>6.2062363256215658</v>
      </c>
      <c r="BI85" s="181">
        <f t="shared" ca="1" si="240"/>
        <v>1097.0361163411344</v>
      </c>
      <c r="BJ85" s="181">
        <f t="shared" ca="1" si="241"/>
        <v>1116.0197901555903</v>
      </c>
      <c r="BK85" s="181">
        <f t="shared" ca="1" si="242"/>
        <v>1116.0197901555903</v>
      </c>
      <c r="BL85" s="181"/>
      <c r="BM85" s="181">
        <f t="shared" si="243"/>
        <v>1100.1102377897905</v>
      </c>
      <c r="BN85" s="180"/>
      <c r="BO85" s="182">
        <f t="shared" ca="1" si="244"/>
        <v>0.78824362266610681</v>
      </c>
      <c r="BP85" s="182">
        <f t="shared" ca="1" si="245"/>
        <v>0.77846394513136818</v>
      </c>
      <c r="BQ85" s="182">
        <f t="shared" ca="1" si="246"/>
        <v>4.4784928167668547E-2</v>
      </c>
      <c r="BR85" s="182">
        <f t="shared" ca="1" si="247"/>
        <v>1.0357522307300757E-2</v>
      </c>
      <c r="BS85" s="182">
        <f t="shared" ca="1" si="248"/>
        <v>2.4468525828301172E-2</v>
      </c>
      <c r="BT85" s="182">
        <f t="shared" ca="1" si="249"/>
        <v>0.1268551899445495</v>
      </c>
      <c r="BU85" s="182">
        <f t="shared" si="250"/>
        <v>0.35207280818947695</v>
      </c>
      <c r="BV85" s="181">
        <f t="shared" ca="1" si="251"/>
        <v>1.3370029195686652</v>
      </c>
      <c r="BW85" s="180"/>
      <c r="BX85" s="182">
        <f t="shared" si="252"/>
        <v>0.83669612002424198</v>
      </c>
      <c r="BY85" s="182">
        <f t="shared" si="253"/>
        <v>8.9541522718428079E-2</v>
      </c>
      <c r="BZ85" s="182">
        <f t="shared" si="254"/>
        <v>0</v>
      </c>
      <c r="CA85" s="182">
        <f t="shared" si="255"/>
        <v>2.9184893648493221E-2</v>
      </c>
      <c r="CB85" s="182">
        <f t="shared" si="256"/>
        <v>6.2241789796041891E-2</v>
      </c>
      <c r="CC85" s="182">
        <f t="shared" si="257"/>
        <v>1.044512292281031E-4</v>
      </c>
      <c r="CD85" s="182">
        <f t="shared" si="258"/>
        <v>1.0177687774164332</v>
      </c>
      <c r="CE85" s="182">
        <f t="shared" si="259"/>
        <v>0.25831983867808556</v>
      </c>
      <c r="CF85" s="180"/>
      <c r="CG85" s="181">
        <f t="shared" ca="1" si="260"/>
        <v>1.6003146763346194</v>
      </c>
      <c r="CH85" s="181">
        <f t="shared" ca="1" si="261"/>
        <v>2.009043644827706</v>
      </c>
      <c r="CI85" s="181">
        <f t="shared" ca="1" si="262"/>
        <v>6.3760352105420344</v>
      </c>
      <c r="CJ85" s="181">
        <f t="shared" ca="1" si="263"/>
        <v>1131.9502489152637</v>
      </c>
      <c r="CK85" s="183">
        <f t="shared" ca="1" si="264"/>
        <v>0.26559940754094896</v>
      </c>
      <c r="CL85" s="79"/>
      <c r="CM85" s="181">
        <f t="shared" si="265"/>
        <v>-2.0868235987950716</v>
      </c>
      <c r="CN85" s="181">
        <f t="shared" si="266"/>
        <v>-2.5398632857746986</v>
      </c>
      <c r="CO85" s="181">
        <f t="shared" ca="1" si="267"/>
        <v>747.44739422220073</v>
      </c>
      <c r="CP85" s="184"/>
      <c r="CQ85" s="80">
        <f t="shared" si="268"/>
        <v>0.82741747903984852</v>
      </c>
      <c r="CR85" s="80">
        <f t="shared" si="269"/>
        <v>2.1305727649041983E-2</v>
      </c>
      <c r="CS85" s="80">
        <f t="shared" si="270"/>
        <v>0.37153182699377013</v>
      </c>
      <c r="CT85" s="80">
        <f t="shared" si="271"/>
        <v>0.10747059375987407</v>
      </c>
      <c r="CU85" s="80">
        <f t="shared" si="272"/>
        <v>2.2579955697303315E-3</v>
      </c>
      <c r="CV85" s="80">
        <f t="shared" si="273"/>
        <v>8.9915609374292618E-2</v>
      </c>
      <c r="CW85" s="80">
        <f t="shared" si="274"/>
        <v>0.17013121860760905</v>
      </c>
      <c r="CX85" s="80">
        <f t="shared" si="275"/>
        <v>0.16830725484631734</v>
      </c>
      <c r="CY85" s="80">
        <f t="shared" si="276"/>
        <v>4.0385932707163293E-2</v>
      </c>
      <c r="CZ85" s="80">
        <f t="shared" si="277"/>
        <v>8.6938965461689638E-3</v>
      </c>
      <c r="DA85" s="80">
        <f t="shared" si="278"/>
        <v>1.1523542937330959E-2</v>
      </c>
      <c r="DB85" s="80">
        <f t="shared" si="279"/>
        <v>1.8189410780311477</v>
      </c>
      <c r="DC85" s="80"/>
      <c r="DD85" s="80">
        <f t="shared" si="280"/>
        <v>0.45488965477400678</v>
      </c>
      <c r="DE85" s="80">
        <f t="shared" si="281"/>
        <v>1.1713258833047885E-2</v>
      </c>
      <c r="DF85" s="80">
        <f t="shared" si="282"/>
        <v>0.20425720848303805</v>
      </c>
      <c r="DG85" s="80">
        <f t="shared" si="283"/>
        <v>5.9084153443937852E-2</v>
      </c>
      <c r="DH85" s="80">
        <f t="shared" si="284"/>
        <v>1.2413791722018965E-3</v>
      </c>
      <c r="DI85" s="80">
        <f t="shared" si="285"/>
        <v>4.943294230927963E-2</v>
      </c>
      <c r="DJ85" s="80">
        <f t="shared" si="286"/>
        <v>9.3533111469318142E-2</v>
      </c>
      <c r="DK85" s="80">
        <f t="shared" si="287"/>
        <v>9.2530350146633633E-2</v>
      </c>
      <c r="DL85" s="80">
        <f t="shared" si="288"/>
        <v>2.2202991177085133E-2</v>
      </c>
      <c r="DM85" s="80">
        <f t="shared" si="289"/>
        <v>4.7796471535952022E-3</v>
      </c>
      <c r="DN85" s="80">
        <f t="shared" si="290"/>
        <v>6.3353030378555386E-3</v>
      </c>
      <c r="DO85" s="80">
        <f t="shared" si="291"/>
        <v>0.99999999999999989</v>
      </c>
      <c r="DP85" s="80">
        <f t="shared" si="292"/>
        <v>45.553137932936217</v>
      </c>
      <c r="DQ85" s="80">
        <f t="shared" si="293"/>
        <v>0.82692650159858727</v>
      </c>
      <c r="DR85" s="80">
        <f t="shared" si="294"/>
        <v>1.714096856737958E-2</v>
      </c>
      <c r="DS85" s="80">
        <f t="shared" si="295"/>
        <v>3.3876678337795826E-2</v>
      </c>
      <c r="DT85" s="80">
        <f t="shared" si="296"/>
        <v>0.10565734678425084</v>
      </c>
      <c r="DU85" s="80">
        <f t="shared" si="297"/>
        <v>3.0505726872246696E-3</v>
      </c>
      <c r="DV85" s="80">
        <f t="shared" si="298"/>
        <v>0.34220581375730691</v>
      </c>
      <c r="DW85" s="80">
        <f t="shared" si="299"/>
        <v>0.39639319939940154</v>
      </c>
      <c r="DX85" s="80">
        <f t="shared" si="300"/>
        <v>8.0785557665592651E-3</v>
      </c>
      <c r="DY85" s="80">
        <f t="shared" si="301"/>
        <v>1.4756465242685463E-4</v>
      </c>
      <c r="DZ85" s="80">
        <f t="shared" si="302"/>
        <v>4.6053176945516461E-5</v>
      </c>
      <c r="EA85" s="80">
        <f t="shared" si="303"/>
        <v>1.7335232547278783</v>
      </c>
      <c r="EB85" s="80"/>
      <c r="EC85" s="80">
        <f t="shared" si="304"/>
        <v>1.6538530031971745</v>
      </c>
      <c r="ED85" s="80">
        <f t="shared" si="305"/>
        <v>3.4281937134759161E-2</v>
      </c>
      <c r="EE85" s="80">
        <f t="shared" si="306"/>
        <v>0.10163003501338748</v>
      </c>
      <c r="EF85" s="80">
        <f t="shared" si="307"/>
        <v>0.10565734678425084</v>
      </c>
      <c r="EG85" s="80">
        <f t="shared" si="308"/>
        <v>3.0505726872246696E-3</v>
      </c>
      <c r="EH85" s="80">
        <f t="shared" si="309"/>
        <v>0.34220581375730691</v>
      </c>
      <c r="EI85" s="80">
        <f t="shared" si="310"/>
        <v>0.39639319939940154</v>
      </c>
      <c r="EJ85" s="80">
        <f t="shared" si="311"/>
        <v>8.0785557665592651E-3</v>
      </c>
      <c r="EK85" s="80">
        <f t="shared" si="312"/>
        <v>1.4756465242685463E-4</v>
      </c>
      <c r="EL85" s="80">
        <f t="shared" si="313"/>
        <v>1.3815953083654939E-4</v>
      </c>
      <c r="EM85" s="80">
        <f t="shared" si="314"/>
        <v>2.6454361879233277</v>
      </c>
      <c r="EN85" s="80">
        <f t="shared" si="315"/>
        <v>2.2680569757798659</v>
      </c>
      <c r="EO85" s="80"/>
      <c r="EP85" s="80">
        <f t="shared" si="316"/>
        <v>1.8755164204079162</v>
      </c>
      <c r="EQ85" s="80">
        <f t="shared" si="317"/>
        <v>3.887669333086867E-2</v>
      </c>
      <c r="ER85" s="80">
        <f t="shared" si="318"/>
        <v>0.12448357959208378</v>
      </c>
      <c r="ES85" s="80">
        <f t="shared" si="319"/>
        <v>2.9184893648493221E-2</v>
      </c>
      <c r="ET85" s="80">
        <f t="shared" si="320"/>
        <v>0.153668473240577</v>
      </c>
      <c r="EU85" s="80">
        <f t="shared" si="321"/>
        <v>0.23963688241641251</v>
      </c>
      <c r="EV85" s="80">
        <f t="shared" si="322"/>
        <v>6.9188726633834432E-3</v>
      </c>
      <c r="EW85" s="80">
        <f t="shared" si="323"/>
        <v>0.77614228304468558</v>
      </c>
      <c r="EX85" s="80">
        <f t="shared" si="324"/>
        <v>0.89904236104951196</v>
      </c>
      <c r="EY85" s="80">
        <f t="shared" si="325"/>
        <v>3.6645249521142807E-2</v>
      </c>
      <c r="EZ85" s="80">
        <f t="shared" si="326"/>
        <v>6.6937007863051797E-4</v>
      </c>
      <c r="FA85" s="80">
        <f t="shared" si="327"/>
        <v>2.089024584562062E-4</v>
      </c>
      <c r="FB85" s="80">
        <f t="shared" si="328"/>
        <v>4.0273255082115842</v>
      </c>
      <c r="FC85" s="80">
        <f t="shared" si="329"/>
        <v>5.3981646344539828E-2</v>
      </c>
      <c r="FD85" s="80">
        <f t="shared" si="330"/>
        <v>8.1420311785183941E-2</v>
      </c>
      <c r="FE85" s="80">
        <f t="shared" si="331"/>
        <v>2.9184893648493221E-2</v>
      </c>
      <c r="FF85" s="80">
        <f t="shared" si="332"/>
        <v>0</v>
      </c>
      <c r="FG85" s="80">
        <f t="shared" si="333"/>
        <v>6.2241789796041891E-2</v>
      </c>
      <c r="FH85" s="80">
        <f t="shared" si="334"/>
        <v>1.044512292281031E-4</v>
      </c>
      <c r="FI85" s="184">
        <f t="shared" si="335"/>
        <v>0.83669612002424198</v>
      </c>
      <c r="FJ85" s="80">
        <f t="shared" si="336"/>
        <v>8.9541522718428079E-2</v>
      </c>
      <c r="FK85" s="80">
        <f t="shared" si="337"/>
        <v>1.0177687774164332</v>
      </c>
      <c r="FL85" s="80">
        <f t="shared" si="338"/>
        <v>0.83669612002424198</v>
      </c>
      <c r="FM85" s="80">
        <f t="shared" si="339"/>
        <v>2.0098906004677346</v>
      </c>
      <c r="FN85" s="80">
        <f t="shared" si="340"/>
        <v>-3.9775032053352866</v>
      </c>
      <c r="FO85" s="80">
        <f t="shared" si="341"/>
        <v>-3.9775032053352866</v>
      </c>
      <c r="FP85" s="80">
        <f t="shared" si="342"/>
        <v>0.45553137932936216</v>
      </c>
      <c r="FQ85" s="185">
        <f t="shared" ca="1" si="343"/>
        <v>1410.442915376756</v>
      </c>
      <c r="FR85" s="185">
        <f t="shared" ca="1" si="344"/>
        <v>5.1273427619666387</v>
      </c>
      <c r="FS85" s="80">
        <f t="shared" ca="1" si="345"/>
        <v>0.14104429153767559</v>
      </c>
      <c r="FT85" s="184">
        <f t="shared" ca="1" si="346"/>
        <v>-0.97979574051377127</v>
      </c>
      <c r="FU85" s="184">
        <f t="shared" ca="1" si="347"/>
        <v>5.6850179341134384</v>
      </c>
      <c r="FV85" s="80">
        <f t="shared" si="348"/>
        <v>173.93354748517029</v>
      </c>
      <c r="FW85" s="80">
        <f t="shared" si="349"/>
        <v>5.7559001422462848E-2</v>
      </c>
      <c r="FX85" s="184">
        <f t="shared" si="350"/>
        <v>76.408564916013717</v>
      </c>
      <c r="FY85" s="184">
        <f t="shared" si="351"/>
        <v>313.23763357744383</v>
      </c>
      <c r="FZ85" s="184">
        <f t="shared" si="352"/>
        <v>1.6611494615586205E-3</v>
      </c>
      <c r="GA85" s="184">
        <f t="shared" si="353"/>
        <v>0.25831983867808556</v>
      </c>
      <c r="GB85" s="80">
        <f t="shared" si="354"/>
        <v>0.94260648323403817</v>
      </c>
      <c r="GC85" s="80">
        <f t="shared" si="355"/>
        <v>0.12225213578235791</v>
      </c>
      <c r="GD85" s="80">
        <f t="shared" si="356"/>
        <v>0.13133674020662797</v>
      </c>
      <c r="GE85" s="80">
        <f t="shared" si="357"/>
        <v>0.93193841302063818</v>
      </c>
      <c r="GF85" s="80">
        <f t="shared" si="358"/>
        <v>2.9859106095920018E-2</v>
      </c>
      <c r="GG85" s="80">
        <f t="shared" si="359"/>
        <v>0.18565523607187268</v>
      </c>
      <c r="GH85" s="80">
        <f t="shared" si="360"/>
        <v>0.868663259793372</v>
      </c>
      <c r="GI85" s="80">
        <f t="shared" si="361"/>
        <v>0.33744687282841762</v>
      </c>
      <c r="GJ85" s="80">
        <f t="shared" si="362"/>
        <v>-1.0655406904179626E-2</v>
      </c>
      <c r="GK85" s="80">
        <f t="shared" si="363"/>
        <v>2.2152736190166538E-2</v>
      </c>
      <c r="GL85" s="80">
        <f t="shared" si="364"/>
        <v>2.2152736190166538E-2</v>
      </c>
      <c r="GM85" s="80">
        <f t="shared" si="365"/>
        <v>0.16350249988170615</v>
      </c>
      <c r="GN85" s="80">
        <f t="shared" si="366"/>
        <v>3.5240780575795286E-2</v>
      </c>
      <c r="GO85" s="80">
        <f t="shared" si="367"/>
        <v>0.74090150246889031</v>
      </c>
      <c r="GP85" s="80">
        <f t="shared" si="368"/>
        <v>0.89904236104951196</v>
      </c>
      <c r="GQ85" s="80">
        <f t="shared" si="369"/>
        <v>3.6645249521142807E-2</v>
      </c>
      <c r="GR85" s="80">
        <f t="shared" si="370"/>
        <v>441.00046451197858</v>
      </c>
      <c r="GS85" s="80">
        <f t="shared" si="371"/>
        <v>11.856908395934891</v>
      </c>
      <c r="GT85" s="80">
        <f t="shared" si="372"/>
        <v>2.2144411053791351</v>
      </c>
      <c r="GU85" s="80">
        <f t="shared" si="373"/>
        <v>9.1068890458716917E-6</v>
      </c>
      <c r="GV85" s="80">
        <f t="shared" si="374"/>
        <v>1852.5144515206373</v>
      </c>
      <c r="GW85" s="80">
        <f t="shared" si="375"/>
        <v>-8.0957014396102686E-3</v>
      </c>
      <c r="GX85" s="184">
        <f t="shared" ca="1" si="376"/>
        <v>19.350660210542038</v>
      </c>
      <c r="GY85" s="81" t="e">
        <f>#REF!</f>
        <v>#REF!</v>
      </c>
      <c r="GZ85" s="81" t="e">
        <f>#REF!</f>
        <v>#REF!</v>
      </c>
      <c r="HA85" s="81">
        <f t="shared" si="377"/>
        <v>7.1178459173391859</v>
      </c>
      <c r="HB85" s="81">
        <f t="shared" si="378"/>
        <v>4.672253924675978</v>
      </c>
      <c r="HC85" s="81" t="e">
        <f t="shared" si="379"/>
        <v>#REF!</v>
      </c>
      <c r="HD85" s="80">
        <f t="shared" si="380"/>
        <v>441.00046451197858</v>
      </c>
      <c r="HE85" s="80">
        <f t="shared" si="381"/>
        <v>11.856908395934891</v>
      </c>
      <c r="HF85" s="81">
        <f t="shared" si="382"/>
        <v>-2.437991021645729</v>
      </c>
      <c r="HG85" s="81"/>
      <c r="HH85" s="82">
        <f t="shared" si="383"/>
        <v>0.19257410873525613</v>
      </c>
      <c r="HI85" s="82">
        <f t="shared" si="384"/>
        <v>0.77614228304468558</v>
      </c>
      <c r="HJ85" s="82">
        <f t="shared" si="385"/>
        <v>3.6645249521142807E-2</v>
      </c>
      <c r="HK85" s="82">
        <f t="shared" si="386"/>
        <v>0</v>
      </c>
      <c r="HL85" s="82">
        <f t="shared" si="387"/>
        <v>1.7336396823397021E-2</v>
      </c>
      <c r="HM85" s="82">
        <f t="shared" si="388"/>
        <v>0</v>
      </c>
      <c r="HN85" s="82">
        <f t="shared" si="389"/>
        <v>0</v>
      </c>
      <c r="HO85" s="82">
        <f t="shared" si="390"/>
        <v>2.9184893648493221E-2</v>
      </c>
      <c r="HP85" s="82">
        <f t="shared" si="391"/>
        <v>0.10714718276868676</v>
      </c>
      <c r="HQ85" s="82">
        <f t="shared" si="392"/>
        <v>0.19879307335908297</v>
      </c>
      <c r="HR85" s="82">
        <f t="shared" si="393"/>
        <v>0.62058186079423971</v>
      </c>
      <c r="HS85" s="82">
        <f t="shared" si="394"/>
        <v>0.15397692066318844</v>
      </c>
      <c r="HT85" s="82">
        <f t="shared" si="395"/>
        <v>5.1527531879619524E-2</v>
      </c>
      <c r="HU85" s="82">
        <f t="shared" si="396"/>
        <v>1.2784857549725748E-2</v>
      </c>
      <c r="HV85" s="82">
        <f t="shared" si="397"/>
        <v>3.6645249521142807E-2</v>
      </c>
      <c r="HW85" s="82"/>
      <c r="HX85" s="186">
        <f t="shared" si="398"/>
        <v>-8.8357904111051524E-7</v>
      </c>
      <c r="HY85" s="186">
        <f t="shared" si="399"/>
        <v>1.6626527131075108E-12</v>
      </c>
      <c r="HZ85" s="186">
        <f t="shared" si="400"/>
        <v>2.732781224762217E-5</v>
      </c>
      <c r="IA85" s="186">
        <f t="shared" si="401"/>
        <v>7.6777961475759883E-9</v>
      </c>
      <c r="IB85" s="82">
        <f t="shared" si="402"/>
        <v>2.2144411053791351</v>
      </c>
      <c r="IC85" s="82" t="e">
        <f t="shared" ca="1" si="403"/>
        <v>#REF!</v>
      </c>
      <c r="ID85" s="82" t="e">
        <f ca="1">ID$8+ID$9*IE85+ID$10*#REF!+ID$11*EW85/(EW85+EU85)</f>
        <v>#REF!</v>
      </c>
      <c r="IE85" s="82" t="e">
        <f t="shared" ca="1" si="404"/>
        <v>#REF!</v>
      </c>
      <c r="IF85" s="82" t="e">
        <f ca="1">IF$8+IF$9*IE85+IF$10*#REF!+IF$11*(EW85/(EW85+EU85))</f>
        <v>#REF!</v>
      </c>
      <c r="IG85" s="82" t="e">
        <f t="shared" ca="1" si="405"/>
        <v>#REF!</v>
      </c>
      <c r="IH85" s="184">
        <f t="shared" si="406"/>
        <v>5.7559001422462848E-2</v>
      </c>
      <c r="II85" s="187">
        <f t="shared" si="407"/>
        <v>-25</v>
      </c>
      <c r="IJ85" s="187"/>
      <c r="IK85" s="82">
        <f t="shared" si="408"/>
        <v>2.0774054392563133</v>
      </c>
      <c r="IL85" s="187">
        <f t="shared" si="409"/>
        <v>1852.5144515206373</v>
      </c>
      <c r="IM85" s="186">
        <f t="shared" si="410"/>
        <v>1.2532481272171077E-5</v>
      </c>
    </row>
    <row r="86" spans="1:247" ht="14" x14ac:dyDescent="0.2">
      <c r="A86" s="189" t="s">
        <v>233</v>
      </c>
      <c r="F86" s="193">
        <v>49.714800035873971</v>
      </c>
      <c r="G86" s="193">
        <v>1.7018759577322948</v>
      </c>
      <c r="H86" s="193">
        <v>18.940878306055897</v>
      </c>
      <c r="I86" s="193">
        <v>7.7213752675094165</v>
      </c>
      <c r="J86" s="193">
        <v>0.16017656072774539</v>
      </c>
      <c r="K86" s="193">
        <v>3.6239946864652395</v>
      </c>
      <c r="L86" s="193">
        <v>9.5405163983463357</v>
      </c>
      <c r="M86" s="193">
        <v>5.2157492586972092</v>
      </c>
      <c r="N86" s="193">
        <v>1.9020966586419767</v>
      </c>
      <c r="O86" s="193">
        <v>0.66072831300194967</v>
      </c>
      <c r="P86" s="193">
        <v>0.81780855694797228</v>
      </c>
      <c r="Q86" s="194">
        <v>1.5</v>
      </c>
      <c r="R86" s="176">
        <f t="shared" ca="1" si="216"/>
        <v>7.2986869379628754</v>
      </c>
      <c r="T86" s="4">
        <v>49.199599999999997</v>
      </c>
      <c r="U86" s="4">
        <v>1.3984000000000001</v>
      </c>
      <c r="V86" s="4">
        <v>3.4005000000000001</v>
      </c>
      <c r="W86" s="4">
        <v>7.7491000000000003</v>
      </c>
      <c r="X86" s="4">
        <v>0.1961</v>
      </c>
      <c r="Y86" s="4">
        <v>13.823700000000001</v>
      </c>
      <c r="Z86" s="4">
        <v>21.9268</v>
      </c>
      <c r="AA86" s="4">
        <v>0.57410000000000005</v>
      </c>
      <c r="AB86" s="4">
        <v>1.72E-2</v>
      </c>
      <c r="AC86" s="4">
        <v>2.3400000000000001E-2</v>
      </c>
      <c r="AE86" s="177">
        <f t="shared" ca="1" si="217"/>
        <v>1368.2097861494158</v>
      </c>
      <c r="AF86" s="178">
        <f t="shared" ca="1" si="218"/>
        <v>1095.0597861494157</v>
      </c>
      <c r="AG86" s="178">
        <f t="shared" ca="1" si="219"/>
        <v>5.0715283792958745</v>
      </c>
      <c r="AH86" s="175"/>
      <c r="AI86" s="179">
        <f t="shared" ca="1" si="220"/>
        <v>1394.767445419704</v>
      </c>
      <c r="AJ86" s="179">
        <f t="shared" ca="1" si="221"/>
        <v>3.1898041647304138</v>
      </c>
      <c r="AK86" s="179"/>
      <c r="AL86" s="179">
        <f t="shared" si="222"/>
        <v>1348.9589018015263</v>
      </c>
      <c r="AM86" s="179">
        <f t="shared" si="223"/>
        <v>1.626833429041489</v>
      </c>
      <c r="AN86" s="180"/>
      <c r="AO86" s="179">
        <f t="shared" ca="1" si="224"/>
        <v>1350.8812713001139</v>
      </c>
      <c r="AP86" s="179">
        <f t="shared" ca="1" si="225"/>
        <v>1077.7312713001138</v>
      </c>
      <c r="AQ86" s="179">
        <f t="shared" ca="1" si="226"/>
        <v>1.5991447053103256</v>
      </c>
      <c r="AR86" s="179"/>
      <c r="AS86" s="179">
        <f t="shared" ca="1" si="227"/>
        <v>1363.2644235768287</v>
      </c>
      <c r="AT86" s="179">
        <f t="shared" ca="1" si="228"/>
        <v>1090.1144235768288</v>
      </c>
      <c r="AU86" s="181">
        <f t="shared" ca="1" si="229"/>
        <v>2.0479734925434174</v>
      </c>
      <c r="AV86" s="80"/>
      <c r="AW86" s="181">
        <f t="shared" si="230"/>
        <v>1374.6146081212682</v>
      </c>
      <c r="AX86" s="181">
        <f t="shared" si="231"/>
        <v>1101.4646081212682</v>
      </c>
      <c r="AY86" s="181">
        <f t="shared" ca="1" si="232"/>
        <v>1394.767445419704</v>
      </c>
      <c r="AZ86" s="181">
        <f t="shared" ca="1" si="233"/>
        <v>1121.6174454197039</v>
      </c>
      <c r="BA86" s="181">
        <f t="shared" ca="1" si="234"/>
        <v>3.1898041647304138</v>
      </c>
      <c r="BB86" s="181"/>
      <c r="BC86" s="181">
        <f t="shared" si="235"/>
        <v>1348.9589018015263</v>
      </c>
      <c r="BD86" s="181">
        <f t="shared" si="236"/>
        <v>1.626833429041489</v>
      </c>
      <c r="BE86" s="181">
        <f t="shared" si="237"/>
        <v>1075.8089018015262</v>
      </c>
      <c r="BF86" s="181"/>
      <c r="BG86" s="181">
        <f t="shared" ca="1" si="238"/>
        <v>3.8117666780748585</v>
      </c>
      <c r="BH86" s="181">
        <f t="shared" ca="1" si="239"/>
        <v>4.532118667282548</v>
      </c>
      <c r="BI86" s="181">
        <f t="shared" ca="1" si="240"/>
        <v>1085.0258080070839</v>
      </c>
      <c r="BJ86" s="181">
        <f t="shared" ca="1" si="241"/>
        <v>1099.6983715423312</v>
      </c>
      <c r="BK86" s="181">
        <f t="shared" ca="1" si="242"/>
        <v>1099.6983715423312</v>
      </c>
      <c r="BL86" s="181"/>
      <c r="BM86" s="181">
        <f t="shared" si="243"/>
        <v>1093.3852589146968</v>
      </c>
      <c r="BN86" s="180"/>
      <c r="BO86" s="182">
        <f t="shared" ca="1" si="244"/>
        <v>0.80622840986657385</v>
      </c>
      <c r="BP86" s="182">
        <f t="shared" ca="1" si="245"/>
        <v>0.81619107515213118</v>
      </c>
      <c r="BQ86" s="182">
        <f t="shared" ca="1" si="246"/>
        <v>4.8375222756228367E-2</v>
      </c>
      <c r="BR86" s="182">
        <f t="shared" ca="1" si="247"/>
        <v>1.0668587143045992E-2</v>
      </c>
      <c r="BS86" s="182">
        <f t="shared" ca="1" si="248"/>
        <v>2.4460631000584907E-2</v>
      </c>
      <c r="BT86" s="182">
        <f t="shared" ca="1" si="249"/>
        <v>0.12507680611991737</v>
      </c>
      <c r="BU86" s="182">
        <f t="shared" si="250"/>
        <v>0.35207280818947695</v>
      </c>
      <c r="BV86" s="181">
        <f t="shared" ca="1" si="251"/>
        <v>1.3768451303613847</v>
      </c>
      <c r="BW86" s="180"/>
      <c r="BX86" s="182">
        <f t="shared" si="252"/>
        <v>0.8276229299850556</v>
      </c>
      <c r="BY86" s="182">
        <f t="shared" si="253"/>
        <v>0.10098743350270495</v>
      </c>
      <c r="BZ86" s="182">
        <f t="shared" si="254"/>
        <v>0</v>
      </c>
      <c r="CA86" s="182">
        <f t="shared" si="255"/>
        <v>2.2352189783407667E-2</v>
      </c>
      <c r="CB86" s="182">
        <f t="shared" si="256"/>
        <v>6.4988814364609016E-2</v>
      </c>
      <c r="CC86" s="182">
        <f t="shared" si="257"/>
        <v>3.5157958446563336E-4</v>
      </c>
      <c r="CD86" s="182">
        <f t="shared" si="258"/>
        <v>1.0163029472202427</v>
      </c>
      <c r="CE86" s="182">
        <f t="shared" si="259"/>
        <v>0.26309939971955459</v>
      </c>
      <c r="CF86" s="180"/>
      <c r="CG86" s="181">
        <f t="shared" ca="1" si="260"/>
        <v>1.3577335805321127</v>
      </c>
      <c r="CH86" s="181">
        <f t="shared" ca="1" si="261"/>
        <v>0.56329764514933345</v>
      </c>
      <c r="CI86" s="181">
        <f t="shared" ca="1" si="262"/>
        <v>5.5862949135398878</v>
      </c>
      <c r="CJ86" s="181">
        <f t="shared" ca="1" si="263"/>
        <v>1114.1300415778023</v>
      </c>
      <c r="CK86" s="183">
        <f t="shared" ca="1" si="264"/>
        <v>0.26198618036142929</v>
      </c>
      <c r="CL86" s="79"/>
      <c r="CM86" s="181">
        <f t="shared" si="265"/>
        <v>-2.0464209435634637</v>
      </c>
      <c r="CN86" s="181">
        <f t="shared" si="266"/>
        <v>-2.510125339851482</v>
      </c>
      <c r="CO86" s="181">
        <f t="shared" ca="1" si="267"/>
        <v>741.81525997509493</v>
      </c>
      <c r="CP86" s="184"/>
      <c r="CQ86" s="80">
        <f t="shared" si="268"/>
        <v>0.82741747903984852</v>
      </c>
      <c r="CR86" s="80">
        <f t="shared" si="269"/>
        <v>2.1305727649041983E-2</v>
      </c>
      <c r="CS86" s="80">
        <f t="shared" si="270"/>
        <v>0.37153182699377013</v>
      </c>
      <c r="CT86" s="80">
        <f t="shared" si="271"/>
        <v>0.10747059375987407</v>
      </c>
      <c r="CU86" s="80">
        <f t="shared" si="272"/>
        <v>2.2579955697303315E-3</v>
      </c>
      <c r="CV86" s="80">
        <f t="shared" si="273"/>
        <v>8.9915609374292618E-2</v>
      </c>
      <c r="CW86" s="80">
        <f t="shared" si="274"/>
        <v>0.17013121860760905</v>
      </c>
      <c r="CX86" s="80">
        <f t="shared" si="275"/>
        <v>0.16830725484631734</v>
      </c>
      <c r="CY86" s="80">
        <f t="shared" si="276"/>
        <v>4.0385932707163293E-2</v>
      </c>
      <c r="CZ86" s="80">
        <f t="shared" si="277"/>
        <v>8.6938965461689638E-3</v>
      </c>
      <c r="DA86" s="80">
        <f t="shared" si="278"/>
        <v>1.1523542937330959E-2</v>
      </c>
      <c r="DB86" s="80">
        <f t="shared" si="279"/>
        <v>1.8189410780311477</v>
      </c>
      <c r="DC86" s="80"/>
      <c r="DD86" s="80">
        <f t="shared" si="280"/>
        <v>0.45488965477400678</v>
      </c>
      <c r="DE86" s="80">
        <f t="shared" si="281"/>
        <v>1.1713258833047885E-2</v>
      </c>
      <c r="DF86" s="80">
        <f t="shared" si="282"/>
        <v>0.20425720848303805</v>
      </c>
      <c r="DG86" s="80">
        <f t="shared" si="283"/>
        <v>5.9084153443937852E-2</v>
      </c>
      <c r="DH86" s="80">
        <f t="shared" si="284"/>
        <v>1.2413791722018965E-3</v>
      </c>
      <c r="DI86" s="80">
        <f t="shared" si="285"/>
        <v>4.943294230927963E-2</v>
      </c>
      <c r="DJ86" s="80">
        <f t="shared" si="286"/>
        <v>9.3533111469318142E-2</v>
      </c>
      <c r="DK86" s="80">
        <f t="shared" si="287"/>
        <v>9.2530350146633633E-2</v>
      </c>
      <c r="DL86" s="80">
        <f t="shared" si="288"/>
        <v>2.2202991177085133E-2</v>
      </c>
      <c r="DM86" s="80">
        <f t="shared" si="289"/>
        <v>4.7796471535952022E-3</v>
      </c>
      <c r="DN86" s="80">
        <f t="shared" si="290"/>
        <v>6.3353030378555386E-3</v>
      </c>
      <c r="DO86" s="80">
        <f t="shared" si="291"/>
        <v>0.99999999999999989</v>
      </c>
      <c r="DP86" s="80">
        <f t="shared" si="292"/>
        <v>45.553137932936217</v>
      </c>
      <c r="DQ86" s="80">
        <f t="shared" si="293"/>
        <v>0.81884285911627497</v>
      </c>
      <c r="DR86" s="80">
        <f t="shared" si="294"/>
        <v>1.7506522381407836E-2</v>
      </c>
      <c r="DS86" s="80">
        <f t="shared" si="295"/>
        <v>3.3350987142142588E-2</v>
      </c>
      <c r="DT86" s="80">
        <f t="shared" si="296"/>
        <v>0.10785648271868876</v>
      </c>
      <c r="DU86" s="80">
        <f t="shared" si="297"/>
        <v>2.7644052863436122E-3</v>
      </c>
      <c r="DV86" s="80">
        <f t="shared" si="298"/>
        <v>0.34298240390627327</v>
      </c>
      <c r="DW86" s="80">
        <f t="shared" si="299"/>
        <v>0.39100956891724653</v>
      </c>
      <c r="DX86" s="80">
        <f t="shared" si="300"/>
        <v>9.2628297694860671E-3</v>
      </c>
      <c r="DY86" s="80">
        <f t="shared" si="301"/>
        <v>1.8259798717567625E-4</v>
      </c>
      <c r="DZ86" s="80">
        <f t="shared" si="302"/>
        <v>1.5394919150358359E-4</v>
      </c>
      <c r="EA86" s="80">
        <f t="shared" si="303"/>
        <v>1.7239126064165431</v>
      </c>
      <c r="EB86" s="80"/>
      <c r="EC86" s="80">
        <f t="shared" si="304"/>
        <v>1.6376857182325499</v>
      </c>
      <c r="ED86" s="80">
        <f t="shared" si="305"/>
        <v>3.5013044762815672E-2</v>
      </c>
      <c r="EE86" s="80">
        <f t="shared" si="306"/>
        <v>0.10005296142642776</v>
      </c>
      <c r="EF86" s="80">
        <f t="shared" si="307"/>
        <v>0.10785648271868876</v>
      </c>
      <c r="EG86" s="80">
        <f t="shared" si="308"/>
        <v>2.7644052863436122E-3</v>
      </c>
      <c r="EH86" s="80">
        <f t="shared" si="309"/>
        <v>0.34298240390627327</v>
      </c>
      <c r="EI86" s="80">
        <f t="shared" si="310"/>
        <v>0.39100956891724653</v>
      </c>
      <c r="EJ86" s="80">
        <f t="shared" si="311"/>
        <v>9.2628297694860671E-3</v>
      </c>
      <c r="EK86" s="80">
        <f t="shared" si="312"/>
        <v>1.8259798717567625E-4</v>
      </c>
      <c r="EL86" s="80">
        <f t="shared" si="313"/>
        <v>4.6184757451075075E-4</v>
      </c>
      <c r="EM86" s="80">
        <f t="shared" si="314"/>
        <v>2.627271860581518</v>
      </c>
      <c r="EN86" s="80">
        <f t="shared" si="315"/>
        <v>2.2837377775865058</v>
      </c>
      <c r="EO86" s="80"/>
      <c r="EP86" s="80">
        <f t="shared" si="316"/>
        <v>1.870022371270782</v>
      </c>
      <c r="EQ86" s="80">
        <f t="shared" si="317"/>
        <v>3.9980306516584754E-2</v>
      </c>
      <c r="ER86" s="80">
        <f t="shared" si="318"/>
        <v>0.12997762872921803</v>
      </c>
      <c r="ES86" s="80">
        <f t="shared" si="319"/>
        <v>2.2352189783407667E-2</v>
      </c>
      <c r="ET86" s="80">
        <f t="shared" si="320"/>
        <v>0.1523298185126257</v>
      </c>
      <c r="EU86" s="80">
        <f t="shared" si="321"/>
        <v>0.24631592414227566</v>
      </c>
      <c r="EV86" s="80">
        <f t="shared" si="322"/>
        <v>6.3131767849827491E-3</v>
      </c>
      <c r="EW86" s="80">
        <f t="shared" si="323"/>
        <v>0.78328187284818984</v>
      </c>
      <c r="EX86" s="80">
        <f t="shared" si="324"/>
        <v>0.89296332393413025</v>
      </c>
      <c r="EY86" s="80">
        <f t="shared" si="325"/>
        <v>4.2307748543856473E-2</v>
      </c>
      <c r="EZ86" s="80">
        <f t="shared" si="326"/>
        <v>8.3401184284869628E-4</v>
      </c>
      <c r="FA86" s="80">
        <f t="shared" si="327"/>
        <v>7.0315916893126673E-4</v>
      </c>
      <c r="FB86" s="80">
        <f t="shared" si="328"/>
        <v>4.0350517135652071</v>
      </c>
      <c r="FC86" s="80">
        <f t="shared" si="329"/>
        <v>6.9269415287566055E-2</v>
      </c>
      <c r="FD86" s="80">
        <f t="shared" si="330"/>
        <v>0.10424167833300046</v>
      </c>
      <c r="FE86" s="80">
        <f t="shared" si="331"/>
        <v>2.2352189783407667E-2</v>
      </c>
      <c r="FF86" s="80">
        <f t="shared" si="332"/>
        <v>0</v>
      </c>
      <c r="FG86" s="80">
        <f t="shared" si="333"/>
        <v>6.4988814364609016E-2</v>
      </c>
      <c r="FH86" s="80">
        <f t="shared" si="334"/>
        <v>3.5157958446563336E-4</v>
      </c>
      <c r="FI86" s="184">
        <f t="shared" si="335"/>
        <v>0.8276229299850556</v>
      </c>
      <c r="FJ86" s="80">
        <f t="shared" si="336"/>
        <v>0.10098743350270495</v>
      </c>
      <c r="FK86" s="80">
        <f t="shared" si="337"/>
        <v>1.0163029472202429</v>
      </c>
      <c r="FL86" s="80">
        <f t="shared" si="338"/>
        <v>0.8276229299850556</v>
      </c>
      <c r="FM86" s="80">
        <f t="shared" si="339"/>
        <v>1.7431636590118567</v>
      </c>
      <c r="FN86" s="80">
        <f t="shared" si="340"/>
        <v>-4.2333268528279042</v>
      </c>
      <c r="FO86" s="80">
        <f t="shared" si="341"/>
        <v>-4.2333268528279033</v>
      </c>
      <c r="FP86" s="80">
        <f t="shared" si="342"/>
        <v>0.45553137932936216</v>
      </c>
      <c r="FQ86" s="185">
        <f t="shared" ca="1" si="343"/>
        <v>1394.767445419704</v>
      </c>
      <c r="FR86" s="185">
        <f t="shared" ca="1" si="344"/>
        <v>3.1898041647304138</v>
      </c>
      <c r="FS86" s="80">
        <f t="shared" ca="1" si="345"/>
        <v>0.1394767445419704</v>
      </c>
      <c r="FT86" s="184">
        <f t="shared" ca="1" si="346"/>
        <v>-0.47487545599411907</v>
      </c>
      <c r="FU86" s="184">
        <f t="shared" ca="1" si="347"/>
        <v>5.6872094776681399</v>
      </c>
      <c r="FV86" s="80">
        <f t="shared" si="348"/>
        <v>172.8862464374813</v>
      </c>
      <c r="FW86" s="80">
        <f t="shared" si="349"/>
        <v>5.762763150553768E-2</v>
      </c>
      <c r="FX86" s="184">
        <f t="shared" si="350"/>
        <v>76.076490755685185</v>
      </c>
      <c r="FY86" s="184">
        <f t="shared" si="351"/>
        <v>312.41177683191984</v>
      </c>
      <c r="FZ86" s="184">
        <f t="shared" si="352"/>
        <v>1.6611494615586205E-3</v>
      </c>
      <c r="GA86" s="184">
        <f t="shared" si="353"/>
        <v>0.26309939971955459</v>
      </c>
      <c r="GB86" s="80">
        <f t="shared" si="354"/>
        <v>0.94158424926296946</v>
      </c>
      <c r="GC86" s="80">
        <f t="shared" si="355"/>
        <v>0.13230507075648973</v>
      </c>
      <c r="GD86" s="80">
        <f t="shared" si="356"/>
        <v>0.13161246508008945</v>
      </c>
      <c r="GE86" s="80">
        <f t="shared" si="357"/>
        <v>0.93766750370000751</v>
      </c>
      <c r="GF86" s="80">
        <f t="shared" si="358"/>
        <v>2.266087800289196E-2</v>
      </c>
      <c r="GG86" s="80">
        <f t="shared" si="359"/>
        <v>0.1770465088547096</v>
      </c>
      <c r="GH86" s="80">
        <f t="shared" si="360"/>
        <v>0.86838753491991061</v>
      </c>
      <c r="GI86" s="80">
        <f t="shared" si="361"/>
        <v>0.33086367677583495</v>
      </c>
      <c r="GJ86" s="80">
        <f t="shared" si="362"/>
        <v>-1.0342304730118186E-2</v>
      </c>
      <c r="GK86" s="80">
        <f t="shared" si="363"/>
        <v>2.1902323674006109E-2</v>
      </c>
      <c r="GL86" s="80">
        <f t="shared" si="364"/>
        <v>2.1902323674006109E-2</v>
      </c>
      <c r="GM86" s="80">
        <f t="shared" si="365"/>
        <v>0.1551441851807035</v>
      </c>
      <c r="GN86" s="80">
        <f t="shared" si="366"/>
        <v>3.6513427063024427E-2</v>
      </c>
      <c r="GO86" s="80">
        <f t="shared" si="367"/>
        <v>0.74676844578516544</v>
      </c>
      <c r="GP86" s="80">
        <f t="shared" si="368"/>
        <v>0.89296332393413025</v>
      </c>
      <c r="GQ86" s="80">
        <f t="shared" si="369"/>
        <v>4.2307748543856473E-2</v>
      </c>
      <c r="GR86" s="80">
        <f t="shared" si="370"/>
        <v>441.05957669629731</v>
      </c>
      <c r="GS86" s="80">
        <f t="shared" si="371"/>
        <v>11.851449009077387</v>
      </c>
      <c r="GT86" s="80">
        <f t="shared" si="372"/>
        <v>2.2407207807177918</v>
      </c>
      <c r="GU86" s="80">
        <f t="shared" si="373"/>
        <v>9.2149642107019178E-6</v>
      </c>
      <c r="GV86" s="80">
        <f t="shared" si="374"/>
        <v>1875.3269807889592</v>
      </c>
      <c r="GW86" s="80">
        <f t="shared" si="375"/>
        <v>-8.187971439878667E-3</v>
      </c>
      <c r="GX86" s="184">
        <f t="shared" ca="1" si="376"/>
        <v>18.560919913539891</v>
      </c>
      <c r="GY86" s="81" t="e">
        <f>#REF!</f>
        <v>#REF!</v>
      </c>
      <c r="GZ86" s="81" t="e">
        <f>#REF!</f>
        <v>#REF!</v>
      </c>
      <c r="HA86" s="81">
        <f t="shared" si="377"/>
        <v>7.1178459173391859</v>
      </c>
      <c r="HB86" s="81">
        <f t="shared" si="378"/>
        <v>4.672253924675978</v>
      </c>
      <c r="HC86" s="81" t="e">
        <f t="shared" si="379"/>
        <v>#REF!</v>
      </c>
      <c r="HD86" s="80">
        <f t="shared" si="380"/>
        <v>441.05957669629731</v>
      </c>
      <c r="HE86" s="80">
        <f t="shared" si="381"/>
        <v>11.851449009077387</v>
      </c>
      <c r="HF86" s="81">
        <f t="shared" si="382"/>
        <v>-2.4284968510204976</v>
      </c>
      <c r="HG86" s="81"/>
      <c r="HH86" s="82">
        <f t="shared" si="383"/>
        <v>0.18335968563969235</v>
      </c>
      <c r="HI86" s="82">
        <f t="shared" si="384"/>
        <v>0.78328187284818984</v>
      </c>
      <c r="HJ86" s="82">
        <f t="shared" si="385"/>
        <v>4.2307748543856473E-2</v>
      </c>
      <c r="HK86" s="82">
        <f t="shared" si="386"/>
        <v>0</v>
      </c>
      <c r="HL86" s="82">
        <f t="shared" si="387"/>
        <v>2.6961666743709582E-2</v>
      </c>
      <c r="HM86" s="82">
        <f t="shared" si="388"/>
        <v>0</v>
      </c>
      <c r="HN86" s="82">
        <f t="shared" si="389"/>
        <v>0</v>
      </c>
      <c r="HO86" s="82">
        <f t="shared" si="390"/>
        <v>2.2352189783407667E-2</v>
      </c>
      <c r="HP86" s="82">
        <f t="shared" si="391"/>
        <v>0.10301596198550844</v>
      </c>
      <c r="HQ86" s="82">
        <f t="shared" si="392"/>
        <v>0.18968736035570619</v>
      </c>
      <c r="HR86" s="82">
        <f t="shared" si="393"/>
        <v>0.61825695269232905</v>
      </c>
      <c r="HS86" s="82">
        <f t="shared" si="394"/>
        <v>0.14472874251258319</v>
      </c>
      <c r="HT86" s="82">
        <f t="shared" si="395"/>
        <v>5.2450668121706762E-2</v>
      </c>
      <c r="HU86" s="82">
        <f t="shared" si="396"/>
        <v>1.2278259400306522E-2</v>
      </c>
      <c r="HV86" s="82">
        <f t="shared" si="397"/>
        <v>4.2307748543856473E-2</v>
      </c>
      <c r="HW86" s="82"/>
      <c r="HX86" s="186">
        <f t="shared" si="398"/>
        <v>-8.8226854090626736E-7</v>
      </c>
      <c r="HY86" s="186">
        <f t="shared" si="399"/>
        <v>1.6693601309814744E-12</v>
      </c>
      <c r="HZ86" s="186">
        <f t="shared" si="400"/>
        <v>2.7234673644105762E-5</v>
      </c>
      <c r="IA86" s="186">
        <f t="shared" si="401"/>
        <v>7.6278233361927852E-9</v>
      </c>
      <c r="IB86" s="82">
        <f t="shared" si="402"/>
        <v>2.2407207807177918</v>
      </c>
      <c r="IC86" s="82" t="e">
        <f t="shared" ca="1" si="403"/>
        <v>#REF!</v>
      </c>
      <c r="ID86" s="82" t="e">
        <f ca="1">ID$8+ID$9*IE86+ID$10*#REF!+ID$11*EW86/(EW86+EU86)</f>
        <v>#REF!</v>
      </c>
      <c r="IE86" s="82" t="e">
        <f t="shared" ca="1" si="404"/>
        <v>#REF!</v>
      </c>
      <c r="IF86" s="82" t="e">
        <f ca="1">IF$8+IF$9*IE86+IF$10*#REF!+IF$11*(EW86/(EW86+EU86))</f>
        <v>#REF!</v>
      </c>
      <c r="IG86" s="82" t="e">
        <f t="shared" ca="1" si="405"/>
        <v>#REF!</v>
      </c>
      <c r="IH86" s="184">
        <f t="shared" si="406"/>
        <v>5.762763150553768E-2</v>
      </c>
      <c r="II86" s="187">
        <f t="shared" si="407"/>
        <v>-25</v>
      </c>
      <c r="IJ86" s="187"/>
      <c r="IK86" s="82">
        <f t="shared" si="408"/>
        <v>2.0770996589984243</v>
      </c>
      <c r="IL86" s="187">
        <f t="shared" si="409"/>
        <v>1875.3269807889592</v>
      </c>
      <c r="IM86" s="186">
        <f t="shared" si="410"/>
        <v>1.2388381052397441E-5</v>
      </c>
    </row>
    <row r="87" spans="1:247" ht="14" x14ac:dyDescent="0.2">
      <c r="A87" s="189" t="s">
        <v>233</v>
      </c>
      <c r="F87" s="193">
        <v>49.714800035873971</v>
      </c>
      <c r="G87" s="193">
        <v>1.7018759577322948</v>
      </c>
      <c r="H87" s="193">
        <v>18.940878306055897</v>
      </c>
      <c r="I87" s="193">
        <v>7.7213752675094165</v>
      </c>
      <c r="J87" s="193">
        <v>0.16017656072774539</v>
      </c>
      <c r="K87" s="193">
        <v>3.6239946864652395</v>
      </c>
      <c r="L87" s="193">
        <v>9.5405163983463357</v>
      </c>
      <c r="M87" s="193">
        <v>5.2157492586972092</v>
      </c>
      <c r="N87" s="193">
        <v>1.9020966586419767</v>
      </c>
      <c r="O87" s="193">
        <v>0.66072831300194967</v>
      </c>
      <c r="P87" s="193">
        <v>0.81780855694797228</v>
      </c>
      <c r="Q87" s="194">
        <v>1.5</v>
      </c>
      <c r="R87" s="176">
        <f t="shared" ca="1" si="216"/>
        <v>4.3785317810110556</v>
      </c>
      <c r="T87" s="4">
        <v>49.822400000000002</v>
      </c>
      <c r="U87" s="4">
        <v>1.1962999999999999</v>
      </c>
      <c r="V87" s="4">
        <v>2.9830000000000001</v>
      </c>
      <c r="W87" s="4">
        <v>7.5021000000000004</v>
      </c>
      <c r="X87" s="4">
        <v>0.2072</v>
      </c>
      <c r="Y87" s="4">
        <v>14.285500000000001</v>
      </c>
      <c r="Z87" s="4">
        <v>22.0501</v>
      </c>
      <c r="AA87" s="4">
        <v>0.53580000000000005</v>
      </c>
      <c r="AB87" s="4">
        <v>1.95E-2</v>
      </c>
      <c r="AC87" s="4">
        <v>1.17E-2</v>
      </c>
      <c r="AE87" s="177">
        <f t="shared" ca="1" si="217"/>
        <v>1354.9609308165543</v>
      </c>
      <c r="AF87" s="178">
        <f t="shared" ca="1" si="218"/>
        <v>1081.8109308165544</v>
      </c>
      <c r="AG87" s="178">
        <f t="shared" ca="1" si="219"/>
        <v>3.607805669934252</v>
      </c>
      <c r="AH87" s="175"/>
      <c r="AI87" s="179">
        <f t="shared" ca="1" si="220"/>
        <v>1379.7931621075461</v>
      </c>
      <c r="AJ87" s="179">
        <f t="shared" ca="1" si="221"/>
        <v>1.3855873954976881</v>
      </c>
      <c r="AK87" s="179"/>
      <c r="AL87" s="179">
        <f t="shared" si="222"/>
        <v>1339.3132779283515</v>
      </c>
      <c r="AM87" s="179">
        <f t="shared" si="223"/>
        <v>0.32181344084613439</v>
      </c>
      <c r="AN87" s="180"/>
      <c r="AO87" s="179">
        <f t="shared" ca="1" si="224"/>
        <v>1336.6387673919235</v>
      </c>
      <c r="AP87" s="179">
        <f t="shared" ca="1" si="225"/>
        <v>1063.4887673919234</v>
      </c>
      <c r="AQ87" s="179">
        <f t="shared" ca="1" si="226"/>
        <v>-0.13909484699516739</v>
      </c>
      <c r="AR87" s="179"/>
      <c r="AS87" s="179">
        <f t="shared" ca="1" si="227"/>
        <v>1348.4717337968484</v>
      </c>
      <c r="AT87" s="179">
        <f t="shared" ca="1" si="228"/>
        <v>1075.3217337968485</v>
      </c>
      <c r="AU87" s="181">
        <f t="shared" ca="1" si="229"/>
        <v>0.27897413236354751</v>
      </c>
      <c r="AV87" s="80"/>
      <c r="AW87" s="181">
        <f t="shared" si="230"/>
        <v>1361.9211508624749</v>
      </c>
      <c r="AX87" s="181">
        <f t="shared" si="231"/>
        <v>1088.7711508624748</v>
      </c>
      <c r="AY87" s="181">
        <f t="shared" ca="1" si="232"/>
        <v>1379.7931621075461</v>
      </c>
      <c r="AZ87" s="181">
        <f t="shared" ca="1" si="233"/>
        <v>1106.6431621075462</v>
      </c>
      <c r="BA87" s="181">
        <f t="shared" ca="1" si="234"/>
        <v>1.3855873954976881</v>
      </c>
      <c r="BB87" s="181"/>
      <c r="BC87" s="181">
        <f t="shared" si="235"/>
        <v>1339.3132779283515</v>
      </c>
      <c r="BD87" s="181">
        <f t="shared" si="236"/>
        <v>0.32181344084613439</v>
      </c>
      <c r="BE87" s="181">
        <f t="shared" si="237"/>
        <v>1066.1632779283514</v>
      </c>
      <c r="BF87" s="181"/>
      <c r="BG87" s="181">
        <f t="shared" ca="1" si="238"/>
        <v>2.1933419735089763</v>
      </c>
      <c r="BH87" s="181">
        <f t="shared" ca="1" si="239"/>
        <v>2.9839465781968695</v>
      </c>
      <c r="BI87" s="181">
        <f t="shared" ca="1" si="240"/>
        <v>1070.6340169029158</v>
      </c>
      <c r="BJ87" s="181">
        <f t="shared" ca="1" si="241"/>
        <v>1084.5673033981848</v>
      </c>
      <c r="BK87" s="181">
        <f t="shared" ca="1" si="242"/>
        <v>1084.5673033981848</v>
      </c>
      <c r="BL87" s="181"/>
      <c r="BM87" s="181">
        <f t="shared" si="243"/>
        <v>1087.1024005373406</v>
      </c>
      <c r="BN87" s="180"/>
      <c r="BO87" s="182">
        <f t="shared" ca="1" si="244"/>
        <v>0.83802703646680876</v>
      </c>
      <c r="BP87" s="182">
        <f t="shared" ca="1" si="245"/>
        <v>0.85995163124124763</v>
      </c>
      <c r="BQ87" s="182">
        <f t="shared" ca="1" si="246"/>
        <v>4.7365831859695902E-2</v>
      </c>
      <c r="BR87" s="182">
        <f t="shared" ca="1" si="247"/>
        <v>9.9855447817880777E-3</v>
      </c>
      <c r="BS87" s="182">
        <f t="shared" ca="1" si="248"/>
        <v>2.445317978439538E-2</v>
      </c>
      <c r="BT87" s="182">
        <f t="shared" ca="1" si="249"/>
        <v>0.12905550069461669</v>
      </c>
      <c r="BU87" s="182">
        <f t="shared" si="250"/>
        <v>0.35207280818947695</v>
      </c>
      <c r="BV87" s="181">
        <f t="shared" ca="1" si="251"/>
        <v>1.4228844965512204</v>
      </c>
      <c r="BW87" s="180"/>
      <c r="BX87" s="182">
        <f t="shared" si="252"/>
        <v>0.83561705845993539</v>
      </c>
      <c r="BY87" s="182">
        <f t="shared" si="253"/>
        <v>0.10358062464177387</v>
      </c>
      <c r="BZ87" s="182">
        <f t="shared" si="254"/>
        <v>0</v>
      </c>
      <c r="CA87" s="182">
        <f t="shared" si="255"/>
        <v>1.7387602625736964E-2</v>
      </c>
      <c r="CB87" s="182">
        <f t="shared" si="256"/>
        <v>5.7792486838993296E-2</v>
      </c>
      <c r="CC87" s="182">
        <f t="shared" si="257"/>
        <v>1.749284053666565E-4</v>
      </c>
      <c r="CD87" s="182">
        <f t="shared" si="258"/>
        <v>1.0145527009718061</v>
      </c>
      <c r="CE87" s="182">
        <f t="shared" si="259"/>
        <v>0.24647921115797719</v>
      </c>
      <c r="CF87" s="180"/>
      <c r="CG87" s="181">
        <f t="shared" ca="1" si="260"/>
        <v>7.4540460394473484E-2</v>
      </c>
      <c r="CH87" s="181">
        <f t="shared" ca="1" si="261"/>
        <v>-0.66172969876067</v>
      </c>
      <c r="CI87" s="181">
        <f t="shared" ca="1" si="262"/>
        <v>4.2220583559335765</v>
      </c>
      <c r="CJ87" s="181">
        <f t="shared" ca="1" si="263"/>
        <v>1107.9847794648294</v>
      </c>
      <c r="CK87" s="183">
        <f t="shared" ca="1" si="264"/>
        <v>0.2585053462573747</v>
      </c>
      <c r="CL87" s="79"/>
      <c r="CM87" s="181">
        <f t="shared" si="265"/>
        <v>-2.2411450924217404</v>
      </c>
      <c r="CN87" s="181">
        <f t="shared" si="266"/>
        <v>-2.6951464416554645</v>
      </c>
      <c r="CO87" s="181">
        <f t="shared" ca="1" si="267"/>
        <v>755.60830623007257</v>
      </c>
      <c r="CP87" s="184"/>
      <c r="CQ87" s="80">
        <f t="shared" si="268"/>
        <v>0.82741747903984852</v>
      </c>
      <c r="CR87" s="80">
        <f t="shared" si="269"/>
        <v>2.1305727649041983E-2</v>
      </c>
      <c r="CS87" s="80">
        <f t="shared" si="270"/>
        <v>0.37153182699377013</v>
      </c>
      <c r="CT87" s="80">
        <f t="shared" si="271"/>
        <v>0.10747059375987407</v>
      </c>
      <c r="CU87" s="80">
        <f t="shared" si="272"/>
        <v>2.2579955697303315E-3</v>
      </c>
      <c r="CV87" s="80">
        <f t="shared" si="273"/>
        <v>8.9915609374292618E-2</v>
      </c>
      <c r="CW87" s="80">
        <f t="shared" si="274"/>
        <v>0.17013121860760905</v>
      </c>
      <c r="CX87" s="80">
        <f t="shared" si="275"/>
        <v>0.16830725484631734</v>
      </c>
      <c r="CY87" s="80">
        <f t="shared" si="276"/>
        <v>4.0385932707163293E-2</v>
      </c>
      <c r="CZ87" s="80">
        <f t="shared" si="277"/>
        <v>8.6938965461689638E-3</v>
      </c>
      <c r="DA87" s="80">
        <f t="shared" si="278"/>
        <v>1.1523542937330959E-2</v>
      </c>
      <c r="DB87" s="80">
        <f t="shared" si="279"/>
        <v>1.8189410780311477</v>
      </c>
      <c r="DC87" s="80"/>
      <c r="DD87" s="80">
        <f t="shared" si="280"/>
        <v>0.45488965477400678</v>
      </c>
      <c r="DE87" s="80">
        <f t="shared" si="281"/>
        <v>1.1713258833047885E-2</v>
      </c>
      <c r="DF87" s="80">
        <f t="shared" si="282"/>
        <v>0.20425720848303805</v>
      </c>
      <c r="DG87" s="80">
        <f t="shared" si="283"/>
        <v>5.9084153443937852E-2</v>
      </c>
      <c r="DH87" s="80">
        <f t="shared" si="284"/>
        <v>1.2413791722018965E-3</v>
      </c>
      <c r="DI87" s="80">
        <f t="shared" si="285"/>
        <v>4.943294230927963E-2</v>
      </c>
      <c r="DJ87" s="80">
        <f t="shared" si="286"/>
        <v>9.3533111469318142E-2</v>
      </c>
      <c r="DK87" s="80">
        <f t="shared" si="287"/>
        <v>9.2530350146633633E-2</v>
      </c>
      <c r="DL87" s="80">
        <f t="shared" si="288"/>
        <v>2.2202991177085133E-2</v>
      </c>
      <c r="DM87" s="80">
        <f t="shared" si="289"/>
        <v>4.7796471535952022E-3</v>
      </c>
      <c r="DN87" s="80">
        <f t="shared" si="290"/>
        <v>6.3353030378555386E-3</v>
      </c>
      <c r="DO87" s="80">
        <f t="shared" si="291"/>
        <v>0.99999999999999989</v>
      </c>
      <c r="DP87" s="80">
        <f t="shared" si="292"/>
        <v>45.553137932936217</v>
      </c>
      <c r="DQ87" s="80">
        <f t="shared" si="293"/>
        <v>0.82920829567790588</v>
      </c>
      <c r="DR87" s="80">
        <f t="shared" si="294"/>
        <v>1.4976439305547904E-2</v>
      </c>
      <c r="DS87" s="80">
        <f t="shared" si="295"/>
        <v>2.9256284265552518E-2</v>
      </c>
      <c r="DT87" s="80">
        <f t="shared" si="296"/>
        <v>0.10441859299839658</v>
      </c>
      <c r="DU87" s="80">
        <f t="shared" si="297"/>
        <v>2.9208810572687225E-3</v>
      </c>
      <c r="DV87" s="80">
        <f t="shared" si="298"/>
        <v>0.35444021000188564</v>
      </c>
      <c r="DW87" s="80">
        <f t="shared" si="299"/>
        <v>0.3932083156494417</v>
      </c>
      <c r="DX87" s="80">
        <f t="shared" si="300"/>
        <v>8.644877530901646E-3</v>
      </c>
      <c r="DY87" s="80">
        <f t="shared" si="301"/>
        <v>2.0701515987940039E-4</v>
      </c>
      <c r="DZ87" s="80">
        <f t="shared" si="302"/>
        <v>7.6974595751791796E-5</v>
      </c>
      <c r="EA87" s="80">
        <f t="shared" si="303"/>
        <v>1.7373578862425318</v>
      </c>
      <c r="EB87" s="80"/>
      <c r="EC87" s="80">
        <f t="shared" si="304"/>
        <v>1.6584165913558118</v>
      </c>
      <c r="ED87" s="80">
        <f t="shared" si="305"/>
        <v>2.9952878611095808E-2</v>
      </c>
      <c r="EE87" s="80">
        <f t="shared" si="306"/>
        <v>8.7768852796657554E-2</v>
      </c>
      <c r="EF87" s="80">
        <f t="shared" si="307"/>
        <v>0.10441859299839658</v>
      </c>
      <c r="EG87" s="80">
        <f t="shared" si="308"/>
        <v>2.9208810572687225E-3</v>
      </c>
      <c r="EH87" s="80">
        <f t="shared" si="309"/>
        <v>0.35444021000188564</v>
      </c>
      <c r="EI87" s="80">
        <f t="shared" si="310"/>
        <v>0.3932083156494417</v>
      </c>
      <c r="EJ87" s="80">
        <f t="shared" si="311"/>
        <v>8.644877530901646E-3</v>
      </c>
      <c r="EK87" s="80">
        <f t="shared" si="312"/>
        <v>2.0701515987940039E-4</v>
      </c>
      <c r="EL87" s="80">
        <f t="shared" si="313"/>
        <v>2.3092378725537538E-4</v>
      </c>
      <c r="EM87" s="80">
        <f t="shared" si="314"/>
        <v>2.640209138948594</v>
      </c>
      <c r="EN87" s="80">
        <f t="shared" si="315"/>
        <v>2.2725472431283871</v>
      </c>
      <c r="EO87" s="80"/>
      <c r="EP87" s="80">
        <f t="shared" si="316"/>
        <v>1.8844150263220134</v>
      </c>
      <c r="EQ87" s="80">
        <f t="shared" si="317"/>
        <v>3.4034665855702508E-2</v>
      </c>
      <c r="ER87" s="80">
        <f t="shared" si="318"/>
        <v>0.11558497367798659</v>
      </c>
      <c r="ES87" s="80">
        <f t="shared" si="319"/>
        <v>1.7387602625736964E-2</v>
      </c>
      <c r="ET87" s="80">
        <f t="shared" si="320"/>
        <v>0.13297257630372356</v>
      </c>
      <c r="EU87" s="80">
        <f t="shared" si="321"/>
        <v>0.23729618564985125</v>
      </c>
      <c r="EV87" s="80">
        <f t="shared" si="322"/>
        <v>6.6378401942019634E-3</v>
      </c>
      <c r="EW87" s="80">
        <f t="shared" si="323"/>
        <v>0.80548212209363179</v>
      </c>
      <c r="EX87" s="80">
        <f t="shared" si="324"/>
        <v>0.89358447370429539</v>
      </c>
      <c r="EY87" s="80">
        <f t="shared" si="325"/>
        <v>3.9291785200066147E-2</v>
      </c>
      <c r="EZ87" s="80">
        <f t="shared" si="326"/>
        <v>9.4090346173942728E-4</v>
      </c>
      <c r="FA87" s="80">
        <f t="shared" si="327"/>
        <v>3.4985681073331301E-4</v>
      </c>
      <c r="FB87" s="80">
        <f t="shared" si="328"/>
        <v>4.0350054355959584</v>
      </c>
      <c r="FC87" s="80">
        <f t="shared" si="329"/>
        <v>6.9069967730177456E-2</v>
      </c>
      <c r="FD87" s="80">
        <f t="shared" si="330"/>
        <v>0.10410524443059543</v>
      </c>
      <c r="FE87" s="80">
        <f t="shared" si="331"/>
        <v>1.7387602625736964E-2</v>
      </c>
      <c r="FF87" s="80">
        <f t="shared" si="332"/>
        <v>0</v>
      </c>
      <c r="FG87" s="80">
        <f t="shared" si="333"/>
        <v>5.7792486838993296E-2</v>
      </c>
      <c r="FH87" s="80">
        <f t="shared" si="334"/>
        <v>1.749284053666565E-4</v>
      </c>
      <c r="FI87" s="184">
        <f t="shared" si="335"/>
        <v>0.83561705845993539</v>
      </c>
      <c r="FJ87" s="80">
        <f t="shared" si="336"/>
        <v>0.10358062464177387</v>
      </c>
      <c r="FK87" s="80">
        <f t="shared" si="337"/>
        <v>1.0145527009718061</v>
      </c>
      <c r="FL87" s="80">
        <f t="shared" si="338"/>
        <v>0.83561705845993539</v>
      </c>
      <c r="FM87" s="80">
        <f t="shared" si="339"/>
        <v>1.4919968253685916</v>
      </c>
      <c r="FN87" s="80">
        <f t="shared" si="340"/>
        <v>-4.4941064784782832</v>
      </c>
      <c r="FO87" s="80">
        <f t="shared" si="341"/>
        <v>-4.4941064784782832</v>
      </c>
      <c r="FP87" s="80">
        <f t="shared" si="342"/>
        <v>0.45553137932936216</v>
      </c>
      <c r="FQ87" s="185">
        <f t="shared" ca="1" si="343"/>
        <v>1379.7931621075461</v>
      </c>
      <c r="FR87" s="185">
        <f t="shared" ca="1" si="344"/>
        <v>1.3855873954976881</v>
      </c>
      <c r="FS87" s="80">
        <f t="shared" ca="1" si="345"/>
        <v>0.1379793162107546</v>
      </c>
      <c r="FT87" s="184">
        <f t="shared" ca="1" si="346"/>
        <v>-0.21349700668444355</v>
      </c>
      <c r="FU87" s="184">
        <f t="shared" ca="1" si="347"/>
        <v>5.6877406861438358</v>
      </c>
      <c r="FV87" s="80">
        <f t="shared" si="348"/>
        <v>171.9620805098649</v>
      </c>
      <c r="FW87" s="80">
        <f t="shared" si="349"/>
        <v>6.0439652411374049E-2</v>
      </c>
      <c r="FX87" s="184">
        <f t="shared" si="350"/>
        <v>77.243850980814173</v>
      </c>
      <c r="FY87" s="184">
        <f t="shared" si="351"/>
        <v>311.95827459730413</v>
      </c>
      <c r="FZ87" s="184">
        <f t="shared" si="352"/>
        <v>1.6611494615586205E-3</v>
      </c>
      <c r="GA87" s="184">
        <f t="shared" si="353"/>
        <v>0.24647921115797719</v>
      </c>
      <c r="GB87" s="80">
        <f t="shared" si="354"/>
        <v>0.93951409909856354</v>
      </c>
      <c r="GC87" s="80">
        <f t="shared" si="355"/>
        <v>0.12084209302235024</v>
      </c>
      <c r="GD87" s="80">
        <f t="shared" si="356"/>
        <v>0.13117538856560815</v>
      </c>
      <c r="GE87" s="80">
        <f t="shared" si="357"/>
        <v>0.94857773151856062</v>
      </c>
      <c r="GF87" s="80">
        <f t="shared" si="358"/>
        <v>2.513060849474491E-2</v>
      </c>
      <c r="GG87" s="80">
        <f t="shared" si="359"/>
        <v>0.16822621791967379</v>
      </c>
      <c r="GH87" s="80">
        <f t="shared" si="360"/>
        <v>0.86882461143439182</v>
      </c>
      <c r="GI87" s="80">
        <f t="shared" si="361"/>
        <v>0.32643728761590624</v>
      </c>
      <c r="GJ87" s="80">
        <f t="shared" si="362"/>
        <v>-1.0175314346112845E-2</v>
      </c>
      <c r="GK87" s="80">
        <f t="shared" si="363"/>
        <v>2.1846656917535821E-2</v>
      </c>
      <c r="GL87" s="80">
        <f t="shared" si="364"/>
        <v>2.1846656917535821E-2</v>
      </c>
      <c r="GM87" s="80">
        <f t="shared" si="365"/>
        <v>0.14637956100213798</v>
      </c>
      <c r="GN87" s="80">
        <f t="shared" si="366"/>
        <v>3.8639243983900645E-2</v>
      </c>
      <c r="GO87" s="80">
        <f t="shared" si="367"/>
        <v>0.76684287810973117</v>
      </c>
      <c r="GP87" s="80">
        <f t="shared" si="368"/>
        <v>0.89358447370429539</v>
      </c>
      <c r="GQ87" s="80">
        <f t="shared" si="369"/>
        <v>3.9291785200066147E-2</v>
      </c>
      <c r="GR87" s="80">
        <f t="shared" si="370"/>
        <v>441.0110510111457</v>
      </c>
      <c r="GS87" s="80">
        <f t="shared" si="371"/>
        <v>11.867864451489288</v>
      </c>
      <c r="GT87" s="80">
        <f t="shared" si="372"/>
        <v>2.2230058231464915</v>
      </c>
      <c r="GU87" s="80">
        <f t="shared" si="373"/>
        <v>9.1421114476899454E-6</v>
      </c>
      <c r="GV87" s="80">
        <f t="shared" si="374"/>
        <v>1858.0323286660873</v>
      </c>
      <c r="GW87" s="80">
        <f t="shared" si="375"/>
        <v>-8.1345117116460412E-3</v>
      </c>
      <c r="GX87" s="184">
        <f t="shared" ca="1" si="376"/>
        <v>17.19668335593358</v>
      </c>
      <c r="GY87" s="81" t="e">
        <f>#REF!</f>
        <v>#REF!</v>
      </c>
      <c r="GZ87" s="81" t="e">
        <f>#REF!</f>
        <v>#REF!</v>
      </c>
      <c r="HA87" s="81">
        <f t="shared" si="377"/>
        <v>7.1178459173391859</v>
      </c>
      <c r="HB87" s="81">
        <f t="shared" si="378"/>
        <v>4.672253924675978</v>
      </c>
      <c r="HC87" s="81" t="e">
        <f t="shared" si="379"/>
        <v>#REF!</v>
      </c>
      <c r="HD87" s="80">
        <f t="shared" si="380"/>
        <v>441.0110510111457</v>
      </c>
      <c r="HE87" s="80">
        <f t="shared" si="381"/>
        <v>11.867864451489288</v>
      </c>
      <c r="HF87" s="81">
        <f t="shared" si="382"/>
        <v>-2.627995036469656</v>
      </c>
      <c r="HG87" s="81"/>
      <c r="HH87" s="82">
        <f t="shared" si="383"/>
        <v>0.17486405811387576</v>
      </c>
      <c r="HI87" s="82">
        <f t="shared" si="384"/>
        <v>0.80548212209363179</v>
      </c>
      <c r="HJ87" s="82">
        <f t="shared" si="385"/>
        <v>3.9291785200066147E-2</v>
      </c>
      <c r="HK87" s="82">
        <f t="shared" si="386"/>
        <v>0</v>
      </c>
      <c r="HL87" s="82">
        <f t="shared" si="387"/>
        <v>2.9778182530111309E-2</v>
      </c>
      <c r="HM87" s="82">
        <f t="shared" si="388"/>
        <v>0</v>
      </c>
      <c r="HN87" s="82">
        <f t="shared" si="389"/>
        <v>0</v>
      </c>
      <c r="HO87" s="82">
        <f t="shared" si="390"/>
        <v>1.7387602625736964E-2</v>
      </c>
      <c r="HP87" s="82">
        <f t="shared" si="391"/>
        <v>8.5806791147875289E-2</v>
      </c>
      <c r="HQ87" s="82">
        <f t="shared" si="392"/>
        <v>0.17836970413539296</v>
      </c>
      <c r="HR87" s="82">
        <f t="shared" si="393"/>
        <v>0.63922795938913246</v>
      </c>
      <c r="HS87" s="82">
        <f t="shared" si="394"/>
        <v>0.13877154063717634</v>
      </c>
      <c r="HT87" s="82">
        <f t="shared" si="395"/>
        <v>5.5150899255948703E-2</v>
      </c>
      <c r="HU87" s="82">
        <f t="shared" si="396"/>
        <v>1.197284183968975E-2</v>
      </c>
      <c r="HV87" s="82">
        <f t="shared" si="397"/>
        <v>3.9291785200066147E-2</v>
      </c>
      <c r="HW87" s="82"/>
      <c r="HX87" s="186">
        <f t="shared" si="398"/>
        <v>-8.8128117875518043E-7</v>
      </c>
      <c r="HY87" s="186">
        <f t="shared" si="399"/>
        <v>1.6597311135809313E-12</v>
      </c>
      <c r="HZ87" s="186">
        <f t="shared" si="400"/>
        <v>2.7298674130012919E-5</v>
      </c>
      <c r="IA87" s="186">
        <f t="shared" si="401"/>
        <v>7.6862130539381567E-9</v>
      </c>
      <c r="IB87" s="82">
        <f t="shared" si="402"/>
        <v>2.2230058231464915</v>
      </c>
      <c r="IC87" s="82" t="e">
        <f t="shared" ca="1" si="403"/>
        <v>#REF!</v>
      </c>
      <c r="ID87" s="82" t="e">
        <f ca="1">ID$8+ID$9*IE87+ID$10*#REF!+ID$11*EW87/(EW87+EU87)</f>
        <v>#REF!</v>
      </c>
      <c r="IE87" s="82" t="e">
        <f t="shared" ca="1" si="404"/>
        <v>#REF!</v>
      </c>
      <c r="IF87" s="82" t="e">
        <f ca="1">IF$8+IF$9*IE87+IF$10*#REF!+IF$11*(EW87/(EW87+EU87))</f>
        <v>#REF!</v>
      </c>
      <c r="IG87" s="82" t="e">
        <f t="shared" ca="1" si="405"/>
        <v>#REF!</v>
      </c>
      <c r="IH87" s="184">
        <f t="shared" si="406"/>
        <v>6.0439652411374049E-2</v>
      </c>
      <c r="II87" s="187">
        <f t="shared" si="407"/>
        <v>-25</v>
      </c>
      <c r="IJ87" s="187"/>
      <c r="IK87" s="82">
        <f t="shared" si="408"/>
        <v>2.078019087927915</v>
      </c>
      <c r="IL87" s="187">
        <f t="shared" si="409"/>
        <v>1858.0323286660873</v>
      </c>
      <c r="IM87" s="186">
        <f t="shared" si="410"/>
        <v>1.2485518069746738E-5</v>
      </c>
    </row>
    <row r="88" spans="1:247" ht="14" x14ac:dyDescent="0.2">
      <c r="A88" s="189" t="s">
        <v>233</v>
      </c>
      <c r="F88" s="193">
        <v>49.714800035873971</v>
      </c>
      <c r="G88" s="193">
        <v>1.7018759577322948</v>
      </c>
      <c r="H88" s="193">
        <v>18.940878306055897</v>
      </c>
      <c r="I88" s="193">
        <v>7.7213752675094165</v>
      </c>
      <c r="J88" s="193">
        <v>0.16017656072774539</v>
      </c>
      <c r="K88" s="193">
        <v>3.6239946864652395</v>
      </c>
      <c r="L88" s="193">
        <v>9.5405163983463357</v>
      </c>
      <c r="M88" s="193">
        <v>5.2157492586972092</v>
      </c>
      <c r="N88" s="193">
        <v>1.9020966586419767</v>
      </c>
      <c r="O88" s="193">
        <v>0.66072831300194967</v>
      </c>
      <c r="P88" s="193">
        <v>0.81780855694797228</v>
      </c>
      <c r="Q88" s="194">
        <v>1.5</v>
      </c>
      <c r="R88" s="176">
        <f t="shared" ca="1" si="216"/>
        <v>11.243890684748491</v>
      </c>
      <c r="T88" s="4">
        <v>49.069099999999999</v>
      </c>
      <c r="U88" s="4">
        <v>1.1943999999999999</v>
      </c>
      <c r="V88" s="4">
        <v>4.4263000000000003</v>
      </c>
      <c r="W88" s="4">
        <v>7.4501999999999997</v>
      </c>
      <c r="X88" s="4">
        <v>0.161</v>
      </c>
      <c r="Y88" s="4">
        <v>14.005699999999999</v>
      </c>
      <c r="Z88" s="4">
        <v>22.084299999999999</v>
      </c>
      <c r="AA88" s="4">
        <v>0.49819999999999998</v>
      </c>
      <c r="AB88" s="4">
        <v>3.4000000000000002E-2</v>
      </c>
      <c r="AC88" s="4">
        <v>0</v>
      </c>
      <c r="AE88" s="177">
        <f t="shared" ca="1" si="217"/>
        <v>1398.4399332745777</v>
      </c>
      <c r="AF88" s="178">
        <f t="shared" ca="1" si="218"/>
        <v>1125.2899332745778</v>
      </c>
      <c r="AG88" s="178">
        <f t="shared" ca="1" si="219"/>
        <v>8.0313692978837601</v>
      </c>
      <c r="AH88" s="175"/>
      <c r="AI88" s="179">
        <f t="shared" ca="1" si="220"/>
        <v>1425.3793601485443</v>
      </c>
      <c r="AJ88" s="179">
        <f t="shared" ca="1" si="221"/>
        <v>6.8309865049726133</v>
      </c>
      <c r="AK88" s="179"/>
      <c r="AL88" s="179">
        <f t="shared" si="222"/>
        <v>1368.2336593632208</v>
      </c>
      <c r="AM88" s="179">
        <f t="shared" si="223"/>
        <v>4.2337865295779187</v>
      </c>
      <c r="AN88" s="180"/>
      <c r="AO88" s="179">
        <f t="shared" ca="1" si="224"/>
        <v>1383.9329317798833</v>
      </c>
      <c r="AP88" s="179">
        <f t="shared" ca="1" si="225"/>
        <v>1110.7829317798833</v>
      </c>
      <c r="AQ88" s="179">
        <f t="shared" ca="1" si="226"/>
        <v>5.2551419322437143</v>
      </c>
      <c r="AR88" s="179"/>
      <c r="AS88" s="179">
        <f t="shared" ca="1" si="227"/>
        <v>1393.2368822660437</v>
      </c>
      <c r="AT88" s="179">
        <f t="shared" ca="1" si="228"/>
        <v>1120.0868822660436</v>
      </c>
      <c r="AU88" s="181">
        <f t="shared" ca="1" si="229"/>
        <v>5.608889660471136</v>
      </c>
      <c r="AV88" s="80"/>
      <c r="AW88" s="181">
        <f t="shared" si="230"/>
        <v>1399.9934200003142</v>
      </c>
      <c r="AX88" s="181">
        <f t="shared" si="231"/>
        <v>1126.8434200003144</v>
      </c>
      <c r="AY88" s="181">
        <f t="shared" ca="1" si="232"/>
        <v>1425.3793601485443</v>
      </c>
      <c r="AZ88" s="181">
        <f t="shared" ca="1" si="233"/>
        <v>1152.2293601485444</v>
      </c>
      <c r="BA88" s="181">
        <f t="shared" ca="1" si="234"/>
        <v>6.8309865049726133</v>
      </c>
      <c r="BB88" s="181"/>
      <c r="BC88" s="181">
        <f t="shared" si="235"/>
        <v>1368.2336593632208</v>
      </c>
      <c r="BD88" s="181">
        <f t="shared" si="236"/>
        <v>4.2337865295779187</v>
      </c>
      <c r="BE88" s="181">
        <f t="shared" si="237"/>
        <v>1095.0836593632207</v>
      </c>
      <c r="BF88" s="181"/>
      <c r="BG88" s="181">
        <f t="shared" ca="1" si="238"/>
        <v>7.0780446878635193</v>
      </c>
      <c r="BH88" s="181">
        <f t="shared" ca="1" si="239"/>
        <v>7.4479194580178714</v>
      </c>
      <c r="BI88" s="181">
        <f t="shared" ca="1" si="240"/>
        <v>1117.657649374677</v>
      </c>
      <c r="BJ88" s="181">
        <f t="shared" ca="1" si="241"/>
        <v>1130.4260467910412</v>
      </c>
      <c r="BK88" s="181">
        <f t="shared" ca="1" si="242"/>
        <v>1130.4260467910412</v>
      </c>
      <c r="BL88" s="181"/>
      <c r="BM88" s="181">
        <f t="shared" si="243"/>
        <v>1106.111508620681</v>
      </c>
      <c r="BN88" s="180"/>
      <c r="BO88" s="182">
        <f t="shared" ca="1" si="244"/>
        <v>0.7373668795617252</v>
      </c>
      <c r="BP88" s="182">
        <f t="shared" ca="1" si="245"/>
        <v>0.73345007002044926</v>
      </c>
      <c r="BQ88" s="182">
        <f t="shared" ca="1" si="246"/>
        <v>5.0005426946726515E-2</v>
      </c>
      <c r="BR88" s="182">
        <f t="shared" ca="1" si="247"/>
        <v>1.2184143153254258E-2</v>
      </c>
      <c r="BS88" s="182">
        <f t="shared" ca="1" si="248"/>
        <v>2.4475119726188679E-2</v>
      </c>
      <c r="BT88" s="182">
        <f t="shared" ca="1" si="249"/>
        <v>0.11745516911186063</v>
      </c>
      <c r="BU88" s="182">
        <f t="shared" si="250"/>
        <v>0.35207280818947695</v>
      </c>
      <c r="BV88" s="181">
        <f t="shared" ca="1" si="251"/>
        <v>1.2896427371479562</v>
      </c>
      <c r="BW88" s="180"/>
      <c r="BX88" s="182">
        <f t="shared" si="252"/>
        <v>0.81182920989655905</v>
      </c>
      <c r="BY88" s="182">
        <f t="shared" si="253"/>
        <v>0.10503264625982983</v>
      </c>
      <c r="BZ88" s="182">
        <f t="shared" si="254"/>
        <v>9.8824852473515593E-3</v>
      </c>
      <c r="CA88" s="182">
        <f t="shared" si="255"/>
        <v>3.6410978725365965E-2</v>
      </c>
      <c r="CB88" s="182">
        <f t="shared" si="256"/>
        <v>7.0233697903616013E-2</v>
      </c>
      <c r="CC88" s="182">
        <f t="shared" si="257"/>
        <v>0</v>
      </c>
      <c r="CD88" s="182">
        <f t="shared" si="258"/>
        <v>1.0333890180327223</v>
      </c>
      <c r="CE88" s="182">
        <f t="shared" si="259"/>
        <v>0.24966404581238069</v>
      </c>
      <c r="CF88" s="180"/>
      <c r="CG88" s="181">
        <f t="shared" ca="1" si="260"/>
        <v>3.4648191247702016</v>
      </c>
      <c r="CH88" s="181">
        <f t="shared" ca="1" si="261"/>
        <v>3.3149214792307617</v>
      </c>
      <c r="CI88" s="181">
        <f t="shared" ca="1" si="262"/>
        <v>8.0637492914921864</v>
      </c>
      <c r="CJ88" s="181">
        <f t="shared" ca="1" si="263"/>
        <v>1154.6009173592729</v>
      </c>
      <c r="CK88" s="183">
        <f t="shared" ca="1" si="264"/>
        <v>0.26901322624488805</v>
      </c>
      <c r="CL88" s="79"/>
      <c r="CM88" s="181">
        <f t="shared" si="265"/>
        <v>-0.35055351435585586</v>
      </c>
      <c r="CN88" s="181">
        <f t="shared" si="266"/>
        <v>-0.7151317099398069</v>
      </c>
      <c r="CO88" s="181">
        <f t="shared" ca="1" si="267"/>
        <v>776.24383171712668</v>
      </c>
      <c r="CP88" s="184"/>
      <c r="CQ88" s="80">
        <f t="shared" si="268"/>
        <v>0.82741747903984852</v>
      </c>
      <c r="CR88" s="80">
        <f t="shared" si="269"/>
        <v>2.1305727649041983E-2</v>
      </c>
      <c r="CS88" s="80">
        <f t="shared" si="270"/>
        <v>0.37153182699377013</v>
      </c>
      <c r="CT88" s="80">
        <f t="shared" si="271"/>
        <v>0.10747059375987407</v>
      </c>
      <c r="CU88" s="80">
        <f t="shared" si="272"/>
        <v>2.2579955697303315E-3</v>
      </c>
      <c r="CV88" s="80">
        <f t="shared" si="273"/>
        <v>8.9915609374292618E-2</v>
      </c>
      <c r="CW88" s="80">
        <f t="shared" si="274"/>
        <v>0.17013121860760905</v>
      </c>
      <c r="CX88" s="80">
        <f t="shared" si="275"/>
        <v>0.16830725484631734</v>
      </c>
      <c r="CY88" s="80">
        <f t="shared" si="276"/>
        <v>4.0385932707163293E-2</v>
      </c>
      <c r="CZ88" s="80">
        <f t="shared" si="277"/>
        <v>8.6938965461689638E-3</v>
      </c>
      <c r="DA88" s="80">
        <f t="shared" si="278"/>
        <v>1.1523542937330959E-2</v>
      </c>
      <c r="DB88" s="80">
        <f t="shared" si="279"/>
        <v>1.8189410780311477</v>
      </c>
      <c r="DC88" s="80"/>
      <c r="DD88" s="80">
        <f t="shared" si="280"/>
        <v>0.45488965477400678</v>
      </c>
      <c r="DE88" s="80">
        <f t="shared" si="281"/>
        <v>1.1713258833047885E-2</v>
      </c>
      <c r="DF88" s="80">
        <f t="shared" si="282"/>
        <v>0.20425720848303805</v>
      </c>
      <c r="DG88" s="80">
        <f t="shared" si="283"/>
        <v>5.9084153443937852E-2</v>
      </c>
      <c r="DH88" s="80">
        <f t="shared" si="284"/>
        <v>1.2413791722018965E-3</v>
      </c>
      <c r="DI88" s="80">
        <f t="shared" si="285"/>
        <v>4.943294230927963E-2</v>
      </c>
      <c r="DJ88" s="80">
        <f t="shared" si="286"/>
        <v>9.3533111469318142E-2</v>
      </c>
      <c r="DK88" s="80">
        <f t="shared" si="287"/>
        <v>9.2530350146633633E-2</v>
      </c>
      <c r="DL88" s="80">
        <f t="shared" si="288"/>
        <v>2.2202991177085133E-2</v>
      </c>
      <c r="DM88" s="80">
        <f t="shared" si="289"/>
        <v>4.7796471535952022E-3</v>
      </c>
      <c r="DN88" s="80">
        <f t="shared" si="290"/>
        <v>6.3353030378555386E-3</v>
      </c>
      <c r="DO88" s="80">
        <f t="shared" si="291"/>
        <v>0.99999999999999989</v>
      </c>
      <c r="DP88" s="80">
        <f t="shared" si="292"/>
        <v>45.553137932936217</v>
      </c>
      <c r="DQ88" s="80">
        <f t="shared" si="293"/>
        <v>0.81667091070379449</v>
      </c>
      <c r="DR88" s="80">
        <f t="shared" si="294"/>
        <v>1.49526532697036E-2</v>
      </c>
      <c r="DS88" s="80">
        <f t="shared" si="295"/>
        <v>4.341169662910329E-2</v>
      </c>
      <c r="DT88" s="80">
        <f t="shared" si="296"/>
        <v>0.10369621859967931</v>
      </c>
      <c r="DU88" s="80">
        <f t="shared" si="297"/>
        <v>2.2696035242290749E-3</v>
      </c>
      <c r="DV88" s="80">
        <f t="shared" si="298"/>
        <v>0.3474980399162374</v>
      </c>
      <c r="DW88" s="80">
        <f t="shared" si="299"/>
        <v>0.39381818700581694</v>
      </c>
      <c r="DX88" s="80">
        <f t="shared" si="300"/>
        <v>8.0382194585576702E-3</v>
      </c>
      <c r="DY88" s="80">
        <f t="shared" si="301"/>
        <v>3.6094950953331355E-4</v>
      </c>
      <c r="DZ88" s="80">
        <f t="shared" si="302"/>
        <v>0</v>
      </c>
      <c r="EA88" s="80">
        <f t="shared" si="303"/>
        <v>1.7307164786166556</v>
      </c>
      <c r="EB88" s="80"/>
      <c r="EC88" s="80">
        <f t="shared" si="304"/>
        <v>1.633341821407589</v>
      </c>
      <c r="ED88" s="80">
        <f t="shared" si="305"/>
        <v>2.9905306539407199E-2</v>
      </c>
      <c r="EE88" s="80">
        <f t="shared" si="306"/>
        <v>0.13023508988730986</v>
      </c>
      <c r="EF88" s="80">
        <f t="shared" si="307"/>
        <v>0.10369621859967931</v>
      </c>
      <c r="EG88" s="80">
        <f t="shared" si="308"/>
        <v>2.2696035242290749E-3</v>
      </c>
      <c r="EH88" s="80">
        <f t="shared" si="309"/>
        <v>0.3474980399162374</v>
      </c>
      <c r="EI88" s="80">
        <f t="shared" si="310"/>
        <v>0.39381818700581694</v>
      </c>
      <c r="EJ88" s="80">
        <f t="shared" si="311"/>
        <v>8.0382194585576702E-3</v>
      </c>
      <c r="EK88" s="80">
        <f t="shared" si="312"/>
        <v>3.6094950953331355E-4</v>
      </c>
      <c r="EL88" s="80">
        <f t="shared" si="313"/>
        <v>0</v>
      </c>
      <c r="EM88" s="80">
        <f t="shared" si="314"/>
        <v>2.6491634358483598</v>
      </c>
      <c r="EN88" s="80">
        <f t="shared" si="315"/>
        <v>2.2648659266575519</v>
      </c>
      <c r="EO88" s="80"/>
      <c r="EP88" s="80">
        <f t="shared" si="316"/>
        <v>1.8496501189454164</v>
      </c>
      <c r="EQ88" s="80">
        <f t="shared" si="317"/>
        <v>3.3865754903676319E-2</v>
      </c>
      <c r="ER88" s="80">
        <f t="shared" si="318"/>
        <v>0.15034988105458358</v>
      </c>
      <c r="ES88" s="80">
        <f t="shared" si="319"/>
        <v>4.6293463972717525E-2</v>
      </c>
      <c r="ET88" s="80">
        <f t="shared" si="320"/>
        <v>0.1966433450273011</v>
      </c>
      <c r="EU88" s="80">
        <f t="shared" si="321"/>
        <v>0.23485803222964677</v>
      </c>
      <c r="EV88" s="80">
        <f t="shared" si="322"/>
        <v>5.1403476890483297E-3</v>
      </c>
      <c r="EW88" s="80">
        <f t="shared" si="323"/>
        <v>0.78703647018657197</v>
      </c>
      <c r="EX88" s="80">
        <f t="shared" si="324"/>
        <v>0.89194539304752662</v>
      </c>
      <c r="EY88" s="80">
        <f t="shared" si="325"/>
        <v>3.6410978725365965E-2</v>
      </c>
      <c r="EZ88" s="80">
        <f t="shared" si="326"/>
        <v>1.6350044907715142E-3</v>
      </c>
      <c r="FA88" s="80">
        <f t="shared" si="327"/>
        <v>0</v>
      </c>
      <c r="FB88" s="80">
        <f t="shared" si="328"/>
        <v>4.0371854452453251</v>
      </c>
      <c r="FC88" s="80">
        <f t="shared" si="329"/>
        <v>7.2735885999879388E-2</v>
      </c>
      <c r="FD88" s="80">
        <f t="shared" si="330"/>
        <v>0.11052881989095376</v>
      </c>
      <c r="FE88" s="80">
        <f t="shared" si="331"/>
        <v>3.6410978725365965E-2</v>
      </c>
      <c r="FF88" s="80">
        <f t="shared" si="332"/>
        <v>9.8824852473515593E-3</v>
      </c>
      <c r="FG88" s="80">
        <f t="shared" si="333"/>
        <v>7.0233697903616013E-2</v>
      </c>
      <c r="FH88" s="80">
        <f t="shared" si="334"/>
        <v>0</v>
      </c>
      <c r="FI88" s="184">
        <f t="shared" si="335"/>
        <v>0.81182920989655905</v>
      </c>
      <c r="FJ88" s="80">
        <f t="shared" si="336"/>
        <v>0.10503264625982983</v>
      </c>
      <c r="FK88" s="80">
        <f t="shared" si="337"/>
        <v>1.0333890180327223</v>
      </c>
      <c r="FL88" s="80">
        <f t="shared" si="338"/>
        <v>0.81182920989655905</v>
      </c>
      <c r="FM88" s="80">
        <f t="shared" si="339"/>
        <v>2.2311097083662181</v>
      </c>
      <c r="FN88" s="80">
        <f t="shared" si="340"/>
        <v>-3.7261131367814366</v>
      </c>
      <c r="FO88" s="80">
        <f t="shared" si="341"/>
        <v>-3.7261131367814366</v>
      </c>
      <c r="FP88" s="80">
        <f t="shared" si="342"/>
        <v>0.45553137932936216</v>
      </c>
      <c r="FQ88" s="185">
        <f t="shared" ca="1" si="343"/>
        <v>1425.3793601485443</v>
      </c>
      <c r="FR88" s="185">
        <f t="shared" ca="1" si="344"/>
        <v>6.8309865049726133</v>
      </c>
      <c r="FS88" s="80">
        <f t="shared" ca="1" si="345"/>
        <v>0.14253793601485443</v>
      </c>
      <c r="FT88" s="184">
        <f t="shared" ca="1" si="346"/>
        <v>-1.3981314118308741</v>
      </c>
      <c r="FU88" s="184">
        <f t="shared" ca="1" si="347"/>
        <v>5.6868170840103414</v>
      </c>
      <c r="FV88" s="80">
        <f t="shared" si="348"/>
        <v>174.97969553229495</v>
      </c>
      <c r="FW88" s="80">
        <f t="shared" si="349"/>
        <v>6.1793485298371725E-2</v>
      </c>
      <c r="FX88" s="184">
        <f t="shared" si="350"/>
        <v>77.017389596055509</v>
      </c>
      <c r="FY88" s="184">
        <f t="shared" si="351"/>
        <v>314.29466821797331</v>
      </c>
      <c r="FZ88" s="184">
        <f t="shared" si="352"/>
        <v>1.6611494615586205E-3</v>
      </c>
      <c r="GA88" s="184">
        <f t="shared" si="353"/>
        <v>0.24966404581238069</v>
      </c>
      <c r="GB88" s="80">
        <f t="shared" si="354"/>
        <v>0.9334967194619409</v>
      </c>
      <c r="GC88" s="80">
        <f t="shared" si="355"/>
        <v>0.15289510487627322</v>
      </c>
      <c r="GD88" s="80">
        <f t="shared" si="356"/>
        <v>0.13195023789522581</v>
      </c>
      <c r="GE88" s="80">
        <f t="shared" si="357"/>
        <v>0.91984078112360623</v>
      </c>
      <c r="GF88" s="80">
        <f t="shared" si="358"/>
        <v>2.931783529273313E-2</v>
      </c>
      <c r="GG88" s="80">
        <f t="shared" si="359"/>
        <v>0.16212214622976739</v>
      </c>
      <c r="GH88" s="80">
        <f t="shared" si="360"/>
        <v>0.86804976210477425</v>
      </c>
      <c r="GI88" s="80">
        <f t="shared" si="361"/>
        <v>0.3236999525533536</v>
      </c>
      <c r="GJ88" s="80">
        <f t="shared" si="362"/>
        <v>-1.0781654572150461E-2</v>
      </c>
      <c r="GK88" s="80">
        <f t="shared" si="363"/>
        <v>2.3184602925221377E-2</v>
      </c>
      <c r="GL88" s="80">
        <f t="shared" si="364"/>
        <v>2.3184602925221377E-2</v>
      </c>
      <c r="GM88" s="80">
        <f t="shared" si="365"/>
        <v>0.13893754330454602</v>
      </c>
      <c r="GN88" s="80">
        <f t="shared" si="366"/>
        <v>4.3318677612837718E-2</v>
      </c>
      <c r="GO88" s="80">
        <f t="shared" si="367"/>
        <v>0.74371779257373427</v>
      </c>
      <c r="GP88" s="80">
        <f t="shared" si="368"/>
        <v>0.89194539304752662</v>
      </c>
      <c r="GQ88" s="80">
        <f t="shared" si="369"/>
        <v>3.6410978725365965E-2</v>
      </c>
      <c r="GR88" s="80">
        <f t="shared" si="370"/>
        <v>440.43958521394495</v>
      </c>
      <c r="GS88" s="80">
        <f t="shared" si="371"/>
        <v>11.78629923159458</v>
      </c>
      <c r="GT88" s="80">
        <f t="shared" si="372"/>
        <v>2.2578617412890565</v>
      </c>
      <c r="GU88" s="80">
        <f t="shared" si="373"/>
        <v>9.2854564110512445E-6</v>
      </c>
      <c r="GV88" s="80">
        <f t="shared" si="374"/>
        <v>1899.6671697254221</v>
      </c>
      <c r="GW88" s="80">
        <f t="shared" si="375"/>
        <v>-8.2052304830685461E-3</v>
      </c>
      <c r="GX88" s="184">
        <f t="shared" ca="1" si="376"/>
        <v>21.03837429149219</v>
      </c>
      <c r="GY88" s="81" t="e">
        <f>#REF!</f>
        <v>#REF!</v>
      </c>
      <c r="GZ88" s="81" t="e">
        <f>#REF!</f>
        <v>#REF!</v>
      </c>
      <c r="HA88" s="81">
        <f t="shared" si="377"/>
        <v>7.1178459173391859</v>
      </c>
      <c r="HB88" s="81">
        <f t="shared" si="378"/>
        <v>4.672253924675978</v>
      </c>
      <c r="HC88" s="81" t="e">
        <f t="shared" si="379"/>
        <v>#REF!</v>
      </c>
      <c r="HD88" s="80">
        <f t="shared" si="380"/>
        <v>440.43958521394495</v>
      </c>
      <c r="HE88" s="80">
        <f t="shared" si="381"/>
        <v>11.78629923159458</v>
      </c>
      <c r="HF88" s="81">
        <f t="shared" si="382"/>
        <v>-0.5616820943844516</v>
      </c>
      <c r="HG88" s="81"/>
      <c r="HH88" s="82">
        <f t="shared" si="383"/>
        <v>0.16726249391881573</v>
      </c>
      <c r="HI88" s="82">
        <f t="shared" si="384"/>
        <v>0.78703647018657197</v>
      </c>
      <c r="HJ88" s="82">
        <f t="shared" si="385"/>
        <v>3.6410978725365965E-2</v>
      </c>
      <c r="HK88" s="82">
        <f t="shared" si="386"/>
        <v>0</v>
      </c>
      <c r="HL88" s="82">
        <f t="shared" si="387"/>
        <v>3.6324907274513422E-2</v>
      </c>
      <c r="HM88" s="82">
        <f t="shared" si="388"/>
        <v>0</v>
      </c>
      <c r="HN88" s="82">
        <f t="shared" si="389"/>
        <v>0</v>
      </c>
      <c r="HO88" s="82">
        <f t="shared" si="390"/>
        <v>4.6293463972717525E-2</v>
      </c>
      <c r="HP88" s="82">
        <f t="shared" si="391"/>
        <v>0.11402497378007016</v>
      </c>
      <c r="HQ88" s="82">
        <f t="shared" si="392"/>
        <v>0.17527263489761491</v>
      </c>
      <c r="HR88" s="82">
        <f t="shared" si="393"/>
        <v>0.61161411257769416</v>
      </c>
      <c r="HS88" s="82">
        <f t="shared" si="394"/>
        <v>0.12998139941524892</v>
      </c>
      <c r="HT88" s="82">
        <f t="shared" si="395"/>
        <v>5.908646073411717E-2</v>
      </c>
      <c r="HU88" s="82">
        <f t="shared" si="396"/>
        <v>1.2557167492990259E-2</v>
      </c>
      <c r="HV88" s="82">
        <f t="shared" si="397"/>
        <v>3.6410978725365965E-2</v>
      </c>
      <c r="HW88" s="82"/>
      <c r="HX88" s="186">
        <f t="shared" si="398"/>
        <v>-8.796973688171491E-7</v>
      </c>
      <c r="HY88" s="186">
        <f t="shared" si="399"/>
        <v>1.6707276561357919E-12</v>
      </c>
      <c r="HZ88" s="186">
        <f t="shared" si="400"/>
        <v>2.7075844328312768E-5</v>
      </c>
      <c r="IA88" s="186">
        <f t="shared" si="401"/>
        <v>7.5933768650213691E-9</v>
      </c>
      <c r="IB88" s="82">
        <f t="shared" si="402"/>
        <v>2.2578617412890565</v>
      </c>
      <c r="IC88" s="82" t="e">
        <f t="shared" ca="1" si="403"/>
        <v>#REF!</v>
      </c>
      <c r="ID88" s="82" t="e">
        <f ca="1">ID$8+ID$9*IE88+ID$10*#REF!+ID$11*EW88/(EW88+EU88)</f>
        <v>#REF!</v>
      </c>
      <c r="IE88" s="82" t="e">
        <f t="shared" ca="1" si="404"/>
        <v>#REF!</v>
      </c>
      <c r="IF88" s="82" t="e">
        <f ca="1">IF$8+IF$9*IE88+IF$10*#REF!+IF$11*(EW88/(EW88+EU88))</f>
        <v>#REF!</v>
      </c>
      <c r="IG88" s="82" t="e">
        <f t="shared" ca="1" si="405"/>
        <v>#REF!</v>
      </c>
      <c r="IH88" s="184">
        <f t="shared" si="406"/>
        <v>6.1793485298371725E-2</v>
      </c>
      <c r="II88" s="187">
        <f t="shared" si="407"/>
        <v>-25</v>
      </c>
      <c r="IJ88" s="187"/>
      <c r="IK88" s="82">
        <f t="shared" si="408"/>
        <v>2.0734506199616125</v>
      </c>
      <c r="IL88" s="187">
        <f t="shared" si="409"/>
        <v>1899.6671697254221</v>
      </c>
      <c r="IM88" s="186">
        <f t="shared" si="410"/>
        <v>1.2294391451931674E-5</v>
      </c>
    </row>
    <row r="89" spans="1:247" ht="14" x14ac:dyDescent="0.2">
      <c r="A89" s="189" t="s">
        <v>233</v>
      </c>
      <c r="F89" s="193">
        <v>49.714800035873971</v>
      </c>
      <c r="G89" s="193">
        <v>1.7018759577322948</v>
      </c>
      <c r="H89" s="193">
        <v>18.940878306055897</v>
      </c>
      <c r="I89" s="193">
        <v>7.7213752675094165</v>
      </c>
      <c r="J89" s="193">
        <v>0.16017656072774539</v>
      </c>
      <c r="K89" s="193">
        <v>3.6239946864652395</v>
      </c>
      <c r="L89" s="193">
        <v>9.5405163983463357</v>
      </c>
      <c r="M89" s="193">
        <v>5.2157492586972092</v>
      </c>
      <c r="N89" s="193">
        <v>1.9020966586419767</v>
      </c>
      <c r="O89" s="193">
        <v>0.66072831300194967</v>
      </c>
      <c r="P89" s="193">
        <v>0.81780855694797228</v>
      </c>
      <c r="Q89" s="194">
        <v>1.5</v>
      </c>
      <c r="R89" s="176">
        <f t="shared" ca="1" si="216"/>
        <v>7.0431859957525553</v>
      </c>
      <c r="T89" s="4">
        <v>49.016100000000002</v>
      </c>
      <c r="U89" s="4">
        <v>1.3653</v>
      </c>
      <c r="V89" s="4">
        <v>3.5640000000000001</v>
      </c>
      <c r="W89" s="4">
        <v>7.7503000000000002</v>
      </c>
      <c r="X89" s="4">
        <v>0.16489999999999999</v>
      </c>
      <c r="Y89" s="4">
        <v>14.0342</v>
      </c>
      <c r="Z89" s="4">
        <v>21.808199999999999</v>
      </c>
      <c r="AA89" s="4">
        <v>0.64570000000000005</v>
      </c>
      <c r="AB89" s="4">
        <v>0</v>
      </c>
      <c r="AC89" s="4">
        <v>9.4000000000000004E-3</v>
      </c>
      <c r="AE89" s="177">
        <f t="shared" ca="1" si="217"/>
        <v>1370.5717762112906</v>
      </c>
      <c r="AF89" s="178">
        <f t="shared" ca="1" si="218"/>
        <v>1097.4217762112908</v>
      </c>
      <c r="AG89" s="178">
        <f t="shared" ca="1" si="219"/>
        <v>4.9836243123251274</v>
      </c>
      <c r="AH89" s="175"/>
      <c r="AI89" s="179">
        <f t="shared" ca="1" si="220"/>
        <v>1393.5090326180934</v>
      </c>
      <c r="AJ89" s="179">
        <f t="shared" ca="1" si="221"/>
        <v>3.0024283856147109</v>
      </c>
      <c r="AK89" s="179"/>
      <c r="AL89" s="179">
        <f t="shared" si="222"/>
        <v>1348.8467169451553</v>
      </c>
      <c r="AM89" s="179">
        <f t="shared" si="223"/>
        <v>1.496119369803302</v>
      </c>
      <c r="AN89" s="180"/>
      <c r="AO89" s="179">
        <f t="shared" ca="1" si="224"/>
        <v>1353.3866351965639</v>
      </c>
      <c r="AP89" s="179">
        <f t="shared" ca="1" si="225"/>
        <v>1080.2366351965638</v>
      </c>
      <c r="AQ89" s="179">
        <f t="shared" ca="1" si="226"/>
        <v>1.5522691799071273</v>
      </c>
      <c r="AR89" s="179"/>
      <c r="AS89" s="179">
        <f t="shared" ca="1" si="227"/>
        <v>1361.5974263803839</v>
      </c>
      <c r="AT89" s="179">
        <f t="shared" ca="1" si="228"/>
        <v>1088.4474263803841</v>
      </c>
      <c r="AU89" s="181">
        <f t="shared" ca="1" si="229"/>
        <v>1.8490349562954007</v>
      </c>
      <c r="AV89" s="80"/>
      <c r="AW89" s="181">
        <f t="shared" si="230"/>
        <v>1373.7777611538804</v>
      </c>
      <c r="AX89" s="181">
        <f t="shared" si="231"/>
        <v>1100.6277611538803</v>
      </c>
      <c r="AY89" s="181">
        <f t="shared" ca="1" si="232"/>
        <v>1393.5090326180934</v>
      </c>
      <c r="AZ89" s="181">
        <f t="shared" ca="1" si="233"/>
        <v>1120.3590326180934</v>
      </c>
      <c r="BA89" s="181">
        <f t="shared" ca="1" si="234"/>
        <v>3.0024283856147109</v>
      </c>
      <c r="BB89" s="181"/>
      <c r="BC89" s="181">
        <f t="shared" si="235"/>
        <v>1348.8467169451553</v>
      </c>
      <c r="BD89" s="181">
        <f t="shared" si="236"/>
        <v>1.496119369803302</v>
      </c>
      <c r="BE89" s="181">
        <f t="shared" si="237"/>
        <v>1075.6967169451555</v>
      </c>
      <c r="BF89" s="181"/>
      <c r="BG89" s="181">
        <f t="shared" ca="1" si="238"/>
        <v>3.6701320693295858</v>
      </c>
      <c r="BH89" s="181">
        <f t="shared" ca="1" si="239"/>
        <v>4.2605425237366248</v>
      </c>
      <c r="BI89" s="181">
        <f t="shared" ca="1" si="240"/>
        <v>1086.8909699295964</v>
      </c>
      <c r="BJ89" s="181">
        <f t="shared" ca="1" si="241"/>
        <v>1098.1238010867846</v>
      </c>
      <c r="BK89" s="181">
        <f t="shared" ca="1" si="242"/>
        <v>1098.1238010867846</v>
      </c>
      <c r="BL89" s="181"/>
      <c r="BM89" s="181">
        <f t="shared" si="243"/>
        <v>1092.7533377901591</v>
      </c>
      <c r="BN89" s="180"/>
      <c r="BO89" s="182">
        <f t="shared" ca="1" si="244"/>
        <v>0.79474485303113152</v>
      </c>
      <c r="BP89" s="182">
        <f t="shared" ca="1" si="245"/>
        <v>0.8143735149106982</v>
      </c>
      <c r="BQ89" s="182">
        <f t="shared" ca="1" si="246"/>
        <v>5.0853341297586993E-2</v>
      </c>
      <c r="BR89" s="182">
        <f t="shared" ca="1" si="247"/>
        <v>1.1226417599289641E-2</v>
      </c>
      <c r="BS89" s="182">
        <f t="shared" ca="1" si="248"/>
        <v>2.445982752510778E-2</v>
      </c>
      <c r="BT89" s="182">
        <f t="shared" ca="1" si="249"/>
        <v>0.12208781905531629</v>
      </c>
      <c r="BU89" s="182">
        <f t="shared" si="250"/>
        <v>0.35207280818947695</v>
      </c>
      <c r="BV89" s="181">
        <f t="shared" ca="1" si="251"/>
        <v>1.3750737285774757</v>
      </c>
      <c r="BW89" s="180"/>
      <c r="BX89" s="182">
        <f t="shared" si="252"/>
        <v>0.81864738432241713</v>
      </c>
      <c r="BY89" s="182">
        <f t="shared" si="253"/>
        <v>0.11120936261051229</v>
      </c>
      <c r="BZ89" s="182">
        <f t="shared" si="254"/>
        <v>0</v>
      </c>
      <c r="CA89" s="182">
        <f t="shared" si="255"/>
        <v>2.173613192177265E-2</v>
      </c>
      <c r="CB89" s="182">
        <f t="shared" si="256"/>
        <v>6.8920832083052219E-2</v>
      </c>
      <c r="CC89" s="182">
        <f t="shared" si="257"/>
        <v>1.4116540115849077E-4</v>
      </c>
      <c r="CD89" s="182">
        <f t="shared" si="258"/>
        <v>1.0206548763389127</v>
      </c>
      <c r="CE89" s="182">
        <f t="shared" si="259"/>
        <v>0.25919328403517078</v>
      </c>
      <c r="CF89" s="180"/>
      <c r="CG89" s="181">
        <f t="shared" ca="1" si="260"/>
        <v>1.8622730377946937</v>
      </c>
      <c r="CH89" s="181">
        <f t="shared" ca="1" si="261"/>
        <v>0.6066875320800591</v>
      </c>
      <c r="CI89" s="181">
        <f t="shared" ca="1" si="262"/>
        <v>5.7710089375384079</v>
      </c>
      <c r="CJ89" s="181">
        <f t="shared" ca="1" si="263"/>
        <v>1113.7262586028469</v>
      </c>
      <c r="CK89" s="183">
        <f t="shared" ca="1" si="264"/>
        <v>0.26169475715049179</v>
      </c>
      <c r="CL89" s="79"/>
      <c r="CM89" s="181">
        <f t="shared" si="265"/>
        <v>-1.5101678184569971</v>
      </c>
      <c r="CN89" s="181">
        <f t="shared" si="266"/>
        <v>-1.952061731486326</v>
      </c>
      <c r="CO89" s="181">
        <f t="shared" ca="1" si="267"/>
        <v>744.08748907185748</v>
      </c>
      <c r="CP89" s="184"/>
      <c r="CQ89" s="80">
        <f t="shared" si="268"/>
        <v>0.82741747903984852</v>
      </c>
      <c r="CR89" s="80">
        <f t="shared" si="269"/>
        <v>2.1305727649041983E-2</v>
      </c>
      <c r="CS89" s="80">
        <f t="shared" si="270"/>
        <v>0.37153182699377013</v>
      </c>
      <c r="CT89" s="80">
        <f t="shared" si="271"/>
        <v>0.10747059375987407</v>
      </c>
      <c r="CU89" s="80">
        <f t="shared" si="272"/>
        <v>2.2579955697303315E-3</v>
      </c>
      <c r="CV89" s="80">
        <f t="shared" si="273"/>
        <v>8.9915609374292618E-2</v>
      </c>
      <c r="CW89" s="80">
        <f t="shared" si="274"/>
        <v>0.17013121860760905</v>
      </c>
      <c r="CX89" s="80">
        <f t="shared" si="275"/>
        <v>0.16830725484631734</v>
      </c>
      <c r="CY89" s="80">
        <f t="shared" si="276"/>
        <v>4.0385932707163293E-2</v>
      </c>
      <c r="CZ89" s="80">
        <f t="shared" si="277"/>
        <v>8.6938965461689638E-3</v>
      </c>
      <c r="DA89" s="80">
        <f t="shared" si="278"/>
        <v>1.1523542937330959E-2</v>
      </c>
      <c r="DB89" s="80">
        <f t="shared" si="279"/>
        <v>1.8189410780311477</v>
      </c>
      <c r="DC89" s="80"/>
      <c r="DD89" s="80">
        <f t="shared" si="280"/>
        <v>0.45488965477400678</v>
      </c>
      <c r="DE89" s="80">
        <f t="shared" si="281"/>
        <v>1.1713258833047885E-2</v>
      </c>
      <c r="DF89" s="80">
        <f t="shared" si="282"/>
        <v>0.20425720848303805</v>
      </c>
      <c r="DG89" s="80">
        <f t="shared" si="283"/>
        <v>5.9084153443937852E-2</v>
      </c>
      <c r="DH89" s="80">
        <f t="shared" si="284"/>
        <v>1.2413791722018965E-3</v>
      </c>
      <c r="DI89" s="80">
        <f t="shared" si="285"/>
        <v>4.943294230927963E-2</v>
      </c>
      <c r="DJ89" s="80">
        <f t="shared" si="286"/>
        <v>9.3533111469318142E-2</v>
      </c>
      <c r="DK89" s="80">
        <f t="shared" si="287"/>
        <v>9.2530350146633633E-2</v>
      </c>
      <c r="DL89" s="80">
        <f t="shared" si="288"/>
        <v>2.2202991177085133E-2</v>
      </c>
      <c r="DM89" s="80">
        <f t="shared" si="289"/>
        <v>4.7796471535952022E-3</v>
      </c>
      <c r="DN89" s="80">
        <f t="shared" si="290"/>
        <v>6.3353030378555386E-3</v>
      </c>
      <c r="DO89" s="80">
        <f t="shared" si="291"/>
        <v>0.99999999999999989</v>
      </c>
      <c r="DP89" s="80">
        <f t="shared" si="292"/>
        <v>45.553137932936217</v>
      </c>
      <c r="DQ89" s="80">
        <f t="shared" si="293"/>
        <v>0.8157888167125189</v>
      </c>
      <c r="DR89" s="80">
        <f t="shared" si="294"/>
        <v>1.7092144599067587E-2</v>
      </c>
      <c r="DS89" s="80">
        <f t="shared" si="295"/>
        <v>3.4954541442316182E-2</v>
      </c>
      <c r="DT89" s="80">
        <f t="shared" si="296"/>
        <v>0.107873185016925</v>
      </c>
      <c r="DU89" s="80">
        <f t="shared" si="297"/>
        <v>2.3245814977973568E-3</v>
      </c>
      <c r="DV89" s="80">
        <f t="shared" si="298"/>
        <v>0.34820515874197355</v>
      </c>
      <c r="DW89" s="80">
        <f t="shared" si="299"/>
        <v>0.38889463491531351</v>
      </c>
      <c r="DX89" s="80">
        <f t="shared" si="300"/>
        <v>1.0418061630651723E-2</v>
      </c>
      <c r="DY89" s="80">
        <f t="shared" si="301"/>
        <v>0</v>
      </c>
      <c r="DZ89" s="80">
        <f t="shared" si="302"/>
        <v>6.1842837612550685E-5</v>
      </c>
      <c r="EA89" s="80">
        <f t="shared" si="303"/>
        <v>1.7256129673941762</v>
      </c>
      <c r="EB89" s="80"/>
      <c r="EC89" s="80">
        <f t="shared" si="304"/>
        <v>1.6315776334250378</v>
      </c>
      <c r="ED89" s="80">
        <f t="shared" si="305"/>
        <v>3.4184289198135175E-2</v>
      </c>
      <c r="EE89" s="80">
        <f t="shared" si="306"/>
        <v>0.10486362432694854</v>
      </c>
      <c r="EF89" s="80">
        <f t="shared" si="307"/>
        <v>0.107873185016925</v>
      </c>
      <c r="EG89" s="80">
        <f t="shared" si="308"/>
        <v>2.3245814977973568E-3</v>
      </c>
      <c r="EH89" s="80">
        <f t="shared" si="309"/>
        <v>0.34820515874197355</v>
      </c>
      <c r="EI89" s="80">
        <f t="shared" si="310"/>
        <v>0.38889463491531351</v>
      </c>
      <c r="EJ89" s="80">
        <f t="shared" si="311"/>
        <v>1.0418061630651723E-2</v>
      </c>
      <c r="EK89" s="80">
        <f t="shared" si="312"/>
        <v>0</v>
      </c>
      <c r="EL89" s="80">
        <f t="shared" si="313"/>
        <v>1.8552851283765205E-4</v>
      </c>
      <c r="EM89" s="80">
        <f t="shared" si="314"/>
        <v>2.6285266972656203</v>
      </c>
      <c r="EN89" s="80">
        <f t="shared" si="315"/>
        <v>2.2826475402519688</v>
      </c>
      <c r="EO89" s="80"/>
      <c r="EP89" s="80">
        <f t="shared" si="316"/>
        <v>1.8621583358338956</v>
      </c>
      <c r="EQ89" s="80">
        <f t="shared" si="317"/>
        <v>3.9015341826692598E-2</v>
      </c>
      <c r="ER89" s="80">
        <f t="shared" si="318"/>
        <v>0.13784166416610444</v>
      </c>
      <c r="ES89" s="80">
        <f t="shared" si="319"/>
        <v>2.173613192177265E-2</v>
      </c>
      <c r="ET89" s="80">
        <f t="shared" si="320"/>
        <v>0.15957779608787709</v>
      </c>
      <c r="EU89" s="80">
        <f t="shared" si="321"/>
        <v>0.24623646043802938</v>
      </c>
      <c r="EV89" s="80">
        <f t="shared" si="322"/>
        <v>5.3062002380623741E-3</v>
      </c>
      <c r="EW89" s="80">
        <f t="shared" si="323"/>
        <v>0.79482964910541232</v>
      </c>
      <c r="EX89" s="80">
        <f t="shared" si="324"/>
        <v>0.88770938180662784</v>
      </c>
      <c r="EY89" s="80">
        <f t="shared" si="325"/>
        <v>4.7561525510801138E-2</v>
      </c>
      <c r="EZ89" s="80">
        <f t="shared" si="326"/>
        <v>0</v>
      </c>
      <c r="FA89" s="80">
        <f t="shared" si="327"/>
        <v>2.8233080231698153E-4</v>
      </c>
      <c r="FB89" s="80">
        <f t="shared" si="328"/>
        <v>4.0426770216497152</v>
      </c>
      <c r="FC89" s="80">
        <f t="shared" si="329"/>
        <v>8.5354043299430749E-2</v>
      </c>
      <c r="FD89" s="80">
        <f t="shared" si="330"/>
        <v>0.12667948912416449</v>
      </c>
      <c r="FE89" s="80">
        <f t="shared" si="331"/>
        <v>2.173613192177265E-2</v>
      </c>
      <c r="FF89" s="80">
        <f t="shared" si="332"/>
        <v>0</v>
      </c>
      <c r="FG89" s="80">
        <f t="shared" si="333"/>
        <v>6.8920832083052219E-2</v>
      </c>
      <c r="FH89" s="80">
        <f t="shared" si="334"/>
        <v>1.4116540115849077E-4</v>
      </c>
      <c r="FI89" s="184">
        <f t="shared" si="335"/>
        <v>0.81864738432241713</v>
      </c>
      <c r="FJ89" s="80">
        <f t="shared" si="336"/>
        <v>0.11120936261051229</v>
      </c>
      <c r="FK89" s="80">
        <f t="shared" si="337"/>
        <v>1.0206548763389129</v>
      </c>
      <c r="FL89" s="80">
        <f t="shared" si="338"/>
        <v>0.81864738432241713</v>
      </c>
      <c r="FM89" s="80">
        <f t="shared" si="339"/>
        <v>1.7152153072465974</v>
      </c>
      <c r="FN89" s="80">
        <f t="shared" si="340"/>
        <v>-4.2503709994715395</v>
      </c>
      <c r="FO89" s="80">
        <f t="shared" si="341"/>
        <v>-4.2503709994715395</v>
      </c>
      <c r="FP89" s="80">
        <f t="shared" si="342"/>
        <v>0.45553137932936216</v>
      </c>
      <c r="FQ89" s="185">
        <f t="shared" ca="1" si="343"/>
        <v>1393.5090326180934</v>
      </c>
      <c r="FR89" s="185">
        <f t="shared" ca="1" si="344"/>
        <v>3.0024283856147109</v>
      </c>
      <c r="FS89" s="80">
        <f t="shared" ca="1" si="345"/>
        <v>0.13935090326180935</v>
      </c>
      <c r="FT89" s="184">
        <f t="shared" ca="1" si="346"/>
        <v>-0.40391079111260275</v>
      </c>
      <c r="FU89" s="184">
        <f t="shared" ca="1" si="347"/>
        <v>5.6882803740313452</v>
      </c>
      <c r="FV89" s="80">
        <f t="shared" si="348"/>
        <v>172.98300988213285</v>
      </c>
      <c r="FW89" s="80">
        <f t="shared" si="349"/>
        <v>5.801598500125299E-2</v>
      </c>
      <c r="FX89" s="184">
        <f t="shared" si="350"/>
        <v>76.347663401893271</v>
      </c>
      <c r="FY89" s="184">
        <f t="shared" si="351"/>
        <v>312.18656081186344</v>
      </c>
      <c r="FZ89" s="184">
        <f t="shared" si="352"/>
        <v>1.6611494615586205E-3</v>
      </c>
      <c r="GA89" s="184">
        <f t="shared" si="353"/>
        <v>0.25919328403517078</v>
      </c>
      <c r="GB89" s="80">
        <f t="shared" si="354"/>
        <v>0.9405771075554914</v>
      </c>
      <c r="GC89" s="80">
        <f t="shared" si="355"/>
        <v>0.14638784785021297</v>
      </c>
      <c r="GD89" s="80">
        <f t="shared" si="356"/>
        <v>0.13201590012888259</v>
      </c>
      <c r="GE89" s="80">
        <f t="shared" si="357"/>
        <v>0.93924852625153465</v>
      </c>
      <c r="GF89" s="80">
        <f t="shared" si="358"/>
        <v>1.6463539992476295E-2</v>
      </c>
      <c r="GG89" s="80">
        <f t="shared" si="359"/>
        <v>0.16088241713859863</v>
      </c>
      <c r="GH89" s="80">
        <f t="shared" si="360"/>
        <v>0.86798409987111746</v>
      </c>
      <c r="GI89" s="80">
        <f t="shared" si="361"/>
        <v>0.31739069452455854</v>
      </c>
      <c r="GJ89" s="80">
        <f t="shared" si="362"/>
        <v>-9.5600985698395136E-3</v>
      </c>
      <c r="GK89" s="80">
        <f t="shared" si="363"/>
        <v>2.1079988380717424E-2</v>
      </c>
      <c r="GL89" s="80">
        <f t="shared" si="364"/>
        <v>2.1079988380717424E-2</v>
      </c>
      <c r="GM89" s="80">
        <f t="shared" si="365"/>
        <v>0.13980242875788121</v>
      </c>
      <c r="GN89" s="80">
        <f t="shared" si="366"/>
        <v>3.8342904063791178E-2</v>
      </c>
      <c r="GO89" s="80">
        <f t="shared" si="367"/>
        <v>0.75648674504162117</v>
      </c>
      <c r="GP89" s="80">
        <f t="shared" si="368"/>
        <v>0.88770938180662784</v>
      </c>
      <c r="GQ89" s="80">
        <f t="shared" si="369"/>
        <v>4.7561525510801138E-2</v>
      </c>
      <c r="GR89" s="80">
        <f t="shared" si="370"/>
        <v>440.91756315546172</v>
      </c>
      <c r="GS89" s="80">
        <f t="shared" si="371"/>
        <v>11.828615144647642</v>
      </c>
      <c r="GT89" s="80">
        <f t="shared" si="372"/>
        <v>2.2707572329763366</v>
      </c>
      <c r="GU89" s="80">
        <f t="shared" si="373"/>
        <v>9.3384891206151847E-6</v>
      </c>
      <c r="GV89" s="80">
        <f t="shared" si="374"/>
        <v>1903.9802226323495</v>
      </c>
      <c r="GW89" s="80">
        <f t="shared" si="375"/>
        <v>-8.2817043402969911E-3</v>
      </c>
      <c r="GX89" s="184">
        <f t="shared" ca="1" si="376"/>
        <v>18.745633937538411</v>
      </c>
      <c r="GY89" s="81" t="e">
        <f>#REF!</f>
        <v>#REF!</v>
      </c>
      <c r="GZ89" s="81" t="e">
        <f>#REF!</f>
        <v>#REF!</v>
      </c>
      <c r="HA89" s="81">
        <f t="shared" si="377"/>
        <v>7.1178459173391859</v>
      </c>
      <c r="HB89" s="81">
        <f t="shared" si="378"/>
        <v>4.672253924675978</v>
      </c>
      <c r="HC89" s="81" t="e">
        <f t="shared" si="379"/>
        <v>#REF!</v>
      </c>
      <c r="HD89" s="80">
        <f t="shared" si="380"/>
        <v>440.91756315546172</v>
      </c>
      <c r="HE89" s="80">
        <f t="shared" si="381"/>
        <v>11.828615144647642</v>
      </c>
      <c r="HF89" s="81">
        <f t="shared" si="382"/>
        <v>-1.873809738295563</v>
      </c>
      <c r="HG89" s="81"/>
      <c r="HH89" s="82">
        <f t="shared" si="383"/>
        <v>0.16618861737666102</v>
      </c>
      <c r="HI89" s="82">
        <f t="shared" si="384"/>
        <v>0.79482964910541232</v>
      </c>
      <c r="HJ89" s="82">
        <f t="shared" si="385"/>
        <v>4.7561525510801138E-2</v>
      </c>
      <c r="HK89" s="82">
        <f t="shared" si="386"/>
        <v>0</v>
      </c>
      <c r="HL89" s="82">
        <f t="shared" si="387"/>
        <v>3.7792517788629611E-2</v>
      </c>
      <c r="HM89" s="82">
        <f t="shared" si="388"/>
        <v>0</v>
      </c>
      <c r="HN89" s="82">
        <f t="shared" si="389"/>
        <v>0</v>
      </c>
      <c r="HO89" s="82">
        <f t="shared" si="390"/>
        <v>2.173613192177265E-2</v>
      </c>
      <c r="HP89" s="82">
        <f t="shared" si="391"/>
        <v>0.10004914637747483</v>
      </c>
      <c r="HQ89" s="82">
        <f t="shared" si="392"/>
        <v>0.17292971754326281</v>
      </c>
      <c r="HR89" s="82">
        <f t="shared" si="393"/>
        <v>0.6201933050341365</v>
      </c>
      <c r="HS89" s="82">
        <f t="shared" si="394"/>
        <v>0.12967441260638687</v>
      </c>
      <c r="HT89" s="82">
        <f t="shared" si="395"/>
        <v>5.3535508968142333E-2</v>
      </c>
      <c r="HU89" s="82">
        <f t="shared" si="396"/>
        <v>1.1193583714428685E-2</v>
      </c>
      <c r="HV89" s="82">
        <f t="shared" si="397"/>
        <v>4.7561525510801138E-2</v>
      </c>
      <c r="HW89" s="82"/>
      <c r="HX89" s="186">
        <f t="shared" si="398"/>
        <v>-8.8023692752040071E-7</v>
      </c>
      <c r="HY89" s="186">
        <f t="shared" si="399"/>
        <v>1.6789380724911049E-12</v>
      </c>
      <c r="HZ89" s="186">
        <f t="shared" si="400"/>
        <v>2.7108782050297577E-5</v>
      </c>
      <c r="IA89" s="186">
        <f t="shared" si="401"/>
        <v>7.5730041013555611E-9</v>
      </c>
      <c r="IB89" s="82">
        <f t="shared" si="402"/>
        <v>2.2707572329763366</v>
      </c>
      <c r="IC89" s="82" t="e">
        <f t="shared" ca="1" si="403"/>
        <v>#REF!</v>
      </c>
      <c r="ID89" s="82" t="e">
        <f ca="1">ID$8+ID$9*IE89+ID$10*#REF!+ID$11*EW89/(EW89+EU89)</f>
        <v>#REF!</v>
      </c>
      <c r="IE89" s="82" t="e">
        <f t="shared" ca="1" si="404"/>
        <v>#REF!</v>
      </c>
      <c r="IF89" s="82" t="e">
        <f ca="1">IF$8+IF$9*IE89+IF$10*#REF!+IF$11*(EW89/(EW89+EU89))</f>
        <v>#REF!</v>
      </c>
      <c r="IG89" s="82" t="e">
        <f t="shared" ca="1" si="405"/>
        <v>#REF!</v>
      </c>
      <c r="IH89" s="184">
        <f t="shared" si="406"/>
        <v>5.801598500125299E-2</v>
      </c>
      <c r="II89" s="187">
        <f t="shared" si="407"/>
        <v>-25</v>
      </c>
      <c r="IJ89" s="187"/>
      <c r="IK89" s="82">
        <f t="shared" si="408"/>
        <v>2.0758207342517143</v>
      </c>
      <c r="IL89" s="187">
        <f t="shared" si="409"/>
        <v>1903.9802226323495</v>
      </c>
      <c r="IM89" s="186">
        <f t="shared" si="410"/>
        <v>1.2223681172513087E-5</v>
      </c>
    </row>
    <row r="90" spans="1:247" ht="14" x14ac:dyDescent="0.2">
      <c r="A90" s="189" t="s">
        <v>233</v>
      </c>
      <c r="F90" s="193">
        <v>49.714800035873971</v>
      </c>
      <c r="G90" s="193">
        <v>1.7018759577322948</v>
      </c>
      <c r="H90" s="193">
        <v>18.940878306055897</v>
      </c>
      <c r="I90" s="193">
        <v>7.7213752675094165</v>
      </c>
      <c r="J90" s="193">
        <v>0.16017656072774539</v>
      </c>
      <c r="K90" s="193">
        <v>3.6239946864652395</v>
      </c>
      <c r="L90" s="193">
        <v>9.5405163983463357</v>
      </c>
      <c r="M90" s="193">
        <v>5.2157492586972092</v>
      </c>
      <c r="N90" s="193">
        <v>1.9020966586419767</v>
      </c>
      <c r="O90" s="193">
        <v>0.66072831300194967</v>
      </c>
      <c r="P90" s="193">
        <v>0.81780855694797228</v>
      </c>
      <c r="Q90" s="194">
        <v>1.5</v>
      </c>
      <c r="R90" s="176">
        <f t="shared" ca="1" si="216"/>
        <v>11.591768023920489</v>
      </c>
      <c r="T90" s="4">
        <v>48.050199999999997</v>
      </c>
      <c r="U90" s="4">
        <v>1.6447000000000001</v>
      </c>
      <c r="V90" s="4">
        <v>5.2012999999999998</v>
      </c>
      <c r="W90" s="4">
        <v>7.7195</v>
      </c>
      <c r="X90" s="4">
        <v>0.21129999999999999</v>
      </c>
      <c r="Y90" s="4">
        <v>13.3636</v>
      </c>
      <c r="Z90" s="4">
        <v>22.1738</v>
      </c>
      <c r="AA90" s="4">
        <v>0.5212</v>
      </c>
      <c r="AB90" s="4">
        <v>2.9000000000000001E-2</v>
      </c>
      <c r="AC90" s="4">
        <v>0</v>
      </c>
      <c r="AE90" s="177">
        <f t="shared" ca="1" si="217"/>
        <v>1399.3832918814905</v>
      </c>
      <c r="AF90" s="178">
        <f t="shared" ca="1" si="218"/>
        <v>1126.2332918814905</v>
      </c>
      <c r="AG90" s="178">
        <f t="shared" ca="1" si="219"/>
        <v>8.3582376888272663</v>
      </c>
      <c r="AH90" s="175"/>
      <c r="AI90" s="179">
        <f t="shared" ca="1" si="220"/>
        <v>1428.9512480390636</v>
      </c>
      <c r="AJ90" s="179">
        <f t="shared" ca="1" si="221"/>
        <v>7.2200293703571843</v>
      </c>
      <c r="AK90" s="179"/>
      <c r="AL90" s="179">
        <f t="shared" si="222"/>
        <v>1371.0622302570084</v>
      </c>
      <c r="AM90" s="179">
        <f t="shared" si="223"/>
        <v>4.5142192139965607</v>
      </c>
      <c r="AN90" s="180"/>
      <c r="AO90" s="179">
        <f t="shared" ca="1" si="224"/>
        <v>1384.5579008567709</v>
      </c>
      <c r="AP90" s="179">
        <f t="shared" ca="1" si="225"/>
        <v>1111.407900856771</v>
      </c>
      <c r="AQ90" s="179">
        <f t="shared" ca="1" si="226"/>
        <v>5.5242720112041601</v>
      </c>
      <c r="AR90" s="179"/>
      <c r="AS90" s="179">
        <f t="shared" ca="1" si="227"/>
        <v>1396.3193256034479</v>
      </c>
      <c r="AT90" s="179">
        <f t="shared" ca="1" si="228"/>
        <v>1123.1693256034478</v>
      </c>
      <c r="AU90" s="181">
        <f t="shared" ca="1" si="229"/>
        <v>5.9735402875160064</v>
      </c>
      <c r="AV90" s="80"/>
      <c r="AW90" s="181">
        <f t="shared" si="230"/>
        <v>1403.1075650269504</v>
      </c>
      <c r="AX90" s="181">
        <f t="shared" si="231"/>
        <v>1129.9575650269503</v>
      </c>
      <c r="AY90" s="181">
        <f t="shared" ca="1" si="232"/>
        <v>1428.9512480390636</v>
      </c>
      <c r="AZ90" s="181">
        <f t="shared" ca="1" si="233"/>
        <v>1155.8012480390635</v>
      </c>
      <c r="BA90" s="181">
        <f t="shared" ca="1" si="234"/>
        <v>7.2200293703571843</v>
      </c>
      <c r="BB90" s="181"/>
      <c r="BC90" s="181">
        <f t="shared" si="235"/>
        <v>1371.0622302570084</v>
      </c>
      <c r="BD90" s="181">
        <f t="shared" si="236"/>
        <v>4.5142192139965607</v>
      </c>
      <c r="BE90" s="181">
        <f t="shared" si="237"/>
        <v>1097.9122302570086</v>
      </c>
      <c r="BF90" s="181"/>
      <c r="BG90" s="181">
        <f t="shared" ca="1" si="238"/>
        <v>7.4498003982977963</v>
      </c>
      <c r="BH90" s="181">
        <f t="shared" ca="1" si="239"/>
        <v>8.078472079708618</v>
      </c>
      <c r="BI90" s="181">
        <f t="shared" ca="1" si="240"/>
        <v>1118.8405815652445</v>
      </c>
      <c r="BJ90" s="181">
        <f t="shared" ca="1" si="241"/>
        <v>1133.7224038307231</v>
      </c>
      <c r="BK90" s="181">
        <f t="shared" ca="1" si="242"/>
        <v>1133.7224038307231</v>
      </c>
      <c r="BL90" s="181"/>
      <c r="BM90" s="181">
        <f t="shared" si="243"/>
        <v>1107.4946192356529</v>
      </c>
      <c r="BN90" s="180"/>
      <c r="BO90" s="182">
        <f t="shared" ca="1" si="244"/>
        <v>0.73895738707382841</v>
      </c>
      <c r="BP90" s="182">
        <f t="shared" ca="1" si="245"/>
        <v>0.7275941801711866</v>
      </c>
      <c r="BQ90" s="182">
        <f t="shared" ca="1" si="246"/>
        <v>5.290887498351643E-2</v>
      </c>
      <c r="BR90" s="182">
        <f t="shared" ca="1" si="247"/>
        <v>1.281716248045075E-2</v>
      </c>
      <c r="BS90" s="182">
        <f t="shared" ca="1" si="248"/>
        <v>2.4476688930879009E-2</v>
      </c>
      <c r="BT90" s="182">
        <f t="shared" ca="1" si="249"/>
        <v>0.11466827751768742</v>
      </c>
      <c r="BU90" s="182">
        <f t="shared" si="250"/>
        <v>0.35207280818947695</v>
      </c>
      <c r="BV90" s="181">
        <f t="shared" ca="1" si="251"/>
        <v>1.284537992273197</v>
      </c>
      <c r="BW90" s="180"/>
      <c r="BX90" s="182">
        <f t="shared" si="252"/>
        <v>0.80191417684428157</v>
      </c>
      <c r="BY90" s="182">
        <f t="shared" si="253"/>
        <v>9.7963713019099952E-2</v>
      </c>
      <c r="BZ90" s="182">
        <f t="shared" si="254"/>
        <v>1.1360026739692691E-2</v>
      </c>
      <c r="CA90" s="182">
        <f t="shared" si="255"/>
        <v>3.82275510297094E-2</v>
      </c>
      <c r="CB90" s="182">
        <f t="shared" si="256"/>
        <v>8.5474329564956056E-2</v>
      </c>
      <c r="CC90" s="182">
        <f t="shared" si="257"/>
        <v>0</v>
      </c>
      <c r="CD90" s="182">
        <f t="shared" si="258"/>
        <v>1.0349397971977397</v>
      </c>
      <c r="CE90" s="182">
        <f t="shared" si="259"/>
        <v>0.27111815211654067</v>
      </c>
      <c r="CF90" s="180"/>
      <c r="CG90" s="181">
        <f t="shared" ca="1" si="260"/>
        <v>4.1435738633376786</v>
      </c>
      <c r="CH90" s="181">
        <f t="shared" ca="1" si="261"/>
        <v>3.4351747831342934</v>
      </c>
      <c r="CI90" s="181">
        <f t="shared" ca="1" si="262"/>
        <v>9.3520859703349153</v>
      </c>
      <c r="CJ90" s="181">
        <f t="shared" ca="1" si="263"/>
        <v>1139.4111260796167</v>
      </c>
      <c r="CK90" s="183">
        <f t="shared" ca="1" si="264"/>
        <v>0.26982540985620374</v>
      </c>
      <c r="CL90" s="79"/>
      <c r="CM90" s="181">
        <f t="shared" si="265"/>
        <v>-0.24664879853162452</v>
      </c>
      <c r="CN90" s="181">
        <f t="shared" si="266"/>
        <v>-0.65833989767440138</v>
      </c>
      <c r="CO90" s="181">
        <f t="shared" ca="1" si="267"/>
        <v>730.27832380153973</v>
      </c>
      <c r="CP90" s="184"/>
      <c r="CQ90" s="80">
        <f t="shared" si="268"/>
        <v>0.82741747903984852</v>
      </c>
      <c r="CR90" s="80">
        <f t="shared" si="269"/>
        <v>2.1305727649041983E-2</v>
      </c>
      <c r="CS90" s="80">
        <f t="shared" si="270"/>
        <v>0.37153182699377013</v>
      </c>
      <c r="CT90" s="80">
        <f t="shared" si="271"/>
        <v>0.10747059375987407</v>
      </c>
      <c r="CU90" s="80">
        <f t="shared" si="272"/>
        <v>2.2579955697303315E-3</v>
      </c>
      <c r="CV90" s="80">
        <f t="shared" si="273"/>
        <v>8.9915609374292618E-2</v>
      </c>
      <c r="CW90" s="80">
        <f t="shared" si="274"/>
        <v>0.17013121860760905</v>
      </c>
      <c r="CX90" s="80">
        <f t="shared" si="275"/>
        <v>0.16830725484631734</v>
      </c>
      <c r="CY90" s="80">
        <f t="shared" si="276"/>
        <v>4.0385932707163293E-2</v>
      </c>
      <c r="CZ90" s="80">
        <f t="shared" si="277"/>
        <v>8.6938965461689638E-3</v>
      </c>
      <c r="DA90" s="80">
        <f t="shared" si="278"/>
        <v>1.1523542937330959E-2</v>
      </c>
      <c r="DB90" s="80">
        <f t="shared" si="279"/>
        <v>1.8189410780311477</v>
      </c>
      <c r="DC90" s="80"/>
      <c r="DD90" s="80">
        <f t="shared" si="280"/>
        <v>0.45488965477400678</v>
      </c>
      <c r="DE90" s="80">
        <f t="shared" si="281"/>
        <v>1.1713258833047885E-2</v>
      </c>
      <c r="DF90" s="80">
        <f t="shared" si="282"/>
        <v>0.20425720848303805</v>
      </c>
      <c r="DG90" s="80">
        <f t="shared" si="283"/>
        <v>5.9084153443937852E-2</v>
      </c>
      <c r="DH90" s="80">
        <f t="shared" si="284"/>
        <v>1.2413791722018965E-3</v>
      </c>
      <c r="DI90" s="80">
        <f t="shared" si="285"/>
        <v>4.943294230927963E-2</v>
      </c>
      <c r="DJ90" s="80">
        <f t="shared" si="286"/>
        <v>9.3533111469318142E-2</v>
      </c>
      <c r="DK90" s="80">
        <f t="shared" si="287"/>
        <v>9.2530350146633633E-2</v>
      </c>
      <c r="DL90" s="80">
        <f t="shared" si="288"/>
        <v>2.2202991177085133E-2</v>
      </c>
      <c r="DM90" s="80">
        <f t="shared" si="289"/>
        <v>4.7796471535952022E-3</v>
      </c>
      <c r="DN90" s="80">
        <f t="shared" si="290"/>
        <v>6.3353030378555386E-3</v>
      </c>
      <c r="DO90" s="80">
        <f t="shared" si="291"/>
        <v>0.99999999999999989</v>
      </c>
      <c r="DP90" s="80">
        <f t="shared" si="292"/>
        <v>45.553137932936217</v>
      </c>
      <c r="DQ90" s="80">
        <f t="shared" si="293"/>
        <v>0.79971306980359258</v>
      </c>
      <c r="DR90" s="80">
        <f t="shared" si="294"/>
        <v>2.0589943764803678E-2</v>
      </c>
      <c r="DS90" s="80">
        <f t="shared" si="295"/>
        <v>5.1012642088641737E-2</v>
      </c>
      <c r="DT90" s="80">
        <f t="shared" si="296"/>
        <v>0.10744449269552823</v>
      </c>
      <c r="DU90" s="80">
        <f t="shared" si="297"/>
        <v>2.9786784140969163E-3</v>
      </c>
      <c r="DV90" s="80">
        <f t="shared" si="298"/>
        <v>0.33156677682833635</v>
      </c>
      <c r="DW90" s="80">
        <f t="shared" si="299"/>
        <v>0.39541419537995703</v>
      </c>
      <c r="DX90" s="80">
        <f t="shared" si="300"/>
        <v>8.4093134921723357E-3</v>
      </c>
      <c r="DY90" s="80">
        <f t="shared" si="301"/>
        <v>3.0786869930782626E-4</v>
      </c>
      <c r="DZ90" s="80">
        <f t="shared" si="302"/>
        <v>0</v>
      </c>
      <c r="EA90" s="80">
        <f t="shared" si="303"/>
        <v>1.7174369811664367</v>
      </c>
      <c r="EB90" s="80"/>
      <c r="EC90" s="80">
        <f t="shared" si="304"/>
        <v>1.5994261396071852</v>
      </c>
      <c r="ED90" s="80">
        <f t="shared" si="305"/>
        <v>4.1179887529607356E-2</v>
      </c>
      <c r="EE90" s="80">
        <f t="shared" si="306"/>
        <v>0.15303792626592522</v>
      </c>
      <c r="EF90" s="80">
        <f t="shared" si="307"/>
        <v>0.10744449269552823</v>
      </c>
      <c r="EG90" s="80">
        <f t="shared" si="308"/>
        <v>2.9786784140969163E-3</v>
      </c>
      <c r="EH90" s="80">
        <f t="shared" si="309"/>
        <v>0.33156677682833635</v>
      </c>
      <c r="EI90" s="80">
        <f t="shared" si="310"/>
        <v>0.39541419537995703</v>
      </c>
      <c r="EJ90" s="80">
        <f t="shared" si="311"/>
        <v>8.4093134921723357E-3</v>
      </c>
      <c r="EK90" s="80">
        <f t="shared" si="312"/>
        <v>3.0786869930782626E-4</v>
      </c>
      <c r="EL90" s="80">
        <f t="shared" si="313"/>
        <v>0</v>
      </c>
      <c r="EM90" s="80">
        <f t="shared" si="314"/>
        <v>2.6397652789121171</v>
      </c>
      <c r="EN90" s="80">
        <f t="shared" si="315"/>
        <v>2.2729293577467922</v>
      </c>
      <c r="EO90" s="80"/>
      <c r="EP90" s="80">
        <f t="shared" si="316"/>
        <v>1.8176913141303952</v>
      </c>
      <c r="EQ90" s="80">
        <f t="shared" si="317"/>
        <v>4.6799487657377792E-2</v>
      </c>
      <c r="ER90" s="80">
        <f t="shared" si="318"/>
        <v>0.1823086858696048</v>
      </c>
      <c r="ES90" s="80">
        <f t="shared" si="319"/>
        <v>4.9587577769402091E-2</v>
      </c>
      <c r="ET90" s="80">
        <f t="shared" si="320"/>
        <v>0.23189626363900689</v>
      </c>
      <c r="EU90" s="80">
        <f t="shared" si="321"/>
        <v>0.2442137417758769</v>
      </c>
      <c r="EV90" s="80">
        <f t="shared" si="322"/>
        <v>6.7703256146875376E-3</v>
      </c>
      <c r="EW90" s="80">
        <f t="shared" si="323"/>
        <v>0.75362786110660451</v>
      </c>
      <c r="EX90" s="80">
        <f t="shared" si="324"/>
        <v>0.89874853314893033</v>
      </c>
      <c r="EY90" s="80">
        <f t="shared" si="325"/>
        <v>3.82275510297094E-2</v>
      </c>
      <c r="EZ90" s="80">
        <f t="shared" si="326"/>
        <v>1.3995276099761555E-3</v>
      </c>
      <c r="FA90" s="80">
        <f t="shared" si="327"/>
        <v>0</v>
      </c>
      <c r="FB90" s="80">
        <f t="shared" si="328"/>
        <v>4.039374605712565</v>
      </c>
      <c r="FC90" s="80">
        <f t="shared" si="329"/>
        <v>7.7349683815156528E-2</v>
      </c>
      <c r="FD90" s="80">
        <f t="shared" si="330"/>
        <v>0.11697238178468794</v>
      </c>
      <c r="FE90" s="80">
        <f t="shared" si="331"/>
        <v>3.82275510297094E-2</v>
      </c>
      <c r="FF90" s="80">
        <f t="shared" si="332"/>
        <v>1.1360026739692691E-2</v>
      </c>
      <c r="FG90" s="80">
        <f t="shared" si="333"/>
        <v>8.5474329564956056E-2</v>
      </c>
      <c r="FH90" s="80">
        <f t="shared" si="334"/>
        <v>0</v>
      </c>
      <c r="FI90" s="184">
        <f t="shared" si="335"/>
        <v>0.80191417684428157</v>
      </c>
      <c r="FJ90" s="80">
        <f t="shared" si="336"/>
        <v>9.7963713019099952E-2</v>
      </c>
      <c r="FK90" s="80">
        <f t="shared" si="337"/>
        <v>1.0349397971977397</v>
      </c>
      <c r="FL90" s="80">
        <f t="shared" si="338"/>
        <v>0.80191417684428157</v>
      </c>
      <c r="FM90" s="80">
        <f t="shared" si="339"/>
        <v>2.2797958526600119</v>
      </c>
      <c r="FN90" s="80">
        <f t="shared" si="340"/>
        <v>-3.6651385978129589</v>
      </c>
      <c r="FO90" s="80">
        <f t="shared" si="341"/>
        <v>-3.6651385978129589</v>
      </c>
      <c r="FP90" s="80">
        <f t="shared" si="342"/>
        <v>0.45553137932936216</v>
      </c>
      <c r="FQ90" s="185">
        <f t="shared" ca="1" si="343"/>
        <v>1428.9512480390636</v>
      </c>
      <c r="FR90" s="185">
        <f t="shared" ca="1" si="344"/>
        <v>7.2200293703571843</v>
      </c>
      <c r="FS90" s="80">
        <f t="shared" ca="1" si="345"/>
        <v>0.14289512480390634</v>
      </c>
      <c r="FT90" s="184">
        <f t="shared" ca="1" si="346"/>
        <v>-1.470671996621743</v>
      </c>
      <c r="FU90" s="184">
        <f t="shared" ca="1" si="347"/>
        <v>5.6877507986857951</v>
      </c>
      <c r="FV90" s="80">
        <f t="shared" si="348"/>
        <v>175.14913110824551</v>
      </c>
      <c r="FW90" s="80">
        <f t="shared" si="349"/>
        <v>5.3258158284866776E-2</v>
      </c>
      <c r="FX90" s="184">
        <f t="shared" si="350"/>
        <v>75.52580078136522</v>
      </c>
      <c r="FY90" s="184">
        <f t="shared" si="351"/>
        <v>314.2646790233789</v>
      </c>
      <c r="FZ90" s="184">
        <f t="shared" si="352"/>
        <v>1.6611494615586205E-3</v>
      </c>
      <c r="GA90" s="184">
        <f t="shared" si="353"/>
        <v>0.27111815211654067</v>
      </c>
      <c r="GB90" s="80">
        <f t="shared" si="354"/>
        <v>0.94374640979332725</v>
      </c>
      <c r="GC90" s="80">
        <f t="shared" si="355"/>
        <v>0.17373674924193641</v>
      </c>
      <c r="GD90" s="80">
        <f t="shared" si="356"/>
        <v>0.13299976186507453</v>
      </c>
      <c r="GE90" s="80">
        <f t="shared" si="357"/>
        <v>0.90361293457322001</v>
      </c>
      <c r="GF90" s="80">
        <f t="shared" si="358"/>
        <v>1.6878984494104854E-2</v>
      </c>
      <c r="GG90" s="80">
        <f t="shared" si="359"/>
        <v>0.16686405796072037</v>
      </c>
      <c r="GH90" s="80">
        <f t="shared" si="360"/>
        <v>0.86700023813492544</v>
      </c>
      <c r="GI90" s="80">
        <f t="shared" si="361"/>
        <v>0.31586826012791402</v>
      </c>
      <c r="GJ90" s="80">
        <f t="shared" si="362"/>
        <v>-9.3867023367448545E-3</v>
      </c>
      <c r="GK90" s="80">
        <f t="shared" si="363"/>
        <v>2.076376391205911E-2</v>
      </c>
      <c r="GL90" s="80">
        <f t="shared" si="364"/>
        <v>2.076376391205911E-2</v>
      </c>
      <c r="GM90" s="80">
        <f t="shared" si="365"/>
        <v>0.14610029404866126</v>
      </c>
      <c r="GN90" s="80">
        <f t="shared" si="366"/>
        <v>3.5489826294613641E-2</v>
      </c>
      <c r="GO90" s="80">
        <f t="shared" si="367"/>
        <v>0.7181380348119909</v>
      </c>
      <c r="GP90" s="80">
        <f t="shared" si="368"/>
        <v>0.89874853314893033</v>
      </c>
      <c r="GQ90" s="80">
        <f t="shared" si="369"/>
        <v>3.82275510297094E-2</v>
      </c>
      <c r="GR90" s="80">
        <f t="shared" si="370"/>
        <v>440.70383255267177</v>
      </c>
      <c r="GS90" s="80">
        <f t="shared" si="371"/>
        <v>11.760708383289431</v>
      </c>
      <c r="GT90" s="80">
        <f t="shared" si="372"/>
        <v>2.296486393104491</v>
      </c>
      <c r="GU90" s="80">
        <f t="shared" si="373"/>
        <v>9.4443002916422177E-6</v>
      </c>
      <c r="GV90" s="80">
        <f t="shared" si="374"/>
        <v>1936.1768500642365</v>
      </c>
      <c r="GW90" s="80">
        <f t="shared" si="375"/>
        <v>-8.3274253695965732E-3</v>
      </c>
      <c r="GX90" s="184">
        <f t="shared" ca="1" si="376"/>
        <v>22.326710970334918</v>
      </c>
      <c r="GY90" s="81" t="e">
        <f>#REF!</f>
        <v>#REF!</v>
      </c>
      <c r="GZ90" s="81" t="e">
        <f>#REF!</f>
        <v>#REF!</v>
      </c>
      <c r="HA90" s="81">
        <f t="shared" si="377"/>
        <v>7.1178459173391859</v>
      </c>
      <c r="HB90" s="81">
        <f t="shared" si="378"/>
        <v>4.672253924675978</v>
      </c>
      <c r="HC90" s="81" t="e">
        <f t="shared" si="379"/>
        <v>#REF!</v>
      </c>
      <c r="HD90" s="80">
        <f t="shared" si="380"/>
        <v>440.70383255267177</v>
      </c>
      <c r="HE90" s="80">
        <f t="shared" si="381"/>
        <v>11.760708383289431</v>
      </c>
      <c r="HF90" s="81">
        <f t="shared" si="382"/>
        <v>-0.50018993634617459</v>
      </c>
      <c r="HG90" s="81"/>
      <c r="HH90" s="82">
        <f t="shared" si="383"/>
        <v>0.17363438357540792</v>
      </c>
      <c r="HI90" s="82">
        <f t="shared" si="384"/>
        <v>0.75362786110660451</v>
      </c>
      <c r="HJ90" s="82">
        <f t="shared" si="385"/>
        <v>3.82275510297094E-2</v>
      </c>
      <c r="HK90" s="82">
        <f t="shared" si="386"/>
        <v>0</v>
      </c>
      <c r="HL90" s="82">
        <f t="shared" si="387"/>
        <v>3.9122132785447128E-2</v>
      </c>
      <c r="HM90" s="82">
        <f t="shared" si="388"/>
        <v>0</v>
      </c>
      <c r="HN90" s="82">
        <f t="shared" si="389"/>
        <v>0</v>
      </c>
      <c r="HO90" s="82">
        <f t="shared" si="390"/>
        <v>4.9587577769402091E-2</v>
      </c>
      <c r="HP90" s="82">
        <f t="shared" si="391"/>
        <v>0.14318655308415768</v>
      </c>
      <c r="HQ90" s="82">
        <f t="shared" si="392"/>
        <v>0.18725488347145272</v>
      </c>
      <c r="HR90" s="82">
        <f t="shared" si="393"/>
        <v>0.58228298716272997</v>
      </c>
      <c r="HS90" s="82">
        <f t="shared" si="394"/>
        <v>0.13415686011659547</v>
      </c>
      <c r="HT90" s="82">
        <f t="shared" si="395"/>
        <v>5.1222379808316856E-2</v>
      </c>
      <c r="HU90" s="82">
        <f t="shared" si="396"/>
        <v>1.1801536013043474E-2</v>
      </c>
      <c r="HV90" s="82">
        <f t="shared" si="397"/>
        <v>3.82275510297094E-2</v>
      </c>
      <c r="HW90" s="82"/>
      <c r="HX90" s="186">
        <f t="shared" si="398"/>
        <v>-8.8108567630156315E-7</v>
      </c>
      <c r="HY90" s="186">
        <f t="shared" si="399"/>
        <v>1.6964559723287397E-12</v>
      </c>
      <c r="HZ90" s="186">
        <f t="shared" si="400"/>
        <v>2.6929423233483432E-5</v>
      </c>
      <c r="IA90" s="186">
        <f t="shared" si="401"/>
        <v>7.4938448104184351E-9</v>
      </c>
      <c r="IB90" s="82">
        <f t="shared" si="402"/>
        <v>2.296486393104491</v>
      </c>
      <c r="IC90" s="82" t="e">
        <f t="shared" ca="1" si="403"/>
        <v>#REF!</v>
      </c>
      <c r="ID90" s="82" t="e">
        <f ca="1">ID$8+ID$9*IE90+ID$10*#REF!+ID$11*EW90/(EW90+EU90)</f>
        <v>#REF!</v>
      </c>
      <c r="IE90" s="82" t="e">
        <f t="shared" ca="1" si="404"/>
        <v>#REF!</v>
      </c>
      <c r="IF90" s="82" t="e">
        <f ca="1">IF$8+IF$9*IE90+IF$10*#REF!+IF$11*(EW90/(EW90+EU90))</f>
        <v>#REF!</v>
      </c>
      <c r="IG90" s="82" t="e">
        <f t="shared" ca="1" si="405"/>
        <v>#REF!</v>
      </c>
      <c r="IH90" s="184">
        <f t="shared" si="406"/>
        <v>5.3258158284866776E-2</v>
      </c>
      <c r="II90" s="187">
        <f t="shared" si="407"/>
        <v>-25</v>
      </c>
      <c r="IJ90" s="187"/>
      <c r="IK90" s="82">
        <f t="shared" si="408"/>
        <v>2.0720172765480411</v>
      </c>
      <c r="IL90" s="187">
        <f t="shared" si="409"/>
        <v>1936.1768500642365</v>
      </c>
      <c r="IM90" s="186">
        <f t="shared" si="410"/>
        <v>1.2082599611143708E-5</v>
      </c>
    </row>
    <row r="91" spans="1:247" ht="14" x14ac:dyDescent="0.2">
      <c r="A91" s="189" t="s">
        <v>233</v>
      </c>
      <c r="F91" s="193">
        <v>49.714800035873971</v>
      </c>
      <c r="G91" s="193">
        <v>1.7018759577322948</v>
      </c>
      <c r="H91" s="193">
        <v>18.940878306055897</v>
      </c>
      <c r="I91" s="193">
        <v>7.7213752675094165</v>
      </c>
      <c r="J91" s="193">
        <v>0.16017656072774539</v>
      </c>
      <c r="K91" s="193">
        <v>3.6239946864652395</v>
      </c>
      <c r="L91" s="193">
        <v>9.5405163983463357</v>
      </c>
      <c r="M91" s="193">
        <v>5.2157492586972092</v>
      </c>
      <c r="N91" s="193">
        <v>1.9020966586419767</v>
      </c>
      <c r="O91" s="193">
        <v>0.66072831300194967</v>
      </c>
      <c r="P91" s="193">
        <v>0.81780855694797228</v>
      </c>
      <c r="Q91" s="194">
        <v>1.5</v>
      </c>
      <c r="R91" s="176">
        <f t="shared" ca="1" si="216"/>
        <v>12.871518542075393</v>
      </c>
      <c r="T91" s="4">
        <v>46.750799999999998</v>
      </c>
      <c r="U91" s="4">
        <v>2.2641</v>
      </c>
      <c r="V91" s="4">
        <v>5.8898999999999999</v>
      </c>
      <c r="W91" s="4">
        <v>8.1975999999999996</v>
      </c>
      <c r="X91" s="4">
        <v>0.1696</v>
      </c>
      <c r="Y91" s="4">
        <v>12.598699999999999</v>
      </c>
      <c r="Z91" s="4">
        <v>22.082799999999999</v>
      </c>
      <c r="AA91" s="4">
        <v>0.62860000000000005</v>
      </c>
      <c r="AB91" s="4">
        <v>2.8000000000000001E-2</v>
      </c>
      <c r="AC91" s="4">
        <v>0</v>
      </c>
      <c r="AE91" s="177">
        <f t="shared" ca="1" si="217"/>
        <v>1409.3991192168507</v>
      </c>
      <c r="AF91" s="178">
        <f t="shared" ca="1" si="218"/>
        <v>1136.2491192168509</v>
      </c>
      <c r="AG91" s="178">
        <f t="shared" ca="1" si="219"/>
        <v>9.5719940832849097</v>
      </c>
      <c r="AH91" s="175"/>
      <c r="AI91" s="179">
        <f t="shared" ca="1" si="220"/>
        <v>1442.0348641227838</v>
      </c>
      <c r="AJ91" s="179">
        <f t="shared" ca="1" si="221"/>
        <v>8.7437759224467264</v>
      </c>
      <c r="AK91" s="179"/>
      <c r="AL91" s="179">
        <f t="shared" si="222"/>
        <v>1379.2986113907461</v>
      </c>
      <c r="AM91" s="179">
        <f t="shared" si="223"/>
        <v>5.5934780199127152</v>
      </c>
      <c r="AN91" s="180"/>
      <c r="AO91" s="179">
        <f t="shared" ca="1" si="224"/>
        <v>1395.3579946468676</v>
      </c>
      <c r="AP91" s="179">
        <f t="shared" ca="1" si="225"/>
        <v>1122.2079946468675</v>
      </c>
      <c r="AQ91" s="179">
        <f t="shared" ca="1" si="226"/>
        <v>6.9276468195877579</v>
      </c>
      <c r="AR91" s="179"/>
      <c r="AS91" s="179">
        <f t="shared" ca="1" si="227"/>
        <v>1408.8411570588726</v>
      </c>
      <c r="AT91" s="179">
        <f t="shared" ca="1" si="228"/>
        <v>1135.6911570588727</v>
      </c>
      <c r="AU91" s="181">
        <f t="shared" ca="1" si="229"/>
        <v>7.4522570586623997</v>
      </c>
      <c r="AV91" s="80"/>
      <c r="AW91" s="181">
        <f t="shared" si="230"/>
        <v>1413.7510983664115</v>
      </c>
      <c r="AX91" s="181">
        <f t="shared" si="231"/>
        <v>1140.6010983664114</v>
      </c>
      <c r="AY91" s="181">
        <f t="shared" ca="1" si="232"/>
        <v>1442.0348641227838</v>
      </c>
      <c r="AZ91" s="181">
        <f t="shared" ca="1" si="233"/>
        <v>1168.8848641227837</v>
      </c>
      <c r="BA91" s="181">
        <f t="shared" ca="1" si="234"/>
        <v>8.7437759224467264</v>
      </c>
      <c r="BB91" s="181"/>
      <c r="BC91" s="181">
        <f t="shared" si="235"/>
        <v>1379.2986113907461</v>
      </c>
      <c r="BD91" s="181">
        <f t="shared" si="236"/>
        <v>5.5934780199127152</v>
      </c>
      <c r="BE91" s="181">
        <f t="shared" si="237"/>
        <v>1106.1486113907463</v>
      </c>
      <c r="BF91" s="181"/>
      <c r="BG91" s="181">
        <f t="shared" ca="1" si="238"/>
        <v>8.8240011760348711</v>
      </c>
      <c r="BH91" s="181">
        <f t="shared" ca="1" si="239"/>
        <v>9.5047176398131015</v>
      </c>
      <c r="BI91" s="181">
        <f t="shared" ca="1" si="240"/>
        <v>1130.0972414044277</v>
      </c>
      <c r="BJ91" s="181">
        <f t="shared" ca="1" si="241"/>
        <v>1146.654288987052</v>
      </c>
      <c r="BK91" s="181">
        <f t="shared" ca="1" si="242"/>
        <v>1146.654288987052</v>
      </c>
      <c r="BL91" s="181"/>
      <c r="BM91" s="181">
        <f t="shared" si="243"/>
        <v>1112.8435685746927</v>
      </c>
      <c r="BN91" s="180"/>
      <c r="BO91" s="182">
        <f t="shared" ca="1" si="244"/>
        <v>0.72192553300726614</v>
      </c>
      <c r="BP91" s="182">
        <f t="shared" ca="1" si="245"/>
        <v>0.69959876296683265</v>
      </c>
      <c r="BQ91" s="182">
        <f t="shared" ca="1" si="246"/>
        <v>5.463142099860796E-2</v>
      </c>
      <c r="BR91" s="182">
        <f t="shared" ca="1" si="247"/>
        <v>1.3607500503391764E-2</v>
      </c>
      <c r="BS91" s="182">
        <f t="shared" ca="1" si="248"/>
        <v>2.4482609801449066E-2</v>
      </c>
      <c r="BT91" s="182">
        <f t="shared" ca="1" si="249"/>
        <v>0.11146559090529998</v>
      </c>
      <c r="BU91" s="182">
        <f t="shared" si="250"/>
        <v>0.35207280818947695</v>
      </c>
      <c r="BV91" s="181">
        <f t="shared" ca="1" si="251"/>
        <v>1.2558586933650584</v>
      </c>
      <c r="BW91" s="180"/>
      <c r="BX91" s="182">
        <f t="shared" si="252"/>
        <v>0.79291017848919243</v>
      </c>
      <c r="BY91" s="182">
        <f t="shared" si="253"/>
        <v>9.2217441742411588E-2</v>
      </c>
      <c r="BZ91" s="182">
        <f t="shared" si="254"/>
        <v>4.0824738166190394E-4</v>
      </c>
      <c r="CA91" s="182">
        <f t="shared" si="255"/>
        <v>4.6462047172669933E-2</v>
      </c>
      <c r="CB91" s="182">
        <f t="shared" si="256"/>
        <v>0.10867651724519872</v>
      </c>
      <c r="CC91" s="182">
        <f t="shared" si="257"/>
        <v>0</v>
      </c>
      <c r="CD91" s="182">
        <f t="shared" si="258"/>
        <v>1.0406744320311345</v>
      </c>
      <c r="CE91" s="182">
        <f t="shared" si="259"/>
        <v>0.30538934508871751</v>
      </c>
      <c r="CF91" s="180"/>
      <c r="CG91" s="181">
        <f t="shared" ca="1" si="260"/>
        <v>5.2826665890552249</v>
      </c>
      <c r="CH91" s="181">
        <f t="shared" ca="1" si="261"/>
        <v>3.9154320792654609</v>
      </c>
      <c r="CI91" s="181">
        <f t="shared" ca="1" si="262"/>
        <v>11.600184514483637</v>
      </c>
      <c r="CJ91" s="181">
        <f t="shared" ca="1" si="263"/>
        <v>1123.4409610807829</v>
      </c>
      <c r="CK91" s="183">
        <f t="shared" ca="1" si="264"/>
        <v>0.27278659517235232</v>
      </c>
      <c r="CL91" s="79"/>
      <c r="CM91" s="181">
        <f t="shared" si="265"/>
        <v>-0.33190510366196257</v>
      </c>
      <c r="CN91" s="181">
        <f t="shared" si="266"/>
        <v>-0.81620638170622151</v>
      </c>
      <c r="CO91" s="181">
        <f t="shared" ca="1" si="267"/>
        <v>664.05126348306396</v>
      </c>
      <c r="CP91" s="184"/>
      <c r="CQ91" s="80">
        <f t="shared" si="268"/>
        <v>0.82741747903984852</v>
      </c>
      <c r="CR91" s="80">
        <f t="shared" si="269"/>
        <v>2.1305727649041983E-2</v>
      </c>
      <c r="CS91" s="80">
        <f t="shared" si="270"/>
        <v>0.37153182699377013</v>
      </c>
      <c r="CT91" s="80">
        <f t="shared" si="271"/>
        <v>0.10747059375987407</v>
      </c>
      <c r="CU91" s="80">
        <f t="shared" si="272"/>
        <v>2.2579955697303315E-3</v>
      </c>
      <c r="CV91" s="80">
        <f t="shared" si="273"/>
        <v>8.9915609374292618E-2</v>
      </c>
      <c r="CW91" s="80">
        <f t="shared" si="274"/>
        <v>0.17013121860760905</v>
      </c>
      <c r="CX91" s="80">
        <f t="shared" si="275"/>
        <v>0.16830725484631734</v>
      </c>
      <c r="CY91" s="80">
        <f t="shared" si="276"/>
        <v>4.0385932707163293E-2</v>
      </c>
      <c r="CZ91" s="80">
        <f t="shared" si="277"/>
        <v>8.6938965461689638E-3</v>
      </c>
      <c r="DA91" s="80">
        <f t="shared" si="278"/>
        <v>1.1523542937330959E-2</v>
      </c>
      <c r="DB91" s="80">
        <f t="shared" si="279"/>
        <v>1.8189410780311477</v>
      </c>
      <c r="DC91" s="80"/>
      <c r="DD91" s="80">
        <f t="shared" si="280"/>
        <v>0.45488965477400678</v>
      </c>
      <c r="DE91" s="80">
        <f t="shared" si="281"/>
        <v>1.1713258833047885E-2</v>
      </c>
      <c r="DF91" s="80">
        <f t="shared" si="282"/>
        <v>0.20425720848303805</v>
      </c>
      <c r="DG91" s="80">
        <f t="shared" si="283"/>
        <v>5.9084153443937852E-2</v>
      </c>
      <c r="DH91" s="80">
        <f t="shared" si="284"/>
        <v>1.2413791722018965E-3</v>
      </c>
      <c r="DI91" s="80">
        <f t="shared" si="285"/>
        <v>4.943294230927963E-2</v>
      </c>
      <c r="DJ91" s="80">
        <f t="shared" si="286"/>
        <v>9.3533111469318142E-2</v>
      </c>
      <c r="DK91" s="80">
        <f t="shared" si="287"/>
        <v>9.2530350146633633E-2</v>
      </c>
      <c r="DL91" s="80">
        <f t="shared" si="288"/>
        <v>2.2202991177085133E-2</v>
      </c>
      <c r="DM91" s="80">
        <f t="shared" si="289"/>
        <v>4.7796471535952022E-3</v>
      </c>
      <c r="DN91" s="80">
        <f t="shared" si="290"/>
        <v>6.3353030378555386E-3</v>
      </c>
      <c r="DO91" s="80">
        <f t="shared" si="291"/>
        <v>0.99999999999999989</v>
      </c>
      <c r="DP91" s="80">
        <f t="shared" si="292"/>
        <v>45.553137932936217</v>
      </c>
      <c r="DQ91" s="80">
        <f t="shared" si="293"/>
        <v>0.77808678806277176</v>
      </c>
      <c r="DR91" s="80">
        <f t="shared" si="294"/>
        <v>2.834419145004682E-2</v>
      </c>
      <c r="DS91" s="80">
        <f t="shared" si="295"/>
        <v>5.7766204725336161E-2</v>
      </c>
      <c r="DT91" s="80">
        <f t="shared" si="296"/>
        <v>0.11409896668448244</v>
      </c>
      <c r="DU91" s="80">
        <f t="shared" si="297"/>
        <v>2.3908370044052863E-3</v>
      </c>
      <c r="DV91" s="80">
        <f t="shared" si="298"/>
        <v>0.31258869999305283</v>
      </c>
      <c r="DW91" s="80">
        <f t="shared" si="299"/>
        <v>0.39379143826211627</v>
      </c>
      <c r="DX91" s="80">
        <f t="shared" si="300"/>
        <v>1.0142161283920818E-2</v>
      </c>
      <c r="DY91" s="80">
        <f t="shared" si="301"/>
        <v>2.9725253726272879E-4</v>
      </c>
      <c r="DZ91" s="80">
        <f t="shared" si="302"/>
        <v>0</v>
      </c>
      <c r="EA91" s="80">
        <f t="shared" si="303"/>
        <v>1.6975065400033946</v>
      </c>
      <c r="EB91" s="80"/>
      <c r="EC91" s="80">
        <f t="shared" si="304"/>
        <v>1.5561735761255435</v>
      </c>
      <c r="ED91" s="80">
        <f t="shared" si="305"/>
        <v>5.6688382900093641E-2</v>
      </c>
      <c r="EE91" s="80">
        <f t="shared" si="306"/>
        <v>0.17329861417600848</v>
      </c>
      <c r="EF91" s="80">
        <f t="shared" si="307"/>
        <v>0.11409896668448244</v>
      </c>
      <c r="EG91" s="80">
        <f t="shared" si="308"/>
        <v>2.3908370044052863E-3</v>
      </c>
      <c r="EH91" s="80">
        <f t="shared" si="309"/>
        <v>0.31258869999305283</v>
      </c>
      <c r="EI91" s="80">
        <f t="shared" si="310"/>
        <v>0.39379143826211627</v>
      </c>
      <c r="EJ91" s="80">
        <f t="shared" si="311"/>
        <v>1.0142161283920818E-2</v>
      </c>
      <c r="EK91" s="80">
        <f t="shared" si="312"/>
        <v>2.9725253726272879E-4</v>
      </c>
      <c r="EL91" s="80">
        <f t="shared" si="313"/>
        <v>0</v>
      </c>
      <c r="EM91" s="80">
        <f t="shared" si="314"/>
        <v>2.6194699289668861</v>
      </c>
      <c r="EN91" s="80">
        <f t="shared" si="315"/>
        <v>2.2905397514398604</v>
      </c>
      <c r="EO91" s="80"/>
      <c r="EP91" s="80">
        <f t="shared" si="316"/>
        <v>1.7822387181279407</v>
      </c>
      <c r="EQ91" s="80">
        <f t="shared" si="317"/>
        <v>6.4923497238754055E-2</v>
      </c>
      <c r="ER91" s="80">
        <f t="shared" si="318"/>
        <v>0.21776128187205934</v>
      </c>
      <c r="ES91" s="80">
        <f t="shared" si="319"/>
        <v>4.6870294554331837E-2</v>
      </c>
      <c r="ET91" s="80">
        <f t="shared" si="320"/>
        <v>0.26463157642639118</v>
      </c>
      <c r="EU91" s="80">
        <f t="shared" si="321"/>
        <v>0.26134821878901932</v>
      </c>
      <c r="EV91" s="80">
        <f t="shared" si="322"/>
        <v>5.4763071978037045E-3</v>
      </c>
      <c r="EW91" s="80">
        <f t="shared" si="323"/>
        <v>0.71599684318499635</v>
      </c>
      <c r="EX91" s="80">
        <f t="shared" si="324"/>
        <v>0.90199494311605299</v>
      </c>
      <c r="EY91" s="80">
        <f t="shared" si="325"/>
        <v>4.6462047172669933E-2</v>
      </c>
      <c r="EZ91" s="80">
        <f t="shared" si="326"/>
        <v>1.3617375056332772E-3</v>
      </c>
      <c r="FA91" s="80">
        <f t="shared" si="327"/>
        <v>0</v>
      </c>
      <c r="FB91" s="80">
        <f t="shared" si="328"/>
        <v>4.0444338887592624</v>
      </c>
      <c r="FC91" s="80">
        <f t="shared" si="329"/>
        <v>8.7506040012889336E-2</v>
      </c>
      <c r="FD91" s="80">
        <f t="shared" si="330"/>
        <v>0.13183715688692388</v>
      </c>
      <c r="FE91" s="80">
        <f t="shared" si="331"/>
        <v>4.6462047172669933E-2</v>
      </c>
      <c r="FF91" s="80">
        <f t="shared" si="332"/>
        <v>4.0824738166190394E-4</v>
      </c>
      <c r="FG91" s="80">
        <f t="shared" si="333"/>
        <v>0.10867651724519872</v>
      </c>
      <c r="FH91" s="80">
        <f t="shared" si="334"/>
        <v>0</v>
      </c>
      <c r="FI91" s="184">
        <f t="shared" si="335"/>
        <v>0.79291017848919243</v>
      </c>
      <c r="FJ91" s="80">
        <f t="shared" si="336"/>
        <v>9.2217441742411588E-2</v>
      </c>
      <c r="FK91" s="80">
        <f t="shared" si="337"/>
        <v>1.0406744320311345</v>
      </c>
      <c r="FL91" s="80">
        <f t="shared" si="338"/>
        <v>0.79291017848919232</v>
      </c>
      <c r="FM91" s="80">
        <f t="shared" si="339"/>
        <v>2.4748751553594328</v>
      </c>
      <c r="FN91" s="80">
        <f t="shared" si="340"/>
        <v>-3.4587676516254433</v>
      </c>
      <c r="FO91" s="80">
        <f t="shared" si="341"/>
        <v>-3.4587676516254429</v>
      </c>
      <c r="FP91" s="80">
        <f t="shared" si="342"/>
        <v>0.45553137932936216</v>
      </c>
      <c r="FQ91" s="185">
        <f t="shared" ca="1" si="343"/>
        <v>1442.0348641227838</v>
      </c>
      <c r="FR91" s="185">
        <f t="shared" ca="1" si="344"/>
        <v>8.7437759224467264</v>
      </c>
      <c r="FS91" s="80">
        <f t="shared" ca="1" si="345"/>
        <v>0.14420348641227837</v>
      </c>
      <c r="FT91" s="184">
        <f t="shared" ca="1" si="346"/>
        <v>-2.522916931029608</v>
      </c>
      <c r="FU91" s="184">
        <f t="shared" ca="1" si="347"/>
        <v>5.6882646101007843</v>
      </c>
      <c r="FV91" s="80">
        <f t="shared" si="348"/>
        <v>175.4053494807446</v>
      </c>
      <c r="FW91" s="80">
        <f t="shared" si="349"/>
        <v>4.2341568441790094E-2</v>
      </c>
      <c r="FX91" s="184">
        <f t="shared" si="350"/>
        <v>73.25937082434784</v>
      </c>
      <c r="FY91" s="184">
        <f t="shared" si="351"/>
        <v>314.06251074172337</v>
      </c>
      <c r="FZ91" s="184">
        <f t="shared" si="352"/>
        <v>1.6611494615586205E-3</v>
      </c>
      <c r="GA91" s="184">
        <f t="shared" si="353"/>
        <v>0.30538934508871751</v>
      </c>
      <c r="GB91" s="80">
        <f t="shared" si="354"/>
        <v>0.95393329748652655</v>
      </c>
      <c r="GC91" s="80">
        <f t="shared" si="355"/>
        <v>0.19929983180597521</v>
      </c>
      <c r="GD91" s="80">
        <f t="shared" si="356"/>
        <v>0.13420592336818749</v>
      </c>
      <c r="GE91" s="80">
        <f t="shared" si="357"/>
        <v>0.88820620820691421</v>
      </c>
      <c r="GF91" s="80">
        <f t="shared" si="358"/>
        <v>1.6328137542120924E-3</v>
      </c>
      <c r="GG91" s="80">
        <f t="shared" si="359"/>
        <v>0.17384217877612998</v>
      </c>
      <c r="GH91" s="80">
        <f t="shared" si="360"/>
        <v>0.86579407663181251</v>
      </c>
      <c r="GI91" s="80">
        <f t="shared" si="361"/>
        <v>0.30981747441060492</v>
      </c>
      <c r="GJ91" s="80">
        <f t="shared" si="362"/>
        <v>-8.0083359339740475E-3</v>
      </c>
      <c r="GK91" s="80">
        <f t="shared" si="363"/>
        <v>1.8148210463362052E-2</v>
      </c>
      <c r="GL91" s="80">
        <f t="shared" si="364"/>
        <v>1.8148210463362052E-2</v>
      </c>
      <c r="GM91" s="80">
        <f t="shared" si="365"/>
        <v>0.15569396831276794</v>
      </c>
      <c r="GN91" s="80">
        <f t="shared" si="366"/>
        <v>2.7918492050111394E-2</v>
      </c>
      <c r="GO91" s="80">
        <f t="shared" si="367"/>
        <v>0.68807835113488491</v>
      </c>
      <c r="GP91" s="80">
        <f t="shared" si="368"/>
        <v>0.90199494311605299</v>
      </c>
      <c r="GQ91" s="80">
        <f t="shared" si="369"/>
        <v>4.6462047172669933E-2</v>
      </c>
      <c r="GR91" s="80">
        <f t="shared" si="370"/>
        <v>441.11910004411317</v>
      </c>
      <c r="GS91" s="80">
        <f t="shared" si="371"/>
        <v>11.737110194131615</v>
      </c>
      <c r="GT91" s="80">
        <f t="shared" si="372"/>
        <v>2.3503676315519852</v>
      </c>
      <c r="GU91" s="80">
        <f t="shared" si="373"/>
        <v>9.6658868847575383E-6</v>
      </c>
      <c r="GV91" s="80">
        <f t="shared" si="374"/>
        <v>1985.4013617613155</v>
      </c>
      <c r="GW91" s="80">
        <f t="shared" si="375"/>
        <v>-8.5056354176627699E-3</v>
      </c>
      <c r="GX91" s="184">
        <f t="shared" ca="1" si="376"/>
        <v>24.574809514483654</v>
      </c>
      <c r="GY91" s="81" t="e">
        <f>#REF!</f>
        <v>#REF!</v>
      </c>
      <c r="GZ91" s="81" t="e">
        <f>#REF!</f>
        <v>#REF!</v>
      </c>
      <c r="HA91" s="81">
        <f t="shared" si="377"/>
        <v>7.1178459173391859</v>
      </c>
      <c r="HB91" s="81">
        <f t="shared" si="378"/>
        <v>4.672253924675978</v>
      </c>
      <c r="HC91" s="81" t="e">
        <f t="shared" si="379"/>
        <v>#REF!</v>
      </c>
      <c r="HD91" s="80">
        <f t="shared" si="380"/>
        <v>441.11910004411317</v>
      </c>
      <c r="HE91" s="80">
        <f t="shared" si="381"/>
        <v>11.737110194131615</v>
      </c>
      <c r="HF91" s="81">
        <f t="shared" si="382"/>
        <v>-0.67050751689191657</v>
      </c>
      <c r="HG91" s="81"/>
      <c r="HH91" s="82">
        <f t="shared" si="383"/>
        <v>0.17931848597393368</v>
      </c>
      <c r="HI91" s="82">
        <f t="shared" si="384"/>
        <v>0.71599684318499635</v>
      </c>
      <c r="HJ91" s="82">
        <f t="shared" si="385"/>
        <v>4.6462047172669933E-2</v>
      </c>
      <c r="HK91" s="82">
        <f t="shared" si="386"/>
        <v>0</v>
      </c>
      <c r="HL91" s="82">
        <f t="shared" si="387"/>
        <v>4.1043992840219402E-2</v>
      </c>
      <c r="HM91" s="82">
        <f t="shared" si="388"/>
        <v>0</v>
      </c>
      <c r="HN91" s="82">
        <f t="shared" si="389"/>
        <v>0</v>
      </c>
      <c r="HO91" s="82">
        <f t="shared" si="390"/>
        <v>4.6870294554331837E-2</v>
      </c>
      <c r="HP91" s="82">
        <f t="shared" si="391"/>
        <v>0.17671728903183995</v>
      </c>
      <c r="HQ91" s="82">
        <f t="shared" si="392"/>
        <v>0.20028528512115126</v>
      </c>
      <c r="HR91" s="82">
        <f t="shared" si="393"/>
        <v>0.54719172731225119</v>
      </c>
      <c r="HS91" s="82">
        <f t="shared" si="394"/>
        <v>0.13704193393174249</v>
      </c>
      <c r="HT91" s="82">
        <f t="shared" si="395"/>
        <v>4.1219703315251689E-2</v>
      </c>
      <c r="HU91" s="82">
        <f t="shared" si="396"/>
        <v>1.0323306396025401E-2</v>
      </c>
      <c r="HV91" s="82">
        <f t="shared" si="397"/>
        <v>4.6462047172669933E-2</v>
      </c>
      <c r="HW91" s="82"/>
      <c r="HX91" s="186">
        <f t="shared" si="398"/>
        <v>-8.8249833675535669E-7</v>
      </c>
      <c r="HY91" s="186">
        <f t="shared" si="399"/>
        <v>1.7306971361894905E-12</v>
      </c>
      <c r="HZ91" s="186">
        <f t="shared" si="400"/>
        <v>2.6735395289321258E-5</v>
      </c>
      <c r="IA91" s="186">
        <f t="shared" si="401"/>
        <v>7.3492701600357897E-9</v>
      </c>
      <c r="IB91" s="82">
        <f t="shared" si="402"/>
        <v>2.3503676315519852</v>
      </c>
      <c r="IC91" s="82" t="e">
        <f t="shared" ca="1" si="403"/>
        <v>#REF!</v>
      </c>
      <c r="ID91" s="82" t="e">
        <f ca="1">ID$8+ID$9*IE91+ID$10*#REF!+ID$11*EW91/(EW91+EU91)</f>
        <v>#REF!</v>
      </c>
      <c r="IE91" s="82" t="e">
        <f t="shared" ca="1" si="404"/>
        <v>#REF!</v>
      </c>
      <c r="IF91" s="82" t="e">
        <f ca="1">IF$8+IF$9*IE91+IF$10*#REF!+IF$11*(EW91/(EW91+EU91))</f>
        <v>#REF!</v>
      </c>
      <c r="IG91" s="82" t="e">
        <f t="shared" ca="1" si="405"/>
        <v>#REF!</v>
      </c>
      <c r="IH91" s="184">
        <f t="shared" si="406"/>
        <v>4.2341568441790094E-2</v>
      </c>
      <c r="II91" s="187">
        <f t="shared" si="407"/>
        <v>-25</v>
      </c>
      <c r="IJ91" s="187"/>
      <c r="IK91" s="82">
        <f t="shared" si="408"/>
        <v>2.0706955419733117</v>
      </c>
      <c r="IL91" s="187">
        <f t="shared" si="409"/>
        <v>1985.4013617613155</v>
      </c>
      <c r="IM91" s="186">
        <f t="shared" si="410"/>
        <v>1.1787150820323281E-5</v>
      </c>
    </row>
    <row r="92" spans="1:247" ht="14" x14ac:dyDescent="0.2">
      <c r="A92" s="189" t="s">
        <v>233</v>
      </c>
      <c r="F92" s="193">
        <v>49.714800035873971</v>
      </c>
      <c r="G92" s="193">
        <v>1.7018759577322948</v>
      </c>
      <c r="H92" s="193">
        <v>18.940878306055897</v>
      </c>
      <c r="I92" s="193">
        <v>7.7213752675094165</v>
      </c>
      <c r="J92" s="193">
        <v>0.16017656072774539</v>
      </c>
      <c r="K92" s="193">
        <v>3.6239946864652395</v>
      </c>
      <c r="L92" s="193">
        <v>9.5405163983463357</v>
      </c>
      <c r="M92" s="193">
        <v>5.2157492586972092</v>
      </c>
      <c r="N92" s="193">
        <v>1.9020966586419767</v>
      </c>
      <c r="O92" s="193">
        <v>0.66072831300194967</v>
      </c>
      <c r="P92" s="193">
        <v>0.81780855694797228</v>
      </c>
      <c r="Q92" s="194">
        <v>1.5</v>
      </c>
      <c r="R92" s="176">
        <f t="shared" ca="1" si="216"/>
        <v>13.713428078340657</v>
      </c>
      <c r="T92" s="4">
        <v>47.6541</v>
      </c>
      <c r="U92" s="4">
        <v>1.9492</v>
      </c>
      <c r="V92" s="4">
        <v>5.6875</v>
      </c>
      <c r="W92" s="4">
        <v>7.8653000000000004</v>
      </c>
      <c r="X92" s="4">
        <v>0.1648</v>
      </c>
      <c r="Y92" s="4">
        <v>12.8751</v>
      </c>
      <c r="Z92" s="4">
        <v>21.744199999999999</v>
      </c>
      <c r="AA92" s="4">
        <v>0.72350000000000003</v>
      </c>
      <c r="AB92" s="4">
        <v>1.7600000000000001E-2</v>
      </c>
      <c r="AC92" s="4">
        <v>0</v>
      </c>
      <c r="AE92" s="177">
        <f t="shared" ca="1" si="217"/>
        <v>1420.3522806985318</v>
      </c>
      <c r="AF92" s="178">
        <f t="shared" ca="1" si="218"/>
        <v>1147.2022806985319</v>
      </c>
      <c r="AG92" s="178">
        <f t="shared" ca="1" si="219"/>
        <v>10.484014614944673</v>
      </c>
      <c r="AH92" s="175"/>
      <c r="AI92" s="179">
        <f t="shared" ca="1" si="220"/>
        <v>1451.5291224968255</v>
      </c>
      <c r="AJ92" s="179">
        <f t="shared" ca="1" si="221"/>
        <v>9.8283683157024946</v>
      </c>
      <c r="AK92" s="179"/>
      <c r="AL92" s="179">
        <f t="shared" si="222"/>
        <v>1385.4885273797156</v>
      </c>
      <c r="AM92" s="179">
        <f t="shared" si="223"/>
        <v>6.3592770660058511</v>
      </c>
      <c r="AN92" s="180"/>
      <c r="AO92" s="179">
        <f t="shared" ca="1" si="224"/>
        <v>1407.4364328996649</v>
      </c>
      <c r="AP92" s="179">
        <f t="shared" ca="1" si="225"/>
        <v>1134.2864328996648</v>
      </c>
      <c r="AQ92" s="179">
        <f t="shared" ca="1" si="226"/>
        <v>8.0910609328330985</v>
      </c>
      <c r="AR92" s="179"/>
      <c r="AS92" s="179">
        <f t="shared" ca="1" si="227"/>
        <v>1417.6919680780991</v>
      </c>
      <c r="AT92" s="179">
        <f t="shared" ca="1" si="228"/>
        <v>1144.5419680780992</v>
      </c>
      <c r="AU92" s="181">
        <f t="shared" ca="1" si="229"/>
        <v>8.4951419073336432</v>
      </c>
      <c r="AV92" s="80"/>
      <c r="AW92" s="181">
        <f t="shared" si="230"/>
        <v>1421.4797807527702</v>
      </c>
      <c r="AX92" s="181">
        <f t="shared" si="231"/>
        <v>1148.3297807527701</v>
      </c>
      <c r="AY92" s="181">
        <f t="shared" ca="1" si="232"/>
        <v>1451.5291224968255</v>
      </c>
      <c r="AZ92" s="181">
        <f t="shared" ca="1" si="233"/>
        <v>1178.3791224968254</v>
      </c>
      <c r="BA92" s="181">
        <f t="shared" ca="1" si="234"/>
        <v>9.8283683157024946</v>
      </c>
      <c r="BB92" s="181"/>
      <c r="BC92" s="181">
        <f t="shared" si="235"/>
        <v>1385.4885273797156</v>
      </c>
      <c r="BD92" s="181">
        <f t="shared" si="236"/>
        <v>6.3592770660058511</v>
      </c>
      <c r="BE92" s="181">
        <f t="shared" si="237"/>
        <v>1112.3385273797157</v>
      </c>
      <c r="BF92" s="181"/>
      <c r="BG92" s="181">
        <f t="shared" ca="1" si="238"/>
        <v>9.8122501763685612</v>
      </c>
      <c r="BH92" s="181">
        <f t="shared" ca="1" si="239"/>
        <v>10.212885319493338</v>
      </c>
      <c r="BI92" s="181">
        <f t="shared" ca="1" si="240"/>
        <v>1141.6698454764141</v>
      </c>
      <c r="BJ92" s="181">
        <f t="shared" ca="1" si="241"/>
        <v>1155.8777974984655</v>
      </c>
      <c r="BK92" s="181">
        <f t="shared" ca="1" si="242"/>
        <v>1155.8777974984655</v>
      </c>
      <c r="BL92" s="181"/>
      <c r="BM92" s="181">
        <f t="shared" si="243"/>
        <v>1116.6641770752212</v>
      </c>
      <c r="BN92" s="180"/>
      <c r="BO92" s="182">
        <f t="shared" ca="1" si="244"/>
        <v>0.69951361272555623</v>
      </c>
      <c r="BP92" s="182">
        <f t="shared" ca="1" si="245"/>
        <v>0.6770435807867371</v>
      </c>
      <c r="BQ92" s="182">
        <f t="shared" ca="1" si="246"/>
        <v>5.6553577052730175E-2</v>
      </c>
      <c r="BR92" s="182">
        <f t="shared" ca="1" si="247"/>
        <v>1.4511953465098286E-2</v>
      </c>
      <c r="BS92" s="182">
        <f t="shared" ca="1" si="248"/>
        <v>2.4486646449725823E-2</v>
      </c>
      <c r="BT92" s="182">
        <f t="shared" ca="1" si="249"/>
        <v>0.1081184276166437</v>
      </c>
      <c r="BU92" s="182">
        <f t="shared" si="250"/>
        <v>0.35207280818947695</v>
      </c>
      <c r="BV92" s="181">
        <f t="shared" ca="1" si="251"/>
        <v>1.2327869935604121</v>
      </c>
      <c r="BW92" s="180"/>
      <c r="BX92" s="182">
        <f t="shared" si="252"/>
        <v>0.78301592061499503</v>
      </c>
      <c r="BY92" s="182">
        <f t="shared" si="253"/>
        <v>9.7151720394892727E-2</v>
      </c>
      <c r="BZ92" s="182">
        <f t="shared" si="254"/>
        <v>8.1747976238425099E-3</v>
      </c>
      <c r="CA92" s="182">
        <f t="shared" si="255"/>
        <v>5.3196680637190165E-2</v>
      </c>
      <c r="CB92" s="182">
        <f t="shared" si="256"/>
        <v>9.2327342001992177E-2</v>
      </c>
      <c r="CC92" s="182">
        <f t="shared" si="257"/>
        <v>0</v>
      </c>
      <c r="CD92" s="182">
        <f t="shared" si="258"/>
        <v>1.0338664612729127</v>
      </c>
      <c r="CE92" s="182">
        <f t="shared" si="259"/>
        <v>0.28671972632148746</v>
      </c>
      <c r="CF92" s="180"/>
      <c r="CG92" s="181">
        <f t="shared" ca="1" si="260"/>
        <v>6.8565239586719144</v>
      </c>
      <c r="CH92" s="181">
        <f t="shared" ca="1" si="261"/>
        <v>5.6483662494905822</v>
      </c>
      <c r="CI92" s="181">
        <f t="shared" ca="1" si="262"/>
        <v>11.328851995913334</v>
      </c>
      <c r="CJ92" s="181">
        <f t="shared" ca="1" si="263"/>
        <v>1151.9521976178967</v>
      </c>
      <c r="CK92" s="183">
        <f t="shared" ca="1" si="264"/>
        <v>0.27492186450126965</v>
      </c>
      <c r="CL92" s="79"/>
      <c r="CM92" s="181">
        <f t="shared" si="265"/>
        <v>0.78735216134208874</v>
      </c>
      <c r="CN92" s="181">
        <f t="shared" si="266"/>
        <v>0.43205070665794704</v>
      </c>
      <c r="CO92" s="181">
        <f t="shared" ca="1" si="267"/>
        <v>726.28378276531305</v>
      </c>
      <c r="CP92" s="184"/>
      <c r="CQ92" s="80">
        <f t="shared" si="268"/>
        <v>0.82741747903984852</v>
      </c>
      <c r="CR92" s="80">
        <f t="shared" si="269"/>
        <v>2.1305727649041983E-2</v>
      </c>
      <c r="CS92" s="80">
        <f t="shared" si="270"/>
        <v>0.37153182699377013</v>
      </c>
      <c r="CT92" s="80">
        <f t="shared" si="271"/>
        <v>0.10747059375987407</v>
      </c>
      <c r="CU92" s="80">
        <f t="shared" si="272"/>
        <v>2.2579955697303315E-3</v>
      </c>
      <c r="CV92" s="80">
        <f t="shared" si="273"/>
        <v>8.9915609374292618E-2</v>
      </c>
      <c r="CW92" s="80">
        <f t="shared" si="274"/>
        <v>0.17013121860760905</v>
      </c>
      <c r="CX92" s="80">
        <f t="shared" si="275"/>
        <v>0.16830725484631734</v>
      </c>
      <c r="CY92" s="80">
        <f t="shared" si="276"/>
        <v>4.0385932707163293E-2</v>
      </c>
      <c r="CZ92" s="80">
        <f t="shared" si="277"/>
        <v>8.6938965461689638E-3</v>
      </c>
      <c r="DA92" s="80">
        <f t="shared" si="278"/>
        <v>1.1523542937330959E-2</v>
      </c>
      <c r="DB92" s="80">
        <f t="shared" si="279"/>
        <v>1.8189410780311477</v>
      </c>
      <c r="DC92" s="80"/>
      <c r="DD92" s="80">
        <f t="shared" si="280"/>
        <v>0.45488965477400678</v>
      </c>
      <c r="DE92" s="80">
        <f t="shared" si="281"/>
        <v>1.1713258833047885E-2</v>
      </c>
      <c r="DF92" s="80">
        <f t="shared" si="282"/>
        <v>0.20425720848303805</v>
      </c>
      <c r="DG92" s="80">
        <f t="shared" si="283"/>
        <v>5.9084153443937852E-2</v>
      </c>
      <c r="DH92" s="80">
        <f t="shared" si="284"/>
        <v>1.2413791722018965E-3</v>
      </c>
      <c r="DI92" s="80">
        <f t="shared" si="285"/>
        <v>4.943294230927963E-2</v>
      </c>
      <c r="DJ92" s="80">
        <f t="shared" si="286"/>
        <v>9.3533111469318142E-2</v>
      </c>
      <c r="DK92" s="80">
        <f t="shared" si="287"/>
        <v>9.2530350146633633E-2</v>
      </c>
      <c r="DL92" s="80">
        <f t="shared" si="288"/>
        <v>2.2202991177085133E-2</v>
      </c>
      <c r="DM92" s="80">
        <f t="shared" si="289"/>
        <v>4.7796471535952022E-3</v>
      </c>
      <c r="DN92" s="80">
        <f t="shared" si="290"/>
        <v>6.3353030378555386E-3</v>
      </c>
      <c r="DO92" s="80">
        <f t="shared" si="291"/>
        <v>0.99999999999999989</v>
      </c>
      <c r="DP92" s="80">
        <f t="shared" si="292"/>
        <v>45.553137932936217</v>
      </c>
      <c r="DQ92" s="80">
        <f t="shared" si="293"/>
        <v>0.79312066546502169</v>
      </c>
      <c r="DR92" s="80">
        <f t="shared" si="294"/>
        <v>2.440196898300926E-2</v>
      </c>
      <c r="DS92" s="80">
        <f t="shared" si="295"/>
        <v>5.5781132001451537E-2</v>
      </c>
      <c r="DT92" s="80">
        <f t="shared" si="296"/>
        <v>0.10947382193123108</v>
      </c>
      <c r="DU92" s="80">
        <f t="shared" si="297"/>
        <v>2.3231718061674008E-3</v>
      </c>
      <c r="DV92" s="80">
        <f t="shared" si="298"/>
        <v>0.31944651204335012</v>
      </c>
      <c r="DW92" s="80">
        <f t="shared" si="299"/>
        <v>0.38775335518408488</v>
      </c>
      <c r="DX92" s="80">
        <f t="shared" si="300"/>
        <v>1.167332753566133E-2</v>
      </c>
      <c r="DY92" s="80">
        <f t="shared" si="301"/>
        <v>1.8684445199371524E-4</v>
      </c>
      <c r="DZ92" s="80">
        <f t="shared" si="302"/>
        <v>0</v>
      </c>
      <c r="EA92" s="80">
        <f t="shared" si="303"/>
        <v>1.704160799401971</v>
      </c>
      <c r="EB92" s="80"/>
      <c r="EC92" s="80">
        <f t="shared" si="304"/>
        <v>1.5862413309300434</v>
      </c>
      <c r="ED92" s="80">
        <f t="shared" si="305"/>
        <v>4.8803937966018521E-2</v>
      </c>
      <c r="EE92" s="80">
        <f t="shared" si="306"/>
        <v>0.16734339600435461</v>
      </c>
      <c r="EF92" s="80">
        <f t="shared" si="307"/>
        <v>0.10947382193123108</v>
      </c>
      <c r="EG92" s="80">
        <f t="shared" si="308"/>
        <v>2.3231718061674008E-3</v>
      </c>
      <c r="EH92" s="80">
        <f t="shared" si="309"/>
        <v>0.31944651204335012</v>
      </c>
      <c r="EI92" s="80">
        <f t="shared" si="310"/>
        <v>0.38775335518408488</v>
      </c>
      <c r="EJ92" s="80">
        <f t="shared" si="311"/>
        <v>1.167332753566133E-2</v>
      </c>
      <c r="EK92" s="80">
        <f t="shared" si="312"/>
        <v>1.8684445199371524E-4</v>
      </c>
      <c r="EL92" s="80">
        <f t="shared" si="313"/>
        <v>0</v>
      </c>
      <c r="EM92" s="80">
        <f t="shared" si="314"/>
        <v>2.6332456978529053</v>
      </c>
      <c r="EN92" s="80">
        <f t="shared" si="315"/>
        <v>2.2785568414266382</v>
      </c>
      <c r="EO92" s="80"/>
      <c r="EP92" s="80">
        <f t="shared" si="316"/>
        <v>1.8071705183721731</v>
      </c>
      <c r="EQ92" s="80">
        <f t="shared" si="317"/>
        <v>5.5601273370516374E-2</v>
      </c>
      <c r="ER92" s="80">
        <f t="shared" si="318"/>
        <v>0.19282948162782687</v>
      </c>
      <c r="ES92" s="80">
        <f t="shared" si="319"/>
        <v>6.1371478261032675E-2</v>
      </c>
      <c r="ET92" s="80">
        <f t="shared" si="320"/>
        <v>0.25420095988885955</v>
      </c>
      <c r="EU92" s="80">
        <f t="shared" si="321"/>
        <v>0.24944232591852811</v>
      </c>
      <c r="EV92" s="80">
        <f t="shared" si="322"/>
        <v>5.293479012752211E-3</v>
      </c>
      <c r="EW92" s="80">
        <f t="shared" si="323"/>
        <v>0.72787703548625238</v>
      </c>
      <c r="EX92" s="80">
        <f t="shared" si="324"/>
        <v>0.88351806024082979</v>
      </c>
      <c r="EY92" s="80">
        <f t="shared" si="325"/>
        <v>5.3196680637190165E-2</v>
      </c>
      <c r="EZ92" s="80">
        <f t="shared" si="326"/>
        <v>8.5147140874578182E-4</v>
      </c>
      <c r="FA92" s="80">
        <f t="shared" si="327"/>
        <v>0</v>
      </c>
      <c r="FB92" s="80">
        <f t="shared" si="328"/>
        <v>4.0371518043358474</v>
      </c>
      <c r="FC92" s="80">
        <f t="shared" si="329"/>
        <v>7.3452137262951606E-2</v>
      </c>
      <c r="FD92" s="80">
        <f t="shared" si="330"/>
        <v>0.11042974691993557</v>
      </c>
      <c r="FE92" s="80">
        <f t="shared" si="331"/>
        <v>5.3196680637190165E-2</v>
      </c>
      <c r="FF92" s="80">
        <f t="shared" si="332"/>
        <v>8.1747976238425099E-3</v>
      </c>
      <c r="FG92" s="80">
        <f t="shared" si="333"/>
        <v>9.2327342001992177E-2</v>
      </c>
      <c r="FH92" s="80">
        <f t="shared" si="334"/>
        <v>0</v>
      </c>
      <c r="FI92" s="184">
        <f t="shared" si="335"/>
        <v>0.78301592061499503</v>
      </c>
      <c r="FJ92" s="80">
        <f t="shared" si="336"/>
        <v>9.7151720394892727E-2</v>
      </c>
      <c r="FK92" s="80">
        <f t="shared" si="337"/>
        <v>1.0338664612729125</v>
      </c>
      <c r="FL92" s="80">
        <f t="shared" si="338"/>
        <v>0.78301592061499503</v>
      </c>
      <c r="FM92" s="80">
        <f t="shared" si="339"/>
        <v>2.6102353662286824</v>
      </c>
      <c r="FN92" s="80">
        <f t="shared" si="340"/>
        <v>-3.3108505221457341</v>
      </c>
      <c r="FO92" s="80">
        <f t="shared" si="341"/>
        <v>-3.3108505221457341</v>
      </c>
      <c r="FP92" s="80">
        <f t="shared" si="342"/>
        <v>0.45553137932936216</v>
      </c>
      <c r="FQ92" s="185">
        <f t="shared" ca="1" si="343"/>
        <v>1451.5291224968255</v>
      </c>
      <c r="FR92" s="185">
        <f t="shared" ca="1" si="344"/>
        <v>9.8283683157024946</v>
      </c>
      <c r="FS92" s="80">
        <f t="shared" ca="1" si="345"/>
        <v>0.14515291224968255</v>
      </c>
      <c r="FT92" s="184">
        <f t="shared" ca="1" si="346"/>
        <v>-4.127809974500396</v>
      </c>
      <c r="FU92" s="184">
        <f t="shared" ca="1" si="347"/>
        <v>5.6891808039018494</v>
      </c>
      <c r="FV92" s="80">
        <f t="shared" si="348"/>
        <v>176.79090386386272</v>
      </c>
      <c r="FW92" s="80">
        <f t="shared" si="349"/>
        <v>5.2811207904569259E-2</v>
      </c>
      <c r="FX92" s="184">
        <f t="shared" si="350"/>
        <v>74.476886904196363</v>
      </c>
      <c r="FY92" s="184">
        <f t="shared" si="351"/>
        <v>315.22124859169975</v>
      </c>
      <c r="FZ92" s="184">
        <f t="shared" si="352"/>
        <v>1.6611494615586205E-3</v>
      </c>
      <c r="GA92" s="184">
        <f t="shared" si="353"/>
        <v>0.28671972632148746</v>
      </c>
      <c r="GB92" s="80">
        <f t="shared" si="354"/>
        <v>0.94200821989077221</v>
      </c>
      <c r="GC92" s="80">
        <f t="shared" si="355"/>
        <v>0.19042488889450065</v>
      </c>
      <c r="GD92" s="80">
        <f t="shared" si="356"/>
        <v>0.13346199799283315</v>
      </c>
      <c r="GE92" s="80">
        <f t="shared" si="357"/>
        <v>0.88302724836845092</v>
      </c>
      <c r="GF92" s="80">
        <f t="shared" si="358"/>
        <v>2.0839975773377928E-2</v>
      </c>
      <c r="GG92" s="80">
        <f t="shared" si="359"/>
        <v>0.1759901886555765</v>
      </c>
      <c r="GH92" s="80">
        <f t="shared" si="360"/>
        <v>0.86653800200716691</v>
      </c>
      <c r="GI92" s="80">
        <f t="shared" si="361"/>
        <v>0.32338619337336127</v>
      </c>
      <c r="GJ92" s="80">
        <f t="shared" si="362"/>
        <v>-1.0205984321895708E-2</v>
      </c>
      <c r="GK92" s="80">
        <f t="shared" si="363"/>
        <v>2.1974638887888705E-2</v>
      </c>
      <c r="GL92" s="80">
        <f t="shared" si="364"/>
        <v>2.1974638887888705E-2</v>
      </c>
      <c r="GM92" s="80">
        <f t="shared" si="365"/>
        <v>0.1540155497676878</v>
      </c>
      <c r="GN92" s="80">
        <f t="shared" si="366"/>
        <v>3.6017141221339082E-2</v>
      </c>
      <c r="GO92" s="80">
        <f t="shared" si="367"/>
        <v>0.69185989426491334</v>
      </c>
      <c r="GP92" s="80">
        <f t="shared" si="368"/>
        <v>0.88351806024082979</v>
      </c>
      <c r="GQ92" s="80">
        <f t="shared" si="369"/>
        <v>5.3196680637190165E-2</v>
      </c>
      <c r="GR92" s="80">
        <f t="shared" si="370"/>
        <v>440.34837052635459</v>
      </c>
      <c r="GS92" s="80">
        <f t="shared" si="371"/>
        <v>11.719835243831922</v>
      </c>
      <c r="GT92" s="80">
        <f t="shared" si="372"/>
        <v>2.3186268281192208</v>
      </c>
      <c r="GU92" s="80">
        <f t="shared" si="373"/>
        <v>9.5353528306402955E-6</v>
      </c>
      <c r="GV92" s="80">
        <f t="shared" si="374"/>
        <v>1961.3374129667295</v>
      </c>
      <c r="GW92" s="80">
        <f t="shared" si="375"/>
        <v>-8.3784613780648574E-3</v>
      </c>
      <c r="GX92" s="184">
        <f t="shared" ca="1" si="376"/>
        <v>24.303476995913336</v>
      </c>
      <c r="GY92" s="81" t="e">
        <f>#REF!</f>
        <v>#REF!</v>
      </c>
      <c r="GZ92" s="81" t="e">
        <f>#REF!</f>
        <v>#REF!</v>
      </c>
      <c r="HA92" s="81">
        <f t="shared" si="377"/>
        <v>7.1178459173391859</v>
      </c>
      <c r="HB92" s="81">
        <f t="shared" si="378"/>
        <v>4.672253924675978</v>
      </c>
      <c r="HC92" s="81" t="e">
        <f t="shared" si="379"/>
        <v>#REF!</v>
      </c>
      <c r="HD92" s="80">
        <f t="shared" si="380"/>
        <v>440.34837052635459</v>
      </c>
      <c r="HE92" s="80">
        <f t="shared" si="381"/>
        <v>11.719835243831922</v>
      </c>
      <c r="HF92" s="81">
        <f t="shared" si="382"/>
        <v>0.62667243671688766</v>
      </c>
      <c r="HG92" s="81"/>
      <c r="HH92" s="82">
        <f t="shared" si="383"/>
        <v>0.18128366766832871</v>
      </c>
      <c r="HI92" s="82">
        <f t="shared" si="384"/>
        <v>0.72787703548625238</v>
      </c>
      <c r="HJ92" s="82">
        <f t="shared" si="385"/>
        <v>5.3196680637190165E-2</v>
      </c>
      <c r="HK92" s="82">
        <f t="shared" si="386"/>
        <v>0</v>
      </c>
      <c r="HL92" s="82">
        <f t="shared" si="387"/>
        <v>2.0255456625761441E-2</v>
      </c>
      <c r="HM92" s="82">
        <f t="shared" si="388"/>
        <v>0</v>
      </c>
      <c r="HN92" s="82">
        <f t="shared" si="389"/>
        <v>0</v>
      </c>
      <c r="HO92" s="82">
        <f t="shared" si="390"/>
        <v>6.1371478261032675E-2</v>
      </c>
      <c r="HP92" s="82">
        <f t="shared" si="391"/>
        <v>0.17257402500206542</v>
      </c>
      <c r="HQ92" s="82">
        <f t="shared" si="392"/>
        <v>0.19939672605658776</v>
      </c>
      <c r="HR92" s="82">
        <f t="shared" si="393"/>
        <v>0.55296753731289205</v>
      </c>
      <c r="HS92" s="82">
        <f t="shared" si="394"/>
        <v>0.13772104130011092</v>
      </c>
      <c r="HT92" s="82">
        <f t="shared" si="395"/>
        <v>5.0666385645414355E-2</v>
      </c>
      <c r="HU92" s="82">
        <f t="shared" si="396"/>
        <v>1.2618873476565611E-2</v>
      </c>
      <c r="HV92" s="82">
        <f t="shared" si="397"/>
        <v>5.3196680637190165E-2</v>
      </c>
      <c r="HW92" s="82"/>
      <c r="HX92" s="186">
        <f t="shared" si="398"/>
        <v>-8.8138302368507239E-7</v>
      </c>
      <c r="HY92" s="186">
        <f t="shared" si="399"/>
        <v>1.7066454148706675E-12</v>
      </c>
      <c r="HZ92" s="186">
        <f t="shared" si="400"/>
        <v>2.6815922755891062E-5</v>
      </c>
      <c r="IA92" s="186">
        <f t="shared" si="401"/>
        <v>7.3763220634203754E-9</v>
      </c>
      <c r="IB92" s="82">
        <f t="shared" si="402"/>
        <v>2.3186268281192208</v>
      </c>
      <c r="IC92" s="82" t="e">
        <f t="shared" ca="1" si="403"/>
        <v>#REF!</v>
      </c>
      <c r="ID92" s="82" t="e">
        <f ca="1">ID$8+ID$9*IE92+ID$10*#REF!+ID$11*EW92/(EW92+EU92)</f>
        <v>#REF!</v>
      </c>
      <c r="IE92" s="82" t="e">
        <f t="shared" ca="1" si="404"/>
        <v>#REF!</v>
      </c>
      <c r="IF92" s="82" t="e">
        <f ca="1">IF$8+IF$9*IE92+IF$10*#REF!+IF$11*(EW92/(EW92+EU92))</f>
        <v>#REF!</v>
      </c>
      <c r="IG92" s="82" t="e">
        <f t="shared" ca="1" si="405"/>
        <v>#REF!</v>
      </c>
      <c r="IH92" s="184">
        <f t="shared" si="406"/>
        <v>5.2811207904569259E-2</v>
      </c>
      <c r="II92" s="187">
        <f t="shared" si="407"/>
        <v>-25</v>
      </c>
      <c r="IJ92" s="187"/>
      <c r="IK92" s="82">
        <f t="shared" si="408"/>
        <v>2.0697279720070259</v>
      </c>
      <c r="IL92" s="187">
        <f t="shared" si="409"/>
        <v>1961.3374129667295</v>
      </c>
      <c r="IM92" s="186">
        <f t="shared" si="410"/>
        <v>1.1961196225812938E-5</v>
      </c>
    </row>
    <row r="93" spans="1:247" ht="14" x14ac:dyDescent="0.2">
      <c r="A93" s="190" t="s">
        <v>233</v>
      </c>
      <c r="F93" s="195">
        <v>49.714800035873971</v>
      </c>
      <c r="G93" s="195">
        <v>1.7018759577322948</v>
      </c>
      <c r="H93" s="195">
        <v>18.940878306055897</v>
      </c>
      <c r="I93" s="195">
        <v>7.7213752675094165</v>
      </c>
      <c r="J93" s="195">
        <v>0.16017656072774539</v>
      </c>
      <c r="K93" s="195">
        <v>3.6239946864652395</v>
      </c>
      <c r="L93" s="195">
        <v>9.5405163983463357</v>
      </c>
      <c r="M93" s="195">
        <v>5.2157492586972092</v>
      </c>
      <c r="N93" s="195">
        <v>1.9020966586419767</v>
      </c>
      <c r="O93" s="195">
        <v>0.66072831300194967</v>
      </c>
      <c r="P93" s="195">
        <v>0.81780855694797228</v>
      </c>
      <c r="Q93" s="196">
        <v>1.5</v>
      </c>
      <c r="R93" s="176">
        <f t="shared" ca="1" si="216"/>
        <v>13.595380041607209</v>
      </c>
      <c r="T93" s="4">
        <v>47.722200000000001</v>
      </c>
      <c r="U93" s="4">
        <v>1.9020999999999999</v>
      </c>
      <c r="V93" s="4">
        <v>5.7262000000000004</v>
      </c>
      <c r="W93" s="4">
        <v>7.9968000000000004</v>
      </c>
      <c r="X93" s="4">
        <v>0.13650000000000001</v>
      </c>
      <c r="Y93" s="4">
        <v>12.688599999999999</v>
      </c>
      <c r="Z93" s="4">
        <v>21.694500000000001</v>
      </c>
      <c r="AA93" s="4">
        <v>0.70840000000000003</v>
      </c>
      <c r="AB93" s="4">
        <v>3.78E-2</v>
      </c>
      <c r="AC93" s="4">
        <v>2.3E-3</v>
      </c>
      <c r="AE93" s="177">
        <f t="shared" ca="1" si="217"/>
        <v>1418.7427517964159</v>
      </c>
      <c r="AF93" s="178">
        <f t="shared" ca="1" si="218"/>
        <v>1145.592751796416</v>
      </c>
      <c r="AG93" s="178">
        <f t="shared" ca="1" si="219"/>
        <v>10.370062393892134</v>
      </c>
      <c r="AH93" s="175"/>
      <c r="AI93" s="179">
        <f t="shared" ca="1" si="220"/>
        <v>1450.3135395566217</v>
      </c>
      <c r="AJ93" s="179">
        <f t="shared" ca="1" si="221"/>
        <v>9.6728168012099864</v>
      </c>
      <c r="AK93" s="179"/>
      <c r="AL93" s="179">
        <f t="shared" si="222"/>
        <v>1385.034831091715</v>
      </c>
      <c r="AM93" s="179">
        <f t="shared" si="223"/>
        <v>6.252009638551022</v>
      </c>
      <c r="AN93" s="180"/>
      <c r="AO93" s="179">
        <f t="shared" ca="1" si="224"/>
        <v>1405.5003969733434</v>
      </c>
      <c r="AP93" s="179">
        <f t="shared" ca="1" si="225"/>
        <v>1132.3503969733433</v>
      </c>
      <c r="AQ93" s="179">
        <f t="shared" ca="1" si="226"/>
        <v>7.9104491215139907</v>
      </c>
      <c r="AR93" s="179"/>
      <c r="AS93" s="179">
        <f t="shared" ca="1" si="227"/>
        <v>1416.3499823523482</v>
      </c>
      <c r="AT93" s="179">
        <f t="shared" ca="1" si="228"/>
        <v>1143.1999823523483</v>
      </c>
      <c r="AU93" s="181">
        <f t="shared" ca="1" si="229"/>
        <v>8.3371310614053229</v>
      </c>
      <c r="AV93" s="80"/>
      <c r="AW93" s="181">
        <f t="shared" si="230"/>
        <v>1420.6058488533185</v>
      </c>
      <c r="AX93" s="181">
        <f t="shared" si="231"/>
        <v>1147.4558488533185</v>
      </c>
      <c r="AY93" s="181">
        <f t="shared" ca="1" si="232"/>
        <v>1450.3135395566217</v>
      </c>
      <c r="AZ93" s="181">
        <f t="shared" ca="1" si="233"/>
        <v>1177.1635395566218</v>
      </c>
      <c r="BA93" s="181">
        <f t="shared" ca="1" si="234"/>
        <v>9.6728168012099864</v>
      </c>
      <c r="BB93" s="181"/>
      <c r="BC93" s="181">
        <f t="shared" si="235"/>
        <v>1385.034831091715</v>
      </c>
      <c r="BD93" s="181">
        <f t="shared" si="236"/>
        <v>6.252009638551022</v>
      </c>
      <c r="BE93" s="181">
        <f t="shared" si="237"/>
        <v>1111.8848310917151</v>
      </c>
      <c r="BF93" s="181"/>
      <c r="BG93" s="181">
        <f t="shared" ca="1" si="238"/>
        <v>9.6828507397417383</v>
      </c>
      <c r="BH93" s="181">
        <f t="shared" ca="1" si="239"/>
        <v>10.148263811449212</v>
      </c>
      <c r="BI93" s="181">
        <f t="shared" ca="1" si="240"/>
        <v>1139.8795953044059</v>
      </c>
      <c r="BJ93" s="181">
        <f t="shared" ca="1" si="241"/>
        <v>1154.5540943533456</v>
      </c>
      <c r="BK93" s="181">
        <f t="shared" ca="1" si="242"/>
        <v>1154.5540943533456</v>
      </c>
      <c r="BL93" s="181"/>
      <c r="BM93" s="181">
        <f t="shared" si="243"/>
        <v>1116.127746595761</v>
      </c>
      <c r="BN93" s="180"/>
      <c r="BO93" s="182">
        <f t="shared" ca="1" si="244"/>
        <v>0.70301413744666807</v>
      </c>
      <c r="BP93" s="182">
        <f t="shared" ca="1" si="245"/>
        <v>0.68002526169082977</v>
      </c>
      <c r="BQ93" s="182">
        <f t="shared" ca="1" si="246"/>
        <v>5.7673869640085737E-2</v>
      </c>
      <c r="BR93" s="182">
        <f t="shared" ca="1" si="247"/>
        <v>1.4678539565487914E-2</v>
      </c>
      <c r="BS93" s="182">
        <f t="shared" ca="1" si="248"/>
        <v>2.4486077356100113E-2</v>
      </c>
      <c r="BT93" s="182">
        <f t="shared" ca="1" si="249"/>
        <v>0.10753393636686423</v>
      </c>
      <c r="BU93" s="182">
        <f t="shared" si="250"/>
        <v>0.35207280818947695</v>
      </c>
      <c r="BV93" s="181">
        <f t="shared" ca="1" si="251"/>
        <v>1.2364704928088446</v>
      </c>
      <c r="BW93" s="180"/>
      <c r="BX93" s="182">
        <f t="shared" si="252"/>
        <v>0.7800870769575825</v>
      </c>
      <c r="BY93" s="182">
        <f t="shared" si="253"/>
        <v>9.5769017060057693E-2</v>
      </c>
      <c r="BZ93" s="182">
        <f t="shared" si="254"/>
        <v>1.5005118118166849E-2</v>
      </c>
      <c r="CA93" s="182">
        <f t="shared" si="255"/>
        <v>5.2122842389063506E-2</v>
      </c>
      <c r="CB93" s="182">
        <f t="shared" si="256"/>
        <v>8.6988252137936761E-2</v>
      </c>
      <c r="CC93" s="182">
        <f t="shared" si="257"/>
        <v>3.4502677425626468E-5</v>
      </c>
      <c r="CD93" s="182">
        <f t="shared" si="258"/>
        <v>1.0300068093402328</v>
      </c>
      <c r="CE93" s="182">
        <f t="shared" si="259"/>
        <v>0.29579812704600894</v>
      </c>
      <c r="CF93" s="180"/>
      <c r="CG93" s="181">
        <f t="shared" ca="1" si="260"/>
        <v>7.0416553242939699</v>
      </c>
      <c r="CH93" s="181">
        <f t="shared" ca="1" si="261"/>
        <v>5.6119624255022735</v>
      </c>
      <c r="CI93" s="181">
        <f t="shared" ca="1" si="262"/>
        <v>11.009687151289345</v>
      </c>
      <c r="CJ93" s="181">
        <f t="shared" ca="1" si="263"/>
        <v>1151.8551746205021</v>
      </c>
      <c r="CK93" s="183">
        <f t="shared" ca="1" si="264"/>
        <v>0.27464911335973347</v>
      </c>
      <c r="CL93" s="79"/>
      <c r="CM93" s="181">
        <f t="shared" si="265"/>
        <v>0.81604892830351283</v>
      </c>
      <c r="CN93" s="181">
        <f t="shared" si="266"/>
        <v>0.47241126003944034</v>
      </c>
      <c r="CO93" s="181">
        <f t="shared" ca="1" si="267"/>
        <v>731.82087892526181</v>
      </c>
      <c r="CP93" s="184"/>
      <c r="CQ93" s="80">
        <f t="shared" si="268"/>
        <v>0.82741747903984852</v>
      </c>
      <c r="CR93" s="80">
        <f t="shared" si="269"/>
        <v>2.1305727649041983E-2</v>
      </c>
      <c r="CS93" s="80">
        <f t="shared" si="270"/>
        <v>0.37153182699377013</v>
      </c>
      <c r="CT93" s="80">
        <f t="shared" si="271"/>
        <v>0.10747059375987407</v>
      </c>
      <c r="CU93" s="80">
        <f t="shared" si="272"/>
        <v>2.2579955697303315E-3</v>
      </c>
      <c r="CV93" s="80">
        <f t="shared" si="273"/>
        <v>8.9915609374292618E-2</v>
      </c>
      <c r="CW93" s="80">
        <f t="shared" si="274"/>
        <v>0.17013121860760905</v>
      </c>
      <c r="CX93" s="80">
        <f t="shared" si="275"/>
        <v>0.16830725484631734</v>
      </c>
      <c r="CY93" s="80">
        <f t="shared" si="276"/>
        <v>4.0385932707163293E-2</v>
      </c>
      <c r="CZ93" s="80">
        <f t="shared" si="277"/>
        <v>8.6938965461689638E-3</v>
      </c>
      <c r="DA93" s="80">
        <f t="shared" si="278"/>
        <v>1.1523542937330959E-2</v>
      </c>
      <c r="DB93" s="80">
        <f t="shared" si="279"/>
        <v>1.8189410780311477</v>
      </c>
      <c r="DC93" s="80"/>
      <c r="DD93" s="80">
        <f t="shared" si="280"/>
        <v>0.45488965477400678</v>
      </c>
      <c r="DE93" s="80">
        <f t="shared" si="281"/>
        <v>1.1713258833047885E-2</v>
      </c>
      <c r="DF93" s="80">
        <f t="shared" si="282"/>
        <v>0.20425720848303805</v>
      </c>
      <c r="DG93" s="80">
        <f t="shared" si="283"/>
        <v>5.9084153443937852E-2</v>
      </c>
      <c r="DH93" s="80">
        <f t="shared" si="284"/>
        <v>1.2413791722018965E-3</v>
      </c>
      <c r="DI93" s="80">
        <f t="shared" si="285"/>
        <v>4.943294230927963E-2</v>
      </c>
      <c r="DJ93" s="80">
        <f t="shared" si="286"/>
        <v>9.3533111469318142E-2</v>
      </c>
      <c r="DK93" s="80">
        <f t="shared" si="287"/>
        <v>9.2530350146633633E-2</v>
      </c>
      <c r="DL93" s="80">
        <f t="shared" si="288"/>
        <v>2.2202991177085133E-2</v>
      </c>
      <c r="DM93" s="80">
        <f t="shared" si="289"/>
        <v>4.7796471535952022E-3</v>
      </c>
      <c r="DN93" s="80">
        <f t="shared" si="290"/>
        <v>6.3353030378555386E-3</v>
      </c>
      <c r="DO93" s="80">
        <f t="shared" si="291"/>
        <v>0.99999999999999989</v>
      </c>
      <c r="DP93" s="80">
        <f t="shared" si="292"/>
        <v>45.553137932936217</v>
      </c>
      <c r="DQ93" s="80">
        <f t="shared" si="293"/>
        <v>0.79425407302739659</v>
      </c>
      <c r="DR93" s="80">
        <f t="shared" si="294"/>
        <v>2.3812325673395193E-2</v>
      </c>
      <c r="DS93" s="80">
        <f t="shared" si="295"/>
        <v>5.6160688890850428E-2</v>
      </c>
      <c r="DT93" s="80">
        <f t="shared" si="296"/>
        <v>0.11130411544628541</v>
      </c>
      <c r="DU93" s="80">
        <f t="shared" si="297"/>
        <v>1.9242290748898679E-3</v>
      </c>
      <c r="DV93" s="80">
        <f t="shared" si="298"/>
        <v>0.31481922569248022</v>
      </c>
      <c r="DW93" s="80">
        <f t="shared" si="299"/>
        <v>0.38686708014280269</v>
      </c>
      <c r="DX93" s="80">
        <f t="shared" si="300"/>
        <v>1.1429696235331702E-2</v>
      </c>
      <c r="DY93" s="80">
        <f t="shared" si="301"/>
        <v>4.0129092530468384E-4</v>
      </c>
      <c r="DZ93" s="80">
        <f t="shared" si="302"/>
        <v>1.5131758139241122E-5</v>
      </c>
      <c r="EA93" s="80">
        <f t="shared" si="303"/>
        <v>1.7009878568668759</v>
      </c>
      <c r="EB93" s="80"/>
      <c r="EC93" s="80">
        <f t="shared" si="304"/>
        <v>1.5885081460547932</v>
      </c>
      <c r="ED93" s="80">
        <f t="shared" si="305"/>
        <v>4.7624651346790385E-2</v>
      </c>
      <c r="EE93" s="80">
        <f t="shared" si="306"/>
        <v>0.16848206667255128</v>
      </c>
      <c r="EF93" s="80">
        <f t="shared" si="307"/>
        <v>0.11130411544628541</v>
      </c>
      <c r="EG93" s="80">
        <f t="shared" si="308"/>
        <v>1.9242290748898679E-3</v>
      </c>
      <c r="EH93" s="80">
        <f t="shared" si="309"/>
        <v>0.31481922569248022</v>
      </c>
      <c r="EI93" s="80">
        <f t="shared" si="310"/>
        <v>0.38686708014280269</v>
      </c>
      <c r="EJ93" s="80">
        <f t="shared" si="311"/>
        <v>1.1429696235331702E-2</v>
      </c>
      <c r="EK93" s="80">
        <f t="shared" si="312"/>
        <v>4.0129092530468384E-4</v>
      </c>
      <c r="EL93" s="80">
        <f t="shared" si="313"/>
        <v>4.5395274417723362E-5</v>
      </c>
      <c r="EM93" s="80">
        <f t="shared" si="314"/>
        <v>2.6314058968656471</v>
      </c>
      <c r="EN93" s="80">
        <f t="shared" si="315"/>
        <v>2.2801499408155901</v>
      </c>
      <c r="EO93" s="80"/>
      <c r="EP93" s="80">
        <f t="shared" si="316"/>
        <v>1.8110183776059596</v>
      </c>
      <c r="EQ93" s="80">
        <f t="shared" si="317"/>
        <v>5.4295672974873602E-2</v>
      </c>
      <c r="ER93" s="80">
        <f t="shared" si="318"/>
        <v>0.18898162239404037</v>
      </c>
      <c r="ES93" s="80">
        <f t="shared" si="319"/>
        <v>6.7127960507230355E-2</v>
      </c>
      <c r="ET93" s="80">
        <f t="shared" si="320"/>
        <v>0.25610958290127073</v>
      </c>
      <c r="EU93" s="80">
        <f t="shared" si="321"/>
        <v>0.25379007224737926</v>
      </c>
      <c r="EV93" s="80">
        <f t="shared" si="322"/>
        <v>4.3875308112257703E-3</v>
      </c>
      <c r="EW93" s="80">
        <f t="shared" si="323"/>
        <v>0.71783503883031863</v>
      </c>
      <c r="EX93" s="80">
        <f t="shared" si="324"/>
        <v>0.88211494989111172</v>
      </c>
      <c r="EY93" s="80">
        <f t="shared" si="325"/>
        <v>5.2122842389063506E-2</v>
      </c>
      <c r="EZ93" s="80">
        <f t="shared" si="326"/>
        <v>1.8300069591666165E-3</v>
      </c>
      <c r="FA93" s="80">
        <f t="shared" si="327"/>
        <v>6.9005354851252936E-5</v>
      </c>
      <c r="FB93" s="80">
        <f t="shared" si="328"/>
        <v>4.0335730799652207</v>
      </c>
      <c r="FC93" s="80">
        <f t="shared" si="329"/>
        <v>6.5316152971275063E-2</v>
      </c>
      <c r="FD93" s="80">
        <f t="shared" si="330"/>
        <v>9.9880912430654334E-2</v>
      </c>
      <c r="FE93" s="80">
        <f t="shared" si="331"/>
        <v>5.2122842389063506E-2</v>
      </c>
      <c r="FF93" s="80">
        <f t="shared" si="332"/>
        <v>1.5005118118166849E-2</v>
      </c>
      <c r="FG93" s="80">
        <f t="shared" si="333"/>
        <v>8.6988252137936761E-2</v>
      </c>
      <c r="FH93" s="80">
        <f t="shared" si="334"/>
        <v>3.4502677425626468E-5</v>
      </c>
      <c r="FI93" s="184">
        <f t="shared" si="335"/>
        <v>0.7800870769575825</v>
      </c>
      <c r="FJ93" s="80">
        <f t="shared" si="336"/>
        <v>9.5769017060057693E-2</v>
      </c>
      <c r="FK93" s="80">
        <f t="shared" si="337"/>
        <v>1.0300068093402328</v>
      </c>
      <c r="FL93" s="80">
        <f t="shared" si="338"/>
        <v>0.78008707695758239</v>
      </c>
      <c r="FM93" s="80">
        <f t="shared" si="339"/>
        <v>2.589842652112134</v>
      </c>
      <c r="FN93" s="80">
        <f t="shared" si="340"/>
        <v>-3.3274957582143432</v>
      </c>
      <c r="FO93" s="80">
        <f t="shared" si="341"/>
        <v>-3.3274957582143432</v>
      </c>
      <c r="FP93" s="80">
        <f t="shared" si="342"/>
        <v>0.45553137932936216</v>
      </c>
      <c r="FQ93" s="185">
        <f t="shared" ca="1" si="343"/>
        <v>1450.3135395566217</v>
      </c>
      <c r="FR93" s="185">
        <f t="shared" ca="1" si="344"/>
        <v>9.6728168012099864</v>
      </c>
      <c r="FS93" s="80">
        <f t="shared" ca="1" si="345"/>
        <v>0.14503135395566216</v>
      </c>
      <c r="FT93" s="184">
        <f t="shared" ca="1" si="346"/>
        <v>-4.601782078935269</v>
      </c>
      <c r="FU93" s="184">
        <f t="shared" ca="1" si="347"/>
        <v>5.689546438792414</v>
      </c>
      <c r="FV93" s="80">
        <f t="shared" si="348"/>
        <v>176.80273967114016</v>
      </c>
      <c r="FW93" s="80">
        <f t="shared" si="349"/>
        <v>5.4018508095101676E-2</v>
      </c>
      <c r="FX93" s="184">
        <f t="shared" si="350"/>
        <v>73.879836023805225</v>
      </c>
      <c r="FY93" s="184">
        <f t="shared" si="351"/>
        <v>315.55080441986877</v>
      </c>
      <c r="FZ93" s="184">
        <f t="shared" si="352"/>
        <v>1.6611494615586205E-3</v>
      </c>
      <c r="GA93" s="184">
        <f t="shared" si="353"/>
        <v>0.29579812704600894</v>
      </c>
      <c r="GB93" s="80">
        <f t="shared" si="354"/>
        <v>0.93862532309140101</v>
      </c>
      <c r="GC93" s="80">
        <f t="shared" si="355"/>
        <v>0.18680879180823029</v>
      </c>
      <c r="GD93" s="80">
        <f t="shared" si="356"/>
        <v>0.13321688173209234</v>
      </c>
      <c r="GE93" s="80">
        <f t="shared" si="357"/>
        <v>0.87857636651789606</v>
      </c>
      <c r="GF93" s="80">
        <f t="shared" si="358"/>
        <v>2.77325915885267E-2</v>
      </c>
      <c r="GG93" s="80">
        <f t="shared" si="359"/>
        <v>0.18847391927610418</v>
      </c>
      <c r="GH93" s="80">
        <f t="shared" si="360"/>
        <v>0.86678311826790766</v>
      </c>
      <c r="GI93" s="80">
        <f t="shared" si="361"/>
        <v>0.33730019858063542</v>
      </c>
      <c r="GJ93" s="80">
        <f t="shared" si="362"/>
        <v>-1.1567525901268262E-2</v>
      </c>
      <c r="GK93" s="80">
        <f t="shared" si="363"/>
        <v>2.3824450985607794E-2</v>
      </c>
      <c r="GL93" s="80">
        <f t="shared" si="364"/>
        <v>2.3824450985607794E-2</v>
      </c>
      <c r="GM93" s="80">
        <f t="shared" si="365"/>
        <v>0.1646494682904964</v>
      </c>
      <c r="GN93" s="80">
        <f t="shared" si="366"/>
        <v>3.7550225922991197E-2</v>
      </c>
      <c r="GO93" s="80">
        <f t="shared" si="367"/>
        <v>0.68028481290732745</v>
      </c>
      <c r="GP93" s="80">
        <f t="shared" si="368"/>
        <v>0.88211494989111172</v>
      </c>
      <c r="GQ93" s="80">
        <f t="shared" si="369"/>
        <v>5.2122842389063506E-2</v>
      </c>
      <c r="GR93" s="80">
        <f t="shared" si="370"/>
        <v>440.28109953728261</v>
      </c>
      <c r="GS93" s="80">
        <f t="shared" si="371"/>
        <v>11.721587363567211</v>
      </c>
      <c r="GT93" s="80">
        <f t="shared" si="372"/>
        <v>2.3045906107952119</v>
      </c>
      <c r="GU93" s="80">
        <f t="shared" si="373"/>
        <v>9.4776288868953075E-6</v>
      </c>
      <c r="GV93" s="80">
        <f t="shared" si="374"/>
        <v>1949.1868348300245</v>
      </c>
      <c r="GW93" s="80">
        <f t="shared" si="375"/>
        <v>-8.3290039044915665E-3</v>
      </c>
      <c r="GX93" s="184">
        <f t="shared" ca="1" si="376"/>
        <v>23.98431215128933</v>
      </c>
      <c r="GY93" s="81" t="e">
        <f>#REF!</f>
        <v>#REF!</v>
      </c>
      <c r="GZ93" s="81" t="e">
        <f>#REF!</f>
        <v>#REF!</v>
      </c>
      <c r="HA93" s="81">
        <f t="shared" si="377"/>
        <v>7.1178459173391859</v>
      </c>
      <c r="HB93" s="81">
        <f t="shared" si="378"/>
        <v>4.672253924675978</v>
      </c>
      <c r="HC93" s="81" t="e">
        <f t="shared" si="379"/>
        <v>#REF!</v>
      </c>
      <c r="HD93" s="80">
        <f t="shared" si="380"/>
        <v>440.28109953728261</v>
      </c>
      <c r="HE93" s="80">
        <f t="shared" si="381"/>
        <v>11.721587363567211</v>
      </c>
      <c r="HF93" s="81">
        <f t="shared" si="382"/>
        <v>0.6875259038314141</v>
      </c>
      <c r="HG93" s="81"/>
      <c r="HH93" s="82">
        <f t="shared" si="383"/>
        <v>0.19286145008732997</v>
      </c>
      <c r="HI93" s="82">
        <f t="shared" si="384"/>
        <v>0.71783503883031863</v>
      </c>
      <c r="HJ93" s="82">
        <f t="shared" si="385"/>
        <v>5.2122842389063506E-2</v>
      </c>
      <c r="HK93" s="82">
        <f t="shared" si="386"/>
        <v>0</v>
      </c>
      <c r="HL93" s="82">
        <f t="shared" si="387"/>
        <v>1.3193310582211557E-2</v>
      </c>
      <c r="HM93" s="82">
        <f t="shared" si="388"/>
        <v>0</v>
      </c>
      <c r="HN93" s="82">
        <f t="shared" si="389"/>
        <v>0</v>
      </c>
      <c r="HO93" s="82">
        <f t="shared" si="390"/>
        <v>6.7127960507230355E-2</v>
      </c>
      <c r="HP93" s="82">
        <f t="shared" si="391"/>
        <v>0.1757883118118288</v>
      </c>
      <c r="HQ93" s="82">
        <f t="shared" si="392"/>
        <v>0.21177357378037484</v>
      </c>
      <c r="HR93" s="82">
        <f t="shared" si="393"/>
        <v>0.54634600562673363</v>
      </c>
      <c r="HS93" s="82">
        <f t="shared" si="394"/>
        <v>0.14678732187033777</v>
      </c>
      <c r="HT93" s="82">
        <f t="shared" si="395"/>
        <v>5.1835509971310166E-2</v>
      </c>
      <c r="HU93" s="82">
        <f t="shared" si="396"/>
        <v>1.3926697748514658E-2</v>
      </c>
      <c r="HV93" s="82">
        <f t="shared" si="397"/>
        <v>5.2122842389063506E-2</v>
      </c>
      <c r="HW93" s="82"/>
      <c r="HX93" s="186">
        <f t="shared" si="398"/>
        <v>-8.8235420747088586E-7</v>
      </c>
      <c r="HY93" s="186">
        <f t="shared" si="399"/>
        <v>1.698945804015008E-12</v>
      </c>
      <c r="HZ93" s="186">
        <f t="shared" si="400"/>
        <v>2.6871604134095883E-5</v>
      </c>
      <c r="IA93" s="186">
        <f t="shared" si="401"/>
        <v>7.3926311432744288E-9</v>
      </c>
      <c r="IB93" s="82">
        <f t="shared" si="402"/>
        <v>2.3045906107952119</v>
      </c>
      <c r="IC93" s="82" t="e">
        <f t="shared" ca="1" si="403"/>
        <v>#REF!</v>
      </c>
      <c r="ID93" s="82" t="e">
        <f ca="1">ID$8+ID$9*IE93+ID$10*#REF!+ID$11*EW93/(EW93+EU93)</f>
        <v>#REF!</v>
      </c>
      <c r="IE93" s="82" t="e">
        <f t="shared" ca="1" si="404"/>
        <v>#REF!</v>
      </c>
      <c r="IF93" s="82" t="e">
        <f ca="1">IF$8+IF$9*IE93+IF$10*#REF!+IF$11*(EW93/(EW93+EU93))</f>
        <v>#REF!</v>
      </c>
      <c r="IG93" s="82" t="e">
        <f t="shared" ca="1" si="405"/>
        <v>#REF!</v>
      </c>
      <c r="IH93" s="184">
        <f t="shared" si="406"/>
        <v>5.4018508095101676E-2</v>
      </c>
      <c r="II93" s="187">
        <f t="shared" si="407"/>
        <v>-25</v>
      </c>
      <c r="IJ93" s="187"/>
      <c r="IK93" s="82">
        <f t="shared" si="408"/>
        <v>2.0698261082333995</v>
      </c>
      <c r="IL93" s="187">
        <f t="shared" si="409"/>
        <v>1949.1868348300245</v>
      </c>
      <c r="IM93" s="186">
        <f t="shared" si="410"/>
        <v>1.2038161484139588E-5</v>
      </c>
    </row>
    <row r="94" spans="1:247" ht="14" x14ac:dyDescent="0.2">
      <c r="A94" s="189">
        <v>2001</v>
      </c>
      <c r="F94" s="193">
        <v>48.823770248800678</v>
      </c>
      <c r="G94" s="193">
        <v>1.6413013084854011</v>
      </c>
      <c r="H94" s="193">
        <v>16.650309659574791</v>
      </c>
      <c r="I94" s="193">
        <v>9.3255910545874414</v>
      </c>
      <c r="J94" s="193">
        <v>0.18785978832061823</v>
      </c>
      <c r="K94" s="193">
        <v>5.2798487875373743</v>
      </c>
      <c r="L94" s="193">
        <v>10.579472289634815</v>
      </c>
      <c r="M94" s="193">
        <v>2.9958692558498585</v>
      </c>
      <c r="N94" s="193">
        <v>1.9972461705665725</v>
      </c>
      <c r="O94" s="197">
        <v>0.37</v>
      </c>
      <c r="P94" s="197">
        <v>0.43504372032143168</v>
      </c>
      <c r="Q94" s="194">
        <v>1.5</v>
      </c>
      <c r="R94" s="176">
        <f t="shared" ca="1" si="216"/>
        <v>7.1361518845802543</v>
      </c>
      <c r="T94" s="4">
        <v>49.55</v>
      </c>
      <c r="U94" s="4">
        <v>1.18</v>
      </c>
      <c r="V94" s="4">
        <v>4.46</v>
      </c>
      <c r="W94" s="4">
        <v>7.7816665166921624</v>
      </c>
      <c r="X94" s="4">
        <v>0.19</v>
      </c>
      <c r="Y94" s="4">
        <v>14.28</v>
      </c>
      <c r="Z94" s="4">
        <v>22.21</v>
      </c>
      <c r="AA94" s="4">
        <v>0.25</v>
      </c>
      <c r="AB94" s="4">
        <v>0.13</v>
      </c>
      <c r="AC94" s="4">
        <v>0.254</v>
      </c>
      <c r="AE94" s="177">
        <f t="shared" ca="1" si="217"/>
        <v>1393.3823560409689</v>
      </c>
      <c r="AF94" s="178">
        <f t="shared" ca="1" si="218"/>
        <v>1120.2323560409691</v>
      </c>
      <c r="AG94" s="178">
        <f t="shared" ca="1" si="219"/>
        <v>3.2729694107050933</v>
      </c>
      <c r="AH94" s="175"/>
      <c r="AI94" s="179">
        <f t="shared" ca="1" si="220"/>
        <v>1429.9006137239726</v>
      </c>
      <c r="AJ94" s="179">
        <f t="shared" ca="1" si="221"/>
        <v>3.2282499549974437</v>
      </c>
      <c r="AK94" s="179"/>
      <c r="AL94" s="179">
        <f t="shared" si="222"/>
        <v>1418.228847859303</v>
      </c>
      <c r="AM94" s="179">
        <f t="shared" si="223"/>
        <v>2.7007964986794359</v>
      </c>
      <c r="AN94" s="180"/>
      <c r="AO94" s="179">
        <f t="shared" ca="1" si="224"/>
        <v>1384.1949679183679</v>
      </c>
      <c r="AP94" s="179">
        <f t="shared" ca="1" si="225"/>
        <v>1111.044967918368</v>
      </c>
      <c r="AQ94" s="179">
        <f t="shared" ca="1" si="226"/>
        <v>1.5087169718649536</v>
      </c>
      <c r="AR94" s="179"/>
      <c r="AS94" s="179">
        <f t="shared" ca="1" si="227"/>
        <v>1401.61991627404</v>
      </c>
      <c r="AT94" s="179">
        <f t="shared" ca="1" si="228"/>
        <v>1128.4699162740399</v>
      </c>
      <c r="AU94" s="181">
        <f t="shared" ca="1" si="229"/>
        <v>2.1642765400285073</v>
      </c>
      <c r="AV94" s="80"/>
      <c r="AW94" s="181">
        <f t="shared" si="230"/>
        <v>1422.7360892827571</v>
      </c>
      <c r="AX94" s="181">
        <f t="shared" si="231"/>
        <v>1149.5860892827573</v>
      </c>
      <c r="AY94" s="181">
        <f t="shared" ca="1" si="232"/>
        <v>1429.9006137239726</v>
      </c>
      <c r="AZ94" s="181">
        <f t="shared" ca="1" si="233"/>
        <v>1156.7506137239725</v>
      </c>
      <c r="BA94" s="181">
        <f t="shared" ca="1" si="234"/>
        <v>3.2282499549974437</v>
      </c>
      <c r="BB94" s="181"/>
      <c r="BC94" s="181">
        <f t="shared" si="235"/>
        <v>1418.228847859303</v>
      </c>
      <c r="BD94" s="181">
        <f t="shared" si="236"/>
        <v>2.7007964986794359</v>
      </c>
      <c r="BE94" s="181">
        <f t="shared" si="237"/>
        <v>1145.0788478593031</v>
      </c>
      <c r="BF94" s="181"/>
      <c r="BG94" s="181">
        <f t="shared" ca="1" si="238"/>
        <v>3.3112448606286118</v>
      </c>
      <c r="BH94" s="181">
        <f t="shared" ca="1" si="239"/>
        <v>5.8202217519632153</v>
      </c>
      <c r="BI94" s="181">
        <f t="shared" ca="1" si="240"/>
        <v>1119.371695245713</v>
      </c>
      <c r="BJ94" s="181">
        <f t="shared" ca="1" si="241"/>
        <v>1137.8999596118583</v>
      </c>
      <c r="BK94" s="181">
        <f t="shared" ca="1" si="242"/>
        <v>1137.8999596118583</v>
      </c>
      <c r="BL94" s="181"/>
      <c r="BM94" s="181">
        <f t="shared" si="243"/>
        <v>1158.3297503889048</v>
      </c>
      <c r="BN94" s="180"/>
      <c r="BO94" s="182">
        <f t="shared" ca="1" si="244"/>
        <v>0.82785623568019606</v>
      </c>
      <c r="BP94" s="182">
        <f t="shared" ca="1" si="245"/>
        <v>0.77637500267492332</v>
      </c>
      <c r="BQ94" s="182">
        <f t="shared" ca="1" si="246"/>
        <v>8.8486487888633267E-2</v>
      </c>
      <c r="BR94" s="182">
        <f t="shared" ca="1" si="247"/>
        <v>1.2889960421588999E-2</v>
      </c>
      <c r="BS94" s="182">
        <f t="shared" ca="1" si="248"/>
        <v>1.4019598429218044E-2</v>
      </c>
      <c r="BT94" s="182">
        <f t="shared" ca="1" si="249"/>
        <v>5.6925147319982078E-2</v>
      </c>
      <c r="BU94" s="182">
        <f t="shared" si="250"/>
        <v>0.1365706322101885</v>
      </c>
      <c r="BV94" s="181">
        <f t="shared" ca="1" si="251"/>
        <v>1.0852668289445342</v>
      </c>
      <c r="BW94" s="180"/>
      <c r="BX94" s="182">
        <f t="shared" si="252"/>
        <v>0.79349750974522171</v>
      </c>
      <c r="BY94" s="182">
        <f t="shared" si="253"/>
        <v>0.12073544401518721</v>
      </c>
      <c r="BZ94" s="182">
        <f t="shared" si="254"/>
        <v>2.2652721854229941E-2</v>
      </c>
      <c r="CA94" s="182">
        <f t="shared" si="255"/>
        <v>1.8048242465485014E-2</v>
      </c>
      <c r="CB94" s="182">
        <f t="shared" si="256"/>
        <v>6.6184134319103582E-2</v>
      </c>
      <c r="CC94" s="182">
        <f t="shared" si="257"/>
        <v>3.7385573591764702E-3</v>
      </c>
      <c r="CD94" s="182">
        <f t="shared" si="258"/>
        <v>1.0248566097584038</v>
      </c>
      <c r="CE94" s="182">
        <f t="shared" si="259"/>
        <v>0.30852440652384311</v>
      </c>
      <c r="CF94" s="180"/>
      <c r="CG94" s="181">
        <f t="shared" ca="1" si="260"/>
        <v>2.0536367119229908</v>
      </c>
      <c r="CH94" s="181">
        <f t="shared" ca="1" si="261"/>
        <v>0.16391459335432756</v>
      </c>
      <c r="CI94" s="181">
        <f t="shared" ca="1" si="262"/>
        <v>6.6731396516587056</v>
      </c>
      <c r="CJ94" s="181">
        <f t="shared" ca="1" si="263"/>
        <v>1136.0295565153824</v>
      </c>
      <c r="CK94" s="183">
        <f t="shared" ca="1" si="264"/>
        <v>0.2700410067182118</v>
      </c>
      <c r="CL94" s="79"/>
      <c r="CM94" s="181">
        <f t="shared" si="265"/>
        <v>-1.1088467734082554</v>
      </c>
      <c r="CN94" s="181">
        <f t="shared" si="266"/>
        <v>-1.5112296796890845</v>
      </c>
      <c r="CO94" s="181">
        <f t="shared" ca="1" si="267"/>
        <v>835.80519740851662</v>
      </c>
      <c r="CP94" s="184"/>
      <c r="CQ94" s="80">
        <f t="shared" si="268"/>
        <v>0.81258781826201987</v>
      </c>
      <c r="CR94" s="80">
        <f t="shared" si="269"/>
        <v>2.0547395660493163E-2</v>
      </c>
      <c r="CS94" s="80">
        <f t="shared" si="270"/>
        <v>0.32660153704994638</v>
      </c>
      <c r="CT94" s="80">
        <f t="shared" si="271"/>
        <v>0.12979900251908852</v>
      </c>
      <c r="CU94" s="80">
        <f t="shared" si="272"/>
        <v>2.6482437120087152E-3</v>
      </c>
      <c r="CV94" s="80">
        <f t="shared" si="273"/>
        <v>0.1309993149020299</v>
      </c>
      <c r="CW94" s="80">
        <f t="shared" si="274"/>
        <v>0.18865839517586078</v>
      </c>
      <c r="CX94" s="80">
        <f t="shared" si="275"/>
        <v>9.6673844029173103E-2</v>
      </c>
      <c r="CY94" s="80">
        <f t="shared" si="276"/>
        <v>4.2406177981370176E-2</v>
      </c>
      <c r="CZ94" s="80">
        <f t="shared" si="277"/>
        <v>4.8684787056688826E-3</v>
      </c>
      <c r="DA94" s="80">
        <f t="shared" si="278"/>
        <v>6.1300960330489106E-3</v>
      </c>
      <c r="DB94" s="80">
        <f t="shared" si="279"/>
        <v>1.7619203040307083</v>
      </c>
      <c r="DC94" s="80"/>
      <c r="DD94" s="80">
        <f t="shared" si="280"/>
        <v>0.46119442315471343</v>
      </c>
      <c r="DE94" s="80">
        <f t="shared" si="281"/>
        <v>1.1661932502558325E-2</v>
      </c>
      <c r="DF94" s="80">
        <f t="shared" si="282"/>
        <v>0.18536680478838166</v>
      </c>
      <c r="DG94" s="80">
        <f t="shared" si="283"/>
        <v>7.3669054282506446E-2</v>
      </c>
      <c r="DH94" s="80">
        <f t="shared" si="284"/>
        <v>1.5030439832893596E-3</v>
      </c>
      <c r="DI94" s="80">
        <f t="shared" si="285"/>
        <v>7.43503066525458E-2</v>
      </c>
      <c r="DJ94" s="80">
        <f t="shared" si="286"/>
        <v>0.10707544191656734</v>
      </c>
      <c r="DK94" s="80">
        <f t="shared" si="287"/>
        <v>5.486845449707025E-2</v>
      </c>
      <c r="DL94" s="80">
        <f t="shared" si="288"/>
        <v>2.406815897652036E-2</v>
      </c>
      <c r="DM94" s="80">
        <f t="shared" si="289"/>
        <v>2.7631662422706437E-3</v>
      </c>
      <c r="DN94" s="80">
        <f t="shared" si="290"/>
        <v>3.4792130035763923E-3</v>
      </c>
      <c r="DO94" s="80">
        <f t="shared" si="291"/>
        <v>1.0000000000000002</v>
      </c>
      <c r="DP94" s="80">
        <f t="shared" si="292"/>
        <v>50.230122723722019</v>
      </c>
      <c r="DQ94" s="80">
        <f t="shared" si="293"/>
        <v>0.82467466542840639</v>
      </c>
      <c r="DR94" s="80">
        <f t="shared" si="294"/>
        <v>1.4772380155936243E-2</v>
      </c>
      <c r="DS94" s="80">
        <f t="shared" si="295"/>
        <v>4.3742215160698698E-2</v>
      </c>
      <c r="DT94" s="80">
        <f t="shared" si="296"/>
        <v>0.10830976244727866</v>
      </c>
      <c r="DU94" s="80">
        <f t="shared" si="297"/>
        <v>2.6784140969162997E-3</v>
      </c>
      <c r="DV94" s="80">
        <f t="shared" si="298"/>
        <v>0.354303748474112</v>
      </c>
      <c r="DW94" s="80">
        <f t="shared" si="299"/>
        <v>0.39605973172793324</v>
      </c>
      <c r="DX94" s="80">
        <f t="shared" si="300"/>
        <v>4.0336308001594091E-3</v>
      </c>
      <c r="DY94" s="80">
        <f t="shared" si="301"/>
        <v>1.3801010658626694E-3</v>
      </c>
      <c r="DZ94" s="80">
        <f t="shared" si="302"/>
        <v>1.6710724205944545E-3</v>
      </c>
      <c r="EA94" s="80">
        <f t="shared" si="303"/>
        <v>1.7516257217778981</v>
      </c>
      <c r="EB94" s="80"/>
      <c r="EC94" s="80">
        <f t="shared" si="304"/>
        <v>1.6493493308568128</v>
      </c>
      <c r="ED94" s="80">
        <f t="shared" si="305"/>
        <v>2.9544760311872486E-2</v>
      </c>
      <c r="EE94" s="80">
        <f t="shared" si="306"/>
        <v>0.13122664548209609</v>
      </c>
      <c r="EF94" s="80">
        <f t="shared" si="307"/>
        <v>0.10830976244727866</v>
      </c>
      <c r="EG94" s="80">
        <f t="shared" si="308"/>
        <v>2.6784140969162997E-3</v>
      </c>
      <c r="EH94" s="80">
        <f t="shared" si="309"/>
        <v>0.354303748474112</v>
      </c>
      <c r="EI94" s="80">
        <f t="shared" si="310"/>
        <v>0.39605973172793324</v>
      </c>
      <c r="EJ94" s="80">
        <f t="shared" si="311"/>
        <v>4.0336308001594091E-3</v>
      </c>
      <c r="EK94" s="80">
        <f t="shared" si="312"/>
        <v>1.3801010658626694E-3</v>
      </c>
      <c r="EL94" s="80">
        <f t="shared" si="313"/>
        <v>5.0132172617833636E-3</v>
      </c>
      <c r="EM94" s="80">
        <f t="shared" si="314"/>
        <v>2.6818993425248263</v>
      </c>
      <c r="EN94" s="80">
        <f t="shared" si="315"/>
        <v>2.2372204298880982</v>
      </c>
      <c r="EO94" s="80"/>
      <c r="EP94" s="80">
        <f t="shared" si="316"/>
        <v>1.8449790095075629</v>
      </c>
      <c r="EQ94" s="80">
        <f t="shared" si="317"/>
        <v>3.3049070682934091E-2</v>
      </c>
      <c r="ER94" s="80">
        <f t="shared" si="318"/>
        <v>0.15502099049243712</v>
      </c>
      <c r="ES94" s="80">
        <f t="shared" si="319"/>
        <v>4.0700964319714955E-2</v>
      </c>
      <c r="ET94" s="80">
        <f t="shared" si="320"/>
        <v>0.19572195481215207</v>
      </c>
      <c r="EU94" s="80">
        <f t="shared" si="321"/>
        <v>0.24231281330337856</v>
      </c>
      <c r="EV94" s="80">
        <f t="shared" si="322"/>
        <v>5.9922027373214264E-3</v>
      </c>
      <c r="EW94" s="80">
        <f t="shared" si="323"/>
        <v>0.79265558447221751</v>
      </c>
      <c r="EX94" s="80">
        <f t="shared" si="324"/>
        <v>0.88607292327773168</v>
      </c>
      <c r="EY94" s="80">
        <f t="shared" si="325"/>
        <v>1.8048242465485014E-2</v>
      </c>
      <c r="EZ94" s="80">
        <f t="shared" si="326"/>
        <v>6.1751805997166077E-3</v>
      </c>
      <c r="FA94" s="80">
        <f t="shared" si="327"/>
        <v>7.4771147183529405E-3</v>
      </c>
      <c r="FB94" s="80">
        <f t="shared" si="328"/>
        <v>4.0324840965768534</v>
      </c>
      <c r="FC94" s="80">
        <f t="shared" si="329"/>
        <v>5.8793012553986043E-2</v>
      </c>
      <c r="FD94" s="80">
        <f t="shared" si="330"/>
        <v>9.6667252637931966E-2</v>
      </c>
      <c r="FE94" s="80">
        <f t="shared" si="331"/>
        <v>1.8048242465485014E-2</v>
      </c>
      <c r="FF94" s="80">
        <f t="shared" si="332"/>
        <v>2.2652721854229941E-2</v>
      </c>
      <c r="FG94" s="80">
        <f t="shared" si="333"/>
        <v>6.6184134319103582E-2</v>
      </c>
      <c r="FH94" s="80">
        <f t="shared" si="334"/>
        <v>3.7385573591764702E-3</v>
      </c>
      <c r="FI94" s="184">
        <f t="shared" si="335"/>
        <v>0.79349750974522171</v>
      </c>
      <c r="FJ94" s="80">
        <f t="shared" si="336"/>
        <v>0.12073544401518721</v>
      </c>
      <c r="FK94" s="80">
        <f t="shared" si="337"/>
        <v>1.024856609758404</v>
      </c>
      <c r="FL94" s="80">
        <f t="shared" si="338"/>
        <v>0.7934975097452216</v>
      </c>
      <c r="FM94" s="80">
        <f t="shared" si="339"/>
        <v>2.1213995793748004</v>
      </c>
      <c r="FN94" s="80">
        <f t="shared" si="340"/>
        <v>-3.3398005336383632</v>
      </c>
      <c r="FO94" s="80">
        <f t="shared" si="341"/>
        <v>-3.3398005336383632</v>
      </c>
      <c r="FP94" s="80">
        <f t="shared" si="342"/>
        <v>0.50230122723722026</v>
      </c>
      <c r="FQ94" s="185">
        <f t="shared" ca="1" si="343"/>
        <v>1429.9006137239726</v>
      </c>
      <c r="FR94" s="185">
        <f t="shared" ca="1" si="344"/>
        <v>3.2282499549974437</v>
      </c>
      <c r="FS94" s="80">
        <f t="shared" ca="1" si="345"/>
        <v>0.14299006137239725</v>
      </c>
      <c r="FT94" s="184">
        <f t="shared" ca="1" si="346"/>
        <v>-2.4889760510069761</v>
      </c>
      <c r="FU94" s="184">
        <f t="shared" ca="1" si="347"/>
        <v>5.6767560423757528</v>
      </c>
      <c r="FV94" s="80">
        <f t="shared" si="348"/>
        <v>171.71969059062286</v>
      </c>
      <c r="FW94" s="80">
        <f t="shared" si="349"/>
        <v>7.9503339402250642E-2</v>
      </c>
      <c r="FX94" s="184">
        <f t="shared" si="350"/>
        <v>76.587419111137208</v>
      </c>
      <c r="FY94" s="184">
        <f t="shared" si="351"/>
        <v>313.46699658230551</v>
      </c>
      <c r="FZ94" s="184">
        <f t="shared" si="352"/>
        <v>1.6611494615586205E-3</v>
      </c>
      <c r="GA94" s="184">
        <f t="shared" si="353"/>
        <v>0.30852440652384311</v>
      </c>
      <c r="GB94" s="80">
        <f t="shared" si="354"/>
        <v>0.91011336848053803</v>
      </c>
      <c r="GC94" s="80">
        <f t="shared" si="355"/>
        <v>0.14002016227498804</v>
      </c>
      <c r="GD94" s="80">
        <f t="shared" si="356"/>
        <v>0.13066056336556575</v>
      </c>
      <c r="GE94" s="80">
        <f t="shared" si="357"/>
        <v>0.92624996499735102</v>
      </c>
      <c r="GF94" s="80">
        <f t="shared" si="358"/>
        <v>4.9925420224258943E-2</v>
      </c>
      <c r="GG94" s="80">
        <f t="shared" si="359"/>
        <v>0.1835198007493925</v>
      </c>
      <c r="GH94" s="80">
        <f t="shared" si="360"/>
        <v>0.86933943663443425</v>
      </c>
      <c r="GI94" s="80">
        <f t="shared" si="361"/>
        <v>0.36523061957749026</v>
      </c>
      <c r="GJ94" s="80">
        <f t="shared" si="362"/>
        <v>-1.6495976706485723E-2</v>
      </c>
      <c r="GK94" s="80">
        <f t="shared" si="363"/>
        <v>3.1089924090544115E-2</v>
      </c>
      <c r="GL94" s="80">
        <f t="shared" si="364"/>
        <v>3.1089924090544115E-2</v>
      </c>
      <c r="GM94" s="80">
        <f t="shared" si="365"/>
        <v>0.15242987665884838</v>
      </c>
      <c r="GN94" s="80">
        <f t="shared" si="366"/>
        <v>5.8796707428917849E-2</v>
      </c>
      <c r="GO94" s="80">
        <f t="shared" si="367"/>
        <v>0.73385887704329966</v>
      </c>
      <c r="GP94" s="80">
        <f t="shared" si="368"/>
        <v>0.88607292327773168</v>
      </c>
      <c r="GQ94" s="80">
        <f t="shared" si="369"/>
        <v>1.8048242465485014E-2</v>
      </c>
      <c r="GR94" s="80">
        <f t="shared" si="370"/>
        <v>440.68003531864662</v>
      </c>
      <c r="GS94" s="80">
        <f t="shared" si="371"/>
        <v>11.815852419343205</v>
      </c>
      <c r="GT94" s="80">
        <f t="shared" si="372"/>
        <v>2.225687064912194</v>
      </c>
      <c r="GU94" s="80">
        <f t="shared" si="373"/>
        <v>9.1531380544513973E-6</v>
      </c>
      <c r="GV94" s="80">
        <f t="shared" si="374"/>
        <v>1868.1191541701578</v>
      </c>
      <c r="GW94" s="80">
        <f t="shared" si="375"/>
        <v>-8.1086264052615924E-3</v>
      </c>
      <c r="GX94" s="184">
        <f t="shared" ca="1" si="376"/>
        <v>19.647764651658719</v>
      </c>
      <c r="GY94" s="81" t="e">
        <f>#REF!</f>
        <v>#REF!</v>
      </c>
      <c r="GZ94" s="81" t="e">
        <f>#REF!</f>
        <v>#REF!</v>
      </c>
      <c r="HA94" s="81">
        <f t="shared" si="377"/>
        <v>4.9931154264164306</v>
      </c>
      <c r="HB94" s="81">
        <f t="shared" si="378"/>
        <v>4.3369461529963118</v>
      </c>
      <c r="HC94" s="81" t="e">
        <f t="shared" si="379"/>
        <v>#REF!</v>
      </c>
      <c r="HD94" s="80">
        <f t="shared" si="380"/>
        <v>440.68003531864662</v>
      </c>
      <c r="HE94" s="80">
        <f t="shared" si="381"/>
        <v>11.815852419343205</v>
      </c>
      <c r="HF94" s="81">
        <f t="shared" si="382"/>
        <v>-1.3545399908987008</v>
      </c>
      <c r="HG94" s="81"/>
      <c r="HH94" s="82">
        <f t="shared" si="383"/>
        <v>0.18951200348671393</v>
      </c>
      <c r="HI94" s="82">
        <f t="shared" si="384"/>
        <v>0.79265558447221751</v>
      </c>
      <c r="HJ94" s="82">
        <f t="shared" si="385"/>
        <v>1.8048242465485014E-2</v>
      </c>
      <c r="HK94" s="82">
        <f t="shared" si="386"/>
        <v>0</v>
      </c>
      <c r="HL94" s="82">
        <f t="shared" si="387"/>
        <v>4.0744770088501026E-2</v>
      </c>
      <c r="HM94" s="82">
        <f t="shared" si="388"/>
        <v>0</v>
      </c>
      <c r="HN94" s="82">
        <f t="shared" si="389"/>
        <v>0</v>
      </c>
      <c r="HO94" s="82">
        <f t="shared" si="390"/>
        <v>4.0700964319714955E-2</v>
      </c>
      <c r="HP94" s="82">
        <f t="shared" si="391"/>
        <v>0.11427622040393608</v>
      </c>
      <c r="HQ94" s="82">
        <f t="shared" si="392"/>
        <v>0.19295281763527125</v>
      </c>
      <c r="HR94" s="82">
        <f t="shared" si="393"/>
        <v>0.5899934025166611</v>
      </c>
      <c r="HS94" s="82">
        <f t="shared" si="394"/>
        <v>0.14105853026863355</v>
      </c>
      <c r="HT94" s="82">
        <f t="shared" si="395"/>
        <v>7.7378743035351846E-2</v>
      </c>
      <c r="HU94" s="82">
        <f t="shared" si="396"/>
        <v>1.8500091221431519E-2</v>
      </c>
      <c r="HV94" s="82">
        <f t="shared" si="397"/>
        <v>1.8048242465485014E-2</v>
      </c>
      <c r="HW94" s="82"/>
      <c r="HX94" s="186">
        <f t="shared" si="398"/>
        <v>-8.7898687569614282E-7</v>
      </c>
      <c r="HY94" s="186">
        <f t="shared" si="399"/>
        <v>1.6304383796916587E-12</v>
      </c>
      <c r="HZ94" s="186">
        <f t="shared" si="400"/>
        <v>2.7120614947424797E-5</v>
      </c>
      <c r="IA94" s="186">
        <f t="shared" si="401"/>
        <v>7.6650917372675246E-9</v>
      </c>
      <c r="IB94" s="82">
        <f t="shared" si="402"/>
        <v>2.225687064912194</v>
      </c>
      <c r="IC94" s="82" t="e">
        <f t="shared" ca="1" si="403"/>
        <v>#REF!</v>
      </c>
      <c r="ID94" s="82" t="e">
        <f ca="1">ID$8+ID$9*IE94+ID$10*#REF!+ID$11*EW94/(EW94+EU94)</f>
        <v>#REF!</v>
      </c>
      <c r="IE94" s="82" t="e">
        <f t="shared" ca="1" si="404"/>
        <v>#REF!</v>
      </c>
      <c r="IF94" s="82" t="e">
        <f ca="1">IF$8+IF$9*IE94+IF$10*#REF!+IF$11*(EW94/(EW94+EU94))</f>
        <v>#REF!</v>
      </c>
      <c r="IG94" s="82" t="e">
        <f t="shared" ca="1" si="405"/>
        <v>#REF!</v>
      </c>
      <c r="IH94" s="184">
        <f t="shared" si="406"/>
        <v>7.9503339402250642E-2</v>
      </c>
      <c r="II94" s="187">
        <f t="shared" si="407"/>
        <v>-25</v>
      </c>
      <c r="IJ94" s="187"/>
      <c r="IK94" s="82">
        <f t="shared" si="408"/>
        <v>2.0751058940074127</v>
      </c>
      <c r="IL94" s="187">
        <f t="shared" si="409"/>
        <v>1868.1191541701578</v>
      </c>
      <c r="IM94" s="186">
        <f t="shared" si="410"/>
        <v>1.2470815927398136E-5</v>
      </c>
    </row>
    <row r="95" spans="1:247" ht="14" x14ac:dyDescent="0.2">
      <c r="A95" s="189">
        <v>2001</v>
      </c>
      <c r="F95" s="193">
        <v>48.823770248800678</v>
      </c>
      <c r="G95" s="193">
        <v>1.6413013084854011</v>
      </c>
      <c r="H95" s="193">
        <v>16.650309659574791</v>
      </c>
      <c r="I95" s="193">
        <v>9.3255910545874414</v>
      </c>
      <c r="J95" s="193">
        <v>0.18785978832061823</v>
      </c>
      <c r="K95" s="193">
        <v>5.2798487875373743</v>
      </c>
      <c r="L95" s="193">
        <v>10.579472289634815</v>
      </c>
      <c r="M95" s="193">
        <v>2.9958692558498585</v>
      </c>
      <c r="N95" s="193">
        <v>1.9972461705665725</v>
      </c>
      <c r="O95" s="197">
        <v>0.37</v>
      </c>
      <c r="P95" s="197">
        <v>0.43504372032143168</v>
      </c>
      <c r="Q95" s="194">
        <v>1.5</v>
      </c>
      <c r="R95" s="176">
        <f t="shared" ca="1" si="216"/>
        <v>8.2838839372242248</v>
      </c>
      <c r="T95" s="4">
        <v>48.87</v>
      </c>
      <c r="U95" s="4">
        <v>1.17</v>
      </c>
      <c r="V95" s="4">
        <v>5.35</v>
      </c>
      <c r="W95" s="4">
        <v>7.7334860073787457</v>
      </c>
      <c r="X95" s="4">
        <v>0.17</v>
      </c>
      <c r="Y95" s="4">
        <v>13.56</v>
      </c>
      <c r="Z95" s="4">
        <v>22.34</v>
      </c>
      <c r="AA95" s="4">
        <v>0.28000000000000003</v>
      </c>
      <c r="AB95" s="4">
        <v>0.17</v>
      </c>
      <c r="AC95" s="4">
        <v>0.216</v>
      </c>
      <c r="AE95" s="177">
        <f t="shared" ca="1" si="217"/>
        <v>1396.4147602162996</v>
      </c>
      <c r="AF95" s="178">
        <f t="shared" ca="1" si="218"/>
        <v>1123.2647602162997</v>
      </c>
      <c r="AG95" s="178">
        <f t="shared" ca="1" si="219"/>
        <v>3.9920403008146139</v>
      </c>
      <c r="AH95" s="175"/>
      <c r="AI95" s="179">
        <f t="shared" ca="1" si="220"/>
        <v>1437.9490521810856</v>
      </c>
      <c r="AJ95" s="179">
        <f t="shared" ca="1" si="221"/>
        <v>4.1497336408424692</v>
      </c>
      <c r="AK95" s="179"/>
      <c r="AL95" s="179">
        <f t="shared" si="222"/>
        <v>1423.9654501133466</v>
      </c>
      <c r="AM95" s="179">
        <f t="shared" si="223"/>
        <v>3.3682087001268126</v>
      </c>
      <c r="AN95" s="180"/>
      <c r="AO95" s="179">
        <f t="shared" ca="1" si="224"/>
        <v>1387.1250384199084</v>
      </c>
      <c r="AP95" s="179">
        <f t="shared" ca="1" si="225"/>
        <v>1113.9750384199083</v>
      </c>
      <c r="AQ95" s="179">
        <f t="shared" ca="1" si="226"/>
        <v>2.2157706226095071</v>
      </c>
      <c r="AR95" s="179"/>
      <c r="AS95" s="179">
        <f t="shared" ca="1" si="227"/>
        <v>1409.6821552225392</v>
      </c>
      <c r="AT95" s="179">
        <f t="shared" ca="1" si="228"/>
        <v>1136.5321552225391</v>
      </c>
      <c r="AU95" s="181">
        <f t="shared" ca="1" si="229"/>
        <v>3.0741174249545979</v>
      </c>
      <c r="AV95" s="80"/>
      <c r="AW95" s="181">
        <f t="shared" si="230"/>
        <v>1429.5823300323907</v>
      </c>
      <c r="AX95" s="181">
        <f t="shared" si="231"/>
        <v>1156.4323300323908</v>
      </c>
      <c r="AY95" s="181">
        <f t="shared" ca="1" si="232"/>
        <v>1437.9490521810856</v>
      </c>
      <c r="AZ95" s="181">
        <f t="shared" ca="1" si="233"/>
        <v>1164.7990521810857</v>
      </c>
      <c r="BA95" s="181">
        <f t="shared" ca="1" si="234"/>
        <v>4.1497336408424692</v>
      </c>
      <c r="BB95" s="181"/>
      <c r="BC95" s="181">
        <f t="shared" si="235"/>
        <v>1423.9654501133466</v>
      </c>
      <c r="BD95" s="181">
        <f t="shared" si="236"/>
        <v>3.3682087001268126</v>
      </c>
      <c r="BE95" s="181">
        <f t="shared" si="237"/>
        <v>1150.8154501133467</v>
      </c>
      <c r="BF95" s="181"/>
      <c r="BG95" s="181">
        <f t="shared" ca="1" si="238"/>
        <v>4.1521609536900375</v>
      </c>
      <c r="BH95" s="181">
        <f t="shared" ca="1" si="239"/>
        <v>6.9792764351052927</v>
      </c>
      <c r="BI95" s="181">
        <f t="shared" ca="1" si="240"/>
        <v>1123.2858176303212</v>
      </c>
      <c r="BJ95" s="181">
        <f t="shared" ca="1" si="241"/>
        <v>1146.0891702004078</v>
      </c>
      <c r="BK95" s="181">
        <f t="shared" ca="1" si="242"/>
        <v>1146.0891702004078</v>
      </c>
      <c r="BL95" s="181"/>
      <c r="BM95" s="181">
        <f t="shared" si="243"/>
        <v>1161.8806655544468</v>
      </c>
      <c r="BN95" s="180"/>
      <c r="BO95" s="182">
        <f t="shared" ca="1" si="244"/>
        <v>0.82957265095219679</v>
      </c>
      <c r="BP95" s="182">
        <f t="shared" ca="1" si="245"/>
        <v>0.76266885511931592</v>
      </c>
      <c r="BQ95" s="182">
        <f t="shared" ca="1" si="246"/>
        <v>9.2547422656006573E-2</v>
      </c>
      <c r="BR95" s="182">
        <f t="shared" ca="1" si="247"/>
        <v>1.3519409068880177E-2</v>
      </c>
      <c r="BS95" s="182">
        <f t="shared" ca="1" si="248"/>
        <v>1.4021724742874197E-2</v>
      </c>
      <c r="BT95" s="182">
        <f t="shared" ca="1" si="249"/>
        <v>5.5654091057958044E-2</v>
      </c>
      <c r="BU95" s="182">
        <f t="shared" si="250"/>
        <v>0.1365706322101885</v>
      </c>
      <c r="BV95" s="181">
        <f t="shared" ca="1" si="251"/>
        <v>1.0749821348552233</v>
      </c>
      <c r="BW95" s="180"/>
      <c r="BX95" s="182">
        <f t="shared" si="252"/>
        <v>0.78461229517575093</v>
      </c>
      <c r="BY95" s="182">
        <f t="shared" si="253"/>
        <v>0.10687182192511091</v>
      </c>
      <c r="BZ95" s="182">
        <f t="shared" si="254"/>
        <v>4.4161968634167437E-2</v>
      </c>
      <c r="CA95" s="182">
        <f t="shared" si="255"/>
        <v>2.0312785247709516E-2</v>
      </c>
      <c r="CB95" s="182">
        <f t="shared" si="256"/>
        <v>6.364442174413687E-2</v>
      </c>
      <c r="CC95" s="182">
        <f t="shared" si="257"/>
        <v>3.1947775237667394E-3</v>
      </c>
      <c r="CD95" s="182">
        <f t="shared" si="258"/>
        <v>1.0227980702506425</v>
      </c>
      <c r="CE95" s="182">
        <f t="shared" si="259"/>
        <v>0.32289456306891312</v>
      </c>
      <c r="CF95" s="180"/>
      <c r="CG95" s="181">
        <f t="shared" ca="1" si="260"/>
        <v>3.789103019491904</v>
      </c>
      <c r="CH95" s="181">
        <f t="shared" ca="1" si="261"/>
        <v>0.94804115483641738</v>
      </c>
      <c r="CI95" s="181">
        <f t="shared" ca="1" si="262"/>
        <v>7.5237993874316587</v>
      </c>
      <c r="CJ95" s="181">
        <f t="shared" ca="1" si="263"/>
        <v>1136.0343958147946</v>
      </c>
      <c r="CK95" s="183">
        <f t="shared" ca="1" si="264"/>
        <v>0.27186418791284972</v>
      </c>
      <c r="CL95" s="79"/>
      <c r="CM95" s="181">
        <f t="shared" si="265"/>
        <v>-4.9269649494158314E-3</v>
      </c>
      <c r="CN95" s="181">
        <f t="shared" si="266"/>
        <v>-0.35751161070822424</v>
      </c>
      <c r="CO95" s="181">
        <f t="shared" ca="1" si="267"/>
        <v>789.79531070506039</v>
      </c>
      <c r="CP95" s="184"/>
      <c r="CQ95" s="80">
        <f t="shared" si="268"/>
        <v>0.81258781826201987</v>
      </c>
      <c r="CR95" s="80">
        <f t="shared" si="269"/>
        <v>2.0547395660493163E-2</v>
      </c>
      <c r="CS95" s="80">
        <f t="shared" si="270"/>
        <v>0.32660153704994638</v>
      </c>
      <c r="CT95" s="80">
        <f t="shared" si="271"/>
        <v>0.12979900251908852</v>
      </c>
      <c r="CU95" s="80">
        <f t="shared" si="272"/>
        <v>2.6482437120087152E-3</v>
      </c>
      <c r="CV95" s="80">
        <f t="shared" si="273"/>
        <v>0.1309993149020299</v>
      </c>
      <c r="CW95" s="80">
        <f t="shared" si="274"/>
        <v>0.18865839517586078</v>
      </c>
      <c r="CX95" s="80">
        <f t="shared" si="275"/>
        <v>9.6673844029173103E-2</v>
      </c>
      <c r="CY95" s="80">
        <f t="shared" si="276"/>
        <v>4.2406177981370176E-2</v>
      </c>
      <c r="CZ95" s="80">
        <f t="shared" si="277"/>
        <v>4.8684787056688826E-3</v>
      </c>
      <c r="DA95" s="80">
        <f t="shared" si="278"/>
        <v>6.1300960330489106E-3</v>
      </c>
      <c r="DB95" s="80">
        <f t="shared" si="279"/>
        <v>1.7619203040307083</v>
      </c>
      <c r="DC95" s="80"/>
      <c r="DD95" s="80">
        <f t="shared" si="280"/>
        <v>0.46119442315471343</v>
      </c>
      <c r="DE95" s="80">
        <f t="shared" si="281"/>
        <v>1.1661932502558325E-2</v>
      </c>
      <c r="DF95" s="80">
        <f t="shared" si="282"/>
        <v>0.18536680478838166</v>
      </c>
      <c r="DG95" s="80">
        <f t="shared" si="283"/>
        <v>7.3669054282506446E-2</v>
      </c>
      <c r="DH95" s="80">
        <f t="shared" si="284"/>
        <v>1.5030439832893596E-3</v>
      </c>
      <c r="DI95" s="80">
        <f t="shared" si="285"/>
        <v>7.43503066525458E-2</v>
      </c>
      <c r="DJ95" s="80">
        <f t="shared" si="286"/>
        <v>0.10707544191656734</v>
      </c>
      <c r="DK95" s="80">
        <f t="shared" si="287"/>
        <v>5.486845449707025E-2</v>
      </c>
      <c r="DL95" s="80">
        <f t="shared" si="288"/>
        <v>2.406815897652036E-2</v>
      </c>
      <c r="DM95" s="80">
        <f t="shared" si="289"/>
        <v>2.7631662422706437E-3</v>
      </c>
      <c r="DN95" s="80">
        <f t="shared" si="290"/>
        <v>3.4792130035763923E-3</v>
      </c>
      <c r="DO95" s="80">
        <f t="shared" si="291"/>
        <v>1.0000000000000002</v>
      </c>
      <c r="DP95" s="80">
        <f t="shared" si="292"/>
        <v>50.230122723722019</v>
      </c>
      <c r="DQ95" s="80">
        <f t="shared" si="293"/>
        <v>0.81335723308751207</v>
      </c>
      <c r="DR95" s="80">
        <f t="shared" si="294"/>
        <v>1.4647190493597801E-2</v>
      </c>
      <c r="DS95" s="80">
        <f t="shared" si="295"/>
        <v>5.2471042849717049E-2</v>
      </c>
      <c r="DT95" s="80">
        <f t="shared" si="296"/>
        <v>0.10763915808417325</v>
      </c>
      <c r="DU95" s="80">
        <f t="shared" si="297"/>
        <v>2.3964757709251101E-3</v>
      </c>
      <c r="DV95" s="80">
        <f t="shared" si="298"/>
        <v>0.33643969392919881</v>
      </c>
      <c r="DW95" s="80">
        <f t="shared" si="299"/>
        <v>0.39837795618199134</v>
      </c>
      <c r="DX95" s="80">
        <f t="shared" si="300"/>
        <v>4.5176664961785384E-3</v>
      </c>
      <c r="DY95" s="80">
        <f t="shared" si="301"/>
        <v>1.8047475476665677E-3</v>
      </c>
      <c r="DZ95" s="80">
        <f t="shared" si="302"/>
        <v>1.4210694600330794E-3</v>
      </c>
      <c r="EA95" s="80">
        <f t="shared" si="303"/>
        <v>1.7330722339009936</v>
      </c>
      <c r="EB95" s="80"/>
      <c r="EC95" s="80">
        <f t="shared" si="304"/>
        <v>1.6267144661750241</v>
      </c>
      <c r="ED95" s="80">
        <f t="shared" si="305"/>
        <v>2.9294380987195601E-2</v>
      </c>
      <c r="EE95" s="80">
        <f t="shared" si="306"/>
        <v>0.15741312854915115</v>
      </c>
      <c r="EF95" s="80">
        <f t="shared" si="307"/>
        <v>0.10763915808417325</v>
      </c>
      <c r="EG95" s="80">
        <f t="shared" si="308"/>
        <v>2.3964757709251101E-3</v>
      </c>
      <c r="EH95" s="80">
        <f t="shared" si="309"/>
        <v>0.33643969392919881</v>
      </c>
      <c r="EI95" s="80">
        <f t="shared" si="310"/>
        <v>0.39837795618199134</v>
      </c>
      <c r="EJ95" s="80">
        <f t="shared" si="311"/>
        <v>4.5176664961785384E-3</v>
      </c>
      <c r="EK95" s="80">
        <f t="shared" si="312"/>
        <v>1.8047475476665677E-3</v>
      </c>
      <c r="EL95" s="80">
        <f t="shared" si="313"/>
        <v>4.2632083800992378E-3</v>
      </c>
      <c r="EM95" s="80">
        <f t="shared" si="314"/>
        <v>2.6688608821016038</v>
      </c>
      <c r="EN95" s="80">
        <f t="shared" si="315"/>
        <v>2.2481501528379702</v>
      </c>
      <c r="EO95" s="80"/>
      <c r="EP95" s="80">
        <f t="shared" si="316"/>
        <v>1.8285491878775588</v>
      </c>
      <c r="EQ95" s="80">
        <f t="shared" si="317"/>
        <v>3.2929083546828761E-2</v>
      </c>
      <c r="ER95" s="80">
        <f t="shared" si="318"/>
        <v>0.17145081212244118</v>
      </c>
      <c r="ES95" s="80">
        <f t="shared" si="319"/>
        <v>6.4474753881876956E-2</v>
      </c>
      <c r="ET95" s="80">
        <f t="shared" si="320"/>
        <v>0.23592556600431813</v>
      </c>
      <c r="EU95" s="80">
        <f t="shared" si="321"/>
        <v>0.24198898969828453</v>
      </c>
      <c r="EV95" s="80">
        <f t="shared" si="322"/>
        <v>5.3876373706777791E-3</v>
      </c>
      <c r="EW95" s="80">
        <f t="shared" si="323"/>
        <v>0.75636694932768822</v>
      </c>
      <c r="EX95" s="80">
        <f t="shared" si="324"/>
        <v>0.89561346307782197</v>
      </c>
      <c r="EY95" s="80">
        <f t="shared" si="325"/>
        <v>2.0312785247709516E-2</v>
      </c>
      <c r="EZ95" s="80">
        <f t="shared" si="326"/>
        <v>8.1146869502410918E-3</v>
      </c>
      <c r="FA95" s="80">
        <f t="shared" si="327"/>
        <v>6.3895550475334788E-3</v>
      </c>
      <c r="FB95" s="80">
        <f t="shared" si="328"/>
        <v>4.031577904148663</v>
      </c>
      <c r="FC95" s="80">
        <f t="shared" si="329"/>
        <v>5.5041121347082736E-2</v>
      </c>
      <c r="FD95" s="80">
        <f t="shared" si="330"/>
        <v>9.399169724439993E-2</v>
      </c>
      <c r="FE95" s="80">
        <f t="shared" si="331"/>
        <v>2.0312785247709516E-2</v>
      </c>
      <c r="FF95" s="80">
        <f t="shared" si="332"/>
        <v>4.4161968634167437E-2</v>
      </c>
      <c r="FG95" s="80">
        <f t="shared" si="333"/>
        <v>6.364442174413687E-2</v>
      </c>
      <c r="FH95" s="80">
        <f t="shared" si="334"/>
        <v>3.1947775237667394E-3</v>
      </c>
      <c r="FI95" s="184">
        <f t="shared" si="335"/>
        <v>0.78461229517575093</v>
      </c>
      <c r="FJ95" s="80">
        <f t="shared" si="336"/>
        <v>0.10687182192511091</v>
      </c>
      <c r="FK95" s="80">
        <f t="shared" si="337"/>
        <v>1.0227980702506425</v>
      </c>
      <c r="FL95" s="80">
        <f t="shared" si="338"/>
        <v>0.78461229517575093</v>
      </c>
      <c r="FM95" s="80">
        <f t="shared" si="339"/>
        <v>2.2396017726254649</v>
      </c>
      <c r="FN95" s="80">
        <f t="shared" si="340"/>
        <v>-3.2103376430254325</v>
      </c>
      <c r="FO95" s="80">
        <f t="shared" si="341"/>
        <v>-3.2103376430254325</v>
      </c>
      <c r="FP95" s="80">
        <f t="shared" si="342"/>
        <v>0.50230122723722026</v>
      </c>
      <c r="FQ95" s="185">
        <f t="shared" ca="1" si="343"/>
        <v>1437.9490521810856</v>
      </c>
      <c r="FR95" s="185">
        <f t="shared" ca="1" si="344"/>
        <v>4.1497336408424692</v>
      </c>
      <c r="FS95" s="80">
        <f t="shared" ca="1" si="345"/>
        <v>0.14379490521810856</v>
      </c>
      <c r="FT95" s="184">
        <f t="shared" ca="1" si="346"/>
        <v>-6.0209704575502023</v>
      </c>
      <c r="FU95" s="184">
        <f t="shared" ca="1" si="347"/>
        <v>5.6762738308698806</v>
      </c>
      <c r="FV95" s="80">
        <f t="shared" si="348"/>
        <v>172.44202322363284</v>
      </c>
      <c r="FW95" s="80">
        <f t="shared" si="349"/>
        <v>6.5676387642093964E-2</v>
      </c>
      <c r="FX95" s="184">
        <f t="shared" si="350"/>
        <v>75.761251048961896</v>
      </c>
      <c r="FY95" s="184">
        <f t="shared" si="351"/>
        <v>314.58319156999244</v>
      </c>
      <c r="FZ95" s="184">
        <f t="shared" si="352"/>
        <v>1.6611494615586205E-3</v>
      </c>
      <c r="GA95" s="184">
        <f t="shared" si="353"/>
        <v>0.32289456306891312</v>
      </c>
      <c r="GB95" s="80">
        <f t="shared" si="354"/>
        <v>0.92131388569620931</v>
      </c>
      <c r="GC95" s="80">
        <f t="shared" si="355"/>
        <v>0.15883451382332192</v>
      </c>
      <c r="GD95" s="80">
        <f t="shared" si="356"/>
        <v>0.13167247724557135</v>
      </c>
      <c r="GE95" s="80">
        <f t="shared" si="357"/>
        <v>0.90259616257129427</v>
      </c>
      <c r="GF95" s="80">
        <f t="shared" si="358"/>
        <v>4.0718655107595758E-2</v>
      </c>
      <c r="GG95" s="80">
        <f t="shared" si="359"/>
        <v>0.18694786835120181</v>
      </c>
      <c r="GH95" s="80">
        <f t="shared" si="360"/>
        <v>0.8683275227544287</v>
      </c>
      <c r="GI95" s="80">
        <f t="shared" si="361"/>
        <v>0.35486589698443644</v>
      </c>
      <c r="GJ95" s="80">
        <f t="shared" si="362"/>
        <v>-1.4710201337932679E-2</v>
      </c>
      <c r="GK95" s="80">
        <f t="shared" si="363"/>
        <v>2.8600534269800363E-2</v>
      </c>
      <c r="GL95" s="80">
        <f t="shared" si="364"/>
        <v>2.8600534269800363E-2</v>
      </c>
      <c r="GM95" s="80">
        <f t="shared" si="365"/>
        <v>0.15834733408140145</v>
      </c>
      <c r="GN95" s="80">
        <f t="shared" si="366"/>
        <v>5.0085580033990329E-2</v>
      </c>
      <c r="GO95" s="80">
        <f t="shared" si="367"/>
        <v>0.70628136929369789</v>
      </c>
      <c r="GP95" s="80">
        <f t="shared" si="368"/>
        <v>0.89561346307782197</v>
      </c>
      <c r="GQ95" s="80">
        <f t="shared" si="369"/>
        <v>2.0312785247709516E-2</v>
      </c>
      <c r="GR95" s="80">
        <f t="shared" si="370"/>
        <v>440.3600896329209</v>
      </c>
      <c r="GS95" s="80">
        <f t="shared" si="371"/>
        <v>11.766521932251127</v>
      </c>
      <c r="GT95" s="80">
        <f t="shared" si="372"/>
        <v>2.2386900317669935</v>
      </c>
      <c r="GU95" s="80">
        <f t="shared" si="373"/>
        <v>9.2066127556417603E-6</v>
      </c>
      <c r="GV95" s="80">
        <f t="shared" si="374"/>
        <v>1886.5589507307677</v>
      </c>
      <c r="GW95" s="80">
        <f t="shared" si="375"/>
        <v>-8.1219317378126415E-3</v>
      </c>
      <c r="GX95" s="184">
        <f t="shared" ca="1" si="376"/>
        <v>20.498424387431648</v>
      </c>
      <c r="GY95" s="81" t="e">
        <f>#REF!</f>
        <v>#REF!</v>
      </c>
      <c r="GZ95" s="81" t="e">
        <f>#REF!</f>
        <v>#REF!</v>
      </c>
      <c r="HA95" s="81">
        <f t="shared" si="377"/>
        <v>4.9931154264164306</v>
      </c>
      <c r="HB95" s="81">
        <f t="shared" si="378"/>
        <v>4.3369461529963118</v>
      </c>
      <c r="HC95" s="81" t="e">
        <f t="shared" si="379"/>
        <v>#REF!</v>
      </c>
      <c r="HD95" s="80">
        <f t="shared" si="380"/>
        <v>440.3600896329209</v>
      </c>
      <c r="HE95" s="80">
        <f t="shared" si="381"/>
        <v>11.766521932251127</v>
      </c>
      <c r="HF95" s="81">
        <f t="shared" si="382"/>
        <v>-0.13880690403641438</v>
      </c>
      <c r="HG95" s="81"/>
      <c r="HH95" s="82">
        <f t="shared" si="383"/>
        <v>0.19233550572187957</v>
      </c>
      <c r="HI95" s="82">
        <f t="shared" si="384"/>
        <v>0.75636694932768822</v>
      </c>
      <c r="HJ95" s="82">
        <f t="shared" si="385"/>
        <v>2.0312785247709516E-2</v>
      </c>
      <c r="HK95" s="82">
        <f t="shared" si="386"/>
        <v>0</v>
      </c>
      <c r="HL95" s="82">
        <f t="shared" si="387"/>
        <v>3.4728336099373217E-2</v>
      </c>
      <c r="HM95" s="82">
        <f t="shared" si="388"/>
        <v>0</v>
      </c>
      <c r="HN95" s="82">
        <f t="shared" si="389"/>
        <v>0</v>
      </c>
      <c r="HO95" s="82">
        <f t="shared" si="390"/>
        <v>6.4474753881876956E-2</v>
      </c>
      <c r="HP95" s="82">
        <f t="shared" si="391"/>
        <v>0.13672247602306797</v>
      </c>
      <c r="HQ95" s="82">
        <f t="shared" si="392"/>
        <v>0.20273533044860778</v>
      </c>
      <c r="HR95" s="82">
        <f t="shared" si="393"/>
        <v>0.5773492966154018</v>
      </c>
      <c r="HS95" s="82">
        <f t="shared" si="394"/>
        <v>0.14681335433997894</v>
      </c>
      <c r="HT95" s="82">
        <f t="shared" si="395"/>
        <v>6.7029031846690984E-2</v>
      </c>
      <c r="HU95" s="82">
        <f t="shared" si="396"/>
        <v>1.7044719827777575E-2</v>
      </c>
      <c r="HV95" s="82">
        <f t="shared" si="397"/>
        <v>2.0312785247709516E-2</v>
      </c>
      <c r="HW95" s="82"/>
      <c r="HX95" s="186">
        <f t="shared" si="398"/>
        <v>-8.8089910047112144E-7</v>
      </c>
      <c r="HY95" s="186">
        <f t="shared" si="399"/>
        <v>1.6529762212179763E-12</v>
      </c>
      <c r="HZ95" s="186">
        <f t="shared" si="400"/>
        <v>2.7071351316895269E-5</v>
      </c>
      <c r="IA95" s="186">
        <f t="shared" si="401"/>
        <v>7.6126514116807281E-9</v>
      </c>
      <c r="IB95" s="82">
        <f t="shared" si="402"/>
        <v>2.2386900317669935</v>
      </c>
      <c r="IC95" s="82" t="e">
        <f t="shared" ca="1" si="403"/>
        <v>#REF!</v>
      </c>
      <c r="ID95" s="82" t="e">
        <f ca="1">ID$8+ID$9*IE95+ID$10*#REF!+ID$11*EW95/(EW95+EU95)</f>
        <v>#REF!</v>
      </c>
      <c r="IE95" s="82" t="e">
        <f t="shared" ca="1" si="404"/>
        <v>#REF!</v>
      </c>
      <c r="IF95" s="82" t="e">
        <f ca="1">IF$8+IF$9*IE95+IF$10*#REF!+IF$11*(EW95/(EW95+EU95))</f>
        <v>#REF!</v>
      </c>
      <c r="IG95" s="82" t="e">
        <f t="shared" ca="1" si="405"/>
        <v>#REF!</v>
      </c>
      <c r="IH95" s="184">
        <f t="shared" si="406"/>
        <v>6.5676387642093964E-2</v>
      </c>
      <c r="II95" s="187">
        <f t="shared" si="407"/>
        <v>-25</v>
      </c>
      <c r="IJ95" s="187"/>
      <c r="IK95" s="82">
        <f t="shared" si="408"/>
        <v>2.0723428934253856</v>
      </c>
      <c r="IL95" s="187">
        <f t="shared" si="409"/>
        <v>1886.5589507307677</v>
      </c>
      <c r="IM95" s="186">
        <f t="shared" si="410"/>
        <v>1.2399516325810985E-5</v>
      </c>
    </row>
    <row r="96" spans="1:247" ht="14" x14ac:dyDescent="0.2">
      <c r="A96" s="189">
        <v>2001</v>
      </c>
      <c r="F96" s="193">
        <v>48.823770248800678</v>
      </c>
      <c r="G96" s="193">
        <v>1.6413013084854011</v>
      </c>
      <c r="H96" s="193">
        <v>16.650309659574791</v>
      </c>
      <c r="I96" s="193">
        <v>9.3255910545874414</v>
      </c>
      <c r="J96" s="193">
        <v>0.18785978832061823</v>
      </c>
      <c r="K96" s="193">
        <v>5.2798487875373743</v>
      </c>
      <c r="L96" s="193">
        <v>10.579472289634815</v>
      </c>
      <c r="M96" s="193">
        <v>2.9958692558498585</v>
      </c>
      <c r="N96" s="193">
        <v>1.9972461705665725</v>
      </c>
      <c r="O96" s="197">
        <v>0.37</v>
      </c>
      <c r="P96" s="197">
        <v>0.43504372032143168</v>
      </c>
      <c r="Q96" s="194">
        <v>1.5</v>
      </c>
      <c r="R96" s="176">
        <f t="shared" ca="1" si="216"/>
        <v>7.3266585924252414</v>
      </c>
      <c r="T96" s="4">
        <v>47.23</v>
      </c>
      <c r="U96" s="4">
        <v>1.17</v>
      </c>
      <c r="V96" s="4">
        <v>6.7</v>
      </c>
      <c r="W96" s="4">
        <v>10.535290200665887</v>
      </c>
      <c r="X96" s="4">
        <v>0.38</v>
      </c>
      <c r="Y96" s="4">
        <v>10.78</v>
      </c>
      <c r="Z96" s="4">
        <v>22.92</v>
      </c>
      <c r="AA96" s="4">
        <v>0.25</v>
      </c>
      <c r="AB96" s="4">
        <v>0.2</v>
      </c>
      <c r="AC96" s="4">
        <v>1.8700000000000001E-2</v>
      </c>
      <c r="AE96" s="177">
        <f t="shared" ca="1" si="217"/>
        <v>1378.1614010320436</v>
      </c>
      <c r="AF96" s="178">
        <f t="shared" ca="1" si="218"/>
        <v>1105.0114010320435</v>
      </c>
      <c r="AG96" s="178">
        <f t="shared" ca="1" si="219"/>
        <v>3.2614052541072405</v>
      </c>
      <c r="AH96" s="175"/>
      <c r="AI96" s="179">
        <f t="shared" ca="1" si="220"/>
        <v>1431.2181441769096</v>
      </c>
      <c r="AJ96" s="179">
        <f t="shared" ca="1" si="221"/>
        <v>3.3731728041776732</v>
      </c>
      <c r="AK96" s="179"/>
      <c r="AL96" s="179">
        <f t="shared" si="222"/>
        <v>1419.3000978030127</v>
      </c>
      <c r="AM96" s="179">
        <f t="shared" si="223"/>
        <v>2.8067812116279338</v>
      </c>
      <c r="AN96" s="180"/>
      <c r="AO96" s="179">
        <f t="shared" ca="1" si="224"/>
        <v>1366.288549299094</v>
      </c>
      <c r="AP96" s="179">
        <f t="shared" ca="1" si="225"/>
        <v>1093.1385492990939</v>
      </c>
      <c r="AQ96" s="179">
        <f t="shared" ca="1" si="226"/>
        <v>0.92607250584467504</v>
      </c>
      <c r="AR96" s="179"/>
      <c r="AS96" s="179">
        <f t="shared" ca="1" si="227"/>
        <v>1402.8602942030059</v>
      </c>
      <c r="AT96" s="179">
        <f t="shared" ca="1" si="228"/>
        <v>1129.710294203006</v>
      </c>
      <c r="AU96" s="181">
        <f t="shared" ca="1" si="229"/>
        <v>2.30440742435652</v>
      </c>
      <c r="AV96" s="80"/>
      <c r="AW96" s="181">
        <f t="shared" si="230"/>
        <v>1423.9012911211564</v>
      </c>
      <c r="AX96" s="181">
        <f t="shared" si="231"/>
        <v>1150.7512911211566</v>
      </c>
      <c r="AY96" s="181">
        <f t="shared" ca="1" si="232"/>
        <v>1431.2181441769096</v>
      </c>
      <c r="AZ96" s="181">
        <f t="shared" ca="1" si="233"/>
        <v>1158.0681441769098</v>
      </c>
      <c r="BA96" s="181">
        <f t="shared" ca="1" si="234"/>
        <v>3.3731728041776732</v>
      </c>
      <c r="BB96" s="181"/>
      <c r="BC96" s="181">
        <f t="shared" si="235"/>
        <v>1419.3000978030127</v>
      </c>
      <c r="BD96" s="181">
        <f t="shared" si="236"/>
        <v>2.8067812116279338</v>
      </c>
      <c r="BE96" s="181">
        <f t="shared" si="237"/>
        <v>1146.1500978030126</v>
      </c>
      <c r="BF96" s="181"/>
      <c r="BG96" s="181">
        <f t="shared" ca="1" si="238"/>
        <v>3.4480464438951262</v>
      </c>
      <c r="BH96" s="181">
        <f t="shared" ca="1" si="239"/>
        <v>7.3110543492286659</v>
      </c>
      <c r="BI96" s="181">
        <f t="shared" ca="1" si="240"/>
        <v>1104.9438928941581</v>
      </c>
      <c r="BJ96" s="181">
        <f t="shared" ca="1" si="241"/>
        <v>1139.1865568486392</v>
      </c>
      <c r="BK96" s="181">
        <f t="shared" ca="1" si="242"/>
        <v>1139.1865568486392</v>
      </c>
      <c r="BL96" s="181"/>
      <c r="BM96" s="181">
        <f t="shared" si="243"/>
        <v>1158.8924596926445</v>
      </c>
      <c r="BN96" s="180"/>
      <c r="BO96" s="182">
        <f t="shared" ca="1" si="244"/>
        <v>0.88987704687030644</v>
      </c>
      <c r="BP96" s="182">
        <f t="shared" ca="1" si="245"/>
        <v>0.79391253242607018</v>
      </c>
      <c r="BQ96" s="182">
        <f t="shared" ca="1" si="246"/>
        <v>9.3074297436710418E-2</v>
      </c>
      <c r="BR96" s="182">
        <f t="shared" ca="1" si="247"/>
        <v>1.2754777339028597E-2</v>
      </c>
      <c r="BS96" s="182">
        <f t="shared" ca="1" si="248"/>
        <v>1.4020039014167868E-2</v>
      </c>
      <c r="BT96" s="182">
        <f t="shared" ca="1" si="249"/>
        <v>5.7211029506778824E-2</v>
      </c>
      <c r="BU96" s="182">
        <f t="shared" si="250"/>
        <v>0.1365706322101885</v>
      </c>
      <c r="BV96" s="181">
        <f t="shared" ca="1" si="251"/>
        <v>1.1075433079329442</v>
      </c>
      <c r="BW96" s="180"/>
      <c r="BX96" s="182">
        <f t="shared" si="252"/>
        <v>0.79047339827050833</v>
      </c>
      <c r="BY96" s="182">
        <f t="shared" si="253"/>
        <v>7.6537389484044205E-2</v>
      </c>
      <c r="BZ96" s="182">
        <f t="shared" si="254"/>
        <v>7.2150792677514952E-2</v>
      </c>
      <c r="CA96" s="182">
        <f t="shared" si="255"/>
        <v>1.8381631377383072E-2</v>
      </c>
      <c r="CB96" s="182">
        <f t="shared" si="256"/>
        <v>6.8384876523841814E-2</v>
      </c>
      <c r="CC96" s="182">
        <f t="shared" si="257"/>
        <v>2.8032451145665359E-4</v>
      </c>
      <c r="CD96" s="182">
        <f t="shared" si="258"/>
        <v>1.0262084128447488</v>
      </c>
      <c r="CE96" s="182">
        <f t="shared" si="259"/>
        <v>0.55331553024480151</v>
      </c>
      <c r="CF96" s="180"/>
      <c r="CG96" s="181">
        <f t="shared" ca="1" si="260"/>
        <v>4.8896943602644569</v>
      </c>
      <c r="CH96" s="181">
        <f t="shared" ca="1" si="261"/>
        <v>1.2045974569207374</v>
      </c>
      <c r="CI96" s="181">
        <f t="shared" ca="1" si="262"/>
        <v>8.2302991149965052</v>
      </c>
      <c r="CJ96" s="181">
        <f t="shared" ca="1" si="263"/>
        <v>1078.765401671651</v>
      </c>
      <c r="CK96" s="183">
        <f t="shared" ca="1" si="264"/>
        <v>0.27034002304867882</v>
      </c>
      <c r="CL96" s="79"/>
      <c r="CM96" s="181">
        <f t="shared" si="265"/>
        <v>-1.4958103416332427</v>
      </c>
      <c r="CN96" s="181">
        <f t="shared" si="266"/>
        <v>-2.0253107251753133</v>
      </c>
      <c r="CO96" s="181">
        <f t="shared" ca="1" si="267"/>
        <v>613.30022455425103</v>
      </c>
      <c r="CP96" s="184"/>
      <c r="CQ96" s="80">
        <f t="shared" si="268"/>
        <v>0.81258781826201987</v>
      </c>
      <c r="CR96" s="80">
        <f t="shared" si="269"/>
        <v>2.0547395660493163E-2</v>
      </c>
      <c r="CS96" s="80">
        <f t="shared" si="270"/>
        <v>0.32660153704994638</v>
      </c>
      <c r="CT96" s="80">
        <f t="shared" si="271"/>
        <v>0.12979900251908852</v>
      </c>
      <c r="CU96" s="80">
        <f t="shared" si="272"/>
        <v>2.6482437120087152E-3</v>
      </c>
      <c r="CV96" s="80">
        <f t="shared" si="273"/>
        <v>0.1309993149020299</v>
      </c>
      <c r="CW96" s="80">
        <f t="shared" si="274"/>
        <v>0.18865839517586078</v>
      </c>
      <c r="CX96" s="80">
        <f t="shared" si="275"/>
        <v>9.6673844029173103E-2</v>
      </c>
      <c r="CY96" s="80">
        <f t="shared" si="276"/>
        <v>4.2406177981370176E-2</v>
      </c>
      <c r="CZ96" s="80">
        <f t="shared" si="277"/>
        <v>4.8684787056688826E-3</v>
      </c>
      <c r="DA96" s="80">
        <f t="shared" si="278"/>
        <v>6.1300960330489106E-3</v>
      </c>
      <c r="DB96" s="80">
        <f t="shared" si="279"/>
        <v>1.7619203040307083</v>
      </c>
      <c r="DC96" s="80"/>
      <c r="DD96" s="80">
        <f t="shared" si="280"/>
        <v>0.46119442315471343</v>
      </c>
      <c r="DE96" s="80">
        <f t="shared" si="281"/>
        <v>1.1661932502558325E-2</v>
      </c>
      <c r="DF96" s="80">
        <f t="shared" si="282"/>
        <v>0.18536680478838166</v>
      </c>
      <c r="DG96" s="80">
        <f t="shared" si="283"/>
        <v>7.3669054282506446E-2</v>
      </c>
      <c r="DH96" s="80">
        <f t="shared" si="284"/>
        <v>1.5030439832893596E-3</v>
      </c>
      <c r="DI96" s="80">
        <f t="shared" si="285"/>
        <v>7.43503066525458E-2</v>
      </c>
      <c r="DJ96" s="80">
        <f t="shared" si="286"/>
        <v>0.10707544191656734</v>
      </c>
      <c r="DK96" s="80">
        <f t="shared" si="287"/>
        <v>5.486845449707025E-2</v>
      </c>
      <c r="DL96" s="80">
        <f t="shared" si="288"/>
        <v>2.406815897652036E-2</v>
      </c>
      <c r="DM96" s="80">
        <f t="shared" si="289"/>
        <v>2.7631662422706437E-3</v>
      </c>
      <c r="DN96" s="80">
        <f t="shared" si="290"/>
        <v>3.4792130035763923E-3</v>
      </c>
      <c r="DO96" s="80">
        <f t="shared" si="291"/>
        <v>1.0000000000000002</v>
      </c>
      <c r="DP96" s="80">
        <f t="shared" si="292"/>
        <v>50.230122723722019</v>
      </c>
      <c r="DQ96" s="80">
        <f t="shared" si="293"/>
        <v>0.78606224920653145</v>
      </c>
      <c r="DR96" s="80">
        <f t="shared" si="294"/>
        <v>1.4647190493597801E-2</v>
      </c>
      <c r="DS96" s="80">
        <f t="shared" si="295"/>
        <v>6.5711399456654995E-2</v>
      </c>
      <c r="DT96" s="80">
        <f t="shared" si="296"/>
        <v>0.14663629911402501</v>
      </c>
      <c r="DU96" s="80">
        <f t="shared" si="297"/>
        <v>5.3568281938325994E-3</v>
      </c>
      <c r="DV96" s="80">
        <f t="shared" si="298"/>
        <v>0.26746459443633941</v>
      </c>
      <c r="DW96" s="80">
        <f t="shared" si="299"/>
        <v>0.40872080374625075</v>
      </c>
      <c r="DX96" s="80">
        <f t="shared" si="300"/>
        <v>4.0336308001594091E-3</v>
      </c>
      <c r="DY96" s="80">
        <f t="shared" si="301"/>
        <v>2.1232324090194915E-3</v>
      </c>
      <c r="DZ96" s="80">
        <f t="shared" si="302"/>
        <v>1.2302777269730826E-4</v>
      </c>
      <c r="EA96" s="80">
        <f t="shared" si="303"/>
        <v>1.7008792556291084</v>
      </c>
      <c r="EB96" s="80"/>
      <c r="EC96" s="80">
        <f t="shared" si="304"/>
        <v>1.5721244984130629</v>
      </c>
      <c r="ED96" s="80">
        <f t="shared" si="305"/>
        <v>2.9294380987195601E-2</v>
      </c>
      <c r="EE96" s="80">
        <f t="shared" si="306"/>
        <v>0.19713419836996499</v>
      </c>
      <c r="EF96" s="80">
        <f t="shared" si="307"/>
        <v>0.14663629911402501</v>
      </c>
      <c r="EG96" s="80">
        <f t="shared" si="308"/>
        <v>5.3568281938325994E-3</v>
      </c>
      <c r="EH96" s="80">
        <f t="shared" si="309"/>
        <v>0.26746459443633941</v>
      </c>
      <c r="EI96" s="80">
        <f t="shared" si="310"/>
        <v>0.40872080374625075</v>
      </c>
      <c r="EJ96" s="80">
        <f t="shared" si="311"/>
        <v>4.0336308001594091E-3</v>
      </c>
      <c r="EK96" s="80">
        <f t="shared" si="312"/>
        <v>2.1232324090194915E-3</v>
      </c>
      <c r="EL96" s="80">
        <f t="shared" si="313"/>
        <v>3.6908331809192479E-4</v>
      </c>
      <c r="EM96" s="80">
        <f t="shared" si="314"/>
        <v>2.6332575497879422</v>
      </c>
      <c r="EN96" s="80">
        <f t="shared" si="315"/>
        <v>2.2785465859513754</v>
      </c>
      <c r="EO96" s="80"/>
      <c r="EP96" s="80">
        <f t="shared" si="316"/>
        <v>1.7910794542748014</v>
      </c>
      <c r="EQ96" s="80">
        <f t="shared" si="317"/>
        <v>3.3374305892966707E-2</v>
      </c>
      <c r="ER96" s="80">
        <f t="shared" si="318"/>
        <v>0.20892054572519858</v>
      </c>
      <c r="ES96" s="80">
        <f t="shared" si="319"/>
        <v>9.0532424054898031E-2</v>
      </c>
      <c r="ET96" s="80">
        <f t="shared" si="320"/>
        <v>0.29945296978009661</v>
      </c>
      <c r="EU96" s="80">
        <f t="shared" si="321"/>
        <v>0.33411763872280636</v>
      </c>
      <c r="EV96" s="80">
        <f t="shared" si="322"/>
        <v>1.2205782592585342E-2</v>
      </c>
      <c r="EW96" s="80">
        <f t="shared" si="323"/>
        <v>0.60943053851579043</v>
      </c>
      <c r="EX96" s="80">
        <f t="shared" si="324"/>
        <v>0.93128939198332172</v>
      </c>
      <c r="EY96" s="80">
        <f t="shared" si="325"/>
        <v>1.8381631377383072E-2</v>
      </c>
      <c r="EZ96" s="80">
        <f t="shared" si="326"/>
        <v>9.675767913505353E-3</v>
      </c>
      <c r="FA96" s="80">
        <f t="shared" si="327"/>
        <v>5.6064902291330719E-4</v>
      </c>
      <c r="FB96" s="80">
        <f t="shared" si="328"/>
        <v>4.0395681300761703</v>
      </c>
      <c r="FC96" s="80">
        <f t="shared" si="329"/>
        <v>6.9460492238836907E-2</v>
      </c>
      <c r="FD96" s="80">
        <f t="shared" si="330"/>
        <v>0.1175416642632765</v>
      </c>
      <c r="FE96" s="80">
        <f t="shared" si="331"/>
        <v>1.8381631377383072E-2</v>
      </c>
      <c r="FF96" s="80">
        <f t="shared" si="332"/>
        <v>7.2150792677514952E-2</v>
      </c>
      <c r="FG96" s="80">
        <f t="shared" si="333"/>
        <v>6.8384876523841814E-2</v>
      </c>
      <c r="FH96" s="80">
        <f t="shared" si="334"/>
        <v>2.8032451145665359E-4</v>
      </c>
      <c r="FI96" s="184">
        <f t="shared" si="335"/>
        <v>0.79047339827050833</v>
      </c>
      <c r="FJ96" s="80">
        <f t="shared" si="336"/>
        <v>7.6537389484044205E-2</v>
      </c>
      <c r="FK96" s="80">
        <f t="shared" si="337"/>
        <v>1.0262084128447491</v>
      </c>
      <c r="FL96" s="80">
        <f t="shared" si="338"/>
        <v>0.79047339827050822</v>
      </c>
      <c r="FM96" s="80">
        <f t="shared" si="339"/>
        <v>2.1397031409494067</v>
      </c>
      <c r="FN96" s="80">
        <f t="shared" si="340"/>
        <v>-3.3176785747260986</v>
      </c>
      <c r="FO96" s="80">
        <f t="shared" si="341"/>
        <v>-3.3176785747260986</v>
      </c>
      <c r="FP96" s="80">
        <f t="shared" si="342"/>
        <v>0.50230122723722026</v>
      </c>
      <c r="FQ96" s="185">
        <f t="shared" ca="1" si="343"/>
        <v>1431.2181441769096</v>
      </c>
      <c r="FR96" s="185">
        <f t="shared" ca="1" si="344"/>
        <v>3.3731728041776732</v>
      </c>
      <c r="FS96" s="80">
        <f t="shared" ca="1" si="345"/>
        <v>0.14312181441769095</v>
      </c>
      <c r="FT96" s="184">
        <f t="shared" ca="1" si="346"/>
        <v>-2.5919533900911453</v>
      </c>
      <c r="FU96" s="184">
        <f t="shared" ca="1" si="347"/>
        <v>5.6768619721994522</v>
      </c>
      <c r="FV96" s="80">
        <f t="shared" si="348"/>
        <v>173.23825254345823</v>
      </c>
      <c r="FW96" s="80">
        <f t="shared" si="349"/>
        <v>3.3984638938063041E-2</v>
      </c>
      <c r="FX96" s="184">
        <f t="shared" si="350"/>
        <v>64.589233832167395</v>
      </c>
      <c r="FY96" s="184">
        <f t="shared" si="351"/>
        <v>315.90365230345827</v>
      </c>
      <c r="FZ96" s="184">
        <f t="shared" si="352"/>
        <v>1.6611494615586205E-3</v>
      </c>
      <c r="GA96" s="184">
        <f t="shared" si="353"/>
        <v>0.55331553024480151</v>
      </c>
      <c r="GB96" s="80">
        <f t="shared" si="354"/>
        <v>0.96187680595329006</v>
      </c>
      <c r="GC96" s="80">
        <f t="shared" si="355"/>
        <v>0.19392787120961497</v>
      </c>
      <c r="GD96" s="80">
        <f t="shared" si="356"/>
        <v>0.13434250001164402</v>
      </c>
      <c r="GE96" s="80">
        <f t="shared" si="357"/>
        <v>0.87609327005213522</v>
      </c>
      <c r="GF96" s="80">
        <f t="shared" si="358"/>
        <v>-2.0055850523753582E-3</v>
      </c>
      <c r="GG96" s="80">
        <f t="shared" si="359"/>
        <v>0.26465714648396943</v>
      </c>
      <c r="GH96" s="80">
        <f t="shared" si="360"/>
        <v>0.86565749998835595</v>
      </c>
      <c r="GI96" s="80">
        <f t="shared" si="361"/>
        <v>0.37953119746166913</v>
      </c>
      <c r="GJ96" s="80">
        <f t="shared" si="362"/>
        <v>-1.0089575751256904E-2</v>
      </c>
      <c r="GK96" s="80">
        <f t="shared" si="363"/>
        <v>1.8840841474958795E-2</v>
      </c>
      <c r="GL96" s="80">
        <f t="shared" si="364"/>
        <v>1.8840841474958795E-2</v>
      </c>
      <c r="GM96" s="80">
        <f t="shared" si="365"/>
        <v>0.24581630500901064</v>
      </c>
      <c r="GN96" s="80">
        <f t="shared" si="366"/>
        <v>1.9282352571751146E-2</v>
      </c>
      <c r="GO96" s="80">
        <f t="shared" si="367"/>
        <v>0.59014818594403928</v>
      </c>
      <c r="GP96" s="80">
        <f t="shared" si="368"/>
        <v>0.93128939198332172</v>
      </c>
      <c r="GQ96" s="80">
        <f t="shared" si="369"/>
        <v>1.8381631377383072E-2</v>
      </c>
      <c r="GR96" s="80">
        <f t="shared" si="370"/>
        <v>441.41562161882234</v>
      </c>
      <c r="GS96" s="80">
        <f t="shared" si="371"/>
        <v>11.780032239188548</v>
      </c>
      <c r="GT96" s="80">
        <f t="shared" si="372"/>
        <v>2.2870869014279114</v>
      </c>
      <c r="GU96" s="80">
        <f t="shared" si="373"/>
        <v>9.4056448821222855E-6</v>
      </c>
      <c r="GV96" s="80">
        <f t="shared" si="374"/>
        <v>1925.2335571339672</v>
      </c>
      <c r="GW96" s="80">
        <f t="shared" si="375"/>
        <v>-8.3069800267242342E-3</v>
      </c>
      <c r="GX96" s="184">
        <f t="shared" ca="1" si="376"/>
        <v>21.204924114996508</v>
      </c>
      <c r="GY96" s="81" t="e">
        <f>#REF!</f>
        <v>#REF!</v>
      </c>
      <c r="GZ96" s="81" t="e">
        <f>#REF!</f>
        <v>#REF!</v>
      </c>
      <c r="HA96" s="81">
        <f t="shared" si="377"/>
        <v>4.9931154264164306</v>
      </c>
      <c r="HB96" s="81">
        <f t="shared" si="378"/>
        <v>4.3369461529963118</v>
      </c>
      <c r="HC96" s="81" t="e">
        <f t="shared" si="379"/>
        <v>#REF!</v>
      </c>
      <c r="HD96" s="80">
        <f t="shared" si="380"/>
        <v>441.41562161882234</v>
      </c>
      <c r="HE96" s="80">
        <f t="shared" si="381"/>
        <v>11.780032239188548</v>
      </c>
      <c r="HF96" s="81">
        <f t="shared" si="382"/>
        <v>-1.7523052920267332</v>
      </c>
      <c r="HG96" s="81"/>
      <c r="HH96" s="82">
        <f t="shared" si="383"/>
        <v>0.2768629290765548</v>
      </c>
      <c r="HI96" s="82">
        <f t="shared" si="384"/>
        <v>0.60943053851579043</v>
      </c>
      <c r="HJ96" s="82">
        <f t="shared" si="385"/>
        <v>1.8381631377383072E-2</v>
      </c>
      <c r="HK96" s="82">
        <f t="shared" si="386"/>
        <v>0</v>
      </c>
      <c r="HL96" s="82">
        <f t="shared" si="387"/>
        <v>5.1078860861453836E-2</v>
      </c>
      <c r="HM96" s="82">
        <f t="shared" si="388"/>
        <v>0</v>
      </c>
      <c r="HN96" s="82">
        <f t="shared" si="389"/>
        <v>0</v>
      </c>
      <c r="HO96" s="82">
        <f t="shared" si="390"/>
        <v>9.0532424054898031E-2</v>
      </c>
      <c r="HP96" s="82">
        <f t="shared" si="391"/>
        <v>0.15784168486374475</v>
      </c>
      <c r="HQ96" s="82">
        <f t="shared" si="392"/>
        <v>0.31238290611422981</v>
      </c>
      <c r="HR96" s="82">
        <f t="shared" si="393"/>
        <v>0.49671316677762734</v>
      </c>
      <c r="HS96" s="82">
        <f t="shared" si="394"/>
        <v>0.22565567948049578</v>
      </c>
      <c r="HT96" s="82">
        <f t="shared" si="395"/>
        <v>3.460706465495704E-2</v>
      </c>
      <c r="HU96" s="82">
        <f t="shared" si="396"/>
        <v>1.5721911984338244E-2</v>
      </c>
      <c r="HV96" s="82">
        <f t="shared" si="397"/>
        <v>1.8381631377383072E-2</v>
      </c>
      <c r="HW96" s="82"/>
      <c r="HX96" s="186">
        <f t="shared" si="398"/>
        <v>-8.9437780377263266E-7</v>
      </c>
      <c r="HY96" s="186">
        <f t="shared" si="399"/>
        <v>1.6947014120273929E-12</v>
      </c>
      <c r="HZ96" s="186">
        <f t="shared" si="400"/>
        <v>2.7255748293409257E-5</v>
      </c>
      <c r="IA96" s="186">
        <f t="shared" si="401"/>
        <v>7.5434463123174804E-9</v>
      </c>
      <c r="IB96" s="82">
        <f t="shared" si="402"/>
        <v>2.2870869014279114</v>
      </c>
      <c r="IC96" s="82" t="e">
        <f t="shared" ca="1" si="403"/>
        <v>#REF!</v>
      </c>
      <c r="ID96" s="82" t="e">
        <f ca="1">ID$8+ID$9*IE96+ID$10*#REF!+ID$11*EW96/(EW96+EU96)</f>
        <v>#REF!</v>
      </c>
      <c r="IE96" s="82" t="e">
        <f t="shared" ca="1" si="404"/>
        <v>#REF!</v>
      </c>
      <c r="IF96" s="82" t="e">
        <f ca="1">IF$8+IF$9*IE96+IF$10*#REF!+IF$11*(EW96/(EW96+EU96))</f>
        <v>#REF!</v>
      </c>
      <c r="IG96" s="82" t="e">
        <f t="shared" ca="1" si="405"/>
        <v>#REF!</v>
      </c>
      <c r="IH96" s="184">
        <f t="shared" si="406"/>
        <v>3.3984638938063041E-2</v>
      </c>
      <c r="II96" s="187">
        <f t="shared" si="407"/>
        <v>-25</v>
      </c>
      <c r="IJ96" s="187"/>
      <c r="IK96" s="82">
        <f t="shared" si="408"/>
        <v>2.0730996057169504</v>
      </c>
      <c r="IL96" s="187">
        <f t="shared" si="409"/>
        <v>1925.2335571339672</v>
      </c>
      <c r="IM96" s="186">
        <f t="shared" si="410"/>
        <v>1.2134140157170286E-5</v>
      </c>
    </row>
    <row r="97" spans="1:247" ht="14" x14ac:dyDescent="0.2">
      <c r="A97" s="189">
        <v>2001</v>
      </c>
      <c r="F97" s="193">
        <v>48.823770248800678</v>
      </c>
      <c r="G97" s="193">
        <v>1.6413013084854011</v>
      </c>
      <c r="H97" s="193">
        <v>16.650309659574791</v>
      </c>
      <c r="I97" s="193">
        <v>9.3255910545874414</v>
      </c>
      <c r="J97" s="193">
        <v>0.18785978832061823</v>
      </c>
      <c r="K97" s="193">
        <v>5.2798487875373743</v>
      </c>
      <c r="L97" s="193">
        <v>10.579472289634815</v>
      </c>
      <c r="M97" s="193">
        <v>2.9958692558498585</v>
      </c>
      <c r="N97" s="193">
        <v>1.9972461705665725</v>
      </c>
      <c r="O97" s="197">
        <v>0.37</v>
      </c>
      <c r="P97" s="197">
        <v>0.43504372032143168</v>
      </c>
      <c r="Q97" s="194">
        <v>1.5</v>
      </c>
      <c r="R97" s="176" t="e">
        <f t="shared" ca="1" si="216"/>
        <v>#NUM!</v>
      </c>
      <c r="T97" s="4">
        <v>48.03</v>
      </c>
      <c r="U97" s="4">
        <v>1.19</v>
      </c>
      <c r="V97" s="4">
        <v>5.93</v>
      </c>
      <c r="W97" s="4">
        <v>7.9464294070008101</v>
      </c>
      <c r="X97" s="4">
        <v>0.2</v>
      </c>
      <c r="Y97" s="4">
        <v>13.61</v>
      </c>
      <c r="Z97" s="4">
        <v>21.98</v>
      </c>
      <c r="AA97" s="4">
        <v>0.1</v>
      </c>
      <c r="AB97" s="4">
        <v>0.26</v>
      </c>
      <c r="AC97" s="4">
        <v>0</v>
      </c>
      <c r="AE97" s="177">
        <f t="shared" ca="1" si="217"/>
        <v>1347.4880148721211</v>
      </c>
      <c r="AF97" s="178">
        <f t="shared" ca="1" si="218"/>
        <v>1074.3380148721212</v>
      </c>
      <c r="AG97" s="178">
        <f t="shared" ca="1" si="219"/>
        <v>-1.6954942044276318</v>
      </c>
      <c r="AH97" s="175"/>
      <c r="AI97" s="179">
        <f t="shared" ca="1" si="220"/>
        <v>1377.1144555054166</v>
      </c>
      <c r="AJ97" s="179">
        <f t="shared" ca="1" si="221"/>
        <v>-3.2916465125363734</v>
      </c>
      <c r="AK97" s="179"/>
      <c r="AL97" s="179">
        <f t="shared" si="222"/>
        <v>1387.1190623612674</v>
      </c>
      <c r="AM97" s="179">
        <f t="shared" si="223"/>
        <v>-2.039881748533519</v>
      </c>
      <c r="AN97" s="180"/>
      <c r="AO97" s="179">
        <f t="shared" ca="1" si="224"/>
        <v>1332.2928250953669</v>
      </c>
      <c r="AP97" s="179">
        <f t="shared" ca="1" si="225"/>
        <v>1059.1428250953668</v>
      </c>
      <c r="AQ97" s="179">
        <f t="shared" ca="1" si="226"/>
        <v>-4.8303514165221264</v>
      </c>
      <c r="AR97" s="179"/>
      <c r="AS97" s="179">
        <f t="shared" ca="1" si="227"/>
        <v>1343.8265109899303</v>
      </c>
      <c r="AT97" s="179">
        <f t="shared" ca="1" si="228"/>
        <v>1070.6765109899302</v>
      </c>
      <c r="AU97" s="181">
        <f t="shared" ca="1" si="229"/>
        <v>-4.4344055554582047</v>
      </c>
      <c r="AV97" s="80"/>
      <c r="AW97" s="181">
        <f t="shared" si="230"/>
        <v>1378.8494304933768</v>
      </c>
      <c r="AX97" s="181">
        <f t="shared" si="231"/>
        <v>1105.6994304933769</v>
      </c>
      <c r="AY97" s="181">
        <f t="shared" ca="1" si="232"/>
        <v>1377.1144555054166</v>
      </c>
      <c r="AZ97" s="181">
        <f t="shared" ca="1" si="233"/>
        <v>1103.9644555054165</v>
      </c>
      <c r="BA97" s="181">
        <f t="shared" ca="1" si="234"/>
        <v>-3.2916465125363734</v>
      </c>
      <c r="BB97" s="181"/>
      <c r="BC97" s="181">
        <f t="shared" si="235"/>
        <v>1387.1190623612674</v>
      </c>
      <c r="BD97" s="181">
        <f t="shared" si="236"/>
        <v>-2.039881748533519</v>
      </c>
      <c r="BE97" s="181">
        <f t="shared" si="237"/>
        <v>1113.9690623612673</v>
      </c>
      <c r="BF97" s="181"/>
      <c r="BG97" s="181">
        <f t="shared" ca="1" si="238"/>
        <v>-2.3627264137577453</v>
      </c>
      <c r="BH97" s="181">
        <f t="shared" ca="1" si="239"/>
        <v>1.2563192931702567</v>
      </c>
      <c r="BI97" s="181">
        <f t="shared" ca="1" si="240"/>
        <v>1067.149180742997</v>
      </c>
      <c r="BJ97" s="181">
        <f t="shared" ca="1" si="241"/>
        <v>1080.5928181545569</v>
      </c>
      <c r="BK97" s="181">
        <f t="shared" ca="1" si="242"/>
        <v>1080.5928181545569</v>
      </c>
      <c r="BL97" s="181"/>
      <c r="BM97" s="181">
        <f t="shared" si="243"/>
        <v>1133.6043283371996</v>
      </c>
      <c r="BN97" s="180"/>
      <c r="BO97" s="182">
        <f t="shared" ca="1" si="244"/>
        <v>0.94296317152176234</v>
      </c>
      <c r="BP97" s="182">
        <f t="shared" ca="1" si="245"/>
        <v>0.92974735550721765</v>
      </c>
      <c r="BQ97" s="182">
        <f t="shared" ca="1" si="246"/>
        <v>0.12007794603142816</v>
      </c>
      <c r="BR97" s="182">
        <f t="shared" ca="1" si="247"/>
        <v>1.4169648199965322E-2</v>
      </c>
      <c r="BS97" s="182">
        <f t="shared" ca="1" si="248"/>
        <v>1.4004120035742326E-2</v>
      </c>
      <c r="BT97" s="182">
        <f t="shared" ca="1" si="249"/>
        <v>5.441056793339414E-2</v>
      </c>
      <c r="BU97" s="182">
        <f t="shared" si="250"/>
        <v>0.1365706322101885</v>
      </c>
      <c r="BV97" s="181">
        <f t="shared" ca="1" si="251"/>
        <v>1.2689802699179362</v>
      </c>
      <c r="BW97" s="180"/>
      <c r="BX97" s="182">
        <f t="shared" si="252"/>
        <v>0.75929153031855701</v>
      </c>
      <c r="BY97" s="182">
        <f t="shared" si="253"/>
        <v>0.12775629252296972</v>
      </c>
      <c r="BZ97" s="182">
        <f t="shared" si="254"/>
        <v>6.5607372536103992E-2</v>
      </c>
      <c r="CA97" s="182">
        <f t="shared" si="255"/>
        <v>7.3049257999470117E-3</v>
      </c>
      <c r="CB97" s="182">
        <f t="shared" si="256"/>
        <v>6.2399083433767405E-2</v>
      </c>
      <c r="CC97" s="182">
        <f t="shared" si="257"/>
        <v>0</v>
      </c>
      <c r="CD97" s="182">
        <f t="shared" si="258"/>
        <v>1.0223592046113452</v>
      </c>
      <c r="CE97" s="182">
        <f t="shared" si="259"/>
        <v>0.33056663908731232</v>
      </c>
      <c r="CF97" s="180"/>
      <c r="CG97" s="181">
        <f t="shared" ca="1" si="260"/>
        <v>2.4441235120261808</v>
      </c>
      <c r="CH97" s="181">
        <f t="shared" ca="1" si="261"/>
        <v>-4.1103190377703278</v>
      </c>
      <c r="CI97" s="181">
        <f t="shared" ca="1" si="262"/>
        <v>4.6293685868589787</v>
      </c>
      <c r="CJ97" s="181">
        <f t="shared" ca="1" si="263"/>
        <v>1082.4289282571467</v>
      </c>
      <c r="CK97" s="183">
        <f t="shared" ca="1" si="264"/>
        <v>0.25787965453407857</v>
      </c>
      <c r="CL97" s="79"/>
      <c r="CM97" s="181">
        <f t="shared" si="265"/>
        <v>0.30902616539838412</v>
      </c>
      <c r="CN97" s="181">
        <f t="shared" si="266"/>
        <v>-3.2121617397052542E-2</v>
      </c>
      <c r="CO97" s="181">
        <f t="shared" ca="1" si="267"/>
        <v>828.44724525595927</v>
      </c>
      <c r="CP97" s="184"/>
      <c r="CQ97" s="80">
        <f t="shared" si="268"/>
        <v>0.81258781826201987</v>
      </c>
      <c r="CR97" s="80">
        <f t="shared" si="269"/>
        <v>2.0547395660493163E-2</v>
      </c>
      <c r="CS97" s="80">
        <f t="shared" si="270"/>
        <v>0.32660153704994638</v>
      </c>
      <c r="CT97" s="80">
        <f t="shared" si="271"/>
        <v>0.12979900251908852</v>
      </c>
      <c r="CU97" s="80">
        <f t="shared" si="272"/>
        <v>2.6482437120087152E-3</v>
      </c>
      <c r="CV97" s="80">
        <f t="shared" si="273"/>
        <v>0.1309993149020299</v>
      </c>
      <c r="CW97" s="80">
        <f t="shared" si="274"/>
        <v>0.18865839517586078</v>
      </c>
      <c r="CX97" s="80">
        <f t="shared" si="275"/>
        <v>9.6673844029173103E-2</v>
      </c>
      <c r="CY97" s="80">
        <f t="shared" si="276"/>
        <v>4.2406177981370176E-2</v>
      </c>
      <c r="CZ97" s="80">
        <f t="shared" si="277"/>
        <v>4.8684787056688826E-3</v>
      </c>
      <c r="DA97" s="80">
        <f t="shared" si="278"/>
        <v>6.1300960330489106E-3</v>
      </c>
      <c r="DB97" s="80">
        <f t="shared" si="279"/>
        <v>1.7619203040307083</v>
      </c>
      <c r="DC97" s="80"/>
      <c r="DD97" s="80">
        <f t="shared" si="280"/>
        <v>0.46119442315471343</v>
      </c>
      <c r="DE97" s="80">
        <f t="shared" si="281"/>
        <v>1.1661932502558325E-2</v>
      </c>
      <c r="DF97" s="80">
        <f t="shared" si="282"/>
        <v>0.18536680478838166</v>
      </c>
      <c r="DG97" s="80">
        <f t="shared" si="283"/>
        <v>7.3669054282506446E-2</v>
      </c>
      <c r="DH97" s="80">
        <f t="shared" si="284"/>
        <v>1.5030439832893596E-3</v>
      </c>
      <c r="DI97" s="80">
        <f t="shared" si="285"/>
        <v>7.43503066525458E-2</v>
      </c>
      <c r="DJ97" s="80">
        <f t="shared" si="286"/>
        <v>0.10707544191656734</v>
      </c>
      <c r="DK97" s="80">
        <f t="shared" si="287"/>
        <v>5.486845449707025E-2</v>
      </c>
      <c r="DL97" s="80">
        <f t="shared" si="288"/>
        <v>2.406815897652036E-2</v>
      </c>
      <c r="DM97" s="80">
        <f t="shared" si="289"/>
        <v>2.7631662422706437E-3</v>
      </c>
      <c r="DN97" s="80">
        <f t="shared" si="290"/>
        <v>3.4792130035763923E-3</v>
      </c>
      <c r="DO97" s="80">
        <f t="shared" si="291"/>
        <v>1.0000000000000002</v>
      </c>
      <c r="DP97" s="80">
        <f t="shared" si="292"/>
        <v>50.230122723722019</v>
      </c>
      <c r="DQ97" s="80">
        <f t="shared" si="293"/>
        <v>0.79937687548993663</v>
      </c>
      <c r="DR97" s="80">
        <f t="shared" si="294"/>
        <v>1.4897569818274685E-2</v>
      </c>
      <c r="DS97" s="80">
        <f t="shared" si="295"/>
        <v>5.8159492354920017E-2</v>
      </c>
      <c r="DT97" s="80">
        <f t="shared" si="296"/>
        <v>0.11060302822411157</v>
      </c>
      <c r="DU97" s="80">
        <f t="shared" si="297"/>
        <v>2.8193832599118945E-3</v>
      </c>
      <c r="DV97" s="80">
        <f t="shared" si="298"/>
        <v>0.33768025327259554</v>
      </c>
      <c r="DW97" s="80">
        <f t="shared" si="299"/>
        <v>0.39195825769383036</v>
      </c>
      <c r="DX97" s="80">
        <f t="shared" si="300"/>
        <v>1.6134523200637637E-3</v>
      </c>
      <c r="DY97" s="80">
        <f t="shared" si="301"/>
        <v>2.7602021317253388E-3</v>
      </c>
      <c r="DZ97" s="80">
        <f t="shared" si="302"/>
        <v>0</v>
      </c>
      <c r="EA97" s="80">
        <f t="shared" si="303"/>
        <v>1.7198685145653696</v>
      </c>
      <c r="EB97" s="80"/>
      <c r="EC97" s="80">
        <f t="shared" si="304"/>
        <v>1.5987537509798733</v>
      </c>
      <c r="ED97" s="80">
        <f t="shared" si="305"/>
        <v>2.9795139636549371E-2</v>
      </c>
      <c r="EE97" s="80">
        <f t="shared" si="306"/>
        <v>0.17447847706476005</v>
      </c>
      <c r="EF97" s="80">
        <f t="shared" si="307"/>
        <v>0.11060302822411157</v>
      </c>
      <c r="EG97" s="80">
        <f t="shared" si="308"/>
        <v>2.8193832599118945E-3</v>
      </c>
      <c r="EH97" s="80">
        <f t="shared" si="309"/>
        <v>0.33768025327259554</v>
      </c>
      <c r="EI97" s="80">
        <f t="shared" si="310"/>
        <v>0.39195825769383036</v>
      </c>
      <c r="EJ97" s="80">
        <f t="shared" si="311"/>
        <v>1.6134523200637637E-3</v>
      </c>
      <c r="EK97" s="80">
        <f t="shared" si="312"/>
        <v>2.7602021317253388E-3</v>
      </c>
      <c r="EL97" s="80">
        <f t="shared" si="313"/>
        <v>0</v>
      </c>
      <c r="EM97" s="80">
        <f t="shared" si="314"/>
        <v>2.6504619445834217</v>
      </c>
      <c r="EN97" s="80">
        <f t="shared" si="315"/>
        <v>2.2637563283116791</v>
      </c>
      <c r="EO97" s="80"/>
      <c r="EP97" s="80">
        <f t="shared" si="316"/>
        <v>1.8095944605963612</v>
      </c>
      <c r="EQ97" s="80">
        <f t="shared" si="317"/>
        <v>3.3724467952584387E-2</v>
      </c>
      <c r="ER97" s="80">
        <f t="shared" si="318"/>
        <v>0.1904055394036388</v>
      </c>
      <c r="ES97" s="80">
        <f t="shared" si="319"/>
        <v>7.2912298336051007E-2</v>
      </c>
      <c r="ET97" s="80">
        <f t="shared" si="320"/>
        <v>0.26331783773968981</v>
      </c>
      <c r="EU97" s="80">
        <f t="shared" si="321"/>
        <v>0.25037830507276781</v>
      </c>
      <c r="EV97" s="80">
        <f t="shared" si="322"/>
        <v>6.3823966965615622E-3</v>
      </c>
      <c r="EW97" s="80">
        <f t="shared" si="323"/>
        <v>0.76442581029172874</v>
      </c>
      <c r="EX97" s="80">
        <f t="shared" si="324"/>
        <v>0.88729798628842838</v>
      </c>
      <c r="EY97" s="80">
        <f t="shared" si="325"/>
        <v>7.3049257999470117E-3</v>
      </c>
      <c r="EZ97" s="80">
        <f t="shared" si="326"/>
        <v>1.2496850086225244E-2</v>
      </c>
      <c r="FA97" s="80">
        <f t="shared" si="327"/>
        <v>0</v>
      </c>
      <c r="FB97" s="80">
        <f t="shared" si="328"/>
        <v>4.0349230405242942</v>
      </c>
      <c r="FC97" s="80">
        <f t="shared" si="329"/>
        <v>5.7349230962366035E-2</v>
      </c>
      <c r="FD97" s="80">
        <f t="shared" si="330"/>
        <v>0.1038623245307484</v>
      </c>
      <c r="FE97" s="80">
        <f t="shared" si="331"/>
        <v>7.3049257999470117E-3</v>
      </c>
      <c r="FF97" s="80">
        <f t="shared" si="332"/>
        <v>6.5607372536103992E-2</v>
      </c>
      <c r="FG97" s="80">
        <f t="shared" si="333"/>
        <v>6.2399083433767405E-2</v>
      </c>
      <c r="FH97" s="80">
        <f t="shared" si="334"/>
        <v>0</v>
      </c>
      <c r="FI97" s="184">
        <f t="shared" si="335"/>
        <v>0.75929153031855701</v>
      </c>
      <c r="FJ97" s="80">
        <f t="shared" si="336"/>
        <v>0.12775629252296972</v>
      </c>
      <c r="FK97" s="80">
        <f t="shared" si="337"/>
        <v>1.022359204611345</v>
      </c>
      <c r="FL97" s="80">
        <f t="shared" si="338"/>
        <v>0.7592915303185569</v>
      </c>
      <c r="FM97" s="80">
        <f t="shared" si="339"/>
        <v>1.2169001573873512</v>
      </c>
      <c r="FN97" s="80">
        <f t="shared" si="340"/>
        <v>-4.2002353555468952</v>
      </c>
      <c r="FO97" s="80">
        <f t="shared" si="341"/>
        <v>-4.2002353555468952</v>
      </c>
      <c r="FP97" s="80">
        <f t="shared" si="342"/>
        <v>0.50230122723722026</v>
      </c>
      <c r="FQ97" s="185">
        <f t="shared" ca="1" si="343"/>
        <v>1377.1144555054166</v>
      </c>
      <c r="FR97" s="185">
        <f t="shared" ca="1" si="344"/>
        <v>-3.2916465125363734</v>
      </c>
      <c r="FS97" s="80">
        <f t="shared" ca="1" si="345"/>
        <v>0.13771144555054166</v>
      </c>
      <c r="FT97" s="184">
        <f t="shared" ca="1" si="346"/>
        <v>-7.3732551640453503E-2</v>
      </c>
      <c r="FU97" s="184">
        <f t="shared" ca="1" si="347"/>
        <v>5.6921201916633981</v>
      </c>
      <c r="FV97" s="80">
        <f t="shared" si="348"/>
        <v>169.11864171268638</v>
      </c>
      <c r="FW97" s="80">
        <f t="shared" si="349"/>
        <v>7.9749298105960487E-2</v>
      </c>
      <c r="FX97" s="184">
        <f t="shared" si="350"/>
        <v>75.327425137329371</v>
      </c>
      <c r="FY97" s="184">
        <f t="shared" si="351"/>
        <v>314.3618576837834</v>
      </c>
      <c r="FZ97" s="184">
        <f t="shared" si="352"/>
        <v>1.6611494615586205E-3</v>
      </c>
      <c r="GA97" s="184">
        <f t="shared" si="353"/>
        <v>0.33056663908731232</v>
      </c>
      <c r="GB97" s="80">
        <f t="shared" si="354"/>
        <v>0.90098530878493699</v>
      </c>
      <c r="GC97" s="80">
        <f t="shared" si="355"/>
        <v>0.16398599725100144</v>
      </c>
      <c r="GD97" s="80">
        <f t="shared" si="356"/>
        <v>0.13106176499105543</v>
      </c>
      <c r="GE97" s="80">
        <f t="shared" si="357"/>
        <v>0.89336323371136461</v>
      </c>
      <c r="GF97" s="80">
        <f t="shared" si="358"/>
        <v>6.4091650690765833E-2</v>
      </c>
      <c r="GG97" s="80">
        <f t="shared" si="359"/>
        <v>0.19302907411040177</v>
      </c>
      <c r="GH97" s="80">
        <f t="shared" si="360"/>
        <v>0.86893823500894452</v>
      </c>
      <c r="GI97" s="80">
        <f t="shared" si="361"/>
        <v>0.37925372103632593</v>
      </c>
      <c r="GJ97" s="80">
        <f t="shared" si="362"/>
        <v>-1.9112714168570945E-2</v>
      </c>
      <c r="GK97" s="80">
        <f t="shared" si="363"/>
        <v>3.4450057489102043E-2</v>
      </c>
      <c r="GL97" s="80">
        <f t="shared" si="364"/>
        <v>3.4450057489102043E-2</v>
      </c>
      <c r="GM97" s="80">
        <f t="shared" si="365"/>
        <v>0.15857901662129972</v>
      </c>
      <c r="GN97" s="80">
        <f t="shared" si="366"/>
        <v>6.4564633725960968E-2</v>
      </c>
      <c r="GO97" s="80">
        <f t="shared" si="367"/>
        <v>0.69986117656576774</v>
      </c>
      <c r="GP97" s="80">
        <f t="shared" si="368"/>
        <v>0.88729798628842838</v>
      </c>
      <c r="GQ97" s="80">
        <f t="shared" si="369"/>
        <v>7.3049257999470117E-3</v>
      </c>
      <c r="GR97" s="80">
        <f t="shared" si="370"/>
        <v>440.28472828036041</v>
      </c>
      <c r="GS97" s="80">
        <f t="shared" si="371"/>
        <v>11.749915982911212</v>
      </c>
      <c r="GT97" s="80">
        <f t="shared" si="372"/>
        <v>2.2425628460797236</v>
      </c>
      <c r="GU97" s="80">
        <f t="shared" si="373"/>
        <v>9.2225397045028625E-6</v>
      </c>
      <c r="GV97" s="80">
        <f t="shared" si="374"/>
        <v>1892.3694267872847</v>
      </c>
      <c r="GW97" s="80">
        <f t="shared" si="375"/>
        <v>-8.1244951827964297E-3</v>
      </c>
      <c r="GX97" s="184">
        <f t="shared" ca="1" si="376"/>
        <v>17.603993586858984</v>
      </c>
      <c r="GY97" s="81" t="e">
        <f>#REF!</f>
        <v>#REF!</v>
      </c>
      <c r="GZ97" s="81" t="e">
        <f>#REF!</f>
        <v>#REF!</v>
      </c>
      <c r="HA97" s="81">
        <f t="shared" si="377"/>
        <v>4.9931154264164306</v>
      </c>
      <c r="HB97" s="81">
        <f t="shared" si="378"/>
        <v>4.3369461529963118</v>
      </c>
      <c r="HC97" s="81" t="e">
        <f t="shared" si="379"/>
        <v>#REF!</v>
      </c>
      <c r="HD97" s="80">
        <f t="shared" si="380"/>
        <v>440.28472828036041</v>
      </c>
      <c r="HE97" s="80">
        <f t="shared" si="381"/>
        <v>11.749915982911212</v>
      </c>
      <c r="HF97" s="81">
        <f t="shared" si="382"/>
        <v>0.22765413559747572</v>
      </c>
      <c r="HG97" s="81"/>
      <c r="HH97" s="82">
        <f t="shared" si="383"/>
        <v>0.19941147080696334</v>
      </c>
      <c r="HI97" s="82">
        <f t="shared" si="384"/>
        <v>0.76442581029172874</v>
      </c>
      <c r="HJ97" s="82">
        <f t="shared" si="385"/>
        <v>7.3049257999470117E-3</v>
      </c>
      <c r="HK97" s="82">
        <f t="shared" si="386"/>
        <v>0</v>
      </c>
      <c r="HL97" s="82">
        <f t="shared" si="387"/>
        <v>5.004430516241902E-2</v>
      </c>
      <c r="HM97" s="82">
        <f t="shared" si="388"/>
        <v>0</v>
      </c>
      <c r="HN97" s="82">
        <f t="shared" si="389"/>
        <v>0</v>
      </c>
      <c r="HO97" s="82">
        <f t="shared" si="390"/>
        <v>7.2912298336051007E-2</v>
      </c>
      <c r="HP97" s="82">
        <f t="shared" si="391"/>
        <v>0.14036123424121977</v>
      </c>
      <c r="HQ97" s="82">
        <f t="shared" si="392"/>
        <v>0.20689329487198432</v>
      </c>
      <c r="HR97" s="82">
        <f t="shared" si="393"/>
        <v>0.55271007237739611</v>
      </c>
      <c r="HS97" s="82">
        <f t="shared" si="394"/>
        <v>0.14418237450739343</v>
      </c>
      <c r="HT97" s="82">
        <f t="shared" si="395"/>
        <v>8.3591137123676509E-2</v>
      </c>
      <c r="HU97" s="82">
        <f t="shared" si="396"/>
        <v>2.1805950787948232E-2</v>
      </c>
      <c r="HV97" s="82">
        <f t="shared" si="397"/>
        <v>7.3049257999470117E-3</v>
      </c>
      <c r="HW97" s="82"/>
      <c r="HX97" s="186">
        <f t="shared" si="398"/>
        <v>-8.7865227535919993E-7</v>
      </c>
      <c r="HY97" s="186">
        <f t="shared" si="399"/>
        <v>1.6286782260147092E-12</v>
      </c>
      <c r="HZ97" s="186">
        <f t="shared" si="400"/>
        <v>2.6967768938342027E-5</v>
      </c>
      <c r="IA97" s="186">
        <f t="shared" si="401"/>
        <v>7.6120917479613564E-9</v>
      </c>
      <c r="IB97" s="82">
        <f t="shared" si="402"/>
        <v>2.2425628460797236</v>
      </c>
      <c r="IC97" s="82" t="e">
        <f t="shared" ca="1" si="403"/>
        <v>#REF!</v>
      </c>
      <c r="ID97" s="82" t="e">
        <f ca="1">ID$8+ID$9*IE97+ID$10*#REF!+ID$11*EW97/(EW97+EU97)</f>
        <v>#REF!</v>
      </c>
      <c r="IE97" s="82" t="e">
        <f t="shared" ca="1" si="404"/>
        <v>#REF!</v>
      </c>
      <c r="IF97" s="82" t="e">
        <f ca="1">IF$8+IF$9*IE97+IF$10*#REF!+IF$11*(EW97/(EW97+EU97))</f>
        <v>#REF!</v>
      </c>
      <c r="IG97" s="82" t="e">
        <f t="shared" ca="1" si="405"/>
        <v>#REF!</v>
      </c>
      <c r="IH97" s="184">
        <f t="shared" si="406"/>
        <v>7.9749298105960487E-2</v>
      </c>
      <c r="II97" s="187">
        <f t="shared" si="407"/>
        <v>-25</v>
      </c>
      <c r="IJ97" s="187"/>
      <c r="IK97" s="82">
        <f t="shared" si="408"/>
        <v>2.0714127942028568</v>
      </c>
      <c r="IL97" s="187">
        <f t="shared" si="409"/>
        <v>1892.3694267872847</v>
      </c>
      <c r="IM97" s="186">
        <f t="shared" si="410"/>
        <v>1.2378280393996183E-5</v>
      </c>
    </row>
    <row r="98" spans="1:247" ht="14" x14ac:dyDescent="0.2">
      <c r="A98" s="189">
        <v>2001</v>
      </c>
      <c r="F98" s="193">
        <v>48.823770248800678</v>
      </c>
      <c r="G98" s="193">
        <v>1.6413013084854011</v>
      </c>
      <c r="H98" s="193">
        <v>16.650309659574791</v>
      </c>
      <c r="I98" s="193">
        <v>9.3255910545874414</v>
      </c>
      <c r="J98" s="193">
        <v>0.18785978832061823</v>
      </c>
      <c r="K98" s="193">
        <v>5.2798487875373743</v>
      </c>
      <c r="L98" s="193">
        <v>10.579472289634815</v>
      </c>
      <c r="M98" s="193">
        <v>2.9958692558498585</v>
      </c>
      <c r="N98" s="193">
        <v>1.9972461705665725</v>
      </c>
      <c r="O98" s="197">
        <v>0.37</v>
      </c>
      <c r="P98" s="197">
        <v>0.43504372032143168</v>
      </c>
      <c r="Q98" s="194">
        <v>1.5</v>
      </c>
      <c r="R98" s="176">
        <f t="shared" ca="1" si="216"/>
        <v>7.0937773191097993</v>
      </c>
      <c r="T98" s="4">
        <v>51.06</v>
      </c>
      <c r="U98" s="4">
        <v>0.72</v>
      </c>
      <c r="V98" s="4">
        <v>3.17</v>
      </c>
      <c r="W98" s="4">
        <v>6.8688607936650765</v>
      </c>
      <c r="X98" s="4">
        <v>0.16</v>
      </c>
      <c r="Y98" s="4">
        <v>15.08</v>
      </c>
      <c r="Z98" s="4">
        <v>21.93</v>
      </c>
      <c r="AA98" s="4">
        <v>0.25</v>
      </c>
      <c r="AB98" s="4">
        <v>0.17</v>
      </c>
      <c r="AC98" s="4">
        <v>0</v>
      </c>
      <c r="AE98" s="177">
        <f t="shared" ca="1" si="217"/>
        <v>1391.3334000194664</v>
      </c>
      <c r="AF98" s="178">
        <f t="shared" ca="1" si="218"/>
        <v>1118.1834000194663</v>
      </c>
      <c r="AG98" s="178">
        <f t="shared" ca="1" si="219"/>
        <v>3.1474107868081664</v>
      </c>
      <c r="AH98" s="175"/>
      <c r="AI98" s="179">
        <f t="shared" ca="1" si="220"/>
        <v>1428.9169795071023</v>
      </c>
      <c r="AJ98" s="179">
        <f t="shared" ca="1" si="221"/>
        <v>3.1952618316915862</v>
      </c>
      <c r="AK98" s="179"/>
      <c r="AL98" s="179">
        <f t="shared" si="222"/>
        <v>1415.8635275188501</v>
      </c>
      <c r="AM98" s="179">
        <f t="shared" si="223"/>
        <v>2.6658282169247638</v>
      </c>
      <c r="AN98" s="180"/>
      <c r="AO98" s="179">
        <f t="shared" ca="1" si="224"/>
        <v>1382.5146187378261</v>
      </c>
      <c r="AP98" s="179">
        <f t="shared" ca="1" si="225"/>
        <v>1109.3646187378263</v>
      </c>
      <c r="AQ98" s="179">
        <f t="shared" ca="1" si="226"/>
        <v>1.4493866300733496</v>
      </c>
      <c r="AR98" s="179"/>
      <c r="AS98" s="179">
        <f t="shared" ca="1" si="227"/>
        <v>1401.6722080912432</v>
      </c>
      <c r="AT98" s="179">
        <f t="shared" ca="1" si="228"/>
        <v>1128.5222080912431</v>
      </c>
      <c r="AU98" s="181">
        <f t="shared" ca="1" si="229"/>
        <v>2.1701853054084621</v>
      </c>
      <c r="AV98" s="80"/>
      <c r="AW98" s="181">
        <f t="shared" si="230"/>
        <v>1421.3708980720191</v>
      </c>
      <c r="AX98" s="181">
        <f t="shared" si="231"/>
        <v>1148.2208980720193</v>
      </c>
      <c r="AY98" s="181">
        <f t="shared" ca="1" si="232"/>
        <v>1428.9169795071023</v>
      </c>
      <c r="AZ98" s="181">
        <f t="shared" ca="1" si="233"/>
        <v>1155.7669795071024</v>
      </c>
      <c r="BA98" s="181">
        <f t="shared" ca="1" si="234"/>
        <v>3.1952618316915862</v>
      </c>
      <c r="BB98" s="181"/>
      <c r="BC98" s="181">
        <f t="shared" si="235"/>
        <v>1415.8635275188501</v>
      </c>
      <c r="BD98" s="181">
        <f t="shared" si="236"/>
        <v>2.6658282169247638</v>
      </c>
      <c r="BE98" s="181">
        <f t="shared" si="237"/>
        <v>1142.7135275188502</v>
      </c>
      <c r="BF98" s="181"/>
      <c r="BG98" s="181">
        <f t="shared" ca="1" si="238"/>
        <v>3.2225952330604222</v>
      </c>
      <c r="BH98" s="181">
        <f t="shared" ca="1" si="239"/>
        <v>5.4476729497498084</v>
      </c>
      <c r="BI98" s="181">
        <f t="shared" ca="1" si="240"/>
        <v>1117.8150582744561</v>
      </c>
      <c r="BJ98" s="181">
        <f t="shared" ca="1" si="241"/>
        <v>1137.6071678611515</v>
      </c>
      <c r="BK98" s="181">
        <f t="shared" ca="1" si="242"/>
        <v>1137.6071678611515</v>
      </c>
      <c r="BL98" s="181"/>
      <c r="BM98" s="181">
        <f t="shared" si="243"/>
        <v>1158.1441887610408</v>
      </c>
      <c r="BN98" s="180"/>
      <c r="BO98" s="182">
        <f t="shared" ca="1" si="244"/>
        <v>0.83412857412296204</v>
      </c>
      <c r="BP98" s="182">
        <f t="shared" ca="1" si="245"/>
        <v>0.78100205081714846</v>
      </c>
      <c r="BQ98" s="182">
        <f t="shared" ca="1" si="246"/>
        <v>7.8287827363244203E-2</v>
      </c>
      <c r="BR98" s="182">
        <f t="shared" ca="1" si="247"/>
        <v>1.1547806840249331E-2</v>
      </c>
      <c r="BS98" s="182">
        <f t="shared" ca="1" si="248"/>
        <v>1.4019530631108669E-2</v>
      </c>
      <c r="BT98" s="182">
        <f t="shared" ca="1" si="249"/>
        <v>5.9973323325799931E-2</v>
      </c>
      <c r="BU98" s="182">
        <f t="shared" si="250"/>
        <v>0.1365706322101885</v>
      </c>
      <c r="BV98" s="181">
        <f t="shared" ca="1" si="251"/>
        <v>1.0814011711877392</v>
      </c>
      <c r="BW98" s="180"/>
      <c r="BX98" s="182">
        <f t="shared" si="252"/>
        <v>0.81499984331700814</v>
      </c>
      <c r="BY98" s="182">
        <f t="shared" si="253"/>
        <v>0.11838171108616286</v>
      </c>
      <c r="BZ98" s="182">
        <f t="shared" si="254"/>
        <v>2.3829784505586822E-2</v>
      </c>
      <c r="CA98" s="182">
        <f t="shared" si="255"/>
        <v>1.80621904240773E-2</v>
      </c>
      <c r="CB98" s="182">
        <f t="shared" si="256"/>
        <v>3.6748770643144968E-2</v>
      </c>
      <c r="CC98" s="182">
        <f t="shared" si="257"/>
        <v>0</v>
      </c>
      <c r="CD98" s="182">
        <f t="shared" si="258"/>
        <v>1.01202229997598</v>
      </c>
      <c r="CE98" s="182">
        <f t="shared" si="259"/>
        <v>0.25788643065282413</v>
      </c>
      <c r="CF98" s="180"/>
      <c r="CG98" s="181">
        <f t="shared" ca="1" si="260"/>
        <v>1.5325272937752743</v>
      </c>
      <c r="CH98" s="181">
        <f t="shared" ca="1" si="261"/>
        <v>1.6515303075507859E-2</v>
      </c>
      <c r="CI98" s="181">
        <f t="shared" ca="1" si="262"/>
        <v>4.4700931306724625</v>
      </c>
      <c r="CJ98" s="181">
        <f t="shared" ca="1" si="263"/>
        <v>1156.1810038985504</v>
      </c>
      <c r="CK98" s="183">
        <f t="shared" ca="1" si="264"/>
        <v>0.26981762548480326</v>
      </c>
      <c r="CL98" s="79"/>
      <c r="CM98" s="181">
        <f t="shared" si="265"/>
        <v>-1.0998004174220659</v>
      </c>
      <c r="CN98" s="181">
        <f t="shared" si="266"/>
        <v>-1.4017002245120647</v>
      </c>
      <c r="CO98" s="181">
        <f t="shared" ca="1" si="267"/>
        <v>883.45494850530497</v>
      </c>
      <c r="CP98" s="184"/>
      <c r="CQ98" s="80">
        <f t="shared" si="268"/>
        <v>0.81258781826201987</v>
      </c>
      <c r="CR98" s="80">
        <f t="shared" si="269"/>
        <v>2.0547395660493163E-2</v>
      </c>
      <c r="CS98" s="80">
        <f t="shared" si="270"/>
        <v>0.32660153704994638</v>
      </c>
      <c r="CT98" s="80">
        <f t="shared" si="271"/>
        <v>0.12979900251908852</v>
      </c>
      <c r="CU98" s="80">
        <f t="shared" si="272"/>
        <v>2.6482437120087152E-3</v>
      </c>
      <c r="CV98" s="80">
        <f t="shared" si="273"/>
        <v>0.1309993149020299</v>
      </c>
      <c r="CW98" s="80">
        <f t="shared" si="274"/>
        <v>0.18865839517586078</v>
      </c>
      <c r="CX98" s="80">
        <f t="shared" si="275"/>
        <v>9.6673844029173103E-2</v>
      </c>
      <c r="CY98" s="80">
        <f t="shared" si="276"/>
        <v>4.2406177981370176E-2</v>
      </c>
      <c r="CZ98" s="80">
        <f t="shared" si="277"/>
        <v>4.8684787056688826E-3</v>
      </c>
      <c r="DA98" s="80">
        <f t="shared" si="278"/>
        <v>6.1300960330489106E-3</v>
      </c>
      <c r="DB98" s="80">
        <f t="shared" si="279"/>
        <v>1.7619203040307083</v>
      </c>
      <c r="DC98" s="80"/>
      <c r="DD98" s="80">
        <f t="shared" si="280"/>
        <v>0.46119442315471343</v>
      </c>
      <c r="DE98" s="80">
        <f t="shared" si="281"/>
        <v>1.1661932502558325E-2</v>
      </c>
      <c r="DF98" s="80">
        <f t="shared" si="282"/>
        <v>0.18536680478838166</v>
      </c>
      <c r="DG98" s="80">
        <f t="shared" si="283"/>
        <v>7.3669054282506446E-2</v>
      </c>
      <c r="DH98" s="80">
        <f t="shared" si="284"/>
        <v>1.5030439832893596E-3</v>
      </c>
      <c r="DI98" s="80">
        <f t="shared" si="285"/>
        <v>7.43503066525458E-2</v>
      </c>
      <c r="DJ98" s="80">
        <f t="shared" si="286"/>
        <v>0.10707544191656734</v>
      </c>
      <c r="DK98" s="80">
        <f t="shared" si="287"/>
        <v>5.486845449707025E-2</v>
      </c>
      <c r="DL98" s="80">
        <f t="shared" si="288"/>
        <v>2.406815897652036E-2</v>
      </c>
      <c r="DM98" s="80">
        <f t="shared" si="289"/>
        <v>2.7631662422706437E-3</v>
      </c>
      <c r="DN98" s="80">
        <f t="shared" si="290"/>
        <v>3.4792130035763923E-3</v>
      </c>
      <c r="DO98" s="80">
        <f t="shared" si="291"/>
        <v>1.0000000000000002</v>
      </c>
      <c r="DP98" s="80">
        <f t="shared" si="292"/>
        <v>50.230122723722019</v>
      </c>
      <c r="DQ98" s="80">
        <f t="shared" si="293"/>
        <v>0.84980602253833371</v>
      </c>
      <c r="DR98" s="80">
        <f t="shared" si="294"/>
        <v>9.0136556883678772E-3</v>
      </c>
      <c r="DS98" s="80">
        <f t="shared" si="295"/>
        <v>3.1090318847402439E-2</v>
      </c>
      <c r="DT98" s="80">
        <f t="shared" si="296"/>
        <v>9.5604801265826489E-2</v>
      </c>
      <c r="DU98" s="80">
        <f t="shared" si="297"/>
        <v>2.2555066079295153E-3</v>
      </c>
      <c r="DV98" s="80">
        <f t="shared" si="298"/>
        <v>0.37415269796846001</v>
      </c>
      <c r="DW98" s="80">
        <f t="shared" si="299"/>
        <v>0.39106663290380794</v>
      </c>
      <c r="DX98" s="80">
        <f t="shared" si="300"/>
        <v>4.0336308001594091E-3</v>
      </c>
      <c r="DY98" s="80">
        <f t="shared" si="301"/>
        <v>1.8047475476665677E-3</v>
      </c>
      <c r="DZ98" s="80">
        <f t="shared" si="302"/>
        <v>0</v>
      </c>
      <c r="EA98" s="80">
        <f t="shared" si="303"/>
        <v>1.758828014167954</v>
      </c>
      <c r="EB98" s="80"/>
      <c r="EC98" s="80">
        <f t="shared" si="304"/>
        <v>1.6996120450766674</v>
      </c>
      <c r="ED98" s="80">
        <f t="shared" si="305"/>
        <v>1.8027311376735754E-2</v>
      </c>
      <c r="EE98" s="80">
        <f t="shared" si="306"/>
        <v>9.3270956542207323E-2</v>
      </c>
      <c r="EF98" s="80">
        <f t="shared" si="307"/>
        <v>9.5604801265826489E-2</v>
      </c>
      <c r="EG98" s="80">
        <f t="shared" si="308"/>
        <v>2.2555066079295153E-3</v>
      </c>
      <c r="EH98" s="80">
        <f t="shared" si="309"/>
        <v>0.37415269796846001</v>
      </c>
      <c r="EI98" s="80">
        <f t="shared" si="310"/>
        <v>0.39106663290380794</v>
      </c>
      <c r="EJ98" s="80">
        <f t="shared" si="311"/>
        <v>4.0336308001594091E-3</v>
      </c>
      <c r="EK98" s="80">
        <f t="shared" si="312"/>
        <v>1.8047475476665677E-3</v>
      </c>
      <c r="EL98" s="80">
        <f t="shared" si="313"/>
        <v>0</v>
      </c>
      <c r="EM98" s="80">
        <f t="shared" si="314"/>
        <v>2.6798283300894603</v>
      </c>
      <c r="EN98" s="80">
        <f t="shared" si="315"/>
        <v>2.2389493881496891</v>
      </c>
      <c r="EO98" s="80"/>
      <c r="EP98" s="80">
        <f t="shared" si="316"/>
        <v>1.9026726742081232</v>
      </c>
      <c r="EQ98" s="80">
        <f t="shared" si="317"/>
        <v>2.0181118888463224E-2</v>
      </c>
      <c r="ER98" s="80">
        <f t="shared" si="318"/>
        <v>9.7327325791876751E-2</v>
      </c>
      <c r="ES98" s="80">
        <f t="shared" si="319"/>
        <v>4.1891974929664122E-2</v>
      </c>
      <c r="ET98" s="80">
        <f t="shared" si="320"/>
        <v>0.13921930072154087</v>
      </c>
      <c r="EU98" s="80">
        <f t="shared" si="321"/>
        <v>0.21405431129829483</v>
      </c>
      <c r="EV98" s="80">
        <f t="shared" si="322"/>
        <v>5.0499651397913695E-3</v>
      </c>
      <c r="EW98" s="80">
        <f t="shared" si="323"/>
        <v>0.83770895419103897</v>
      </c>
      <c r="EX98" s="80">
        <f t="shared" si="324"/>
        <v>0.87557839846573993</v>
      </c>
      <c r="EY98" s="80">
        <f t="shared" si="325"/>
        <v>1.80621904240773E-2</v>
      </c>
      <c r="EZ98" s="80">
        <f t="shared" si="326"/>
        <v>8.0814768352254276E-3</v>
      </c>
      <c r="FA98" s="80">
        <f t="shared" si="327"/>
        <v>0</v>
      </c>
      <c r="FB98" s="80">
        <f t="shared" si="328"/>
        <v>4.0206083901722947</v>
      </c>
      <c r="FC98" s="80">
        <f t="shared" si="329"/>
        <v>3.3135303509363487E-2</v>
      </c>
      <c r="FD98" s="80">
        <f t="shared" si="330"/>
        <v>6.1508273890096277E-2</v>
      </c>
      <c r="FE98" s="80">
        <f t="shared" si="331"/>
        <v>1.80621904240773E-2</v>
      </c>
      <c r="FF98" s="80">
        <f t="shared" si="332"/>
        <v>2.3829784505586822E-2</v>
      </c>
      <c r="FG98" s="80">
        <f t="shared" si="333"/>
        <v>3.6748770643144968E-2</v>
      </c>
      <c r="FH98" s="80">
        <f t="shared" si="334"/>
        <v>0</v>
      </c>
      <c r="FI98" s="184">
        <f t="shared" si="335"/>
        <v>0.81499984331700814</v>
      </c>
      <c r="FJ98" s="80">
        <f t="shared" si="336"/>
        <v>0.11838171108616286</v>
      </c>
      <c r="FK98" s="80">
        <f t="shared" si="337"/>
        <v>1.01202229997598</v>
      </c>
      <c r="FL98" s="80">
        <f t="shared" si="338"/>
        <v>0.81499984331700814</v>
      </c>
      <c r="FM98" s="80">
        <f t="shared" si="339"/>
        <v>2.1221720962442934</v>
      </c>
      <c r="FN98" s="80">
        <f t="shared" si="340"/>
        <v>-3.3657655361164065</v>
      </c>
      <c r="FO98" s="80">
        <f t="shared" si="341"/>
        <v>-3.3657655361164065</v>
      </c>
      <c r="FP98" s="80">
        <f t="shared" si="342"/>
        <v>0.50230122723722026</v>
      </c>
      <c r="FQ98" s="185">
        <f t="shared" ca="1" si="343"/>
        <v>1428.9169795071023</v>
      </c>
      <c r="FR98" s="185">
        <f t="shared" ca="1" si="344"/>
        <v>3.1952618316915862</v>
      </c>
      <c r="FS98" s="80">
        <f t="shared" ca="1" si="345"/>
        <v>0.14289169795071022</v>
      </c>
      <c r="FT98" s="184">
        <f t="shared" ca="1" si="346"/>
        <v>-3.5996458312853354</v>
      </c>
      <c r="FU98" s="184">
        <f t="shared" ca="1" si="347"/>
        <v>5.6743873456705556</v>
      </c>
      <c r="FV98" s="80">
        <f t="shared" si="348"/>
        <v>171.41147871792882</v>
      </c>
      <c r="FW98" s="80">
        <f t="shared" si="349"/>
        <v>9.0152168825590739E-2</v>
      </c>
      <c r="FX98" s="184">
        <f t="shared" si="350"/>
        <v>79.648052149957351</v>
      </c>
      <c r="FY98" s="184">
        <f t="shared" si="351"/>
        <v>313.81156845390524</v>
      </c>
      <c r="FZ98" s="184">
        <f t="shared" si="352"/>
        <v>1.6611494615586205E-3</v>
      </c>
      <c r="GA98" s="184">
        <f t="shared" si="353"/>
        <v>0.25788643065282413</v>
      </c>
      <c r="GB98" s="80">
        <f t="shared" si="354"/>
        <v>0.89869055402960862</v>
      </c>
      <c r="GC98" s="80">
        <f t="shared" si="355"/>
        <v>9.520839732749084E-2</v>
      </c>
      <c r="GD98" s="80">
        <f t="shared" si="356"/>
        <v>0.12884839074599688</v>
      </c>
      <c r="GE98" s="80">
        <f t="shared" si="357"/>
        <v>0.93792690618187269</v>
      </c>
      <c r="GF98" s="80">
        <f t="shared" si="358"/>
        <v>8.070105579809761E-2</v>
      </c>
      <c r="GG98" s="80">
        <f t="shared" si="359"/>
        <v>0.18091900778893133</v>
      </c>
      <c r="GH98" s="80">
        <f t="shared" si="360"/>
        <v>0.87115160925400315</v>
      </c>
      <c r="GI98" s="80">
        <f t="shared" si="361"/>
        <v>0.37711234533969662</v>
      </c>
      <c r="GJ98" s="80">
        <f t="shared" si="362"/>
        <v>-1.8328804444609555E-2</v>
      </c>
      <c r="GK98" s="80">
        <f t="shared" si="363"/>
        <v>3.3474278826171336E-2</v>
      </c>
      <c r="GL98" s="80">
        <f t="shared" si="364"/>
        <v>3.3474278826171336E-2</v>
      </c>
      <c r="GM98" s="80">
        <f t="shared" si="365"/>
        <v>0.14744472896276001</v>
      </c>
      <c r="GN98" s="80">
        <f t="shared" si="366"/>
        <v>6.783516714422004E-2</v>
      </c>
      <c r="GO98" s="80">
        <f t="shared" si="367"/>
        <v>0.76987378704681897</v>
      </c>
      <c r="GP98" s="80">
        <f t="shared" si="368"/>
        <v>0.87557839846573993</v>
      </c>
      <c r="GQ98" s="80">
        <f t="shared" si="369"/>
        <v>1.80621904240773E-2</v>
      </c>
      <c r="GR98" s="80">
        <f t="shared" si="370"/>
        <v>440.10871362202289</v>
      </c>
      <c r="GS98" s="80">
        <f t="shared" si="371"/>
        <v>11.855438399900176</v>
      </c>
      <c r="GT98" s="80">
        <f t="shared" si="372"/>
        <v>2.1404433428900935</v>
      </c>
      <c r="GU98" s="80">
        <f t="shared" si="373"/>
        <v>8.8025732476355088E-6</v>
      </c>
      <c r="GV98" s="80">
        <f t="shared" si="374"/>
        <v>1790.8237502956842</v>
      </c>
      <c r="GW98" s="80">
        <f t="shared" si="375"/>
        <v>-7.8242945951089403E-3</v>
      </c>
      <c r="GX98" s="184">
        <f t="shared" ca="1" si="376"/>
        <v>17.444718130672449</v>
      </c>
      <c r="GY98" s="81" t="e">
        <f>#REF!</f>
        <v>#REF!</v>
      </c>
      <c r="GZ98" s="81" t="e">
        <f>#REF!</f>
        <v>#REF!</v>
      </c>
      <c r="HA98" s="81">
        <f t="shared" si="377"/>
        <v>4.9931154264164306</v>
      </c>
      <c r="HB98" s="81">
        <f t="shared" si="378"/>
        <v>4.3369461529963118</v>
      </c>
      <c r="HC98" s="81" t="e">
        <f t="shared" si="379"/>
        <v>#REF!</v>
      </c>
      <c r="HD98" s="80">
        <f t="shared" si="380"/>
        <v>440.10871362202289</v>
      </c>
      <c r="HE98" s="80">
        <f t="shared" si="381"/>
        <v>11.855438399900176</v>
      </c>
      <c r="HF98" s="81">
        <f t="shared" si="382"/>
        <v>-1.2345905779326927</v>
      </c>
      <c r="HG98" s="81"/>
      <c r="HH98" s="82">
        <f t="shared" si="383"/>
        <v>0.18596897292872269</v>
      </c>
      <c r="HI98" s="82">
        <f t="shared" si="384"/>
        <v>0.83770895419103897</v>
      </c>
      <c r="HJ98" s="82">
        <f t="shared" si="385"/>
        <v>1.80621904240773E-2</v>
      </c>
      <c r="HK98" s="82">
        <f t="shared" si="386"/>
        <v>0</v>
      </c>
      <c r="HL98" s="82">
        <f t="shared" si="387"/>
        <v>1.5073113085286187E-2</v>
      </c>
      <c r="HM98" s="82">
        <f t="shared" si="388"/>
        <v>0</v>
      </c>
      <c r="HN98" s="82">
        <f t="shared" si="389"/>
        <v>0</v>
      </c>
      <c r="HO98" s="82">
        <f t="shared" si="390"/>
        <v>4.1891974929664122E-2</v>
      </c>
      <c r="HP98" s="82">
        <f t="shared" si="391"/>
        <v>8.2254212706590571E-2</v>
      </c>
      <c r="HQ98" s="82">
        <f t="shared" si="392"/>
        <v>0.18166746395711422</v>
      </c>
      <c r="HR98" s="82">
        <f t="shared" si="393"/>
        <v>0.63686817397929862</v>
      </c>
      <c r="HS98" s="82">
        <f t="shared" si="394"/>
        <v>0.14138289869456452</v>
      </c>
      <c r="HT98" s="82">
        <f t="shared" si="395"/>
        <v>8.7037366625823773E-2</v>
      </c>
      <c r="HU98" s="82">
        <f t="shared" si="396"/>
        <v>1.9322044484359025E-2</v>
      </c>
      <c r="HV98" s="82">
        <f t="shared" si="397"/>
        <v>1.80621904240773E-2</v>
      </c>
      <c r="HW98" s="82"/>
      <c r="HX98" s="186">
        <f t="shared" si="398"/>
        <v>-8.7795168962142454E-7</v>
      </c>
      <c r="HY98" s="186">
        <f t="shared" si="399"/>
        <v>1.5902129545355535E-12</v>
      </c>
      <c r="HZ98" s="186">
        <f t="shared" si="400"/>
        <v>2.7411661799203596E-5</v>
      </c>
      <c r="IA98" s="186">
        <f t="shared" si="401"/>
        <v>7.8306076767383624E-9</v>
      </c>
      <c r="IB98" s="82">
        <f t="shared" si="402"/>
        <v>2.1404433428900935</v>
      </c>
      <c r="IC98" s="82" t="e">
        <f t="shared" ca="1" si="403"/>
        <v>#REF!</v>
      </c>
      <c r="ID98" s="82" t="e">
        <f ca="1">ID$8+ID$9*IE98+ID$10*#REF!+ID$11*EW98/(EW98+EU98)</f>
        <v>#REF!</v>
      </c>
      <c r="IE98" s="82" t="e">
        <f t="shared" ca="1" si="404"/>
        <v>#REF!</v>
      </c>
      <c r="IF98" s="82" t="e">
        <f ca="1">IF$8+IF$9*IE98+IF$10*#REF!+IF$11*(EW98/(EW98+EU98))</f>
        <v>#REF!</v>
      </c>
      <c r="IG98" s="82" t="e">
        <f t="shared" ca="1" si="405"/>
        <v>#REF!</v>
      </c>
      <c r="IH98" s="184">
        <f t="shared" si="406"/>
        <v>9.0152168825590739E-2</v>
      </c>
      <c r="II98" s="187">
        <f t="shared" si="407"/>
        <v>-25</v>
      </c>
      <c r="IJ98" s="187"/>
      <c r="IK98" s="82">
        <f t="shared" si="408"/>
        <v>2.0773231047784089</v>
      </c>
      <c r="IL98" s="187">
        <f t="shared" si="409"/>
        <v>1790.8237502956842</v>
      </c>
      <c r="IM98" s="186">
        <f t="shared" si="410"/>
        <v>1.2938235669819321E-5</v>
      </c>
    </row>
    <row r="99" spans="1:247" ht="14" x14ac:dyDescent="0.2">
      <c r="A99" s="189">
        <v>2001</v>
      </c>
      <c r="F99" s="193">
        <v>48.823770248800678</v>
      </c>
      <c r="G99" s="193">
        <v>1.6413013084854011</v>
      </c>
      <c r="H99" s="193">
        <v>16.650309659574791</v>
      </c>
      <c r="I99" s="193">
        <v>9.3255910545874414</v>
      </c>
      <c r="J99" s="193">
        <v>0.18785978832061823</v>
      </c>
      <c r="K99" s="193">
        <v>5.2798487875373743</v>
      </c>
      <c r="L99" s="193">
        <v>10.579472289634815</v>
      </c>
      <c r="M99" s="193">
        <v>2.9958692558498585</v>
      </c>
      <c r="N99" s="193">
        <v>1.9972461705665725</v>
      </c>
      <c r="O99" s="197">
        <v>0.37</v>
      </c>
      <c r="P99" s="197">
        <v>0.43504372032143168</v>
      </c>
      <c r="Q99" s="194">
        <v>1.5</v>
      </c>
      <c r="R99" s="176">
        <f t="shared" ca="1" si="216"/>
        <v>6.39620144360212</v>
      </c>
      <c r="T99" s="4">
        <v>48.52</v>
      </c>
      <c r="U99" s="4">
        <v>1.39</v>
      </c>
      <c r="V99" s="4">
        <v>5.18</v>
      </c>
      <c r="W99" s="4">
        <v>8.2155808512552859</v>
      </c>
      <c r="X99" s="4">
        <v>0.22</v>
      </c>
      <c r="Y99" s="4">
        <v>13.18</v>
      </c>
      <c r="Z99" s="4">
        <v>22.23</v>
      </c>
      <c r="AA99" s="4">
        <v>0.23</v>
      </c>
      <c r="AB99" s="4">
        <v>0.08</v>
      </c>
      <c r="AC99" s="4">
        <v>1.8700000000000001E-2</v>
      </c>
      <c r="AE99" s="177">
        <f t="shared" ca="1" si="217"/>
        <v>1384.1765788103035</v>
      </c>
      <c r="AF99" s="178">
        <f t="shared" ca="1" si="218"/>
        <v>1111.0265788103034</v>
      </c>
      <c r="AG99" s="178">
        <f t="shared" ca="1" si="219"/>
        <v>2.8254389759412217</v>
      </c>
      <c r="AH99" s="175"/>
      <c r="AI99" s="179">
        <f t="shared" ca="1" si="220"/>
        <v>1425.5220403349008</v>
      </c>
      <c r="AJ99" s="179">
        <f t="shared" ca="1" si="221"/>
        <v>2.6966987410001044</v>
      </c>
      <c r="AK99" s="179"/>
      <c r="AL99" s="179">
        <f t="shared" si="222"/>
        <v>1415.6831744864667</v>
      </c>
      <c r="AM99" s="179">
        <f t="shared" si="223"/>
        <v>2.3186173297641783</v>
      </c>
      <c r="AN99" s="180"/>
      <c r="AO99" s="179">
        <f t="shared" ca="1" si="224"/>
        <v>1373.5465918383641</v>
      </c>
      <c r="AP99" s="179">
        <f t="shared" ca="1" si="225"/>
        <v>1100.3965918383642</v>
      </c>
      <c r="AQ99" s="179">
        <f t="shared" ca="1" si="226"/>
        <v>0.75465843133916355</v>
      </c>
      <c r="AR99" s="179"/>
      <c r="AS99" s="179">
        <f t="shared" ca="1" si="227"/>
        <v>1396.8567172061387</v>
      </c>
      <c r="AT99" s="179">
        <f t="shared" ca="1" si="228"/>
        <v>1123.7067172061388</v>
      </c>
      <c r="AU99" s="181">
        <f t="shared" ca="1" si="229"/>
        <v>1.6256312540264863</v>
      </c>
      <c r="AV99" s="80"/>
      <c r="AW99" s="181">
        <f t="shared" si="230"/>
        <v>1419.1761751467641</v>
      </c>
      <c r="AX99" s="181">
        <f t="shared" si="231"/>
        <v>1146.0261751467642</v>
      </c>
      <c r="AY99" s="181">
        <f t="shared" ca="1" si="232"/>
        <v>1425.5220403349008</v>
      </c>
      <c r="AZ99" s="181">
        <f t="shared" ca="1" si="233"/>
        <v>1152.3720403349007</v>
      </c>
      <c r="BA99" s="181">
        <f t="shared" ca="1" si="234"/>
        <v>2.6966987410001044</v>
      </c>
      <c r="BB99" s="181"/>
      <c r="BC99" s="181">
        <f t="shared" si="235"/>
        <v>1415.6831744864667</v>
      </c>
      <c r="BD99" s="181">
        <f t="shared" si="236"/>
        <v>2.3186173297641783</v>
      </c>
      <c r="BE99" s="181">
        <f t="shared" si="237"/>
        <v>1142.5331744864666</v>
      </c>
      <c r="BF99" s="181"/>
      <c r="BG99" s="181">
        <f t="shared" ca="1" si="238"/>
        <v>2.8470300097040737</v>
      </c>
      <c r="BH99" s="181">
        <f t="shared" ca="1" si="239"/>
        <v>5.8931255944903569</v>
      </c>
      <c r="BI99" s="181">
        <f t="shared" ca="1" si="240"/>
        <v>1109.8449360263044</v>
      </c>
      <c r="BJ99" s="181">
        <f t="shared" ca="1" si="241"/>
        <v>1133.185303611318</v>
      </c>
      <c r="BK99" s="181">
        <f t="shared" ca="1" si="242"/>
        <v>1133.185303611318</v>
      </c>
      <c r="BL99" s="181"/>
      <c r="BM99" s="181">
        <f t="shared" si="243"/>
        <v>1156.3042969729486</v>
      </c>
      <c r="BN99" s="180"/>
      <c r="BO99" s="182">
        <f t="shared" ca="1" si="244"/>
        <v>0.85997040400025127</v>
      </c>
      <c r="BP99" s="182">
        <f t="shared" ca="1" si="245"/>
        <v>0.79649386863799909</v>
      </c>
      <c r="BQ99" s="182">
        <f t="shared" ca="1" si="246"/>
        <v>9.1453493669726965E-2</v>
      </c>
      <c r="BR99" s="182">
        <f t="shared" ca="1" si="247"/>
        <v>1.2840035854329768E-2</v>
      </c>
      <c r="BS99" s="182">
        <f t="shared" ca="1" si="248"/>
        <v>1.401840894122436E-2</v>
      </c>
      <c r="BT99" s="182">
        <f t="shared" ca="1" si="249"/>
        <v>5.7028848508229514E-2</v>
      </c>
      <c r="BU99" s="182">
        <f t="shared" si="250"/>
        <v>0.1365706322101885</v>
      </c>
      <c r="BV99" s="181">
        <f t="shared" ca="1" si="251"/>
        <v>1.1084052878216983</v>
      </c>
      <c r="BW99" s="180"/>
      <c r="BX99" s="182">
        <f t="shared" si="252"/>
        <v>0.79121429033625112</v>
      </c>
      <c r="BY99" s="182">
        <f t="shared" si="253"/>
        <v>0.10440763108307149</v>
      </c>
      <c r="BZ99" s="182">
        <f t="shared" si="254"/>
        <v>4.3100744262702613E-2</v>
      </c>
      <c r="CA99" s="182">
        <f t="shared" si="255"/>
        <v>1.681640523250038E-2</v>
      </c>
      <c r="CB99" s="182">
        <f t="shared" si="256"/>
        <v>6.3601534515909608E-2</v>
      </c>
      <c r="CC99" s="182">
        <f t="shared" si="257"/>
        <v>2.7875480243885547E-4</v>
      </c>
      <c r="CD99" s="182">
        <f t="shared" si="258"/>
        <v>1.019419360232874</v>
      </c>
      <c r="CE99" s="182">
        <f t="shared" si="259"/>
        <v>0.3529132642031001</v>
      </c>
      <c r="CF99" s="180"/>
      <c r="CG99" s="181">
        <f t="shared" ca="1" si="260"/>
        <v>3.0248145981386187</v>
      </c>
      <c r="CH99" s="181">
        <f t="shared" ca="1" si="261"/>
        <v>1.2595849643588259</v>
      </c>
      <c r="CI99" s="181">
        <f t="shared" ca="1" si="262"/>
        <v>6.7720992149663504</v>
      </c>
      <c r="CJ99" s="181">
        <f t="shared" ca="1" si="263"/>
        <v>1118.91411417673</v>
      </c>
      <c r="CK99" s="183">
        <f t="shared" ca="1" si="264"/>
        <v>0.26904570018511198</v>
      </c>
      <c r="CL99" s="79"/>
      <c r="CM99" s="181">
        <f t="shared" si="265"/>
        <v>-1.0223883454036697</v>
      </c>
      <c r="CN99" s="181">
        <f t="shared" si="266"/>
        <v>-1.4458236230588444</v>
      </c>
      <c r="CO99" s="181">
        <f t="shared" ca="1" si="267"/>
        <v>799.37900306343056</v>
      </c>
      <c r="CP99" s="184"/>
      <c r="CQ99" s="80">
        <f t="shared" si="268"/>
        <v>0.81258781826201987</v>
      </c>
      <c r="CR99" s="80">
        <f t="shared" si="269"/>
        <v>2.0547395660493163E-2</v>
      </c>
      <c r="CS99" s="80">
        <f t="shared" si="270"/>
        <v>0.32660153704994638</v>
      </c>
      <c r="CT99" s="80">
        <f t="shared" si="271"/>
        <v>0.12979900251908852</v>
      </c>
      <c r="CU99" s="80">
        <f t="shared" si="272"/>
        <v>2.6482437120087152E-3</v>
      </c>
      <c r="CV99" s="80">
        <f t="shared" si="273"/>
        <v>0.1309993149020299</v>
      </c>
      <c r="CW99" s="80">
        <f t="shared" si="274"/>
        <v>0.18865839517586078</v>
      </c>
      <c r="CX99" s="80">
        <f t="shared" si="275"/>
        <v>9.6673844029173103E-2</v>
      </c>
      <c r="CY99" s="80">
        <f t="shared" si="276"/>
        <v>4.2406177981370176E-2</v>
      </c>
      <c r="CZ99" s="80">
        <f t="shared" si="277"/>
        <v>4.8684787056688826E-3</v>
      </c>
      <c r="DA99" s="80">
        <f t="shared" si="278"/>
        <v>6.1300960330489106E-3</v>
      </c>
      <c r="DB99" s="80">
        <f t="shared" si="279"/>
        <v>1.7619203040307083</v>
      </c>
      <c r="DC99" s="80"/>
      <c r="DD99" s="80">
        <f t="shared" si="280"/>
        <v>0.46119442315471343</v>
      </c>
      <c r="DE99" s="80">
        <f t="shared" si="281"/>
        <v>1.1661932502558325E-2</v>
      </c>
      <c r="DF99" s="80">
        <f t="shared" si="282"/>
        <v>0.18536680478838166</v>
      </c>
      <c r="DG99" s="80">
        <f t="shared" si="283"/>
        <v>7.3669054282506446E-2</v>
      </c>
      <c r="DH99" s="80">
        <f t="shared" si="284"/>
        <v>1.5030439832893596E-3</v>
      </c>
      <c r="DI99" s="80">
        <f t="shared" si="285"/>
        <v>7.43503066525458E-2</v>
      </c>
      <c r="DJ99" s="80">
        <f t="shared" si="286"/>
        <v>0.10707544191656734</v>
      </c>
      <c r="DK99" s="80">
        <f t="shared" si="287"/>
        <v>5.486845449707025E-2</v>
      </c>
      <c r="DL99" s="80">
        <f t="shared" si="288"/>
        <v>2.406815897652036E-2</v>
      </c>
      <c r="DM99" s="80">
        <f t="shared" si="289"/>
        <v>2.7631662422706437E-3</v>
      </c>
      <c r="DN99" s="80">
        <f t="shared" si="290"/>
        <v>3.4792130035763923E-3</v>
      </c>
      <c r="DO99" s="80">
        <f t="shared" si="291"/>
        <v>1.0000000000000002</v>
      </c>
      <c r="DP99" s="80">
        <f t="shared" si="292"/>
        <v>50.230122723722019</v>
      </c>
      <c r="DQ99" s="80">
        <f t="shared" si="293"/>
        <v>0.80753208408852239</v>
      </c>
      <c r="DR99" s="80">
        <f t="shared" si="294"/>
        <v>1.740136306504354E-2</v>
      </c>
      <c r="DS99" s="80">
        <f t="shared" si="295"/>
        <v>5.0803738684398934E-2</v>
      </c>
      <c r="DT99" s="80">
        <f t="shared" si="296"/>
        <v>0.11434923463465511</v>
      </c>
      <c r="DU99" s="80">
        <f t="shared" si="297"/>
        <v>3.1013215859030836E-3</v>
      </c>
      <c r="DV99" s="80">
        <f t="shared" si="298"/>
        <v>0.3270114429193835</v>
      </c>
      <c r="DW99" s="80">
        <f t="shared" si="299"/>
        <v>0.39641638164394216</v>
      </c>
      <c r="DX99" s="80">
        <f t="shared" si="300"/>
        <v>3.7109403361466563E-3</v>
      </c>
      <c r="DY99" s="80">
        <f t="shared" si="301"/>
        <v>8.492929636077965E-4</v>
      </c>
      <c r="DZ99" s="80">
        <f t="shared" si="302"/>
        <v>1.2302777269730826E-4</v>
      </c>
      <c r="EA99" s="80">
        <f t="shared" si="303"/>
        <v>1.7212988276943002</v>
      </c>
      <c r="EB99" s="80"/>
      <c r="EC99" s="80">
        <f t="shared" si="304"/>
        <v>1.6150641681770448</v>
      </c>
      <c r="ED99" s="80">
        <f t="shared" si="305"/>
        <v>3.4802726130087079E-2</v>
      </c>
      <c r="EE99" s="80">
        <f t="shared" si="306"/>
        <v>0.1524112160531968</v>
      </c>
      <c r="EF99" s="80">
        <f t="shared" si="307"/>
        <v>0.11434923463465511</v>
      </c>
      <c r="EG99" s="80">
        <f t="shared" si="308"/>
        <v>3.1013215859030836E-3</v>
      </c>
      <c r="EH99" s="80">
        <f t="shared" si="309"/>
        <v>0.3270114429193835</v>
      </c>
      <c r="EI99" s="80">
        <f t="shared" si="310"/>
        <v>0.39641638164394216</v>
      </c>
      <c r="EJ99" s="80">
        <f t="shared" si="311"/>
        <v>3.7109403361466563E-3</v>
      </c>
      <c r="EK99" s="80">
        <f t="shared" si="312"/>
        <v>8.492929636077965E-4</v>
      </c>
      <c r="EL99" s="80">
        <f t="shared" si="313"/>
        <v>3.6908331809192479E-4</v>
      </c>
      <c r="EM99" s="80">
        <f t="shared" si="314"/>
        <v>2.6480858077620586</v>
      </c>
      <c r="EN99" s="80">
        <f t="shared" si="315"/>
        <v>2.2657876049230823</v>
      </c>
      <c r="EO99" s="80"/>
      <c r="EP99" s="80">
        <f t="shared" si="316"/>
        <v>1.8296961867054782</v>
      </c>
      <c r="EQ99" s="80">
        <f t="shared" si="317"/>
        <v>3.9427792741541991E-2</v>
      </c>
      <c r="ER99" s="80">
        <f t="shared" si="318"/>
        <v>0.17030381329452182</v>
      </c>
      <c r="ES99" s="80">
        <f t="shared" si="319"/>
        <v>5.9917149495202993E-2</v>
      </c>
      <c r="ET99" s="80">
        <f t="shared" si="320"/>
        <v>0.23022096278972481</v>
      </c>
      <c r="EU99" s="80">
        <f t="shared" si="321"/>
        <v>0.25909107846764279</v>
      </c>
      <c r="EV99" s="80">
        <f t="shared" si="322"/>
        <v>7.0269360082196031E-3</v>
      </c>
      <c r="EW99" s="80">
        <f t="shared" si="323"/>
        <v>0.74093847403475122</v>
      </c>
      <c r="EX99" s="80">
        <f t="shared" si="324"/>
        <v>0.89819532391730228</v>
      </c>
      <c r="EY99" s="80">
        <f t="shared" si="325"/>
        <v>1.681640523250038E-2</v>
      </c>
      <c r="EZ99" s="80">
        <f t="shared" si="326"/>
        <v>3.8486349397818713E-3</v>
      </c>
      <c r="FA99" s="80">
        <f t="shared" si="327"/>
        <v>5.5750960487771094E-4</v>
      </c>
      <c r="FB99" s="80">
        <f t="shared" si="328"/>
        <v>4.0258193044418213</v>
      </c>
      <c r="FC99" s="80">
        <f t="shared" si="329"/>
        <v>4.7789973943857526E-2</v>
      </c>
      <c r="FD99" s="80">
        <f t="shared" si="330"/>
        <v>7.6961142533150451E-2</v>
      </c>
      <c r="FE99" s="80">
        <f t="shared" si="331"/>
        <v>1.681640523250038E-2</v>
      </c>
      <c r="FF99" s="80">
        <f t="shared" si="332"/>
        <v>4.3100744262702613E-2</v>
      </c>
      <c r="FG99" s="80">
        <f t="shared" si="333"/>
        <v>6.3601534515909608E-2</v>
      </c>
      <c r="FH99" s="80">
        <f t="shared" si="334"/>
        <v>2.7875480243885547E-4</v>
      </c>
      <c r="FI99" s="184">
        <f t="shared" si="335"/>
        <v>0.79121429033625112</v>
      </c>
      <c r="FJ99" s="80">
        <f t="shared" si="336"/>
        <v>0.10440763108307149</v>
      </c>
      <c r="FK99" s="80">
        <f t="shared" si="337"/>
        <v>1.019419360232874</v>
      </c>
      <c r="FL99" s="80">
        <f t="shared" si="338"/>
        <v>0.79121429033625124</v>
      </c>
      <c r="FM99" s="80">
        <f t="shared" si="339"/>
        <v>2.0507061815458512</v>
      </c>
      <c r="FN99" s="80">
        <f t="shared" si="340"/>
        <v>-3.4076123715663589</v>
      </c>
      <c r="FO99" s="80">
        <f t="shared" si="341"/>
        <v>-3.4076123715663589</v>
      </c>
      <c r="FP99" s="80">
        <f t="shared" si="342"/>
        <v>0.50230122723722026</v>
      </c>
      <c r="FQ99" s="185">
        <f t="shared" ca="1" si="343"/>
        <v>1425.5220403349008</v>
      </c>
      <c r="FR99" s="185">
        <f t="shared" ca="1" si="344"/>
        <v>2.6966987410001044</v>
      </c>
      <c r="FS99" s="80">
        <f t="shared" ca="1" si="345"/>
        <v>0.14255220403349009</v>
      </c>
      <c r="FT99" s="184">
        <f t="shared" ca="1" si="346"/>
        <v>-1.8949139619183555</v>
      </c>
      <c r="FU99" s="184">
        <f t="shared" ca="1" si="347"/>
        <v>5.6779063457922314</v>
      </c>
      <c r="FV99" s="80">
        <f t="shared" si="348"/>
        <v>173.08731688355186</v>
      </c>
      <c r="FW99" s="80">
        <f t="shared" si="349"/>
        <v>7.0938618379558963E-2</v>
      </c>
      <c r="FX99" s="184">
        <f t="shared" si="350"/>
        <v>74.091657809580326</v>
      </c>
      <c r="FY99" s="184">
        <f t="shared" si="351"/>
        <v>314.36830775567302</v>
      </c>
      <c r="FZ99" s="184">
        <f t="shared" si="352"/>
        <v>1.6611494615586205E-3</v>
      </c>
      <c r="GA99" s="184">
        <f t="shared" si="353"/>
        <v>0.3529132642031001</v>
      </c>
      <c r="GB99" s="80">
        <f t="shared" si="354"/>
        <v>0.92203866515802224</v>
      </c>
      <c r="GC99" s="80">
        <f t="shared" si="355"/>
        <v>0.14769242578548022</v>
      </c>
      <c r="GD99" s="80">
        <f t="shared" si="356"/>
        <v>0.13135127862205398</v>
      </c>
      <c r="GE99" s="80">
        <f t="shared" si="357"/>
        <v>0.90065505776325505</v>
      </c>
      <c r="GF99" s="80">
        <f t="shared" si="358"/>
        <v>5.1584520795281419E-2</v>
      </c>
      <c r="GG99" s="80">
        <f t="shared" si="359"/>
        <v>0.21130110452378525</v>
      </c>
      <c r="GH99" s="80">
        <f t="shared" si="360"/>
        <v>0.86864872137794602</v>
      </c>
      <c r="GI99" s="80">
        <f t="shared" si="361"/>
        <v>0.37634533429592526</v>
      </c>
      <c r="GJ99" s="80">
        <f t="shared" si="362"/>
        <v>-1.6473316162258562E-2</v>
      </c>
      <c r="GK99" s="80">
        <f t="shared" si="363"/>
        <v>3.0232223350584651E-2</v>
      </c>
      <c r="GL99" s="80">
        <f t="shared" si="364"/>
        <v>3.0232223350584651E-2</v>
      </c>
      <c r="GM99" s="80">
        <f t="shared" si="365"/>
        <v>0.18106888117320061</v>
      </c>
      <c r="GN99" s="80">
        <f t="shared" si="366"/>
        <v>4.7729111491393111E-2</v>
      </c>
      <c r="GO99" s="80">
        <f t="shared" si="367"/>
        <v>0.69320936254335808</v>
      </c>
      <c r="GP99" s="80">
        <f t="shared" si="368"/>
        <v>0.89819532391730228</v>
      </c>
      <c r="GQ99" s="80">
        <f t="shared" si="369"/>
        <v>1.681640523250038E-2</v>
      </c>
      <c r="GR99" s="80">
        <f t="shared" si="370"/>
        <v>440.7968174392513</v>
      </c>
      <c r="GS99" s="80">
        <f t="shared" si="371"/>
        <v>11.798851643706541</v>
      </c>
      <c r="GT99" s="80">
        <f t="shared" si="372"/>
        <v>2.2310615575310999</v>
      </c>
      <c r="GU99" s="80">
        <f t="shared" si="373"/>
        <v>9.1752406553466478E-6</v>
      </c>
      <c r="GV99" s="80">
        <f t="shared" si="374"/>
        <v>1875.2104824500871</v>
      </c>
      <c r="GW99" s="80">
        <f t="shared" si="375"/>
        <v>-8.1165050883008193E-3</v>
      </c>
      <c r="GX99" s="184">
        <f t="shared" ca="1" si="376"/>
        <v>19.746724214966349</v>
      </c>
      <c r="GY99" s="81" t="e">
        <f>#REF!</f>
        <v>#REF!</v>
      </c>
      <c r="GZ99" s="81" t="e">
        <f>#REF!</f>
        <v>#REF!</v>
      </c>
      <c r="HA99" s="81">
        <f t="shared" si="377"/>
        <v>4.9931154264164306</v>
      </c>
      <c r="HB99" s="81">
        <f t="shared" si="378"/>
        <v>4.3369461529963118</v>
      </c>
      <c r="HC99" s="81" t="e">
        <f t="shared" si="379"/>
        <v>#REF!</v>
      </c>
      <c r="HD99" s="80">
        <f t="shared" si="380"/>
        <v>440.7968174392513</v>
      </c>
      <c r="HE99" s="80">
        <f t="shared" si="381"/>
        <v>11.798851643706541</v>
      </c>
      <c r="HF99" s="81">
        <f t="shared" si="382"/>
        <v>-1.235942276631306</v>
      </c>
      <c r="HG99" s="81"/>
      <c r="HH99" s="82">
        <f t="shared" si="383"/>
        <v>0.21832804053200486</v>
      </c>
      <c r="HI99" s="82">
        <f t="shared" si="384"/>
        <v>0.74093847403475122</v>
      </c>
      <c r="HJ99" s="82">
        <f t="shared" si="385"/>
        <v>1.681640523250038E-2</v>
      </c>
      <c r="HK99" s="82">
        <f t="shared" si="386"/>
        <v>0</v>
      </c>
      <c r="HL99" s="82">
        <f t="shared" si="387"/>
        <v>3.0973568711357147E-2</v>
      </c>
      <c r="HM99" s="82">
        <f t="shared" si="388"/>
        <v>0</v>
      </c>
      <c r="HN99" s="82">
        <f t="shared" si="389"/>
        <v>0</v>
      </c>
      <c r="HO99" s="82">
        <f t="shared" si="390"/>
        <v>5.9917149495202993E-2</v>
      </c>
      <c r="HP99" s="82">
        <f t="shared" si="391"/>
        <v>0.13933024458316468</v>
      </c>
      <c r="HQ99" s="82">
        <f t="shared" si="392"/>
        <v>0.22759893858132921</v>
      </c>
      <c r="HR99" s="82">
        <f t="shared" si="393"/>
        <v>0.56222417540267533</v>
      </c>
      <c r="HS99" s="82">
        <f t="shared" si="394"/>
        <v>0.16566733522010516</v>
      </c>
      <c r="HT99" s="82">
        <f t="shared" si="395"/>
        <v>6.5645030612829877E-2</v>
      </c>
      <c r="HU99" s="82">
        <f t="shared" si="396"/>
        <v>1.9343240237367429E-2</v>
      </c>
      <c r="HV99" s="82">
        <f t="shared" si="397"/>
        <v>1.681640523250038E-2</v>
      </c>
      <c r="HW99" s="82"/>
      <c r="HX99" s="186">
        <f t="shared" si="398"/>
        <v>-8.8339031782640082E-7</v>
      </c>
      <c r="HY99" s="186">
        <f t="shared" si="399"/>
        <v>1.6450187355954296E-12</v>
      </c>
      <c r="HZ99" s="186">
        <f t="shared" si="400"/>
        <v>2.7166834663646626E-5</v>
      </c>
      <c r="IA99" s="186">
        <f t="shared" si="401"/>
        <v>7.6366294400574323E-9</v>
      </c>
      <c r="IB99" s="82">
        <f t="shared" si="402"/>
        <v>2.2310615575310999</v>
      </c>
      <c r="IC99" s="82" t="e">
        <f t="shared" ca="1" si="403"/>
        <v>#REF!</v>
      </c>
      <c r="ID99" s="82" t="e">
        <f ca="1">ID$8+ID$9*IE99+ID$10*#REF!+ID$11*EW99/(EW99+EU99)</f>
        <v>#REF!</v>
      </c>
      <c r="IE99" s="82" t="e">
        <f t="shared" ca="1" si="404"/>
        <v>#REF!</v>
      </c>
      <c r="IF99" s="82" t="e">
        <f ca="1">IF$8+IF$9*IE99+IF$10*#REF!+IF$11*(EW99/(EW99+EU99))</f>
        <v>#REF!</v>
      </c>
      <c r="IG99" s="82" t="e">
        <f t="shared" ca="1" si="405"/>
        <v>#REF!</v>
      </c>
      <c r="IH99" s="184">
        <f t="shared" si="406"/>
        <v>7.0938618379558963E-2</v>
      </c>
      <c r="II99" s="187">
        <f t="shared" si="407"/>
        <v>-25</v>
      </c>
      <c r="IJ99" s="187"/>
      <c r="IK99" s="82">
        <f t="shared" si="408"/>
        <v>2.0741536805640033</v>
      </c>
      <c r="IL99" s="187">
        <f t="shared" si="409"/>
        <v>1875.2104824500871</v>
      </c>
      <c r="IM99" s="186">
        <f t="shared" si="410"/>
        <v>1.2441345792871135E-5</v>
      </c>
    </row>
    <row r="100" spans="1:247" ht="14" x14ac:dyDescent="0.2">
      <c r="A100" s="189">
        <v>2001</v>
      </c>
      <c r="F100" s="193">
        <v>48.823770248800678</v>
      </c>
      <c r="G100" s="193">
        <v>1.6413013084854011</v>
      </c>
      <c r="H100" s="193">
        <v>16.650309659574791</v>
      </c>
      <c r="I100" s="193">
        <v>9.3255910545874414</v>
      </c>
      <c r="J100" s="193">
        <v>0.18785978832061823</v>
      </c>
      <c r="K100" s="193">
        <v>5.2798487875373743</v>
      </c>
      <c r="L100" s="193">
        <v>10.579472289634815</v>
      </c>
      <c r="M100" s="193">
        <v>2.9958692558498585</v>
      </c>
      <c r="N100" s="193">
        <v>1.9972461705665725</v>
      </c>
      <c r="O100" s="197">
        <v>0.37</v>
      </c>
      <c r="P100" s="197">
        <v>0.43504372032143168</v>
      </c>
      <c r="Q100" s="194">
        <v>1.5</v>
      </c>
      <c r="R100" s="176">
        <f t="shared" ca="1" si="216"/>
        <v>9.6352118493080319</v>
      </c>
      <c r="T100" s="4">
        <v>49.09</v>
      </c>
      <c r="U100" s="4">
        <v>1.35</v>
      </c>
      <c r="V100" s="4">
        <v>4.95</v>
      </c>
      <c r="W100" s="4">
        <v>7.68</v>
      </c>
      <c r="X100" s="4">
        <v>0.2</v>
      </c>
      <c r="Y100" s="4">
        <v>13.78</v>
      </c>
      <c r="Z100" s="4">
        <v>22.41</v>
      </c>
      <c r="AA100" s="4">
        <v>0.33</v>
      </c>
      <c r="AB100" s="4">
        <v>0.27364943516795143</v>
      </c>
      <c r="AC100" s="4">
        <v>6.3100000000000003E-2</v>
      </c>
      <c r="AE100" s="177">
        <f t="shared" ca="1" si="217"/>
        <v>1404.1437842176383</v>
      </c>
      <c r="AF100" s="178">
        <f t="shared" ca="1" si="218"/>
        <v>1130.9937842176382</v>
      </c>
      <c r="AG100" s="178">
        <f t="shared" ca="1" si="219"/>
        <v>4.8771916075387232</v>
      </c>
      <c r="AH100" s="175"/>
      <c r="AI100" s="179">
        <f t="shared" ca="1" si="220"/>
        <v>1447.9011553672728</v>
      </c>
      <c r="AJ100" s="179">
        <f t="shared" ca="1" si="221"/>
        <v>5.3838437127897558</v>
      </c>
      <c r="AK100" s="179"/>
      <c r="AL100" s="179">
        <f t="shared" si="222"/>
        <v>1428.8902472578709</v>
      </c>
      <c r="AM100" s="179">
        <f t="shared" si="223"/>
        <v>4.2438652516012052</v>
      </c>
      <c r="AN100" s="180"/>
      <c r="AO100" s="179">
        <f t="shared" ca="1" si="224"/>
        <v>1396.2627963277614</v>
      </c>
      <c r="AP100" s="179">
        <f t="shared" ca="1" si="225"/>
        <v>1123.1127963277613</v>
      </c>
      <c r="AQ100" s="179">
        <f t="shared" ca="1" si="226"/>
        <v>3.3883854789134746</v>
      </c>
      <c r="AR100" s="179"/>
      <c r="AS100" s="179">
        <f t="shared" ca="1" si="227"/>
        <v>1420.9555416384328</v>
      </c>
      <c r="AT100" s="179">
        <f t="shared" ca="1" si="228"/>
        <v>1147.8055416384327</v>
      </c>
      <c r="AU100" s="181">
        <f t="shared" ca="1" si="229"/>
        <v>4.3425858614137658</v>
      </c>
      <c r="AV100" s="80"/>
      <c r="AW100" s="181">
        <f t="shared" si="230"/>
        <v>1437.3014234426203</v>
      </c>
      <c r="AX100" s="181">
        <f t="shared" si="231"/>
        <v>1164.1514234426204</v>
      </c>
      <c r="AY100" s="181">
        <f t="shared" ca="1" si="232"/>
        <v>1447.9011553672728</v>
      </c>
      <c r="AZ100" s="181">
        <f t="shared" ca="1" si="233"/>
        <v>1174.751155367273</v>
      </c>
      <c r="BA100" s="181">
        <f t="shared" ca="1" si="234"/>
        <v>5.3838437127897558</v>
      </c>
      <c r="BB100" s="181"/>
      <c r="BC100" s="181">
        <f t="shared" si="235"/>
        <v>1428.8902472578709</v>
      </c>
      <c r="BD100" s="181">
        <f t="shared" si="236"/>
        <v>4.2438652516012052</v>
      </c>
      <c r="BE100" s="181">
        <f t="shared" si="237"/>
        <v>1155.740247257871</v>
      </c>
      <c r="BF100" s="181"/>
      <c r="BG100" s="181">
        <f t="shared" ca="1" si="238"/>
        <v>5.2052695424500719</v>
      </c>
      <c r="BH100" s="181">
        <f t="shared" ca="1" si="239"/>
        <v>7.8258818012171893</v>
      </c>
      <c r="BI100" s="181">
        <f t="shared" ca="1" si="240"/>
        <v>1132.631300726156</v>
      </c>
      <c r="BJ100" s="181">
        <f t="shared" ca="1" si="241"/>
        <v>1157.0870221901987</v>
      </c>
      <c r="BK100" s="181">
        <f t="shared" ca="1" si="242"/>
        <v>1157.0870221901987</v>
      </c>
      <c r="BL100" s="181"/>
      <c r="BM100" s="181">
        <f t="shared" si="243"/>
        <v>1166.5663353423538</v>
      </c>
      <c r="BN100" s="180"/>
      <c r="BO100" s="182">
        <f t="shared" ca="1" si="244"/>
        <v>0.81390205708594665</v>
      </c>
      <c r="BP100" s="182">
        <f t="shared" ca="1" si="245"/>
        <v>0.74009099336992346</v>
      </c>
      <c r="BQ100" s="182">
        <f t="shared" ca="1" si="246"/>
        <v>8.3970262979058824E-2</v>
      </c>
      <c r="BR100" s="182">
        <f t="shared" ca="1" si="247"/>
        <v>1.2780808878965601E-2</v>
      </c>
      <c r="BS100" s="182">
        <f t="shared" ca="1" si="248"/>
        <v>1.4024512276361398E-2</v>
      </c>
      <c r="BT100" s="182">
        <f t="shared" ca="1" si="249"/>
        <v>5.7160231122180966E-2</v>
      </c>
      <c r="BU100" s="182">
        <f t="shared" si="250"/>
        <v>0.1365706322101885</v>
      </c>
      <c r="BV100" s="181">
        <f t="shared" ca="1" si="251"/>
        <v>1.0445974408366787</v>
      </c>
      <c r="BW100" s="180"/>
      <c r="BX100" s="182">
        <f t="shared" si="252"/>
        <v>0.7987167185344286</v>
      </c>
      <c r="BY100" s="182">
        <f t="shared" si="253"/>
        <v>0.10411205826844749</v>
      </c>
      <c r="BZ100" s="182">
        <f t="shared" si="254"/>
        <v>2.7074848696887463E-2</v>
      </c>
      <c r="CA100" s="182">
        <f t="shared" si="255"/>
        <v>2.389230676561753E-2</v>
      </c>
      <c r="CB100" s="182">
        <f t="shared" si="256"/>
        <v>6.9904387907323229E-2</v>
      </c>
      <c r="CC100" s="182">
        <f t="shared" si="257"/>
        <v>9.3142721897761401E-4</v>
      </c>
      <c r="CD100" s="182">
        <f t="shared" si="258"/>
        <v>1.0246317473916817</v>
      </c>
      <c r="CE100" s="182">
        <f t="shared" si="259"/>
        <v>0.31554196106189253</v>
      </c>
      <c r="CF100" s="180"/>
      <c r="CG100" s="181">
        <f t="shared" ca="1" si="260"/>
        <v>3.4834938876833803</v>
      </c>
      <c r="CH100" s="181">
        <f t="shared" ca="1" si="261"/>
        <v>-0.25141530465224093</v>
      </c>
      <c r="CI100" s="181">
        <f t="shared" ca="1" si="262"/>
        <v>8.1397483167928453</v>
      </c>
      <c r="CJ100" s="181">
        <f t="shared" ca="1" si="263"/>
        <v>1136.2623606683774</v>
      </c>
      <c r="CK100" s="183">
        <f t="shared" ca="1" si="264"/>
        <v>0.27410727345629982</v>
      </c>
      <c r="CL100" s="79"/>
      <c r="CM100" s="181">
        <f t="shared" si="265"/>
        <v>-0.58777832263173868</v>
      </c>
      <c r="CN100" s="181">
        <f t="shared" si="266"/>
        <v>-0.98382043634988381</v>
      </c>
      <c r="CO100" s="181">
        <f t="shared" ca="1" si="267"/>
        <v>754.4752013462986</v>
      </c>
      <c r="CP100" s="184"/>
      <c r="CQ100" s="80">
        <f t="shared" si="268"/>
        <v>0.81258781826201987</v>
      </c>
      <c r="CR100" s="80">
        <f t="shared" si="269"/>
        <v>2.0547395660493163E-2</v>
      </c>
      <c r="CS100" s="80">
        <f t="shared" si="270"/>
        <v>0.32660153704994638</v>
      </c>
      <c r="CT100" s="80">
        <f t="shared" si="271"/>
        <v>0.12979900251908852</v>
      </c>
      <c r="CU100" s="80">
        <f t="shared" si="272"/>
        <v>2.6482437120087152E-3</v>
      </c>
      <c r="CV100" s="80">
        <f t="shared" si="273"/>
        <v>0.1309993149020299</v>
      </c>
      <c r="CW100" s="80">
        <f t="shared" si="274"/>
        <v>0.18865839517586078</v>
      </c>
      <c r="CX100" s="80">
        <f t="shared" si="275"/>
        <v>9.6673844029173103E-2</v>
      </c>
      <c r="CY100" s="80">
        <f t="shared" si="276"/>
        <v>4.2406177981370176E-2</v>
      </c>
      <c r="CZ100" s="80">
        <f t="shared" si="277"/>
        <v>4.8684787056688826E-3</v>
      </c>
      <c r="DA100" s="80">
        <f t="shared" si="278"/>
        <v>6.1300960330489106E-3</v>
      </c>
      <c r="DB100" s="80">
        <f t="shared" si="279"/>
        <v>1.7619203040307083</v>
      </c>
      <c r="DC100" s="80"/>
      <c r="DD100" s="80">
        <f t="shared" si="280"/>
        <v>0.46119442315471343</v>
      </c>
      <c r="DE100" s="80">
        <f t="shared" si="281"/>
        <v>1.1661932502558325E-2</v>
      </c>
      <c r="DF100" s="80">
        <f t="shared" si="282"/>
        <v>0.18536680478838166</v>
      </c>
      <c r="DG100" s="80">
        <f t="shared" si="283"/>
        <v>7.3669054282506446E-2</v>
      </c>
      <c r="DH100" s="80">
        <f t="shared" si="284"/>
        <v>1.5030439832893596E-3</v>
      </c>
      <c r="DI100" s="80">
        <f t="shared" si="285"/>
        <v>7.43503066525458E-2</v>
      </c>
      <c r="DJ100" s="80">
        <f t="shared" si="286"/>
        <v>0.10707544191656734</v>
      </c>
      <c r="DK100" s="80">
        <f t="shared" si="287"/>
        <v>5.486845449707025E-2</v>
      </c>
      <c r="DL100" s="80">
        <f t="shared" si="288"/>
        <v>2.406815897652036E-2</v>
      </c>
      <c r="DM100" s="80">
        <f t="shared" si="289"/>
        <v>2.7631662422706437E-3</v>
      </c>
      <c r="DN100" s="80">
        <f t="shared" si="290"/>
        <v>3.4792130035763923E-3</v>
      </c>
      <c r="DO100" s="80">
        <f t="shared" si="291"/>
        <v>1.0000000000000002</v>
      </c>
      <c r="DP100" s="80">
        <f t="shared" si="292"/>
        <v>50.230122723722019</v>
      </c>
      <c r="DQ100" s="80">
        <f t="shared" si="293"/>
        <v>0.81701875531544854</v>
      </c>
      <c r="DR100" s="80">
        <f t="shared" si="294"/>
        <v>1.690060441568977E-2</v>
      </c>
      <c r="DS100" s="80">
        <f t="shared" si="295"/>
        <v>4.854797422543914E-2</v>
      </c>
      <c r="DT100" s="80">
        <f t="shared" si="296"/>
        <v>0.10689470871191875</v>
      </c>
      <c r="DU100" s="80">
        <f t="shared" si="297"/>
        <v>2.8193832599118945E-3</v>
      </c>
      <c r="DV100" s="80">
        <f t="shared" si="298"/>
        <v>0.34189815504014448</v>
      </c>
      <c r="DW100" s="80">
        <f t="shared" si="299"/>
        <v>0.39962623088802263</v>
      </c>
      <c r="DX100" s="80">
        <f t="shared" si="300"/>
        <v>5.32439265621042E-3</v>
      </c>
      <c r="DY100" s="80">
        <f t="shared" si="301"/>
        <v>2.9051067472923632E-3</v>
      </c>
      <c r="DZ100" s="80">
        <f t="shared" si="302"/>
        <v>4.1513649503744125E-4</v>
      </c>
      <c r="EA100" s="80">
        <f t="shared" si="303"/>
        <v>1.7423504477551155</v>
      </c>
      <c r="EB100" s="80"/>
      <c r="EC100" s="80">
        <f t="shared" si="304"/>
        <v>1.6340375106308971</v>
      </c>
      <c r="ED100" s="80">
        <f t="shared" si="305"/>
        <v>3.3801208831379541E-2</v>
      </c>
      <c r="EE100" s="80">
        <f t="shared" si="306"/>
        <v>0.14564392267631743</v>
      </c>
      <c r="EF100" s="80">
        <f t="shared" si="307"/>
        <v>0.10689470871191875</v>
      </c>
      <c r="EG100" s="80">
        <f t="shared" si="308"/>
        <v>2.8193832599118945E-3</v>
      </c>
      <c r="EH100" s="80">
        <f t="shared" si="309"/>
        <v>0.34189815504014448</v>
      </c>
      <c r="EI100" s="80">
        <f t="shared" si="310"/>
        <v>0.39962623088802263</v>
      </c>
      <c r="EJ100" s="80">
        <f t="shared" si="311"/>
        <v>5.32439265621042E-3</v>
      </c>
      <c r="EK100" s="80">
        <f t="shared" si="312"/>
        <v>2.9051067472923632E-3</v>
      </c>
      <c r="EL100" s="80">
        <f t="shared" si="313"/>
        <v>1.2454094851123238E-3</v>
      </c>
      <c r="EM100" s="80">
        <f t="shared" si="314"/>
        <v>2.6741960289272071</v>
      </c>
      <c r="EN100" s="80">
        <f t="shared" si="315"/>
        <v>2.2436649875689882</v>
      </c>
      <c r="EO100" s="80"/>
      <c r="EP100" s="80">
        <f t="shared" si="316"/>
        <v>1.8331163754884661</v>
      </c>
      <c r="EQ100" s="80">
        <f t="shared" si="317"/>
        <v>3.791929439623698E-2</v>
      </c>
      <c r="ER100" s="80">
        <f t="shared" si="318"/>
        <v>0.16688362451153393</v>
      </c>
      <c r="ES100" s="80">
        <f t="shared" si="319"/>
        <v>5.0967155462504993E-2</v>
      </c>
      <c r="ET100" s="80">
        <f t="shared" si="320"/>
        <v>0.21785077997403893</v>
      </c>
      <c r="EU100" s="80">
        <f t="shared" si="321"/>
        <v>0.2398359152933178</v>
      </c>
      <c r="EV100" s="80">
        <f t="shared" si="322"/>
        <v>6.3257515068024343E-3</v>
      </c>
      <c r="EW100" s="80">
        <f t="shared" si="323"/>
        <v>0.76710491977800577</v>
      </c>
      <c r="EX100" s="80">
        <f t="shared" si="324"/>
        <v>0.89662738235761696</v>
      </c>
      <c r="EY100" s="80">
        <f t="shared" si="325"/>
        <v>2.389230676561753E-2</v>
      </c>
      <c r="EZ100" s="80">
        <f t="shared" si="326"/>
        <v>1.3036172588100609E-2</v>
      </c>
      <c r="FA100" s="80">
        <f t="shared" si="327"/>
        <v>1.862854437955228E-3</v>
      </c>
      <c r="FB100" s="80">
        <f t="shared" si="328"/>
        <v>4.0375717525861585</v>
      </c>
      <c r="FC100" s="80">
        <f t="shared" si="329"/>
        <v>6.2107332584217301E-2</v>
      </c>
      <c r="FD100" s="80">
        <f t="shared" si="330"/>
        <v>0.11166638233614457</v>
      </c>
      <c r="FE100" s="80">
        <f t="shared" si="331"/>
        <v>2.389230676561753E-2</v>
      </c>
      <c r="FF100" s="80">
        <f t="shared" si="332"/>
        <v>2.7074848696887463E-2</v>
      </c>
      <c r="FG100" s="80">
        <f t="shared" si="333"/>
        <v>6.9904387907323229E-2</v>
      </c>
      <c r="FH100" s="80">
        <f t="shared" si="334"/>
        <v>9.3142721897761401E-4</v>
      </c>
      <c r="FI100" s="184">
        <f t="shared" si="335"/>
        <v>0.7987167185344286</v>
      </c>
      <c r="FJ100" s="80">
        <f t="shared" si="336"/>
        <v>0.10411205826844749</v>
      </c>
      <c r="FK100" s="80">
        <f t="shared" si="337"/>
        <v>1.0246317473916819</v>
      </c>
      <c r="FL100" s="80">
        <f t="shared" si="338"/>
        <v>0.7987167185344286</v>
      </c>
      <c r="FM100" s="80">
        <f t="shared" si="339"/>
        <v>2.4019077841368683</v>
      </c>
      <c r="FN100" s="80">
        <f t="shared" si="340"/>
        <v>-3.0658482651191585</v>
      </c>
      <c r="FO100" s="80">
        <f t="shared" si="341"/>
        <v>-3.0658482651191581</v>
      </c>
      <c r="FP100" s="80">
        <f t="shared" si="342"/>
        <v>0.50230122723722026</v>
      </c>
      <c r="FQ100" s="185">
        <f t="shared" ca="1" si="343"/>
        <v>1447.9011553672728</v>
      </c>
      <c r="FR100" s="185">
        <f t="shared" ca="1" si="344"/>
        <v>5.3838437127897558</v>
      </c>
      <c r="FS100" s="80">
        <f t="shared" ca="1" si="345"/>
        <v>0.1447901155367273</v>
      </c>
      <c r="FT100" s="184">
        <f t="shared" ca="1" si="346"/>
        <v>-1.7227512439567436</v>
      </c>
      <c r="FU100" s="184">
        <f t="shared" ca="1" si="347"/>
        <v>5.672684345499948</v>
      </c>
      <c r="FV100" s="80">
        <f t="shared" si="348"/>
        <v>170.85952649733821</v>
      </c>
      <c r="FW100" s="80">
        <f t="shared" si="349"/>
        <v>5.7917956239792769E-2</v>
      </c>
      <c r="FX100" s="184">
        <f t="shared" si="350"/>
        <v>76.181727174037022</v>
      </c>
      <c r="FY100" s="184">
        <f t="shared" si="351"/>
        <v>314.04646008216287</v>
      </c>
      <c r="FZ100" s="184">
        <f t="shared" si="352"/>
        <v>1.6611494615586205E-3</v>
      </c>
      <c r="GA100" s="184">
        <f t="shared" si="353"/>
        <v>0.31554196106189253</v>
      </c>
      <c r="GB100" s="80">
        <f t="shared" si="354"/>
        <v>0.92684544063003693</v>
      </c>
      <c r="GC100" s="80">
        <f t="shared" si="355"/>
        <v>0.1528566368809145</v>
      </c>
      <c r="GD100" s="80">
        <f t="shared" si="356"/>
        <v>0.13169563845172563</v>
      </c>
      <c r="GE100" s="80">
        <f t="shared" si="357"/>
        <v>0.91111355014125806</v>
      </c>
      <c r="GF100" s="80">
        <f t="shared" si="358"/>
        <v>3.3719952345848236E-2</v>
      </c>
      <c r="GG100" s="80">
        <f t="shared" si="359"/>
        <v>0.1777285827091005</v>
      </c>
      <c r="GH100" s="80">
        <f t="shared" si="360"/>
        <v>0.86830436154827439</v>
      </c>
      <c r="GI100" s="80">
        <f t="shared" si="361"/>
        <v>0.34227337784680584</v>
      </c>
      <c r="GJ100" s="80">
        <f t="shared" si="362"/>
        <v>-1.3001656155532284E-2</v>
      </c>
      <c r="GK100" s="80">
        <f t="shared" si="363"/>
        <v>2.6310530383588944E-2</v>
      </c>
      <c r="GL100" s="80">
        <f t="shared" si="364"/>
        <v>2.6310530383588944E-2</v>
      </c>
      <c r="GM100" s="80">
        <f t="shared" si="365"/>
        <v>0.15141805232551156</v>
      </c>
      <c r="GN100" s="80">
        <f t="shared" si="366"/>
        <v>4.6844028986374124E-2</v>
      </c>
      <c r="GO100" s="80">
        <f t="shared" si="367"/>
        <v>0.72026089079163169</v>
      </c>
      <c r="GP100" s="80">
        <f t="shared" si="368"/>
        <v>0.89662738235761696</v>
      </c>
      <c r="GQ100" s="80">
        <f t="shared" si="369"/>
        <v>2.389230676561753E-2</v>
      </c>
      <c r="GR100" s="80">
        <f t="shared" si="370"/>
        <v>440.62653219924965</v>
      </c>
      <c r="GS100" s="80">
        <f t="shared" si="371"/>
        <v>11.786352652019277</v>
      </c>
      <c r="GT100" s="80">
        <f t="shared" si="372"/>
        <v>2.2398470912732669</v>
      </c>
      <c r="GU100" s="80">
        <f t="shared" si="373"/>
        <v>9.2113711628613103E-6</v>
      </c>
      <c r="GV100" s="80">
        <f t="shared" si="374"/>
        <v>1884.5022644457049</v>
      </c>
      <c r="GW100" s="80">
        <f t="shared" si="375"/>
        <v>-8.139823459995121E-3</v>
      </c>
      <c r="GX100" s="184">
        <f t="shared" ca="1" si="376"/>
        <v>21.114373316792829</v>
      </c>
      <c r="GY100" s="81" t="e">
        <f>#REF!</f>
        <v>#REF!</v>
      </c>
      <c r="GZ100" s="81" t="e">
        <f>#REF!</f>
        <v>#REF!</v>
      </c>
      <c r="HA100" s="81">
        <f t="shared" si="377"/>
        <v>4.9931154264164306</v>
      </c>
      <c r="HB100" s="81">
        <f t="shared" si="378"/>
        <v>4.3369461529963118</v>
      </c>
      <c r="HC100" s="81" t="e">
        <f t="shared" si="379"/>
        <v>#REF!</v>
      </c>
      <c r="HD100" s="80">
        <f t="shared" si="380"/>
        <v>440.62653219924965</v>
      </c>
      <c r="HE100" s="80">
        <f t="shared" si="381"/>
        <v>11.786352652019277</v>
      </c>
      <c r="HF100" s="81">
        <f t="shared" si="382"/>
        <v>-0.80987110164491583</v>
      </c>
      <c r="HG100" s="81"/>
      <c r="HH100" s="82">
        <f t="shared" si="383"/>
        <v>0.18405433421590292</v>
      </c>
      <c r="HI100" s="82">
        <f t="shared" si="384"/>
        <v>0.76710491977800577</v>
      </c>
      <c r="HJ100" s="82">
        <f t="shared" si="385"/>
        <v>2.389230676561753E-2</v>
      </c>
      <c r="HK100" s="82">
        <f t="shared" si="386"/>
        <v>0</v>
      </c>
      <c r="HL100" s="82">
        <f t="shared" si="387"/>
        <v>3.8215025818599771E-2</v>
      </c>
      <c r="HM100" s="82">
        <f t="shared" si="388"/>
        <v>0</v>
      </c>
      <c r="HN100" s="82">
        <f t="shared" si="389"/>
        <v>0</v>
      </c>
      <c r="HO100" s="82">
        <f t="shared" si="390"/>
        <v>5.0967155462504993E-2</v>
      </c>
      <c r="HP100" s="82">
        <f t="shared" si="391"/>
        <v>0.12866859869293418</v>
      </c>
      <c r="HQ100" s="82">
        <f t="shared" si="392"/>
        <v>0.19350527626479005</v>
      </c>
      <c r="HR100" s="82">
        <f t="shared" si="393"/>
        <v>0.58853449038157069</v>
      </c>
      <c r="HS100" s="82">
        <f t="shared" si="394"/>
        <v>0.14120926746451234</v>
      </c>
      <c r="HT100" s="82">
        <f t="shared" si="395"/>
        <v>6.4100451362945537E-2</v>
      </c>
      <c r="HU100" s="82">
        <f t="shared" si="396"/>
        <v>1.5379859513819894E-2</v>
      </c>
      <c r="HV100" s="82">
        <f t="shared" si="397"/>
        <v>2.389230676561753E-2</v>
      </c>
      <c r="HW100" s="82"/>
      <c r="HX100" s="186">
        <f t="shared" si="398"/>
        <v>-8.8055073119632549E-7</v>
      </c>
      <c r="HY100" s="186">
        <f t="shared" si="399"/>
        <v>1.6598515397793728E-12</v>
      </c>
      <c r="HZ100" s="186">
        <f t="shared" si="400"/>
        <v>2.7068360005573101E-5</v>
      </c>
      <c r="IA100" s="186">
        <f t="shared" si="401"/>
        <v>7.6093785459958234E-9</v>
      </c>
      <c r="IB100" s="82">
        <f t="shared" si="402"/>
        <v>2.2398470912732669</v>
      </c>
      <c r="IC100" s="82" t="e">
        <f t="shared" ca="1" si="403"/>
        <v>#REF!</v>
      </c>
      <c r="ID100" s="82" t="e">
        <f ca="1">ID$8+ID$9*IE100+ID$10*#REF!+ID$11*EW100/(EW100+EU100)</f>
        <v>#REF!</v>
      </c>
      <c r="IE100" s="82" t="e">
        <f t="shared" ca="1" si="404"/>
        <v>#REF!</v>
      </c>
      <c r="IF100" s="82" t="e">
        <f ca="1">IF$8+IF$9*IE100+IF$10*#REF!+IF$11*(EW100/(EW100+EU100))</f>
        <v>#REF!</v>
      </c>
      <c r="IG100" s="82" t="e">
        <f t="shared" ca="1" si="405"/>
        <v>#REF!</v>
      </c>
      <c r="IH100" s="184">
        <f t="shared" si="406"/>
        <v>5.7917956239792769E-2</v>
      </c>
      <c r="II100" s="187">
        <f t="shared" si="407"/>
        <v>-25</v>
      </c>
      <c r="IJ100" s="187"/>
      <c r="IK100" s="82">
        <f t="shared" si="408"/>
        <v>2.0734536120395997</v>
      </c>
      <c r="IL100" s="187">
        <f t="shared" si="409"/>
        <v>1884.5022644457049</v>
      </c>
      <c r="IM100" s="186">
        <f t="shared" si="410"/>
        <v>1.2393171782851586E-5</v>
      </c>
    </row>
    <row r="101" spans="1:247" ht="14" x14ac:dyDescent="0.2">
      <c r="A101" s="189">
        <v>2001</v>
      </c>
      <c r="F101" s="193">
        <v>48.823770248800678</v>
      </c>
      <c r="G101" s="193">
        <v>1.6413013084854011</v>
      </c>
      <c r="H101" s="193">
        <v>16.650309659574791</v>
      </c>
      <c r="I101" s="193">
        <v>9.3255910545874414</v>
      </c>
      <c r="J101" s="193">
        <v>0.18785978832061823</v>
      </c>
      <c r="K101" s="193">
        <v>5.2798487875373743</v>
      </c>
      <c r="L101" s="193">
        <v>10.579472289634815</v>
      </c>
      <c r="M101" s="193">
        <v>2.9958692558498585</v>
      </c>
      <c r="N101" s="193">
        <v>1.9972461705665725</v>
      </c>
      <c r="O101" s="197">
        <v>0.37</v>
      </c>
      <c r="P101" s="197">
        <v>0.43504372032143168</v>
      </c>
      <c r="Q101" s="194">
        <v>1.5</v>
      </c>
      <c r="R101" s="176">
        <f t="shared" ca="1" si="216"/>
        <v>12.081907741316053</v>
      </c>
      <c r="T101" s="4">
        <v>49.57</v>
      </c>
      <c r="U101" s="4">
        <v>1.3</v>
      </c>
      <c r="V101" s="4">
        <v>4.3899999999999997</v>
      </c>
      <c r="W101" s="4">
        <v>7.81</v>
      </c>
      <c r="X101" s="4">
        <v>0.18</v>
      </c>
      <c r="Y101" s="4">
        <v>14.15</v>
      </c>
      <c r="Z101" s="4">
        <v>21.92</v>
      </c>
      <c r="AA101" s="4">
        <v>0.46</v>
      </c>
      <c r="AB101" s="4">
        <v>0.12398224341418437</v>
      </c>
      <c r="AC101" s="4">
        <v>3.27E-2</v>
      </c>
      <c r="AE101" s="177">
        <f t="shared" ca="1" si="217"/>
        <v>1429.3399769394791</v>
      </c>
      <c r="AF101" s="178">
        <f t="shared" ca="1" si="218"/>
        <v>1156.189976939479</v>
      </c>
      <c r="AG101" s="178">
        <f t="shared" ca="1" si="219"/>
        <v>6.9844890750257616</v>
      </c>
      <c r="AH101" s="175"/>
      <c r="AI101" s="179">
        <f t="shared" ca="1" si="220"/>
        <v>1470.6159340291531</v>
      </c>
      <c r="AJ101" s="179">
        <f t="shared" ca="1" si="221"/>
        <v>8.0392816938424261</v>
      </c>
      <c r="AK101" s="179"/>
      <c r="AL101" s="179">
        <f t="shared" si="222"/>
        <v>1442.7501072369985</v>
      </c>
      <c r="AM101" s="179">
        <f t="shared" si="223"/>
        <v>6.1290866258110537</v>
      </c>
      <c r="AN101" s="180"/>
      <c r="AO101" s="179">
        <f t="shared" ca="1" si="224"/>
        <v>1425.183088312506</v>
      </c>
      <c r="AP101" s="179">
        <f t="shared" ca="1" si="225"/>
        <v>1152.0330883125062</v>
      </c>
      <c r="AQ101" s="179">
        <f t="shared" ca="1" si="226"/>
        <v>6.2287038041723823</v>
      </c>
      <c r="AR101" s="179"/>
      <c r="AS101" s="179">
        <f t="shared" ca="1" si="227"/>
        <v>1444.7722732316306</v>
      </c>
      <c r="AT101" s="179">
        <f t="shared" ca="1" si="228"/>
        <v>1171.6222732316305</v>
      </c>
      <c r="AU101" s="181">
        <f t="shared" ca="1" si="229"/>
        <v>7.0093668802303588</v>
      </c>
      <c r="AV101" s="80"/>
      <c r="AW101" s="181">
        <f t="shared" si="230"/>
        <v>1455.5119901187873</v>
      </c>
      <c r="AX101" s="181">
        <f t="shared" si="231"/>
        <v>1182.3619901187872</v>
      </c>
      <c r="AY101" s="181">
        <f t="shared" ca="1" si="232"/>
        <v>1470.6159340291531</v>
      </c>
      <c r="AZ101" s="181">
        <f t="shared" ca="1" si="233"/>
        <v>1197.4659340291532</v>
      </c>
      <c r="BA101" s="181">
        <f t="shared" ca="1" si="234"/>
        <v>8.0392816938424261</v>
      </c>
      <c r="BB101" s="181"/>
      <c r="BC101" s="181">
        <f t="shared" si="235"/>
        <v>1442.7501072369985</v>
      </c>
      <c r="BD101" s="181">
        <f t="shared" si="236"/>
        <v>6.1290866258110537</v>
      </c>
      <c r="BE101" s="181">
        <f t="shared" si="237"/>
        <v>1169.6001072369986</v>
      </c>
      <c r="BF101" s="181"/>
      <c r="BG101" s="181">
        <f t="shared" ca="1" si="238"/>
        <v>7.562698368436708</v>
      </c>
      <c r="BH101" s="181">
        <f t="shared" ca="1" si="239"/>
        <v>9.4565164291107475</v>
      </c>
      <c r="BI101" s="181">
        <f t="shared" ca="1" si="240"/>
        <v>1160.3781554873235</v>
      </c>
      <c r="BJ101" s="181">
        <f t="shared" ca="1" si="241"/>
        <v>1180.8583302232478</v>
      </c>
      <c r="BK101" s="181">
        <f t="shared" ca="1" si="242"/>
        <v>1180.8583302232478</v>
      </c>
      <c r="BL101" s="181"/>
      <c r="BM101" s="181">
        <f t="shared" si="243"/>
        <v>1176.7588123600094</v>
      </c>
      <c r="BN101" s="180"/>
      <c r="BO101" s="182">
        <f t="shared" ca="1" si="244"/>
        <v>0.75536677766701776</v>
      </c>
      <c r="BP101" s="182">
        <f t="shared" ca="1" si="245"/>
        <v>0.68298469429277486</v>
      </c>
      <c r="BQ101" s="182">
        <f t="shared" ca="1" si="246"/>
        <v>8.0999190622063441E-2</v>
      </c>
      <c r="BR101" s="182">
        <f t="shared" ca="1" si="247"/>
        <v>1.3442853378904549E-2</v>
      </c>
      <c r="BS101" s="182">
        <f t="shared" ca="1" si="248"/>
        <v>1.4030270952789827E-2</v>
      </c>
      <c r="BT101" s="182">
        <f t="shared" ca="1" si="249"/>
        <v>5.5812647444855819E-2</v>
      </c>
      <c r="BU101" s="182">
        <f t="shared" si="250"/>
        <v>0.1365706322101885</v>
      </c>
      <c r="BV101" s="181">
        <f t="shared" ca="1" si="251"/>
        <v>0.98384028890157693</v>
      </c>
      <c r="BW101" s="180"/>
      <c r="BX101" s="182">
        <f t="shared" si="252"/>
        <v>0.7965515740628536</v>
      </c>
      <c r="BY101" s="182">
        <f t="shared" si="253"/>
        <v>0.11749856592380453</v>
      </c>
      <c r="BZ101" s="182">
        <f t="shared" si="254"/>
        <v>1.08455850817245E-2</v>
      </c>
      <c r="CA101" s="182">
        <f t="shared" si="255"/>
        <v>3.3302845408107358E-2</v>
      </c>
      <c r="CB101" s="182">
        <f t="shared" si="256"/>
        <v>6.9100920470585747E-2</v>
      </c>
      <c r="CC101" s="182">
        <f t="shared" si="257"/>
        <v>4.8266597619427349E-4</v>
      </c>
      <c r="CD101" s="182">
        <f t="shared" si="258"/>
        <v>1.0277821569232699</v>
      </c>
      <c r="CE101" s="182">
        <f t="shared" si="259"/>
        <v>0.31249258157585014</v>
      </c>
      <c r="CF101" s="180"/>
      <c r="CG101" s="181">
        <f t="shared" ca="1" si="260"/>
        <v>4.5801840124136106</v>
      </c>
      <c r="CH101" s="181">
        <f t="shared" ca="1" si="261"/>
        <v>3.3223190038536146</v>
      </c>
      <c r="CI101" s="181">
        <f t="shared" ca="1" si="262"/>
        <v>9.0764238629550924</v>
      </c>
      <c r="CJ101" s="181">
        <f t="shared" ca="1" si="263"/>
        <v>1168.2426993680651</v>
      </c>
      <c r="CK101" s="183">
        <f t="shared" ca="1" si="264"/>
        <v>0.27918015641189148</v>
      </c>
      <c r="CL101" s="79"/>
      <c r="CM101" s="181">
        <f t="shared" si="265"/>
        <v>-0.57312543684728479</v>
      </c>
      <c r="CN101" s="181">
        <f t="shared" si="266"/>
        <v>-0.93790570130640216</v>
      </c>
      <c r="CO101" s="181">
        <f t="shared" ca="1" si="267"/>
        <v>821.6843804713659</v>
      </c>
      <c r="CP101" s="184"/>
      <c r="CQ101" s="80">
        <f t="shared" si="268"/>
        <v>0.81258781826201987</v>
      </c>
      <c r="CR101" s="80">
        <f t="shared" si="269"/>
        <v>2.0547395660493163E-2</v>
      </c>
      <c r="CS101" s="80">
        <f t="shared" si="270"/>
        <v>0.32660153704994638</v>
      </c>
      <c r="CT101" s="80">
        <f t="shared" si="271"/>
        <v>0.12979900251908852</v>
      </c>
      <c r="CU101" s="80">
        <f t="shared" si="272"/>
        <v>2.6482437120087152E-3</v>
      </c>
      <c r="CV101" s="80">
        <f t="shared" si="273"/>
        <v>0.1309993149020299</v>
      </c>
      <c r="CW101" s="80">
        <f t="shared" si="274"/>
        <v>0.18865839517586078</v>
      </c>
      <c r="CX101" s="80">
        <f t="shared" si="275"/>
        <v>9.6673844029173103E-2</v>
      </c>
      <c r="CY101" s="80">
        <f t="shared" si="276"/>
        <v>4.2406177981370176E-2</v>
      </c>
      <c r="CZ101" s="80">
        <f t="shared" si="277"/>
        <v>4.8684787056688826E-3</v>
      </c>
      <c r="DA101" s="80">
        <f t="shared" si="278"/>
        <v>6.1300960330489106E-3</v>
      </c>
      <c r="DB101" s="80">
        <f t="shared" si="279"/>
        <v>1.7619203040307083</v>
      </c>
      <c r="DC101" s="80"/>
      <c r="DD101" s="80">
        <f t="shared" si="280"/>
        <v>0.46119442315471343</v>
      </c>
      <c r="DE101" s="80">
        <f t="shared" si="281"/>
        <v>1.1661932502558325E-2</v>
      </c>
      <c r="DF101" s="80">
        <f t="shared" si="282"/>
        <v>0.18536680478838166</v>
      </c>
      <c r="DG101" s="80">
        <f t="shared" si="283"/>
        <v>7.3669054282506446E-2</v>
      </c>
      <c r="DH101" s="80">
        <f t="shared" si="284"/>
        <v>1.5030439832893596E-3</v>
      </c>
      <c r="DI101" s="80">
        <f t="shared" si="285"/>
        <v>7.43503066525458E-2</v>
      </c>
      <c r="DJ101" s="80">
        <f t="shared" si="286"/>
        <v>0.10707544191656734</v>
      </c>
      <c r="DK101" s="80">
        <f t="shared" si="287"/>
        <v>5.486845449707025E-2</v>
      </c>
      <c r="DL101" s="80">
        <f t="shared" si="288"/>
        <v>2.406815897652036E-2</v>
      </c>
      <c r="DM101" s="80">
        <f t="shared" si="289"/>
        <v>2.7631662422706437E-3</v>
      </c>
      <c r="DN101" s="80">
        <f t="shared" si="290"/>
        <v>3.4792130035763923E-3</v>
      </c>
      <c r="DO101" s="80">
        <f t="shared" si="291"/>
        <v>1.0000000000000002</v>
      </c>
      <c r="DP101" s="80">
        <f t="shared" si="292"/>
        <v>50.230122723722019</v>
      </c>
      <c r="DQ101" s="80">
        <f t="shared" si="293"/>
        <v>0.82500753108549152</v>
      </c>
      <c r="DR101" s="80">
        <f t="shared" si="294"/>
        <v>1.6274656103997556E-2</v>
      </c>
      <c r="DS101" s="80">
        <f t="shared" si="295"/>
        <v>4.3055678151450061E-2</v>
      </c>
      <c r="DT101" s="80">
        <f t="shared" si="296"/>
        <v>0.1087041243541778</v>
      </c>
      <c r="DU101" s="80">
        <f t="shared" si="297"/>
        <v>2.5374449339207049E-3</v>
      </c>
      <c r="DV101" s="80">
        <f t="shared" si="298"/>
        <v>0.35107829418128045</v>
      </c>
      <c r="DW101" s="80">
        <f t="shared" si="299"/>
        <v>0.39088830794580354</v>
      </c>
      <c r="DX101" s="80">
        <f t="shared" si="300"/>
        <v>7.4218806722933127E-3</v>
      </c>
      <c r="DY101" s="80">
        <f t="shared" si="301"/>
        <v>1.3162155867996982E-3</v>
      </c>
      <c r="DZ101" s="80">
        <f t="shared" si="302"/>
        <v>2.1513412658834117E-4</v>
      </c>
      <c r="EA101" s="80">
        <f t="shared" si="303"/>
        <v>1.7464992671418029</v>
      </c>
      <c r="EB101" s="80"/>
      <c r="EC101" s="80">
        <f t="shared" si="304"/>
        <v>1.650015062170983</v>
      </c>
      <c r="ED101" s="80">
        <f t="shared" si="305"/>
        <v>3.2549312207995111E-2</v>
      </c>
      <c r="EE101" s="80">
        <f t="shared" si="306"/>
        <v>0.12916703445435018</v>
      </c>
      <c r="EF101" s="80">
        <f t="shared" si="307"/>
        <v>0.1087041243541778</v>
      </c>
      <c r="EG101" s="80">
        <f t="shared" si="308"/>
        <v>2.5374449339207049E-3</v>
      </c>
      <c r="EH101" s="80">
        <f t="shared" si="309"/>
        <v>0.35107829418128045</v>
      </c>
      <c r="EI101" s="80">
        <f t="shared" si="310"/>
        <v>0.39088830794580354</v>
      </c>
      <c r="EJ101" s="80">
        <f t="shared" si="311"/>
        <v>7.4218806722933127E-3</v>
      </c>
      <c r="EK101" s="80">
        <f t="shared" si="312"/>
        <v>1.3162155867996982E-3</v>
      </c>
      <c r="EL101" s="80">
        <f t="shared" si="313"/>
        <v>6.4540237976502346E-4</v>
      </c>
      <c r="EM101" s="80">
        <f t="shared" si="314"/>
        <v>2.6743230788873689</v>
      </c>
      <c r="EN101" s="80">
        <f t="shared" si="315"/>
        <v>2.2435583970266797</v>
      </c>
      <c r="EO101" s="80"/>
      <c r="EP101" s="80">
        <f t="shared" si="316"/>
        <v>1.850952573977104</v>
      </c>
      <c r="EQ101" s="80">
        <f t="shared" si="317"/>
        <v>3.6513141360845221E-2</v>
      </c>
      <c r="ER101" s="80">
        <f t="shared" si="318"/>
        <v>0.149047426022896</v>
      </c>
      <c r="ES101" s="80">
        <f t="shared" si="319"/>
        <v>4.4148430489831858E-2</v>
      </c>
      <c r="ET101" s="80">
        <f t="shared" si="320"/>
        <v>0.19319585651272786</v>
      </c>
      <c r="EU101" s="80">
        <f t="shared" si="321"/>
        <v>0.24388405098624799</v>
      </c>
      <c r="EV101" s="80">
        <f t="shared" si="322"/>
        <v>5.6929058884906056E-3</v>
      </c>
      <c r="EW101" s="80">
        <f t="shared" si="323"/>
        <v>0.78766465492421467</v>
      </c>
      <c r="EX101" s="80">
        <f t="shared" si="324"/>
        <v>0.87698074559135808</v>
      </c>
      <c r="EY101" s="80">
        <f t="shared" si="325"/>
        <v>3.3302845408107358E-2</v>
      </c>
      <c r="EZ101" s="80">
        <f t="shared" si="326"/>
        <v>5.9060130641237227E-3</v>
      </c>
      <c r="FA101" s="80">
        <f t="shared" si="327"/>
        <v>9.6533195238854698E-4</v>
      </c>
      <c r="FB101" s="80">
        <f t="shared" si="328"/>
        <v>4.0350581196656075</v>
      </c>
      <c r="FC101" s="80">
        <f t="shared" si="329"/>
        <v>6.421022626709251E-2</v>
      </c>
      <c r="FD101" s="80">
        <f t="shared" si="330"/>
        <v>0.10426056416311447</v>
      </c>
      <c r="FE101" s="80">
        <f t="shared" si="331"/>
        <v>3.3302845408107358E-2</v>
      </c>
      <c r="FF101" s="80">
        <f t="shared" si="332"/>
        <v>1.08455850817245E-2</v>
      </c>
      <c r="FG101" s="80">
        <f t="shared" si="333"/>
        <v>6.9100920470585747E-2</v>
      </c>
      <c r="FH101" s="80">
        <f t="shared" si="334"/>
        <v>4.8266597619427349E-4</v>
      </c>
      <c r="FI101" s="184">
        <f t="shared" si="335"/>
        <v>0.7965515740628536</v>
      </c>
      <c r="FJ101" s="80">
        <f t="shared" si="336"/>
        <v>0.11749856592380453</v>
      </c>
      <c r="FK101" s="80">
        <f t="shared" si="337"/>
        <v>1.0277821569232699</v>
      </c>
      <c r="FL101" s="80">
        <f t="shared" si="338"/>
        <v>0.79655157406285348</v>
      </c>
      <c r="FM101" s="80">
        <f t="shared" si="339"/>
        <v>2.7339941106968131</v>
      </c>
      <c r="FN101" s="80">
        <f t="shared" si="340"/>
        <v>-2.7310474787895642</v>
      </c>
      <c r="FO101" s="80">
        <f t="shared" si="341"/>
        <v>-2.7310474787895638</v>
      </c>
      <c r="FP101" s="80">
        <f t="shared" si="342"/>
        <v>0.50230122723722026</v>
      </c>
      <c r="FQ101" s="185">
        <f t="shared" ca="1" si="343"/>
        <v>1470.6159340291531</v>
      </c>
      <c r="FR101" s="185">
        <f t="shared" ca="1" si="344"/>
        <v>8.0392816938424261</v>
      </c>
      <c r="FS101" s="80">
        <f t="shared" ca="1" si="345"/>
        <v>0.1470615934029153</v>
      </c>
      <c r="FT101" s="184">
        <f t="shared" ca="1" si="346"/>
        <v>-0.74111270148908992</v>
      </c>
      <c r="FU101" s="184">
        <f t="shared" ca="1" si="347"/>
        <v>5.6690447245188604</v>
      </c>
      <c r="FV101" s="80">
        <f t="shared" si="348"/>
        <v>173.59559036128493</v>
      </c>
      <c r="FW101" s="80">
        <f t="shared" si="349"/>
        <v>7.4030977919651908E-2</v>
      </c>
      <c r="FX101" s="184">
        <f t="shared" si="350"/>
        <v>76.357485634089215</v>
      </c>
      <c r="FY101" s="184">
        <f t="shared" si="351"/>
        <v>314.17136081112471</v>
      </c>
      <c r="FZ101" s="184">
        <f t="shared" si="352"/>
        <v>1.6611494615586205E-3</v>
      </c>
      <c r="GA101" s="184">
        <f t="shared" si="353"/>
        <v>0.31249258157585014</v>
      </c>
      <c r="GB101" s="80">
        <f t="shared" si="354"/>
        <v>0.91597649688795602</v>
      </c>
      <c r="GC101" s="80">
        <f t="shared" si="355"/>
        <v>0.14583713007015814</v>
      </c>
      <c r="GD101" s="80">
        <f t="shared" si="356"/>
        <v>0.13106347181596104</v>
      </c>
      <c r="GE101" s="80">
        <f t="shared" si="357"/>
        <v>0.91933842814932287</v>
      </c>
      <c r="GF101" s="80">
        <f t="shared" si="358"/>
        <v>4.8000051494047291E-2</v>
      </c>
      <c r="GG101" s="80">
        <f t="shared" si="359"/>
        <v>0.17967382471915549</v>
      </c>
      <c r="GH101" s="80">
        <f t="shared" si="360"/>
        <v>0.86893652818403899</v>
      </c>
      <c r="GI101" s="80">
        <f t="shared" si="361"/>
        <v>0.35591898010028428</v>
      </c>
      <c r="GJ101" s="80">
        <f t="shared" si="362"/>
        <v>-1.5096824170442807E-2</v>
      </c>
      <c r="GK101" s="80">
        <f t="shared" si="363"/>
        <v>2.9258573130595336E-2</v>
      </c>
      <c r="GL101" s="80">
        <f t="shared" si="364"/>
        <v>2.9258573130595336E-2</v>
      </c>
      <c r="GM101" s="80">
        <f t="shared" si="365"/>
        <v>0.15041525158856017</v>
      </c>
      <c r="GN101" s="80">
        <f t="shared" si="366"/>
        <v>5.4764929981448648E-2</v>
      </c>
      <c r="GO101" s="80">
        <f t="shared" si="367"/>
        <v>0.73289972494276601</v>
      </c>
      <c r="GP101" s="80">
        <f t="shared" si="368"/>
        <v>0.87698074559135808</v>
      </c>
      <c r="GQ101" s="80">
        <f t="shared" si="369"/>
        <v>3.3302845408107358E-2</v>
      </c>
      <c r="GR101" s="80">
        <f t="shared" si="370"/>
        <v>440.44811204650773</v>
      </c>
      <c r="GS101" s="80">
        <f t="shared" si="371"/>
        <v>11.798951859453021</v>
      </c>
      <c r="GT101" s="80">
        <f t="shared" si="372"/>
        <v>2.2406544846339722</v>
      </c>
      <c r="GU101" s="80">
        <f t="shared" si="373"/>
        <v>9.2146915680572103E-6</v>
      </c>
      <c r="GV101" s="80">
        <f t="shared" si="374"/>
        <v>1883.2580621399788</v>
      </c>
      <c r="GW101" s="80">
        <f t="shared" si="375"/>
        <v>-8.1514609209080782E-3</v>
      </c>
      <c r="GX101" s="184">
        <f t="shared" ca="1" si="376"/>
        <v>22.051048862955078</v>
      </c>
      <c r="GY101" s="81" t="e">
        <f>#REF!</f>
        <v>#REF!</v>
      </c>
      <c r="GZ101" s="81" t="e">
        <f>#REF!</f>
        <v>#REF!</v>
      </c>
      <c r="HA101" s="81">
        <f t="shared" si="377"/>
        <v>4.9931154264164306</v>
      </c>
      <c r="HB101" s="81">
        <f t="shared" si="378"/>
        <v>4.3369461529963118</v>
      </c>
      <c r="HC101" s="81" t="e">
        <f t="shared" si="379"/>
        <v>#REF!</v>
      </c>
      <c r="HD101" s="80">
        <f t="shared" si="380"/>
        <v>440.44811204650773</v>
      </c>
      <c r="HE101" s="80">
        <f t="shared" si="381"/>
        <v>11.798951859453021</v>
      </c>
      <c r="HF101" s="81">
        <f t="shared" si="382"/>
        <v>-0.77621490778298607</v>
      </c>
      <c r="HG101" s="81"/>
      <c r="HH101" s="82">
        <f t="shared" si="383"/>
        <v>0.18536673060764611</v>
      </c>
      <c r="HI101" s="82">
        <f t="shared" si="384"/>
        <v>0.78766465492421467</v>
      </c>
      <c r="HJ101" s="82">
        <f t="shared" si="385"/>
        <v>3.3302845408107358E-2</v>
      </c>
      <c r="HK101" s="82">
        <f t="shared" si="386"/>
        <v>0</v>
      </c>
      <c r="HL101" s="82">
        <f t="shared" si="387"/>
        <v>3.0907380858985152E-2</v>
      </c>
      <c r="HM101" s="82">
        <f t="shared" si="388"/>
        <v>0</v>
      </c>
      <c r="HN101" s="82">
        <f t="shared" si="389"/>
        <v>0</v>
      </c>
      <c r="HO101" s="82">
        <f t="shared" si="390"/>
        <v>4.4148430489831858E-2</v>
      </c>
      <c r="HP101" s="82">
        <f t="shared" si="391"/>
        <v>0.11814004516391086</v>
      </c>
      <c r="HQ101" s="82">
        <f t="shared" si="392"/>
        <v>0.1905043695032759</v>
      </c>
      <c r="HR101" s="82">
        <f t="shared" si="393"/>
        <v>0.5892588414836456</v>
      </c>
      <c r="HS101" s="82">
        <f t="shared" si="394"/>
        <v>0.1386744780848165</v>
      </c>
      <c r="HT101" s="82">
        <f t="shared" si="395"/>
        <v>7.2625041069789689E-2</v>
      </c>
      <c r="HU101" s="82">
        <f t="shared" si="396"/>
        <v>1.7091367930744859E-2</v>
      </c>
      <c r="HV101" s="82">
        <f t="shared" si="397"/>
        <v>3.3302845408107358E-2</v>
      </c>
      <c r="HW101" s="82"/>
      <c r="HX101" s="186">
        <f t="shared" si="398"/>
        <v>-8.7911482006387407E-7</v>
      </c>
      <c r="HY101" s="186">
        <f t="shared" si="399"/>
        <v>1.643021521419856E-12</v>
      </c>
      <c r="HZ101" s="186">
        <f t="shared" si="400"/>
        <v>2.7088173472228297E-5</v>
      </c>
      <c r="IA101" s="186">
        <f t="shared" si="401"/>
        <v>7.6006990116302451E-9</v>
      </c>
      <c r="IB101" s="82">
        <f t="shared" si="402"/>
        <v>2.2406544846339722</v>
      </c>
      <c r="IC101" s="82" t="e">
        <f t="shared" ca="1" si="403"/>
        <v>#REF!</v>
      </c>
      <c r="ID101" s="82" t="e">
        <f ca="1">ID$8+ID$9*IE101+ID$10*#REF!+ID$11*EW101/(EW101+EU101)</f>
        <v>#REF!</v>
      </c>
      <c r="IE101" s="82" t="e">
        <f t="shared" ca="1" si="404"/>
        <v>#REF!</v>
      </c>
      <c r="IF101" s="82" t="e">
        <f ca="1">IF$8+IF$9*IE101+IF$10*#REF!+IF$11*(EW101/(EW101+EU101))</f>
        <v>#REF!</v>
      </c>
      <c r="IG101" s="82" t="e">
        <f t="shared" ca="1" si="405"/>
        <v>#REF!</v>
      </c>
      <c r="IH101" s="184">
        <f t="shared" si="406"/>
        <v>7.4030977919651908E-2</v>
      </c>
      <c r="II101" s="187">
        <f t="shared" si="407"/>
        <v>-25</v>
      </c>
      <c r="IJ101" s="187"/>
      <c r="IK101" s="82">
        <f t="shared" si="408"/>
        <v>2.0741592936479636</v>
      </c>
      <c r="IL101" s="187">
        <f t="shared" si="409"/>
        <v>1883.2580621399788</v>
      </c>
      <c r="IM101" s="186">
        <f t="shared" si="410"/>
        <v>1.2388744575923719E-5</v>
      </c>
    </row>
    <row r="102" spans="1:247" ht="14" x14ac:dyDescent="0.2">
      <c r="A102" s="189">
        <v>2001</v>
      </c>
      <c r="F102" s="193">
        <v>48.823770248800678</v>
      </c>
      <c r="G102" s="193">
        <v>1.6413013084854011</v>
      </c>
      <c r="H102" s="193">
        <v>16.650309659574791</v>
      </c>
      <c r="I102" s="193">
        <v>9.3255910545874414</v>
      </c>
      <c r="J102" s="193">
        <v>0.18785978832061823</v>
      </c>
      <c r="K102" s="193">
        <v>5.2798487875373743</v>
      </c>
      <c r="L102" s="193">
        <v>10.579472289634815</v>
      </c>
      <c r="M102" s="193">
        <v>2.9958692558498585</v>
      </c>
      <c r="N102" s="193">
        <v>1.9972461705665725</v>
      </c>
      <c r="O102" s="197">
        <v>0.37</v>
      </c>
      <c r="P102" s="197">
        <v>0.43504372032143168</v>
      </c>
      <c r="Q102" s="194">
        <v>1.5</v>
      </c>
      <c r="R102" s="176">
        <f t="shared" ca="1" si="216"/>
        <v>11.152667139927843</v>
      </c>
      <c r="T102" s="4">
        <v>48.16</v>
      </c>
      <c r="U102" s="4">
        <v>1.76</v>
      </c>
      <c r="V102" s="4">
        <v>5.71</v>
      </c>
      <c r="W102" s="4">
        <v>7.56</v>
      </c>
      <c r="X102" s="4">
        <v>0.19</v>
      </c>
      <c r="Y102" s="4">
        <v>13.1</v>
      </c>
      <c r="Z102" s="4">
        <v>22.5</v>
      </c>
      <c r="AA102" s="4">
        <v>0.4</v>
      </c>
      <c r="AB102" s="4">
        <v>0.16415896213476305</v>
      </c>
      <c r="AC102" s="4">
        <v>0</v>
      </c>
      <c r="AE102" s="177">
        <f t="shared" ca="1" si="217"/>
        <v>1410.4161568851266</v>
      </c>
      <c r="AF102" s="178">
        <f t="shared" ca="1" si="218"/>
        <v>1137.2661568851267</v>
      </c>
      <c r="AG102" s="178">
        <f t="shared" ca="1" si="219"/>
        <v>6.0582098311553469</v>
      </c>
      <c r="AH102" s="175"/>
      <c r="AI102" s="179">
        <f t="shared" ca="1" si="220"/>
        <v>1461.527266354653</v>
      </c>
      <c r="AJ102" s="179">
        <f t="shared" ca="1" si="221"/>
        <v>6.9671053848994609</v>
      </c>
      <c r="AK102" s="179"/>
      <c r="AL102" s="179">
        <f t="shared" si="222"/>
        <v>1437.5361358532266</v>
      </c>
      <c r="AM102" s="179">
        <f t="shared" si="223"/>
        <v>5.3725882476035292</v>
      </c>
      <c r="AN102" s="180"/>
      <c r="AO102" s="179">
        <f t="shared" ca="1" si="224"/>
        <v>1402.9528200049344</v>
      </c>
      <c r="AP102" s="179">
        <f t="shared" ca="1" si="225"/>
        <v>1129.8028200049343</v>
      </c>
      <c r="AQ102" s="179">
        <f t="shared" ca="1" si="226"/>
        <v>4.6612660121868954</v>
      </c>
      <c r="AR102" s="179"/>
      <c r="AS102" s="179">
        <f t="shared" ca="1" si="227"/>
        <v>1435.0781052747675</v>
      </c>
      <c r="AT102" s="179">
        <f t="shared" ca="1" si="228"/>
        <v>1161.9281052747674</v>
      </c>
      <c r="AU102" s="181">
        <f t="shared" ca="1" si="229"/>
        <v>5.9259087403918764</v>
      </c>
      <c r="AV102" s="80"/>
      <c r="AW102" s="181">
        <f t="shared" si="230"/>
        <v>1448.3720701634718</v>
      </c>
      <c r="AX102" s="181">
        <f t="shared" si="231"/>
        <v>1175.2220701634719</v>
      </c>
      <c r="AY102" s="181">
        <f t="shared" ca="1" si="232"/>
        <v>1461.527266354653</v>
      </c>
      <c r="AZ102" s="181">
        <f t="shared" ca="1" si="233"/>
        <v>1188.3772663546529</v>
      </c>
      <c r="BA102" s="181">
        <f t="shared" ca="1" si="234"/>
        <v>6.9671053848994609</v>
      </c>
      <c r="BB102" s="181"/>
      <c r="BC102" s="181">
        <f t="shared" si="235"/>
        <v>1437.5361358532266</v>
      </c>
      <c r="BD102" s="181">
        <f t="shared" si="236"/>
        <v>5.3725882476035292</v>
      </c>
      <c r="BE102" s="181">
        <f t="shared" si="237"/>
        <v>1164.3861358532267</v>
      </c>
      <c r="BF102" s="181"/>
      <c r="BG102" s="181">
        <f t="shared" ca="1" si="238"/>
        <v>6.6203531736925836</v>
      </c>
      <c r="BH102" s="181">
        <f t="shared" ca="1" si="239"/>
        <v>9.5144168495045172</v>
      </c>
      <c r="BI102" s="181">
        <f t="shared" ca="1" si="240"/>
        <v>1140.7706083589937</v>
      </c>
      <c r="BJ102" s="181">
        <f t="shared" ca="1" si="241"/>
        <v>1171.2437069485177</v>
      </c>
      <c r="BK102" s="181">
        <f t="shared" ca="1" si="242"/>
        <v>1171.2437069485177</v>
      </c>
      <c r="BL102" s="181"/>
      <c r="BM102" s="181">
        <f t="shared" si="243"/>
        <v>1172.6515057173797</v>
      </c>
      <c r="BN102" s="180"/>
      <c r="BO102" s="182">
        <f t="shared" ca="1" si="244"/>
        <v>0.80825886433024918</v>
      </c>
      <c r="BP102" s="182">
        <f t="shared" ca="1" si="245"/>
        <v>0.71501639740124578</v>
      </c>
      <c r="BQ102" s="182">
        <f t="shared" ca="1" si="246"/>
        <v>8.520965470511882E-2</v>
      </c>
      <c r="BR102" s="182">
        <f t="shared" ca="1" si="247"/>
        <v>1.3202499872968234E-2</v>
      </c>
      <c r="BS102" s="182">
        <f t="shared" ca="1" si="248"/>
        <v>1.4028093507321433E-2</v>
      </c>
      <c r="BT102" s="182">
        <f t="shared" ca="1" si="249"/>
        <v>5.6290246122877551E-2</v>
      </c>
      <c r="BU102" s="182">
        <f t="shared" si="250"/>
        <v>0.1365706322101885</v>
      </c>
      <c r="BV102" s="181">
        <f t="shared" ca="1" si="251"/>
        <v>1.0203175238197204</v>
      </c>
      <c r="BW102" s="180"/>
      <c r="BX102" s="182">
        <f t="shared" si="252"/>
        <v>0.79401345782243837</v>
      </c>
      <c r="BY102" s="182">
        <f t="shared" si="253"/>
        <v>8.8693390187077059E-2</v>
      </c>
      <c r="BZ102" s="182">
        <f t="shared" si="254"/>
        <v>3.3414098144132501E-2</v>
      </c>
      <c r="CA102" s="182">
        <f t="shared" si="255"/>
        <v>2.914220527441384E-2</v>
      </c>
      <c r="CB102" s="182">
        <f t="shared" si="256"/>
        <v>7.8453001438312214E-2</v>
      </c>
      <c r="CC102" s="182">
        <f t="shared" si="257"/>
        <v>0</v>
      </c>
      <c r="CD102" s="182">
        <f t="shared" si="258"/>
        <v>1.0237161528663741</v>
      </c>
      <c r="CE102" s="182">
        <f t="shared" si="259"/>
        <v>0.32673496907952221</v>
      </c>
      <c r="CF102" s="180"/>
      <c r="CG102" s="181">
        <f t="shared" ca="1" si="260"/>
        <v>4.962536140935299</v>
      </c>
      <c r="CH102" s="181">
        <f t="shared" ca="1" si="261"/>
        <v>2.2611031491335645</v>
      </c>
      <c r="CI102" s="181">
        <f t="shared" ca="1" si="262"/>
        <v>9.7864929540601722</v>
      </c>
      <c r="CJ102" s="181">
        <f t="shared" ca="1" si="263"/>
        <v>1132.9642913780367</v>
      </c>
      <c r="CK102" s="183">
        <f t="shared" ca="1" si="264"/>
        <v>0.27715817579687296</v>
      </c>
      <c r="CL102" s="79"/>
      <c r="CM102" s="181">
        <f t="shared" si="265"/>
        <v>-1.3504867234608715E-2</v>
      </c>
      <c r="CN102" s="181">
        <f t="shared" si="266"/>
        <v>-0.41269990107596954</v>
      </c>
      <c r="CO102" s="181">
        <f t="shared" ca="1" si="267"/>
        <v>709.03328069050121</v>
      </c>
      <c r="CP102" s="184"/>
      <c r="CQ102" s="80">
        <f t="shared" si="268"/>
        <v>0.81258781826201987</v>
      </c>
      <c r="CR102" s="80">
        <f t="shared" si="269"/>
        <v>2.0547395660493163E-2</v>
      </c>
      <c r="CS102" s="80">
        <f t="shared" si="270"/>
        <v>0.32660153704994638</v>
      </c>
      <c r="CT102" s="80">
        <f t="shared" si="271"/>
        <v>0.12979900251908852</v>
      </c>
      <c r="CU102" s="80">
        <f t="shared" si="272"/>
        <v>2.6482437120087152E-3</v>
      </c>
      <c r="CV102" s="80">
        <f t="shared" si="273"/>
        <v>0.1309993149020299</v>
      </c>
      <c r="CW102" s="80">
        <f t="shared" si="274"/>
        <v>0.18865839517586078</v>
      </c>
      <c r="CX102" s="80">
        <f t="shared" si="275"/>
        <v>9.6673844029173103E-2</v>
      </c>
      <c r="CY102" s="80">
        <f t="shared" si="276"/>
        <v>4.2406177981370176E-2</v>
      </c>
      <c r="CZ102" s="80">
        <f t="shared" si="277"/>
        <v>4.8684787056688826E-3</v>
      </c>
      <c r="DA102" s="80">
        <f t="shared" si="278"/>
        <v>6.1300960330489106E-3</v>
      </c>
      <c r="DB102" s="80">
        <f t="shared" si="279"/>
        <v>1.7619203040307083</v>
      </c>
      <c r="DC102" s="80"/>
      <c r="DD102" s="80">
        <f t="shared" si="280"/>
        <v>0.46119442315471343</v>
      </c>
      <c r="DE102" s="80">
        <f t="shared" si="281"/>
        <v>1.1661932502558325E-2</v>
      </c>
      <c r="DF102" s="80">
        <f t="shared" si="282"/>
        <v>0.18536680478838166</v>
      </c>
      <c r="DG102" s="80">
        <f t="shared" si="283"/>
        <v>7.3669054282506446E-2</v>
      </c>
      <c r="DH102" s="80">
        <f t="shared" si="284"/>
        <v>1.5030439832893596E-3</v>
      </c>
      <c r="DI102" s="80">
        <f t="shared" si="285"/>
        <v>7.43503066525458E-2</v>
      </c>
      <c r="DJ102" s="80">
        <f t="shared" si="286"/>
        <v>0.10707544191656734</v>
      </c>
      <c r="DK102" s="80">
        <f t="shared" si="287"/>
        <v>5.486845449707025E-2</v>
      </c>
      <c r="DL102" s="80">
        <f t="shared" si="288"/>
        <v>2.406815897652036E-2</v>
      </c>
      <c r="DM102" s="80">
        <f t="shared" si="289"/>
        <v>2.7631662422706437E-3</v>
      </c>
      <c r="DN102" s="80">
        <f t="shared" si="290"/>
        <v>3.4792130035763923E-3</v>
      </c>
      <c r="DO102" s="80">
        <f t="shared" si="291"/>
        <v>1.0000000000000002</v>
      </c>
      <c r="DP102" s="80">
        <f t="shared" si="292"/>
        <v>50.230122723722019</v>
      </c>
      <c r="DQ102" s="80">
        <f t="shared" si="293"/>
        <v>0.80154050226098994</v>
      </c>
      <c r="DR102" s="80">
        <f t="shared" si="294"/>
        <v>2.2033380571565921E-2</v>
      </c>
      <c r="DS102" s="80">
        <f t="shared" si="295"/>
        <v>5.6001804611567167E-2</v>
      </c>
      <c r="DT102" s="80">
        <f t="shared" si="296"/>
        <v>0.10522447888829502</v>
      </c>
      <c r="DU102" s="80">
        <f t="shared" si="297"/>
        <v>2.6784140969162997E-3</v>
      </c>
      <c r="DV102" s="80">
        <f t="shared" si="298"/>
        <v>0.32502654796994868</v>
      </c>
      <c r="DW102" s="80">
        <f t="shared" si="299"/>
        <v>0.40123115551006289</v>
      </c>
      <c r="DX102" s="80">
        <f t="shared" si="300"/>
        <v>6.4538092802550549E-3</v>
      </c>
      <c r="DY102" s="80">
        <f t="shared" si="301"/>
        <v>1.742738143177662E-3</v>
      </c>
      <c r="DZ102" s="80">
        <f t="shared" si="302"/>
        <v>0</v>
      </c>
      <c r="EA102" s="80">
        <f t="shared" si="303"/>
        <v>1.7219328313327786</v>
      </c>
      <c r="EB102" s="80"/>
      <c r="EC102" s="80">
        <f t="shared" si="304"/>
        <v>1.6030810045219799</v>
      </c>
      <c r="ED102" s="80">
        <f t="shared" si="305"/>
        <v>4.4066761143131843E-2</v>
      </c>
      <c r="EE102" s="80">
        <f t="shared" si="306"/>
        <v>0.16800541383470149</v>
      </c>
      <c r="EF102" s="80">
        <f t="shared" si="307"/>
        <v>0.10522447888829502</v>
      </c>
      <c r="EG102" s="80">
        <f t="shared" si="308"/>
        <v>2.6784140969162997E-3</v>
      </c>
      <c r="EH102" s="80">
        <f t="shared" si="309"/>
        <v>0.32502654796994868</v>
      </c>
      <c r="EI102" s="80">
        <f t="shared" si="310"/>
        <v>0.40123115551006289</v>
      </c>
      <c r="EJ102" s="80">
        <f t="shared" si="311"/>
        <v>6.4538092802550549E-3</v>
      </c>
      <c r="EK102" s="80">
        <f t="shared" si="312"/>
        <v>1.742738143177662E-3</v>
      </c>
      <c r="EL102" s="80">
        <f t="shared" si="313"/>
        <v>0</v>
      </c>
      <c r="EM102" s="80">
        <f t="shared" si="314"/>
        <v>2.6575103233884687</v>
      </c>
      <c r="EN102" s="80">
        <f t="shared" si="315"/>
        <v>2.2577522831029597</v>
      </c>
      <c r="EO102" s="80"/>
      <c r="EP102" s="80">
        <f t="shared" si="316"/>
        <v>1.8096798989792431</v>
      </c>
      <c r="EQ102" s="80">
        <f t="shared" si="317"/>
        <v>4.9745915289929353E-2</v>
      </c>
      <c r="ER102" s="80">
        <f t="shared" si="318"/>
        <v>0.19032010102075692</v>
      </c>
      <c r="ES102" s="80">
        <f t="shared" si="319"/>
        <v>6.2556303418546344E-2</v>
      </c>
      <c r="ET102" s="80">
        <f t="shared" si="320"/>
        <v>0.25287640443930326</v>
      </c>
      <c r="EU102" s="80">
        <f t="shared" si="321"/>
        <v>0.23757080744836725</v>
      </c>
      <c r="EV102" s="80">
        <f t="shared" si="322"/>
        <v>6.0471955424079276E-3</v>
      </c>
      <c r="EW102" s="80">
        <f t="shared" si="323"/>
        <v>0.73382943074822526</v>
      </c>
      <c r="EX102" s="80">
        <f t="shared" si="324"/>
        <v>0.90588055740488316</v>
      </c>
      <c r="EY102" s="80">
        <f t="shared" si="325"/>
        <v>2.914220527441384E-2</v>
      </c>
      <c r="EZ102" s="80">
        <f t="shared" si="326"/>
        <v>7.8693420432199585E-3</v>
      </c>
      <c r="FA102" s="80">
        <f t="shared" si="327"/>
        <v>0</v>
      </c>
      <c r="FB102" s="80">
        <f t="shared" si="328"/>
        <v>4.0326417571699924</v>
      </c>
      <c r="FC102" s="80">
        <f t="shared" si="329"/>
        <v>5.7414172296765695E-2</v>
      </c>
      <c r="FD102" s="80">
        <f t="shared" si="330"/>
        <v>9.7132626607228545E-2</v>
      </c>
      <c r="FE102" s="80">
        <f t="shared" si="331"/>
        <v>2.914220527441384E-2</v>
      </c>
      <c r="FF102" s="80">
        <f t="shared" si="332"/>
        <v>3.3414098144132501E-2</v>
      </c>
      <c r="FG102" s="80">
        <f t="shared" si="333"/>
        <v>7.8453001438312214E-2</v>
      </c>
      <c r="FH102" s="80">
        <f t="shared" si="334"/>
        <v>0</v>
      </c>
      <c r="FI102" s="184">
        <f t="shared" si="335"/>
        <v>0.79401345782243837</v>
      </c>
      <c r="FJ102" s="80">
        <f t="shared" si="336"/>
        <v>8.8693390187077059E-2</v>
      </c>
      <c r="FK102" s="80">
        <f t="shared" si="337"/>
        <v>1.0237161528663741</v>
      </c>
      <c r="FL102" s="80">
        <f t="shared" si="338"/>
        <v>0.79401345782243837</v>
      </c>
      <c r="FM102" s="80">
        <f t="shared" si="339"/>
        <v>2.6005387461738652</v>
      </c>
      <c r="FN102" s="80">
        <f t="shared" si="340"/>
        <v>-2.861311375697094</v>
      </c>
      <c r="FO102" s="80">
        <f t="shared" si="341"/>
        <v>-2.8613113756970936</v>
      </c>
      <c r="FP102" s="80">
        <f t="shared" si="342"/>
        <v>0.50230122723722026</v>
      </c>
      <c r="FQ102" s="185">
        <f t="shared" ca="1" si="343"/>
        <v>1461.527266354653</v>
      </c>
      <c r="FR102" s="185">
        <f t="shared" ca="1" si="344"/>
        <v>6.9671053848994609</v>
      </c>
      <c r="FS102" s="80">
        <f t="shared" ca="1" si="345"/>
        <v>0.1461527266354653</v>
      </c>
      <c r="FT102" s="184">
        <f t="shared" ca="1" si="346"/>
        <v>-1.0591448428590724</v>
      </c>
      <c r="FU102" s="184">
        <f t="shared" ca="1" si="347"/>
        <v>5.6708582363098703</v>
      </c>
      <c r="FV102" s="80">
        <f t="shared" si="348"/>
        <v>173.1022838806889</v>
      </c>
      <c r="FW102" s="80">
        <f t="shared" si="349"/>
        <v>4.8830449881913436E-2</v>
      </c>
      <c r="FX102" s="184">
        <f t="shared" si="350"/>
        <v>75.543468273240478</v>
      </c>
      <c r="FY102" s="184">
        <f t="shared" si="351"/>
        <v>314.53752758981329</v>
      </c>
      <c r="FZ102" s="184">
        <f t="shared" si="352"/>
        <v>1.6611494615586205E-3</v>
      </c>
      <c r="GA102" s="184">
        <f t="shared" si="353"/>
        <v>0.32673496907952221</v>
      </c>
      <c r="GB102" s="80">
        <f t="shared" si="354"/>
        <v>0.94106995822170492</v>
      </c>
      <c r="GC102" s="80">
        <f t="shared" si="355"/>
        <v>0.16971639100524138</v>
      </c>
      <c r="GD102" s="80">
        <f t="shared" si="356"/>
        <v>0.13276982607933319</v>
      </c>
      <c r="GE102" s="80">
        <f t="shared" si="357"/>
        <v>0.88769778129152432</v>
      </c>
      <c r="GF102" s="80">
        <f t="shared" si="358"/>
        <v>2.628828460830257E-2</v>
      </c>
      <c r="GG102" s="80">
        <f t="shared" si="359"/>
        <v>0.18015663515160157</v>
      </c>
      <c r="GH102" s="80">
        <f t="shared" si="360"/>
        <v>0.86723017392066681</v>
      </c>
      <c r="GI102" s="80">
        <f t="shared" si="361"/>
        <v>0.32869295142448252</v>
      </c>
      <c r="GJ102" s="80">
        <f t="shared" si="362"/>
        <v>-1.0616638036120946E-2</v>
      </c>
      <c r="GK102" s="80">
        <f t="shared" si="363"/>
        <v>2.2513929266928506E-2</v>
      </c>
      <c r="GL102" s="80">
        <f t="shared" si="364"/>
        <v>2.2513929266928506E-2</v>
      </c>
      <c r="GM102" s="80">
        <f t="shared" si="365"/>
        <v>0.15764270588467308</v>
      </c>
      <c r="GN102" s="80">
        <f t="shared" si="366"/>
        <v>3.6416112511366575E-2</v>
      </c>
      <c r="GO102" s="80">
        <f t="shared" si="367"/>
        <v>0.6974133182368587</v>
      </c>
      <c r="GP102" s="80">
        <f t="shared" si="368"/>
        <v>0.90588055740488316</v>
      </c>
      <c r="GQ102" s="80">
        <f t="shared" si="369"/>
        <v>2.914220527441384E-2</v>
      </c>
      <c r="GR102" s="80">
        <f t="shared" si="370"/>
        <v>440.6251606855659</v>
      </c>
      <c r="GS102" s="80">
        <f t="shared" si="371"/>
        <v>11.749349203855601</v>
      </c>
      <c r="GT102" s="80">
        <f t="shared" si="372"/>
        <v>2.269007136548717</v>
      </c>
      <c r="GU102" s="80">
        <f t="shared" si="373"/>
        <v>9.3312918490565974E-6</v>
      </c>
      <c r="GV102" s="80">
        <f t="shared" si="374"/>
        <v>1914.7722708978495</v>
      </c>
      <c r="GW102" s="80">
        <f t="shared" si="375"/>
        <v>-8.2198691593959542E-3</v>
      </c>
      <c r="GX102" s="184">
        <f t="shared" ca="1" si="376"/>
        <v>22.761117954060172</v>
      </c>
      <c r="GY102" s="81" t="e">
        <f>#REF!</f>
        <v>#REF!</v>
      </c>
      <c r="GZ102" s="81" t="e">
        <f>#REF!</f>
        <v>#REF!</v>
      </c>
      <c r="HA102" s="81">
        <f t="shared" si="377"/>
        <v>4.9931154264164306</v>
      </c>
      <c r="HB102" s="81">
        <f t="shared" si="378"/>
        <v>4.3369461529963118</v>
      </c>
      <c r="HC102" s="81" t="e">
        <f t="shared" si="379"/>
        <v>#REF!</v>
      </c>
      <c r="HD102" s="80">
        <f t="shared" si="380"/>
        <v>440.6251606855659</v>
      </c>
      <c r="HE102" s="80">
        <f t="shared" si="381"/>
        <v>11.749349203855601</v>
      </c>
      <c r="HF102" s="81">
        <f t="shared" si="382"/>
        <v>-0.21363319774005163</v>
      </c>
      <c r="HG102" s="81"/>
      <c r="HH102" s="82">
        <f t="shared" si="383"/>
        <v>0.1862038306940095</v>
      </c>
      <c r="HI102" s="82">
        <f t="shared" si="384"/>
        <v>0.73382943074822526</v>
      </c>
      <c r="HJ102" s="82">
        <f t="shared" si="385"/>
        <v>2.914220527441384E-2</v>
      </c>
      <c r="HK102" s="82">
        <f t="shared" si="386"/>
        <v>0</v>
      </c>
      <c r="HL102" s="82">
        <f t="shared" si="387"/>
        <v>2.8271967022351855E-2</v>
      </c>
      <c r="HM102" s="82">
        <f t="shared" si="388"/>
        <v>0</v>
      </c>
      <c r="HN102" s="82">
        <f t="shared" si="389"/>
        <v>0</v>
      </c>
      <c r="HO102" s="82">
        <f t="shared" si="390"/>
        <v>6.2556303418546344E-2</v>
      </c>
      <c r="HP102" s="82">
        <f t="shared" si="391"/>
        <v>0.16204813399840506</v>
      </c>
      <c r="HQ102" s="82">
        <f t="shared" si="392"/>
        <v>0.20238815105675451</v>
      </c>
      <c r="HR102" s="82">
        <f t="shared" si="393"/>
        <v>0.57073949864721552</v>
      </c>
      <c r="HS102" s="82">
        <f t="shared" si="394"/>
        <v>0.14482095773691073</v>
      </c>
      <c r="HT102" s="82">
        <f t="shared" si="395"/>
        <v>5.1826614398589925E-2</v>
      </c>
      <c r="HU102" s="82">
        <f t="shared" si="396"/>
        <v>1.3150622922113012E-2</v>
      </c>
      <c r="HV102" s="82">
        <f t="shared" si="397"/>
        <v>2.914220527441384E-2</v>
      </c>
      <c r="HW102" s="82"/>
      <c r="HX102" s="186">
        <f t="shared" si="398"/>
        <v>-8.8239201440396087E-7</v>
      </c>
      <c r="HY102" s="186">
        <f t="shared" si="399"/>
        <v>1.6910114143035444E-12</v>
      </c>
      <c r="HZ102" s="186">
        <f t="shared" si="400"/>
        <v>2.6964319770258451E-5</v>
      </c>
      <c r="IA102" s="186">
        <f t="shared" si="401"/>
        <v>7.5207570643892711E-9</v>
      </c>
      <c r="IB102" s="82">
        <f t="shared" si="402"/>
        <v>2.269007136548717</v>
      </c>
      <c r="IC102" s="82" t="e">
        <f t="shared" ca="1" si="403"/>
        <v>#REF!</v>
      </c>
      <c r="ID102" s="82" t="e">
        <f ca="1">ID$8+ID$9*IE102+ID$10*#REF!+ID$11*EW102/(EW102+EU102)</f>
        <v>#REF!</v>
      </c>
      <c r="IE102" s="82" t="e">
        <f t="shared" ca="1" si="404"/>
        <v>#REF!</v>
      </c>
      <c r="IF102" s="82" t="e">
        <f ca="1">IF$8+IF$9*IE102+IF$10*#REF!+IF$11*(EW102/(EW102+EU102))</f>
        <v>#REF!</v>
      </c>
      <c r="IG102" s="82" t="e">
        <f t="shared" ca="1" si="405"/>
        <v>#REF!</v>
      </c>
      <c r="IH102" s="184">
        <f t="shared" si="406"/>
        <v>4.8830449881913436E-2</v>
      </c>
      <c r="II102" s="187">
        <f t="shared" si="407"/>
        <v>-25</v>
      </c>
      <c r="IJ102" s="187"/>
      <c r="IK102" s="82">
        <f t="shared" si="408"/>
        <v>2.071381048907952</v>
      </c>
      <c r="IL102" s="187">
        <f t="shared" si="409"/>
        <v>1914.7722708978495</v>
      </c>
      <c r="IM102" s="186">
        <f t="shared" si="410"/>
        <v>1.2233277534591203E-5</v>
      </c>
    </row>
    <row r="103" spans="1:247" ht="14" x14ac:dyDescent="0.2">
      <c r="A103" s="189">
        <v>2001</v>
      </c>
      <c r="F103" s="193">
        <v>48.823770248800678</v>
      </c>
      <c r="G103" s="193">
        <v>1.6413013084854011</v>
      </c>
      <c r="H103" s="193">
        <v>16.650309659574791</v>
      </c>
      <c r="I103" s="193">
        <v>9.3255910545874414</v>
      </c>
      <c r="J103" s="193">
        <v>0.18785978832061823</v>
      </c>
      <c r="K103" s="193">
        <v>5.2798487875373743</v>
      </c>
      <c r="L103" s="193">
        <v>10.579472289634815</v>
      </c>
      <c r="M103" s="193">
        <v>2.9958692558498585</v>
      </c>
      <c r="N103" s="193">
        <v>1.9972461705665725</v>
      </c>
      <c r="O103" s="197">
        <v>0.37</v>
      </c>
      <c r="P103" s="197">
        <v>0.43504372032143168</v>
      </c>
      <c r="Q103" s="194">
        <v>1.5</v>
      </c>
      <c r="R103" s="176">
        <f t="shared" ca="1" si="216"/>
        <v>13.399308776725551</v>
      </c>
      <c r="T103" s="4">
        <v>47.2</v>
      </c>
      <c r="U103" s="4">
        <v>2.34</v>
      </c>
      <c r="V103" s="4">
        <v>6.02</v>
      </c>
      <c r="W103" s="4">
        <v>9.59</v>
      </c>
      <c r="X103" s="4">
        <v>0.17</v>
      </c>
      <c r="Y103" s="4">
        <v>12.3</v>
      </c>
      <c r="Z103" s="4">
        <v>21.48</v>
      </c>
      <c r="AA103" s="4">
        <v>0.55000000000000004</v>
      </c>
      <c r="AB103" s="4">
        <v>0.218656457538178</v>
      </c>
      <c r="AC103" s="4">
        <v>2.5700000000000001E-2</v>
      </c>
      <c r="AE103" s="177">
        <f t="shared" ca="1" si="217"/>
        <v>1445.4898428219276</v>
      </c>
      <c r="AF103" s="178">
        <f t="shared" ca="1" si="218"/>
        <v>1172.3398428219275</v>
      </c>
      <c r="AG103" s="178">
        <f t="shared" ca="1" si="219"/>
        <v>8.4601146200789916</v>
      </c>
      <c r="AH103" s="175"/>
      <c r="AI103" s="179">
        <f t="shared" ca="1" si="220"/>
        <v>1486.3959600313428</v>
      </c>
      <c r="AJ103" s="179">
        <f t="shared" ca="1" si="221"/>
        <v>9.6994352000544026</v>
      </c>
      <c r="AK103" s="179"/>
      <c r="AL103" s="179">
        <f t="shared" si="222"/>
        <v>1455.7254506103659</v>
      </c>
      <c r="AM103" s="179">
        <f t="shared" si="223"/>
        <v>7.3198401035563432</v>
      </c>
      <c r="AN103" s="180"/>
      <c r="AO103" s="179">
        <f t="shared" ca="1" si="224"/>
        <v>1442.4316637438465</v>
      </c>
      <c r="AP103" s="179">
        <f t="shared" ca="1" si="225"/>
        <v>1169.2816637438464</v>
      </c>
      <c r="AQ103" s="179">
        <f t="shared" ca="1" si="226"/>
        <v>7.9168782268711597</v>
      </c>
      <c r="AR103" s="179"/>
      <c r="AS103" s="179">
        <f t="shared" ca="1" si="227"/>
        <v>1458.9099864966236</v>
      </c>
      <c r="AT103" s="179">
        <f t="shared" ca="1" si="228"/>
        <v>1185.7599864966237</v>
      </c>
      <c r="AU103" s="181">
        <f t="shared" ca="1" si="229"/>
        <v>8.5850010358260462</v>
      </c>
      <c r="AV103" s="80"/>
      <c r="AW103" s="181">
        <f t="shared" si="230"/>
        <v>1469.058314311744</v>
      </c>
      <c r="AX103" s="181">
        <f t="shared" si="231"/>
        <v>1195.9083143117441</v>
      </c>
      <c r="AY103" s="181">
        <f t="shared" ca="1" si="232"/>
        <v>1486.3959600313428</v>
      </c>
      <c r="AZ103" s="181">
        <f t="shared" ca="1" si="233"/>
        <v>1213.2459600313427</v>
      </c>
      <c r="BA103" s="181">
        <f t="shared" ca="1" si="234"/>
        <v>9.6994352000544026</v>
      </c>
      <c r="BB103" s="181"/>
      <c r="BC103" s="181">
        <f t="shared" si="235"/>
        <v>1455.7254506103659</v>
      </c>
      <c r="BD103" s="181">
        <f t="shared" si="236"/>
        <v>7.3198401035563432</v>
      </c>
      <c r="BE103" s="181">
        <f t="shared" si="237"/>
        <v>1182.5754506103658</v>
      </c>
      <c r="BF103" s="181"/>
      <c r="BG103" s="181">
        <f t="shared" ca="1" si="238"/>
        <v>9.1509120671073081</v>
      </c>
      <c r="BH103" s="181">
        <f t="shared" ca="1" si="239"/>
        <v>11.129978285306859</v>
      </c>
      <c r="BI103" s="181">
        <f t="shared" ca="1" si="240"/>
        <v>1177.321930818116</v>
      </c>
      <c r="BJ103" s="181">
        <f t="shared" ca="1" si="241"/>
        <v>1195.7853791168682</v>
      </c>
      <c r="BK103" s="181">
        <f t="shared" ca="1" si="242"/>
        <v>1195.7853791168682</v>
      </c>
      <c r="BL103" s="181"/>
      <c r="BM103" s="181">
        <f t="shared" si="243"/>
        <v>1183.271336480736</v>
      </c>
      <c r="BN103" s="180"/>
      <c r="BO103" s="182">
        <f t="shared" ca="1" si="244"/>
        <v>0.72494544530546934</v>
      </c>
      <c r="BP103" s="182">
        <f t="shared" ca="1" si="245"/>
        <v>0.64886096831422402</v>
      </c>
      <c r="BQ103" s="182">
        <f t="shared" ca="1" si="246"/>
        <v>9.8579883379620009E-2</v>
      </c>
      <c r="BR103" s="182">
        <f t="shared" ca="1" si="247"/>
        <v>1.6641387665084807E-2</v>
      </c>
      <c r="BS103" s="182">
        <f t="shared" ca="1" si="248"/>
        <v>1.4033767593902197E-2</v>
      </c>
      <c r="BT103" s="182">
        <f t="shared" ca="1" si="249"/>
        <v>5.0440771052593369E-2</v>
      </c>
      <c r="BU103" s="182">
        <f t="shared" si="250"/>
        <v>0.1365706322101885</v>
      </c>
      <c r="BV103" s="181">
        <f t="shared" ca="1" si="251"/>
        <v>0.96512741021561288</v>
      </c>
      <c r="BW103" s="180"/>
      <c r="BX103" s="182">
        <f t="shared" si="252"/>
        <v>0.75539201100502096</v>
      </c>
      <c r="BY103" s="182">
        <f t="shared" si="253"/>
        <v>0.1202798384264705</v>
      </c>
      <c r="BZ103" s="182">
        <f t="shared" si="254"/>
        <v>1.1396943250061797E-2</v>
      </c>
      <c r="CA103" s="182">
        <f t="shared" si="255"/>
        <v>4.0296026949679042E-2</v>
      </c>
      <c r="CB103" s="182">
        <f t="shared" si="256"/>
        <v>0.10250781939683329</v>
      </c>
      <c r="CC103" s="182">
        <f t="shared" si="257"/>
        <v>3.8389113707856451E-4</v>
      </c>
      <c r="CD103" s="182">
        <f t="shared" si="258"/>
        <v>1.0302565301651443</v>
      </c>
      <c r="CE103" s="182">
        <f t="shared" si="259"/>
        <v>0.44142671560299496</v>
      </c>
      <c r="CF103" s="180"/>
      <c r="CG103" s="181">
        <f t="shared" ca="1" si="260"/>
        <v>7.1031511212650003</v>
      </c>
      <c r="CH103" s="181">
        <f t="shared" ca="1" si="261"/>
        <v>3.0210583921664256</v>
      </c>
      <c r="CI103" s="181">
        <f t="shared" ca="1" si="262"/>
        <v>12.58403470385009</v>
      </c>
      <c r="CJ103" s="181">
        <f t="shared" ca="1" si="263"/>
        <v>1141.8555820786878</v>
      </c>
      <c r="CK103" s="183">
        <f t="shared" ca="1" si="264"/>
        <v>0.28266619187996261</v>
      </c>
      <c r="CL103" s="79"/>
      <c r="CM103" s="181">
        <f t="shared" si="265"/>
        <v>-0.81033009044381243</v>
      </c>
      <c r="CN103" s="181">
        <f t="shared" si="266"/>
        <v>-1.2991691248687847</v>
      </c>
      <c r="CO103" s="181">
        <f t="shared" ca="1" si="267"/>
        <v>767.65915030165172</v>
      </c>
      <c r="CP103" s="184"/>
      <c r="CQ103" s="80">
        <f t="shared" si="268"/>
        <v>0.81258781826201987</v>
      </c>
      <c r="CR103" s="80">
        <f t="shared" si="269"/>
        <v>2.0547395660493163E-2</v>
      </c>
      <c r="CS103" s="80">
        <f t="shared" si="270"/>
        <v>0.32660153704994638</v>
      </c>
      <c r="CT103" s="80">
        <f t="shared" si="271"/>
        <v>0.12979900251908852</v>
      </c>
      <c r="CU103" s="80">
        <f t="shared" si="272"/>
        <v>2.6482437120087152E-3</v>
      </c>
      <c r="CV103" s="80">
        <f t="shared" si="273"/>
        <v>0.1309993149020299</v>
      </c>
      <c r="CW103" s="80">
        <f t="shared" si="274"/>
        <v>0.18865839517586078</v>
      </c>
      <c r="CX103" s="80">
        <f t="shared" si="275"/>
        <v>9.6673844029173103E-2</v>
      </c>
      <c r="CY103" s="80">
        <f t="shared" si="276"/>
        <v>4.2406177981370176E-2</v>
      </c>
      <c r="CZ103" s="80">
        <f t="shared" si="277"/>
        <v>4.8684787056688826E-3</v>
      </c>
      <c r="DA103" s="80">
        <f t="shared" si="278"/>
        <v>6.1300960330489106E-3</v>
      </c>
      <c r="DB103" s="80">
        <f t="shared" si="279"/>
        <v>1.7619203040307083</v>
      </c>
      <c r="DC103" s="80"/>
      <c r="DD103" s="80">
        <f t="shared" si="280"/>
        <v>0.46119442315471343</v>
      </c>
      <c r="DE103" s="80">
        <f t="shared" si="281"/>
        <v>1.1661932502558325E-2</v>
      </c>
      <c r="DF103" s="80">
        <f t="shared" si="282"/>
        <v>0.18536680478838166</v>
      </c>
      <c r="DG103" s="80">
        <f t="shared" si="283"/>
        <v>7.3669054282506446E-2</v>
      </c>
      <c r="DH103" s="80">
        <f t="shared" si="284"/>
        <v>1.5030439832893596E-3</v>
      </c>
      <c r="DI103" s="80">
        <f t="shared" si="285"/>
        <v>7.43503066525458E-2</v>
      </c>
      <c r="DJ103" s="80">
        <f t="shared" si="286"/>
        <v>0.10707544191656734</v>
      </c>
      <c r="DK103" s="80">
        <f t="shared" si="287"/>
        <v>5.486845449707025E-2</v>
      </c>
      <c r="DL103" s="80">
        <f t="shared" si="288"/>
        <v>2.406815897652036E-2</v>
      </c>
      <c r="DM103" s="80">
        <f t="shared" si="289"/>
        <v>2.7631662422706437E-3</v>
      </c>
      <c r="DN103" s="80">
        <f t="shared" si="290"/>
        <v>3.4792130035763923E-3</v>
      </c>
      <c r="DO103" s="80">
        <f t="shared" si="291"/>
        <v>1.0000000000000002</v>
      </c>
      <c r="DP103" s="80">
        <f t="shared" si="292"/>
        <v>50.230122723722019</v>
      </c>
      <c r="DQ103" s="80">
        <f t="shared" si="293"/>
        <v>0.78556295072090387</v>
      </c>
      <c r="DR103" s="80">
        <f t="shared" si="294"/>
        <v>2.9294380987195601E-2</v>
      </c>
      <c r="DS103" s="80">
        <f t="shared" si="295"/>
        <v>5.9042182795382543E-2</v>
      </c>
      <c r="DT103" s="80">
        <f t="shared" si="296"/>
        <v>0.13347920007126313</v>
      </c>
      <c r="DU103" s="80">
        <f t="shared" si="297"/>
        <v>2.3964757709251101E-3</v>
      </c>
      <c r="DV103" s="80">
        <f t="shared" si="298"/>
        <v>0.30517759847560066</v>
      </c>
      <c r="DW103" s="80">
        <f t="shared" si="299"/>
        <v>0.3830420097936067</v>
      </c>
      <c r="DX103" s="80">
        <f t="shared" si="300"/>
        <v>8.8739877603507007E-3</v>
      </c>
      <c r="DY103" s="80">
        <f t="shared" si="301"/>
        <v>2.321292385432269E-3</v>
      </c>
      <c r="DZ103" s="80">
        <f t="shared" si="302"/>
        <v>1.6908094964282472E-4</v>
      </c>
      <c r="EA103" s="80">
        <f t="shared" si="303"/>
        <v>1.7093591597103037</v>
      </c>
      <c r="EB103" s="80"/>
      <c r="EC103" s="80">
        <f t="shared" si="304"/>
        <v>1.5711259014418077</v>
      </c>
      <c r="ED103" s="80">
        <f t="shared" si="305"/>
        <v>5.8588761974391203E-2</v>
      </c>
      <c r="EE103" s="80">
        <f t="shared" si="306"/>
        <v>0.17712654838614764</v>
      </c>
      <c r="EF103" s="80">
        <f t="shared" si="307"/>
        <v>0.13347920007126313</v>
      </c>
      <c r="EG103" s="80">
        <f t="shared" si="308"/>
        <v>2.3964757709251101E-3</v>
      </c>
      <c r="EH103" s="80">
        <f t="shared" si="309"/>
        <v>0.30517759847560066</v>
      </c>
      <c r="EI103" s="80">
        <f t="shared" si="310"/>
        <v>0.3830420097936067</v>
      </c>
      <c r="EJ103" s="80">
        <f t="shared" si="311"/>
        <v>8.8739877603507007E-3</v>
      </c>
      <c r="EK103" s="80">
        <f t="shared" si="312"/>
        <v>2.321292385432269E-3</v>
      </c>
      <c r="EL103" s="80">
        <f t="shared" si="313"/>
        <v>5.0724284892847415E-4</v>
      </c>
      <c r="EM103" s="80">
        <f t="shared" si="314"/>
        <v>2.6426390189084534</v>
      </c>
      <c r="EN103" s="80">
        <f t="shared" si="315"/>
        <v>2.2704576588286018</v>
      </c>
      <c r="EO103" s="80"/>
      <c r="EP103" s="80">
        <f t="shared" si="316"/>
        <v>1.7835874179562716</v>
      </c>
      <c r="EQ103" s="80">
        <f t="shared" si="317"/>
        <v>6.6511651673021227E-2</v>
      </c>
      <c r="ER103" s="80">
        <f t="shared" si="318"/>
        <v>0.21641258204372837</v>
      </c>
      <c r="ES103" s="80">
        <f t="shared" si="319"/>
        <v>5.169297019974084E-2</v>
      </c>
      <c r="ET103" s="80">
        <f t="shared" si="320"/>
        <v>0.26810555224346921</v>
      </c>
      <c r="EU103" s="80">
        <f t="shared" si="321"/>
        <v>0.3030588720961146</v>
      </c>
      <c r="EV103" s="80">
        <f t="shared" si="322"/>
        <v>5.4410967682940944E-3</v>
      </c>
      <c r="EW103" s="80">
        <f t="shared" si="323"/>
        <v>0.69289281576184736</v>
      </c>
      <c r="EX103" s="80">
        <f t="shared" si="324"/>
        <v>0.86968066478899464</v>
      </c>
      <c r="EY103" s="80">
        <f t="shared" si="325"/>
        <v>4.0296026949679042E-2</v>
      </c>
      <c r="EZ103" s="80">
        <f t="shared" si="326"/>
        <v>1.054079214977042E-2</v>
      </c>
      <c r="FA103" s="80">
        <f t="shared" si="327"/>
        <v>7.6778227415712902E-4</v>
      </c>
      <c r="FB103" s="80">
        <f t="shared" si="328"/>
        <v>4.0408826726616196</v>
      </c>
      <c r="FC103" s="80">
        <f t="shared" si="329"/>
        <v>7.1224553173467001E-2</v>
      </c>
      <c r="FD103" s="80">
        <f t="shared" si="330"/>
        <v>0.12140715573320371</v>
      </c>
      <c r="FE103" s="80">
        <f t="shared" si="331"/>
        <v>4.0296026949679042E-2</v>
      </c>
      <c r="FF103" s="80">
        <f t="shared" si="332"/>
        <v>1.1396943250061797E-2</v>
      </c>
      <c r="FG103" s="80">
        <f t="shared" si="333"/>
        <v>0.10250781939683329</v>
      </c>
      <c r="FH103" s="80">
        <f t="shared" si="334"/>
        <v>3.8389113707856451E-4</v>
      </c>
      <c r="FI103" s="184">
        <f t="shared" si="335"/>
        <v>0.75539201100502096</v>
      </c>
      <c r="FJ103" s="80">
        <f t="shared" si="336"/>
        <v>0.1202798384264705</v>
      </c>
      <c r="FK103" s="80">
        <f t="shared" si="337"/>
        <v>1.0302565301651443</v>
      </c>
      <c r="FL103" s="80">
        <f t="shared" si="338"/>
        <v>0.75539201100502096</v>
      </c>
      <c r="FM103" s="80">
        <f t="shared" si="339"/>
        <v>2.9246041469059838</v>
      </c>
      <c r="FN103" s="80">
        <f t="shared" si="340"/>
        <v>-2.4873823988381685</v>
      </c>
      <c r="FO103" s="80">
        <f t="shared" si="341"/>
        <v>-2.487382398838168</v>
      </c>
      <c r="FP103" s="80">
        <f t="shared" si="342"/>
        <v>0.50230122723722026</v>
      </c>
      <c r="FQ103" s="185">
        <f t="shared" ca="1" si="343"/>
        <v>1486.3959600313428</v>
      </c>
      <c r="FR103" s="185">
        <f t="shared" ca="1" si="344"/>
        <v>9.6994352000544026</v>
      </c>
      <c r="FS103" s="80">
        <f t="shared" ca="1" si="345"/>
        <v>0.14863959600313428</v>
      </c>
      <c r="FT103" s="184">
        <f t="shared" ca="1" si="346"/>
        <v>-0.60052582522985465</v>
      </c>
      <c r="FU103" s="184">
        <f t="shared" ca="1" si="347"/>
        <v>5.6719841610530812</v>
      </c>
      <c r="FV103" s="80">
        <f t="shared" si="348"/>
        <v>173.0995450066182</v>
      </c>
      <c r="FW103" s="80">
        <f t="shared" si="349"/>
        <v>6.6776832393607266E-2</v>
      </c>
      <c r="FX103" s="184">
        <f t="shared" si="350"/>
        <v>69.57092640227188</v>
      </c>
      <c r="FY103" s="184">
        <f t="shared" si="351"/>
        <v>314.29909935431829</v>
      </c>
      <c r="FZ103" s="184">
        <f t="shared" si="352"/>
        <v>1.6611494615586205E-3</v>
      </c>
      <c r="GA103" s="184">
        <f t="shared" si="353"/>
        <v>0.44142671560299496</v>
      </c>
      <c r="GB103" s="80">
        <f t="shared" si="354"/>
        <v>0.91541778850696776</v>
      </c>
      <c r="GC103" s="80">
        <f t="shared" si="355"/>
        <v>0.19019695732038619</v>
      </c>
      <c r="GD103" s="80">
        <f t="shared" si="356"/>
        <v>0.13243313753747718</v>
      </c>
      <c r="GE103" s="80">
        <f t="shared" si="357"/>
        <v>0.88179537812723796</v>
      </c>
      <c r="GF103" s="80">
        <f t="shared" si="358"/>
        <v>4.2931756557257006E-2</v>
      </c>
      <c r="GG103" s="80">
        <f t="shared" si="359"/>
        <v>0.23183431892264761</v>
      </c>
      <c r="GH103" s="80">
        <f t="shared" si="360"/>
        <v>0.86756686246252279</v>
      </c>
      <c r="GI103" s="80">
        <f t="shared" si="361"/>
        <v>0.39697701233631771</v>
      </c>
      <c r="GJ103" s="80">
        <f t="shared" si="362"/>
        <v>-1.9609059394458467E-2</v>
      </c>
      <c r="GK103" s="80">
        <f t="shared" si="363"/>
        <v>3.3851667620830292E-2</v>
      </c>
      <c r="GL103" s="80">
        <f t="shared" si="364"/>
        <v>3.3851667620830292E-2</v>
      </c>
      <c r="GM103" s="80">
        <f t="shared" si="365"/>
        <v>0.1979826513018173</v>
      </c>
      <c r="GN103" s="80">
        <f t="shared" si="366"/>
        <v>5.0730543872201952E-2</v>
      </c>
      <c r="GO103" s="80">
        <f t="shared" si="367"/>
        <v>0.64216227188964536</v>
      </c>
      <c r="GP103" s="80">
        <f t="shared" si="368"/>
        <v>0.86968066478899464</v>
      </c>
      <c r="GQ103" s="80">
        <f t="shared" si="369"/>
        <v>4.0296026949679042E-2</v>
      </c>
      <c r="GR103" s="80">
        <f t="shared" si="370"/>
        <v>441.1606626232707</v>
      </c>
      <c r="GS103" s="80">
        <f t="shared" si="371"/>
        <v>11.760576984757105</v>
      </c>
      <c r="GT103" s="80">
        <f t="shared" si="372"/>
        <v>2.3173923700171049</v>
      </c>
      <c r="GU103" s="80">
        <f t="shared" si="373"/>
        <v>9.5302761216953413E-6</v>
      </c>
      <c r="GV103" s="80">
        <f t="shared" si="374"/>
        <v>1953.8235820756922</v>
      </c>
      <c r="GW103" s="80">
        <f t="shared" si="375"/>
        <v>-8.4031128016895992E-3</v>
      </c>
      <c r="GX103" s="184">
        <f t="shared" ca="1" si="376"/>
        <v>25.55865970385009</v>
      </c>
      <c r="GY103" s="81" t="e">
        <f>#REF!</f>
        <v>#REF!</v>
      </c>
      <c r="GZ103" s="81" t="e">
        <f>#REF!</f>
        <v>#REF!</v>
      </c>
      <c r="HA103" s="81">
        <f t="shared" si="377"/>
        <v>4.9931154264164306</v>
      </c>
      <c r="HB103" s="81">
        <f t="shared" si="378"/>
        <v>4.3369461529963118</v>
      </c>
      <c r="HC103" s="81" t="e">
        <f t="shared" si="379"/>
        <v>#REF!</v>
      </c>
      <c r="HD103" s="80">
        <f t="shared" si="380"/>
        <v>441.1606626232707</v>
      </c>
      <c r="HE103" s="80">
        <f t="shared" si="381"/>
        <v>11.760576984757105</v>
      </c>
      <c r="HF103" s="81">
        <f t="shared" si="382"/>
        <v>-1.1024653337251777</v>
      </c>
      <c r="HG103" s="81"/>
      <c r="HH103" s="82">
        <f t="shared" si="383"/>
        <v>0.23727541569094171</v>
      </c>
      <c r="HI103" s="82">
        <f t="shared" si="384"/>
        <v>0.69289281576184736</v>
      </c>
      <c r="HJ103" s="82">
        <f t="shared" si="385"/>
        <v>4.0296026949679042E-2</v>
      </c>
      <c r="HK103" s="82">
        <f t="shared" si="386"/>
        <v>0</v>
      </c>
      <c r="HL103" s="82">
        <f t="shared" si="387"/>
        <v>3.0928526223787958E-2</v>
      </c>
      <c r="HM103" s="82">
        <f t="shared" si="388"/>
        <v>0</v>
      </c>
      <c r="HN103" s="82">
        <f t="shared" si="389"/>
        <v>0</v>
      </c>
      <c r="HO103" s="82">
        <f t="shared" si="390"/>
        <v>5.169297019974084E-2</v>
      </c>
      <c r="HP103" s="82">
        <f t="shared" si="391"/>
        <v>0.18548405581994043</v>
      </c>
      <c r="HQ103" s="82">
        <f t="shared" si="392"/>
        <v>0.25508871155527602</v>
      </c>
      <c r="HR103" s="82">
        <f t="shared" si="393"/>
        <v>0.48662676921759085</v>
      </c>
      <c r="HS103" s="82">
        <f t="shared" si="394"/>
        <v>0.16664131352767542</v>
      </c>
      <c r="HT103" s="82">
        <f t="shared" si="395"/>
        <v>6.7059378547001156E-2</v>
      </c>
      <c r="HU103" s="82">
        <f t="shared" si="396"/>
        <v>2.2963929714325166E-2</v>
      </c>
      <c r="HV103" s="82">
        <f t="shared" si="397"/>
        <v>4.0296026949679042E-2</v>
      </c>
      <c r="HW103" s="82"/>
      <c r="HX103" s="186">
        <f t="shared" si="398"/>
        <v>-8.8295299002865523E-7</v>
      </c>
      <c r="HY103" s="186">
        <f t="shared" si="399"/>
        <v>1.6694201417061898E-12</v>
      </c>
      <c r="HZ103" s="186">
        <f t="shared" si="400"/>
        <v>2.6801972899724968E-5</v>
      </c>
      <c r="IA103" s="186">
        <f t="shared" si="401"/>
        <v>7.3587977751503314E-9</v>
      </c>
      <c r="IB103" s="82">
        <f t="shared" si="402"/>
        <v>2.3173923700171049</v>
      </c>
      <c r="IC103" s="82" t="e">
        <f t="shared" ca="1" si="403"/>
        <v>#REF!</v>
      </c>
      <c r="ID103" s="82" t="e">
        <f ca="1">ID$8+ID$9*IE103+ID$10*#REF!+ID$11*EW103/(EW103+EU103)</f>
        <v>#REF!</v>
      </c>
      <c r="IE103" s="82" t="e">
        <f t="shared" ca="1" si="404"/>
        <v>#REF!</v>
      </c>
      <c r="IF103" s="82" t="e">
        <f ca="1">IF$8+IF$9*IE103+IF$10*#REF!+IF$11*(EW103/(EW103+EU103))</f>
        <v>#REF!</v>
      </c>
      <c r="IG103" s="82" t="e">
        <f t="shared" ca="1" si="405"/>
        <v>#REF!</v>
      </c>
      <c r="IH103" s="184">
        <f t="shared" si="406"/>
        <v>6.6776832393607266E-2</v>
      </c>
      <c r="II103" s="187">
        <f t="shared" si="407"/>
        <v>-25</v>
      </c>
      <c r="IJ103" s="187"/>
      <c r="IK103" s="82">
        <f t="shared" si="408"/>
        <v>2.0720099169162456</v>
      </c>
      <c r="IL103" s="187">
        <f t="shared" si="409"/>
        <v>1953.8235820756922</v>
      </c>
      <c r="IM103" s="186">
        <f t="shared" si="410"/>
        <v>1.1967965171072875E-5</v>
      </c>
    </row>
    <row r="104" spans="1:247" ht="14" x14ac:dyDescent="0.2">
      <c r="A104" s="189">
        <v>2001</v>
      </c>
      <c r="F104" s="193">
        <v>48.823770248800678</v>
      </c>
      <c r="G104" s="193">
        <v>1.6413013084854011</v>
      </c>
      <c r="H104" s="193">
        <v>16.650309659574791</v>
      </c>
      <c r="I104" s="193">
        <v>9.3255910545874414</v>
      </c>
      <c r="J104" s="193">
        <v>0.18785978832061823</v>
      </c>
      <c r="K104" s="193">
        <v>5.2798487875373743</v>
      </c>
      <c r="L104" s="193">
        <v>10.579472289634815</v>
      </c>
      <c r="M104" s="193">
        <v>2.9958692558498585</v>
      </c>
      <c r="N104" s="193">
        <v>1.9972461705665725</v>
      </c>
      <c r="O104" s="197">
        <v>0.37</v>
      </c>
      <c r="P104" s="197">
        <v>0.43504372032143168</v>
      </c>
      <c r="Q104" s="194">
        <v>1.5</v>
      </c>
      <c r="R104" s="176">
        <f t="shared" ca="1" si="216"/>
        <v>14.237620075672934</v>
      </c>
      <c r="T104" s="4">
        <v>48.76</v>
      </c>
      <c r="U104" s="4">
        <v>1.66</v>
      </c>
      <c r="V104" s="4">
        <v>6.58</v>
      </c>
      <c r="W104" s="4">
        <v>7.77</v>
      </c>
      <c r="X104" s="4">
        <v>0.24</v>
      </c>
      <c r="Y104" s="4">
        <v>12.43</v>
      </c>
      <c r="Z104" s="4">
        <v>21.07</v>
      </c>
      <c r="AA104" s="4">
        <v>0.63</v>
      </c>
      <c r="AB104" s="4">
        <v>0.34251247756490028</v>
      </c>
      <c r="AC104" s="4">
        <v>0</v>
      </c>
      <c r="AE104" s="177">
        <f t="shared" ca="1" si="217"/>
        <v>1451.6178027343096</v>
      </c>
      <c r="AF104" s="178">
        <f t="shared" ca="1" si="218"/>
        <v>1178.4678027343098</v>
      </c>
      <c r="AG104" s="178">
        <f t="shared" ca="1" si="219"/>
        <v>9.4347289839545105</v>
      </c>
      <c r="AH104" s="175"/>
      <c r="AI104" s="179">
        <f t="shared" ca="1" si="220"/>
        <v>1497.5476645403317</v>
      </c>
      <c r="AJ104" s="179">
        <f t="shared" ca="1" si="221"/>
        <v>10.840432174365315</v>
      </c>
      <c r="AK104" s="179"/>
      <c r="AL104" s="179">
        <f t="shared" si="222"/>
        <v>1465.3340973642191</v>
      </c>
      <c r="AM104" s="179">
        <f t="shared" si="223"/>
        <v>8.1370815666001004</v>
      </c>
      <c r="AN104" s="180"/>
      <c r="AO104" s="179">
        <f t="shared" ca="1" si="224"/>
        <v>1448.0843862632062</v>
      </c>
      <c r="AP104" s="179">
        <f t="shared" ca="1" si="225"/>
        <v>1174.9343862632063</v>
      </c>
      <c r="AQ104" s="179">
        <f t="shared" ca="1" si="226"/>
        <v>8.812163687254813</v>
      </c>
      <c r="AR104" s="179"/>
      <c r="AS104" s="179">
        <f t="shared" ca="1" si="227"/>
        <v>1468.474778559038</v>
      </c>
      <c r="AT104" s="179">
        <f t="shared" ca="1" si="228"/>
        <v>1195.3247785590379</v>
      </c>
      <c r="AU104" s="181">
        <f t="shared" ca="1" si="229"/>
        <v>9.6482827552580872</v>
      </c>
      <c r="AV104" s="80"/>
      <c r="AW104" s="181">
        <f t="shared" si="230"/>
        <v>1478.6875711316345</v>
      </c>
      <c r="AX104" s="181">
        <f t="shared" si="231"/>
        <v>1205.5375711316346</v>
      </c>
      <c r="AY104" s="181">
        <f t="shared" ca="1" si="232"/>
        <v>1497.5476645403317</v>
      </c>
      <c r="AZ104" s="181">
        <f t="shared" ca="1" si="233"/>
        <v>1224.3976645403318</v>
      </c>
      <c r="BA104" s="181">
        <f t="shared" ca="1" si="234"/>
        <v>10.840432174365315</v>
      </c>
      <c r="BB104" s="181"/>
      <c r="BC104" s="181">
        <f t="shared" si="235"/>
        <v>1465.3340973642191</v>
      </c>
      <c r="BD104" s="181">
        <f t="shared" si="236"/>
        <v>8.1370815666001004</v>
      </c>
      <c r="BE104" s="181">
        <f t="shared" si="237"/>
        <v>1192.1840973642193</v>
      </c>
      <c r="BF104" s="181"/>
      <c r="BG104" s="181">
        <f t="shared" ca="1" si="238"/>
        <v>10.259585426827892</v>
      </c>
      <c r="BH104" s="181">
        <f t="shared" ca="1" si="239"/>
        <v>12.47662764992601</v>
      </c>
      <c r="BI104" s="181">
        <f t="shared" ca="1" si="240"/>
        <v>1184.2037309862362</v>
      </c>
      <c r="BJ104" s="181">
        <f t="shared" ca="1" si="241"/>
        <v>1206.0696013717675</v>
      </c>
      <c r="BK104" s="181">
        <f t="shared" ca="1" si="242"/>
        <v>1206.0696013717675</v>
      </c>
      <c r="BL104" s="181"/>
      <c r="BM104" s="181">
        <f t="shared" si="243"/>
        <v>1187.774991414241</v>
      </c>
      <c r="BN104" s="180"/>
      <c r="BO104" s="182">
        <f t="shared" ca="1" si="244"/>
        <v>0.72152833970603325</v>
      </c>
      <c r="BP104" s="182">
        <f t="shared" ca="1" si="245"/>
        <v>0.63251536228036032</v>
      </c>
      <c r="BQ104" s="182">
        <f t="shared" ca="1" si="246"/>
        <v>0.11543346892336823</v>
      </c>
      <c r="BR104" s="182">
        <f t="shared" ca="1" si="247"/>
        <v>1.9331636893675723E-2</v>
      </c>
      <c r="BS104" s="182">
        <f t="shared" ca="1" si="248"/>
        <v>1.403622622061383E-2</v>
      </c>
      <c r="BT104" s="182">
        <f t="shared" ca="1" si="249"/>
        <v>4.6981384865419473E-2</v>
      </c>
      <c r="BU104" s="182">
        <f t="shared" si="250"/>
        <v>0.1365706322101885</v>
      </c>
      <c r="BV104" s="181">
        <f t="shared" ca="1" si="251"/>
        <v>0.96486871139362607</v>
      </c>
      <c r="BW104" s="180"/>
      <c r="BX104" s="182">
        <f t="shared" si="252"/>
        <v>0.72278623571324285</v>
      </c>
      <c r="BY104" s="182">
        <f t="shared" si="253"/>
        <v>0.10704729667057983</v>
      </c>
      <c r="BZ104" s="182">
        <f t="shared" si="254"/>
        <v>6.9808210096855408E-2</v>
      </c>
      <c r="CA104" s="182">
        <f t="shared" si="255"/>
        <v>4.5723918516999071E-2</v>
      </c>
      <c r="CB104" s="182">
        <f t="shared" si="256"/>
        <v>5.2476999277250767E-2</v>
      </c>
      <c r="CC104" s="182">
        <f t="shared" si="257"/>
        <v>0</v>
      </c>
      <c r="CD104" s="182">
        <f t="shared" si="258"/>
        <v>0.99784266027492796</v>
      </c>
      <c r="CE104" s="182">
        <f t="shared" si="259"/>
        <v>0.35391177150452402</v>
      </c>
      <c r="CF104" s="180"/>
      <c r="CG104" s="181">
        <f t="shared" ca="1" si="260"/>
        <v>10.122129470429172</v>
      </c>
      <c r="CH104" s="181">
        <f t="shared" ca="1" si="261"/>
        <v>4.8696630430368533</v>
      </c>
      <c r="CI104" s="181">
        <f t="shared" ca="1" si="262"/>
        <v>11.152270307683471</v>
      </c>
      <c r="CJ104" s="181">
        <f t="shared" ca="1" si="263"/>
        <v>1185.7943651219653</v>
      </c>
      <c r="CK104" s="183">
        <f t="shared" ca="1" si="264"/>
        <v>0.28511101381147297</v>
      </c>
      <c r="CL104" s="79"/>
      <c r="CM104" s="181">
        <f t="shared" si="265"/>
        <v>3.1597989560465707</v>
      </c>
      <c r="CN104" s="181">
        <f t="shared" si="266"/>
        <v>3.0569192846334055</v>
      </c>
      <c r="CO104" s="181">
        <f t="shared" ca="1" si="267"/>
        <v>833.59955451187204</v>
      </c>
      <c r="CP104" s="184"/>
      <c r="CQ104" s="80">
        <f t="shared" si="268"/>
        <v>0.81258781826201987</v>
      </c>
      <c r="CR104" s="80">
        <f t="shared" si="269"/>
        <v>2.0547395660493163E-2</v>
      </c>
      <c r="CS104" s="80">
        <f t="shared" si="270"/>
        <v>0.32660153704994638</v>
      </c>
      <c r="CT104" s="80">
        <f t="shared" si="271"/>
        <v>0.12979900251908852</v>
      </c>
      <c r="CU104" s="80">
        <f t="shared" si="272"/>
        <v>2.6482437120087152E-3</v>
      </c>
      <c r="CV104" s="80">
        <f t="shared" si="273"/>
        <v>0.1309993149020299</v>
      </c>
      <c r="CW104" s="80">
        <f t="shared" si="274"/>
        <v>0.18865839517586078</v>
      </c>
      <c r="CX104" s="80">
        <f t="shared" si="275"/>
        <v>9.6673844029173103E-2</v>
      </c>
      <c r="CY104" s="80">
        <f t="shared" si="276"/>
        <v>4.2406177981370176E-2</v>
      </c>
      <c r="CZ104" s="80">
        <f t="shared" si="277"/>
        <v>4.8684787056688826E-3</v>
      </c>
      <c r="DA104" s="80">
        <f t="shared" si="278"/>
        <v>6.1300960330489106E-3</v>
      </c>
      <c r="DB104" s="80">
        <f t="shared" si="279"/>
        <v>1.7619203040307083</v>
      </c>
      <c r="DC104" s="80"/>
      <c r="DD104" s="80">
        <f t="shared" si="280"/>
        <v>0.46119442315471343</v>
      </c>
      <c r="DE104" s="80">
        <f t="shared" si="281"/>
        <v>1.1661932502558325E-2</v>
      </c>
      <c r="DF104" s="80">
        <f t="shared" si="282"/>
        <v>0.18536680478838166</v>
      </c>
      <c r="DG104" s="80">
        <f t="shared" si="283"/>
        <v>7.3669054282506446E-2</v>
      </c>
      <c r="DH104" s="80">
        <f t="shared" si="284"/>
        <v>1.5030439832893596E-3</v>
      </c>
      <c r="DI104" s="80">
        <f t="shared" si="285"/>
        <v>7.43503066525458E-2</v>
      </c>
      <c r="DJ104" s="80">
        <f t="shared" si="286"/>
        <v>0.10707544191656734</v>
      </c>
      <c r="DK104" s="80">
        <f t="shared" si="287"/>
        <v>5.486845449707025E-2</v>
      </c>
      <c r="DL104" s="80">
        <f t="shared" si="288"/>
        <v>2.406815897652036E-2</v>
      </c>
      <c r="DM104" s="80">
        <f t="shared" si="289"/>
        <v>2.7631662422706437E-3</v>
      </c>
      <c r="DN104" s="80">
        <f t="shared" si="290"/>
        <v>3.4792130035763923E-3</v>
      </c>
      <c r="DO104" s="80">
        <f t="shared" si="291"/>
        <v>1.0000000000000002</v>
      </c>
      <c r="DP104" s="80">
        <f t="shared" si="292"/>
        <v>50.230122723722019</v>
      </c>
      <c r="DQ104" s="80">
        <f t="shared" si="293"/>
        <v>0.81152647197354377</v>
      </c>
      <c r="DR104" s="80">
        <f t="shared" si="294"/>
        <v>2.0781483948181495E-2</v>
      </c>
      <c r="DS104" s="80">
        <f t="shared" si="295"/>
        <v>6.4534478869371623E-2</v>
      </c>
      <c r="DT104" s="80">
        <f t="shared" si="296"/>
        <v>0.10814738107963655</v>
      </c>
      <c r="DU104" s="80">
        <f t="shared" si="297"/>
        <v>3.3832599118942732E-3</v>
      </c>
      <c r="DV104" s="80">
        <f t="shared" si="298"/>
        <v>0.30840305276843222</v>
      </c>
      <c r="DW104" s="80">
        <f t="shared" si="299"/>
        <v>0.37573068651542335</v>
      </c>
      <c r="DX104" s="80">
        <f t="shared" si="300"/>
        <v>1.016474961640171E-2</v>
      </c>
      <c r="DY104" s="80">
        <f t="shared" si="301"/>
        <v>3.6361679642967883E-3</v>
      </c>
      <c r="DZ104" s="80">
        <f t="shared" si="302"/>
        <v>0</v>
      </c>
      <c r="EA104" s="80">
        <f t="shared" si="303"/>
        <v>1.7063077326471818</v>
      </c>
      <c r="EB104" s="80"/>
      <c r="EC104" s="80">
        <f t="shared" si="304"/>
        <v>1.6230529439470875</v>
      </c>
      <c r="ED104" s="80">
        <f t="shared" si="305"/>
        <v>4.156296789636299E-2</v>
      </c>
      <c r="EE104" s="80">
        <f t="shared" si="306"/>
        <v>0.19360343660811485</v>
      </c>
      <c r="EF104" s="80">
        <f t="shared" si="307"/>
        <v>0.10814738107963655</v>
      </c>
      <c r="EG104" s="80">
        <f t="shared" si="308"/>
        <v>3.3832599118942732E-3</v>
      </c>
      <c r="EH104" s="80">
        <f t="shared" si="309"/>
        <v>0.30840305276843222</v>
      </c>
      <c r="EI104" s="80">
        <f t="shared" si="310"/>
        <v>0.37573068651542335</v>
      </c>
      <c r="EJ104" s="80">
        <f t="shared" si="311"/>
        <v>1.016474961640171E-2</v>
      </c>
      <c r="EK104" s="80">
        <f t="shared" si="312"/>
        <v>3.6361679642967883E-3</v>
      </c>
      <c r="EL104" s="80">
        <f t="shared" si="313"/>
        <v>0</v>
      </c>
      <c r="EM104" s="80">
        <f t="shared" si="314"/>
        <v>2.6676846463076509</v>
      </c>
      <c r="EN104" s="80">
        <f t="shared" si="315"/>
        <v>2.2491414074390748</v>
      </c>
      <c r="EO104" s="80"/>
      <c r="EP104" s="80">
        <f t="shared" si="316"/>
        <v>1.8252377913486431</v>
      </c>
      <c r="EQ104" s="80">
        <f t="shared" si="317"/>
        <v>4.6740496055885469E-2</v>
      </c>
      <c r="ER104" s="80">
        <f t="shared" si="318"/>
        <v>0.17476220865135694</v>
      </c>
      <c r="ES104" s="80">
        <f t="shared" si="319"/>
        <v>0.11553212861385448</v>
      </c>
      <c r="ET104" s="80">
        <f t="shared" si="320"/>
        <v>0.29029433726521142</v>
      </c>
      <c r="EU104" s="80">
        <f t="shared" si="321"/>
        <v>0.24323875289230371</v>
      </c>
      <c r="EV104" s="80">
        <f t="shared" si="322"/>
        <v>7.6094299599700861E-3</v>
      </c>
      <c r="EW104" s="80">
        <f t="shared" si="323"/>
        <v>0.69364207616209883</v>
      </c>
      <c r="EX104" s="80">
        <f t="shared" si="324"/>
        <v>0.8450714450873491</v>
      </c>
      <c r="EY104" s="80">
        <f t="shared" si="325"/>
        <v>4.5723918516999071E-2</v>
      </c>
      <c r="EZ104" s="80">
        <f t="shared" si="326"/>
        <v>1.6356511865806708E-2</v>
      </c>
      <c r="FA104" s="80">
        <f t="shared" si="327"/>
        <v>0</v>
      </c>
      <c r="FB104" s="80">
        <f t="shared" si="328"/>
        <v>4.0139147591542681</v>
      </c>
      <c r="FC104" s="80">
        <f t="shared" si="329"/>
        <v>1.147300644273061E-2</v>
      </c>
      <c r="FD104" s="80">
        <f t="shared" si="330"/>
        <v>4.1599565479163658E-2</v>
      </c>
      <c r="FE104" s="80">
        <f t="shared" si="331"/>
        <v>4.5723918516999071E-2</v>
      </c>
      <c r="FF104" s="80">
        <f t="shared" si="332"/>
        <v>6.9808210096855408E-2</v>
      </c>
      <c r="FG104" s="80">
        <f t="shared" si="333"/>
        <v>5.2476999277250767E-2</v>
      </c>
      <c r="FH104" s="80">
        <f t="shared" si="334"/>
        <v>0</v>
      </c>
      <c r="FI104" s="184">
        <f t="shared" si="335"/>
        <v>0.72278623571324285</v>
      </c>
      <c r="FJ104" s="80">
        <f t="shared" si="336"/>
        <v>0.10704729667057983</v>
      </c>
      <c r="FK104" s="80">
        <f t="shared" si="337"/>
        <v>0.99784266027492796</v>
      </c>
      <c r="FL104" s="80">
        <f t="shared" si="338"/>
        <v>0.72278623571324285</v>
      </c>
      <c r="FM104" s="80">
        <f t="shared" si="339"/>
        <v>3.0509728117699364</v>
      </c>
      <c r="FN104" s="80">
        <f t="shared" si="340"/>
        <v>-2.3168904151269469</v>
      </c>
      <c r="FO104" s="80">
        <f t="shared" si="341"/>
        <v>-2.3168904151269469</v>
      </c>
      <c r="FP104" s="80">
        <f t="shared" si="342"/>
        <v>0.50230122723722026</v>
      </c>
      <c r="FQ104" s="185">
        <f t="shared" ca="1" si="343"/>
        <v>1497.5476645403317</v>
      </c>
      <c r="FR104" s="185">
        <f t="shared" ca="1" si="344"/>
        <v>10.840432174365315</v>
      </c>
      <c r="FS104" s="80">
        <f t="shared" ca="1" si="345"/>
        <v>0.14975476645403316</v>
      </c>
      <c r="FT104" s="184">
        <f t="shared" ca="1" si="346"/>
        <v>-0.54326833052628209</v>
      </c>
      <c r="FU104" s="184">
        <f t="shared" ca="1" si="347"/>
        <v>5.6749647479623988</v>
      </c>
      <c r="FV104" s="80">
        <f t="shared" si="348"/>
        <v>174.67452495893571</v>
      </c>
      <c r="FW104" s="80">
        <f t="shared" si="349"/>
        <v>7.6489456375965936E-2</v>
      </c>
      <c r="FX104" s="184">
        <f t="shared" si="350"/>
        <v>74.037386042170851</v>
      </c>
      <c r="FY104" s="184">
        <f t="shared" si="351"/>
        <v>317.63465174590988</v>
      </c>
      <c r="FZ104" s="184">
        <f t="shared" si="352"/>
        <v>1.6611494615586205E-3</v>
      </c>
      <c r="GA104" s="184">
        <f t="shared" si="353"/>
        <v>0.35391177150452402</v>
      </c>
      <c r="GB104" s="80">
        <f t="shared" si="354"/>
        <v>0.89840479356431824</v>
      </c>
      <c r="GC104" s="80">
        <f t="shared" si="355"/>
        <v>0.17374563111247057</v>
      </c>
      <c r="GD104" s="80">
        <f t="shared" si="356"/>
        <v>0.13126861559603198</v>
      </c>
      <c r="GE104" s="80">
        <f t="shared" si="357"/>
        <v>0.83772737533026009</v>
      </c>
      <c r="GF104" s="80">
        <f t="shared" si="358"/>
        <v>8.7680447281411888E-2</v>
      </c>
      <c r="GG104" s="80">
        <f t="shared" si="359"/>
        <v>0.2317657464495731</v>
      </c>
      <c r="GH104" s="80">
        <f t="shared" si="360"/>
        <v>0.86873138440396802</v>
      </c>
      <c r="GI104" s="80">
        <f t="shared" si="361"/>
        <v>0.41107812584220593</v>
      </c>
      <c r="GJ104" s="80">
        <f t="shared" si="362"/>
        <v>-2.3546288855264257E-2</v>
      </c>
      <c r="GK104" s="80">
        <f t="shared" si="363"/>
        <v>3.8974786653774983E-2</v>
      </c>
      <c r="GL104" s="80">
        <f t="shared" si="364"/>
        <v>3.8974786653774983E-2</v>
      </c>
      <c r="GM104" s="80">
        <f t="shared" si="365"/>
        <v>0.19279095979579811</v>
      </c>
      <c r="GN104" s="80">
        <f t="shared" si="366"/>
        <v>6.2620419781906772E-2</v>
      </c>
      <c r="GO104" s="80">
        <f t="shared" si="367"/>
        <v>0.63102165638019203</v>
      </c>
      <c r="GP104" s="80">
        <f t="shared" si="368"/>
        <v>0.8450714450873491</v>
      </c>
      <c r="GQ104" s="80">
        <f t="shared" si="369"/>
        <v>4.5723918516999071E-2</v>
      </c>
      <c r="GR104" s="80">
        <f t="shared" si="370"/>
        <v>438.83438704510172</v>
      </c>
      <c r="GS104" s="80">
        <f t="shared" si="371"/>
        <v>11.668448428099556</v>
      </c>
      <c r="GT104" s="80">
        <f t="shared" si="372"/>
        <v>2.2156026217452776</v>
      </c>
      <c r="GU104" s="80">
        <f t="shared" si="373"/>
        <v>9.1116657819274526E-6</v>
      </c>
      <c r="GV104" s="80">
        <f t="shared" si="374"/>
        <v>1882.0293178876968</v>
      </c>
      <c r="GW104" s="80">
        <f t="shared" si="375"/>
        <v>-7.971201510636159E-3</v>
      </c>
      <c r="GX104" s="184">
        <f t="shared" ca="1" si="376"/>
        <v>24.126895307683469</v>
      </c>
      <c r="GY104" s="81" t="e">
        <f>#REF!</f>
        <v>#REF!</v>
      </c>
      <c r="GZ104" s="81" t="e">
        <f>#REF!</f>
        <v>#REF!</v>
      </c>
      <c r="HA104" s="81">
        <f t="shared" si="377"/>
        <v>4.9931154264164306</v>
      </c>
      <c r="HB104" s="81">
        <f t="shared" si="378"/>
        <v>4.3369461529963118</v>
      </c>
      <c r="HC104" s="81" t="e">
        <f t="shared" si="379"/>
        <v>#REF!</v>
      </c>
      <c r="HD104" s="80">
        <f t="shared" si="380"/>
        <v>438.83438704510172</v>
      </c>
      <c r="HE104" s="80">
        <f t="shared" si="381"/>
        <v>11.668448428099556</v>
      </c>
      <c r="HF104" s="81">
        <f t="shared" si="382"/>
        <v>3.4551503903391847</v>
      </c>
      <c r="HG104" s="81"/>
      <c r="HH104" s="82">
        <f t="shared" si="383"/>
        <v>0.23937517640954317</v>
      </c>
      <c r="HI104" s="82">
        <f t="shared" si="384"/>
        <v>0.69364207616209883</v>
      </c>
      <c r="HJ104" s="82">
        <f t="shared" si="385"/>
        <v>1.147300644273061E-2</v>
      </c>
      <c r="HK104" s="82">
        <f t="shared" si="386"/>
        <v>3.4250912074268461E-2</v>
      </c>
      <c r="HL104" s="82">
        <f t="shared" si="387"/>
        <v>0</v>
      </c>
      <c r="HM104" s="82">
        <f t="shared" si="388"/>
        <v>3.4250912074268461E-2</v>
      </c>
      <c r="HN104" s="82">
        <f t="shared" si="389"/>
        <v>0</v>
      </c>
      <c r="HO104" s="82">
        <f t="shared" si="390"/>
        <v>8.1281216539586018E-2</v>
      </c>
      <c r="HP104" s="82">
        <f t="shared" si="391"/>
        <v>0.17476220865135694</v>
      </c>
      <c r="HQ104" s="82">
        <f t="shared" si="392"/>
        <v>0.25656028947992326</v>
      </c>
      <c r="HR104" s="82">
        <f t="shared" si="393"/>
        <v>0.4983345046949077</v>
      </c>
      <c r="HS104" s="82">
        <f t="shared" si="394"/>
        <v>0.17197473174108446</v>
      </c>
      <c r="HT104" s="82">
        <f t="shared" si="395"/>
        <v>8.1187063269433618E-2</v>
      </c>
      <c r="HU104" s="82">
        <f t="shared" si="396"/>
        <v>2.8017573126218193E-2</v>
      </c>
      <c r="HV104" s="82">
        <f t="shared" si="397"/>
        <v>4.5723918516999071E-2</v>
      </c>
      <c r="HW104" s="82"/>
      <c r="HX104" s="186">
        <f t="shared" si="398"/>
        <v>-8.8186868717277174E-7</v>
      </c>
      <c r="HY104" s="186">
        <f t="shared" si="399"/>
        <v>1.6260035148023798E-12</v>
      </c>
      <c r="HZ104" s="186">
        <f t="shared" si="400"/>
        <v>2.698447191468374E-5</v>
      </c>
      <c r="IA104" s="186">
        <f t="shared" si="401"/>
        <v>7.4380383516007624E-9</v>
      </c>
      <c r="IB104" s="82">
        <f t="shared" si="402"/>
        <v>2.2156026217452776</v>
      </c>
      <c r="IC104" s="82" t="e">
        <f t="shared" ca="1" si="403"/>
        <v>#REF!</v>
      </c>
      <c r="ID104" s="82" t="e">
        <f ca="1">ID$8+ID$9*IE104+ID$10*#REF!+ID$11*EW104/(EW104+EU104)</f>
        <v>#REF!</v>
      </c>
      <c r="IE104" s="82" t="e">
        <f t="shared" ca="1" si="404"/>
        <v>#REF!</v>
      </c>
      <c r="IF104" s="82" t="e">
        <f ca="1">IF$8+IF$9*IE104+IF$10*#REF!+IF$11*(EW104/(EW104+EU104))</f>
        <v>#REF!</v>
      </c>
      <c r="IG104" s="82" t="e">
        <f t="shared" ca="1" si="405"/>
        <v>#REF!</v>
      </c>
      <c r="IH104" s="184">
        <f t="shared" si="406"/>
        <v>7.6489456375965936E-2</v>
      </c>
      <c r="II104" s="187">
        <f t="shared" si="407"/>
        <v>-25</v>
      </c>
      <c r="IJ104" s="187"/>
      <c r="IK104" s="82">
        <f t="shared" si="408"/>
        <v>2.066849796457856</v>
      </c>
      <c r="IL104" s="187">
        <f t="shared" si="409"/>
        <v>1882.0293178876968</v>
      </c>
      <c r="IM104" s="186">
        <f t="shared" si="410"/>
        <v>1.2526112290763395E-5</v>
      </c>
    </row>
    <row r="105" spans="1:247" ht="14" x14ac:dyDescent="0.2">
      <c r="A105" s="189">
        <v>2001</v>
      </c>
      <c r="F105" s="193">
        <v>48.823770248800678</v>
      </c>
      <c r="G105" s="193">
        <v>1.6413013084854011</v>
      </c>
      <c r="H105" s="193">
        <v>16.650309659574791</v>
      </c>
      <c r="I105" s="193">
        <v>9.3255910545874414</v>
      </c>
      <c r="J105" s="193">
        <v>0.18785978832061823</v>
      </c>
      <c r="K105" s="193">
        <v>5.2798487875373743</v>
      </c>
      <c r="L105" s="193">
        <v>10.579472289634815</v>
      </c>
      <c r="M105" s="193">
        <v>2.9958692558498585</v>
      </c>
      <c r="N105" s="193">
        <v>1.9972461705665725</v>
      </c>
      <c r="O105" s="197">
        <v>0.37</v>
      </c>
      <c r="P105" s="197">
        <v>0.43504372032143168</v>
      </c>
      <c r="Q105" s="194">
        <v>1.5</v>
      </c>
      <c r="R105" s="176">
        <f t="shared" ca="1" si="216"/>
        <v>10.549825266599797</v>
      </c>
      <c r="T105" s="4">
        <v>48.73</v>
      </c>
      <c r="U105" s="4">
        <v>0.88</v>
      </c>
      <c r="V105" s="4">
        <v>4.8899999999999997</v>
      </c>
      <c r="W105" s="4">
        <v>8.77</v>
      </c>
      <c r="X105" s="4">
        <v>0.27</v>
      </c>
      <c r="Y105" s="4">
        <v>12.42</v>
      </c>
      <c r="Z105" s="4">
        <v>23.03</v>
      </c>
      <c r="AA105" s="4">
        <v>0.37</v>
      </c>
      <c r="AB105" s="4">
        <v>0.21910112251093389</v>
      </c>
      <c r="AC105" s="4">
        <v>0</v>
      </c>
      <c r="AE105" s="177">
        <f t="shared" ca="1" si="217"/>
        <v>1394.3925435857414</v>
      </c>
      <c r="AF105" s="178">
        <f t="shared" ca="1" si="218"/>
        <v>1121.2425435857413</v>
      </c>
      <c r="AG105" s="178">
        <f t="shared" ca="1" si="219"/>
        <v>5.2779013058241908</v>
      </c>
      <c r="AH105" s="175"/>
      <c r="AI105" s="179">
        <f t="shared" ca="1" si="220"/>
        <v>1454.4744684805096</v>
      </c>
      <c r="AJ105" s="179">
        <f t="shared" ca="1" si="221"/>
        <v>6.309765993881439</v>
      </c>
      <c r="AK105" s="179"/>
      <c r="AL105" s="179">
        <f t="shared" si="222"/>
        <v>1429.6939191869476</v>
      </c>
      <c r="AM105" s="179">
        <f t="shared" si="223"/>
        <v>4.8823533887708148</v>
      </c>
      <c r="AN105" s="180"/>
      <c r="AO105" s="179">
        <f t="shared" ca="1" si="224"/>
        <v>1385.7562664437257</v>
      </c>
      <c r="AP105" s="179">
        <f t="shared" ca="1" si="225"/>
        <v>1112.6062664437259</v>
      </c>
      <c r="AQ105" s="179">
        <f t="shared" ca="1" si="226"/>
        <v>3.6225472260477298</v>
      </c>
      <c r="AR105" s="179"/>
      <c r="AS105" s="179">
        <f t="shared" ca="1" si="227"/>
        <v>1429.937053158224</v>
      </c>
      <c r="AT105" s="179">
        <f t="shared" ca="1" si="228"/>
        <v>1156.7870531582239</v>
      </c>
      <c r="AU105" s="181">
        <f t="shared" ca="1" si="229"/>
        <v>5.3502326968245582</v>
      </c>
      <c r="AV105" s="80"/>
      <c r="AW105" s="181">
        <f t="shared" si="230"/>
        <v>1441.57572799575</v>
      </c>
      <c r="AX105" s="181">
        <f t="shared" si="231"/>
        <v>1168.4257279957501</v>
      </c>
      <c r="AY105" s="181">
        <f t="shared" ca="1" si="232"/>
        <v>1454.4744684805096</v>
      </c>
      <c r="AZ105" s="181">
        <f t="shared" ca="1" si="233"/>
        <v>1181.3244684805095</v>
      </c>
      <c r="BA105" s="181">
        <f t="shared" ca="1" si="234"/>
        <v>6.309765993881439</v>
      </c>
      <c r="BB105" s="181"/>
      <c r="BC105" s="181">
        <f t="shared" si="235"/>
        <v>1429.6939191869476</v>
      </c>
      <c r="BD105" s="181">
        <f t="shared" si="236"/>
        <v>4.8823533887708148</v>
      </c>
      <c r="BE105" s="181">
        <f t="shared" si="237"/>
        <v>1156.5439191869477</v>
      </c>
      <c r="BF105" s="181"/>
      <c r="BG105" s="181">
        <f t="shared" ca="1" si="238"/>
        <v>5.9193622152879897</v>
      </c>
      <c r="BH105" s="181">
        <f t="shared" ca="1" si="239"/>
        <v>9.2207826654162712</v>
      </c>
      <c r="BI105" s="181">
        <f t="shared" ca="1" si="240"/>
        <v>1125.4453181638082</v>
      </c>
      <c r="BJ105" s="181">
        <f t="shared" ca="1" si="241"/>
        <v>1165.3599514132798</v>
      </c>
      <c r="BK105" s="181">
        <f t="shared" ca="1" si="242"/>
        <v>1165.3599514132798</v>
      </c>
      <c r="BL105" s="181"/>
      <c r="BM105" s="181">
        <f t="shared" si="243"/>
        <v>1170.0022445415029</v>
      </c>
      <c r="BN105" s="180"/>
      <c r="BO105" s="182">
        <f t="shared" ca="1" si="244"/>
        <v>0.85243203387369537</v>
      </c>
      <c r="BP105" s="182">
        <f t="shared" ca="1" si="245"/>
        <v>0.73984629838678895</v>
      </c>
      <c r="BQ105" s="182">
        <f t="shared" ca="1" si="246"/>
        <v>6.7859889862919479E-2</v>
      </c>
      <c r="BR105" s="182">
        <f t="shared" ca="1" si="247"/>
        <v>1.0335138950094278E-2</v>
      </c>
      <c r="BS105" s="182">
        <f t="shared" ca="1" si="248"/>
        <v>1.4026761968018985E-2</v>
      </c>
      <c r="BT105" s="182">
        <f t="shared" ca="1" si="249"/>
        <v>6.32226285913913E-2</v>
      </c>
      <c r="BU105" s="182">
        <f t="shared" si="250"/>
        <v>0.1365706322101885</v>
      </c>
      <c r="BV105" s="181">
        <f t="shared" ca="1" si="251"/>
        <v>1.0318613499694016</v>
      </c>
      <c r="BW105" s="180"/>
      <c r="BX105" s="182">
        <f t="shared" si="252"/>
        <v>0.8376295704189155</v>
      </c>
      <c r="BY105" s="182">
        <f t="shared" si="253"/>
        <v>6.9892763831724769E-2</v>
      </c>
      <c r="BZ105" s="182">
        <f t="shared" si="254"/>
        <v>3.3357767762217709E-2</v>
      </c>
      <c r="CA105" s="182">
        <f t="shared" si="255"/>
        <v>2.7125352493313E-2</v>
      </c>
      <c r="CB105" s="182">
        <f t="shared" si="256"/>
        <v>6.2038355052050881E-2</v>
      </c>
      <c r="CC105" s="182">
        <f t="shared" si="257"/>
        <v>0</v>
      </c>
      <c r="CD105" s="182">
        <f t="shared" si="258"/>
        <v>1.0300438095582218</v>
      </c>
      <c r="CE105" s="182">
        <f t="shared" si="259"/>
        <v>0.3997818886656514</v>
      </c>
      <c r="CF105" s="180"/>
      <c r="CG105" s="181">
        <f t="shared" ca="1" si="260"/>
        <v>3.9311322455273512</v>
      </c>
      <c r="CH105" s="181">
        <f t="shared" ca="1" si="261"/>
        <v>1.653884513957621</v>
      </c>
      <c r="CI105" s="181">
        <f t="shared" ca="1" si="262"/>
        <v>8.1547690504821624</v>
      </c>
      <c r="CJ105" s="181">
        <f t="shared" ca="1" si="263"/>
        <v>1102.3318544147464</v>
      </c>
      <c r="CK105" s="183">
        <f t="shared" ca="1" si="264"/>
        <v>0.27558196563675497</v>
      </c>
      <c r="CL105" s="79"/>
      <c r="CM105" s="181">
        <f t="shared" si="265"/>
        <v>-1.7446412729942948</v>
      </c>
      <c r="CN105" s="181">
        <f t="shared" si="266"/>
        <v>-2.2283052147277704</v>
      </c>
      <c r="CO105" s="181">
        <f t="shared" ca="1" si="267"/>
        <v>561.44872044997931</v>
      </c>
      <c r="CP105" s="184"/>
      <c r="CQ105" s="80">
        <f t="shared" si="268"/>
        <v>0.81258781826201987</v>
      </c>
      <c r="CR105" s="80">
        <f t="shared" si="269"/>
        <v>2.0547395660493163E-2</v>
      </c>
      <c r="CS105" s="80">
        <f t="shared" si="270"/>
        <v>0.32660153704994638</v>
      </c>
      <c r="CT105" s="80">
        <f t="shared" si="271"/>
        <v>0.12979900251908852</v>
      </c>
      <c r="CU105" s="80">
        <f t="shared" si="272"/>
        <v>2.6482437120087152E-3</v>
      </c>
      <c r="CV105" s="80">
        <f t="shared" si="273"/>
        <v>0.1309993149020299</v>
      </c>
      <c r="CW105" s="80">
        <f t="shared" si="274"/>
        <v>0.18865839517586078</v>
      </c>
      <c r="CX105" s="80">
        <f t="shared" si="275"/>
        <v>9.6673844029173103E-2</v>
      </c>
      <c r="CY105" s="80">
        <f t="shared" si="276"/>
        <v>4.2406177981370176E-2</v>
      </c>
      <c r="CZ105" s="80">
        <f t="shared" si="277"/>
        <v>4.8684787056688826E-3</v>
      </c>
      <c r="DA105" s="80">
        <f t="shared" si="278"/>
        <v>6.1300960330489106E-3</v>
      </c>
      <c r="DB105" s="80">
        <f t="shared" si="279"/>
        <v>1.7619203040307083</v>
      </c>
      <c r="DC105" s="80"/>
      <c r="DD105" s="80">
        <f t="shared" si="280"/>
        <v>0.46119442315471343</v>
      </c>
      <c r="DE105" s="80">
        <f t="shared" si="281"/>
        <v>1.1661932502558325E-2</v>
      </c>
      <c r="DF105" s="80">
        <f t="shared" si="282"/>
        <v>0.18536680478838166</v>
      </c>
      <c r="DG105" s="80">
        <f t="shared" si="283"/>
        <v>7.3669054282506446E-2</v>
      </c>
      <c r="DH105" s="80">
        <f t="shared" si="284"/>
        <v>1.5030439832893596E-3</v>
      </c>
      <c r="DI105" s="80">
        <f t="shared" si="285"/>
        <v>7.43503066525458E-2</v>
      </c>
      <c r="DJ105" s="80">
        <f t="shared" si="286"/>
        <v>0.10707544191656734</v>
      </c>
      <c r="DK105" s="80">
        <f t="shared" si="287"/>
        <v>5.486845449707025E-2</v>
      </c>
      <c r="DL105" s="80">
        <f t="shared" si="288"/>
        <v>2.406815897652036E-2</v>
      </c>
      <c r="DM105" s="80">
        <f t="shared" si="289"/>
        <v>2.7631662422706437E-3</v>
      </c>
      <c r="DN105" s="80">
        <f t="shared" si="290"/>
        <v>3.4792130035763923E-3</v>
      </c>
      <c r="DO105" s="80">
        <f t="shared" si="291"/>
        <v>1.0000000000000002</v>
      </c>
      <c r="DP105" s="80">
        <f t="shared" si="292"/>
        <v>50.230122723722019</v>
      </c>
      <c r="DQ105" s="80">
        <f t="shared" si="293"/>
        <v>0.81102717348791609</v>
      </c>
      <c r="DR105" s="80">
        <f t="shared" si="294"/>
        <v>1.1016690285782961E-2</v>
      </c>
      <c r="DS105" s="80">
        <f t="shared" si="295"/>
        <v>4.7959513931797447E-2</v>
      </c>
      <c r="DT105" s="80">
        <f t="shared" si="296"/>
        <v>0.12206596294316764</v>
      </c>
      <c r="DU105" s="80">
        <f t="shared" si="297"/>
        <v>3.8061674008810576E-3</v>
      </c>
      <c r="DV105" s="80">
        <f t="shared" si="298"/>
        <v>0.30815494089975287</v>
      </c>
      <c r="DW105" s="80">
        <f t="shared" si="299"/>
        <v>0.41068237828429993</v>
      </c>
      <c r="DX105" s="80">
        <f t="shared" si="300"/>
        <v>5.9697735842359247E-3</v>
      </c>
      <c r="DY105" s="80">
        <f t="shared" si="301"/>
        <v>2.3260130208388242E-3</v>
      </c>
      <c r="DZ105" s="80">
        <f t="shared" si="302"/>
        <v>0</v>
      </c>
      <c r="EA105" s="80">
        <f t="shared" si="303"/>
        <v>1.7230086138386727</v>
      </c>
      <c r="EB105" s="80"/>
      <c r="EC105" s="80">
        <f t="shared" si="304"/>
        <v>1.6220543469758322</v>
      </c>
      <c r="ED105" s="80">
        <f t="shared" si="305"/>
        <v>2.2033380571565921E-2</v>
      </c>
      <c r="EE105" s="80">
        <f t="shared" si="306"/>
        <v>0.14387854179539233</v>
      </c>
      <c r="EF105" s="80">
        <f t="shared" si="307"/>
        <v>0.12206596294316764</v>
      </c>
      <c r="EG105" s="80">
        <f t="shared" si="308"/>
        <v>3.8061674008810576E-3</v>
      </c>
      <c r="EH105" s="80">
        <f t="shared" si="309"/>
        <v>0.30815494089975287</v>
      </c>
      <c r="EI105" s="80">
        <f t="shared" si="310"/>
        <v>0.41068237828429993</v>
      </c>
      <c r="EJ105" s="80">
        <f t="shared" si="311"/>
        <v>5.9697735842359247E-3</v>
      </c>
      <c r="EK105" s="80">
        <f t="shared" si="312"/>
        <v>2.3260130208388242E-3</v>
      </c>
      <c r="EL105" s="80">
        <f t="shared" si="313"/>
        <v>0</v>
      </c>
      <c r="EM105" s="80">
        <f t="shared" si="314"/>
        <v>2.6409715054759668</v>
      </c>
      <c r="EN105" s="80">
        <f t="shared" si="315"/>
        <v>2.2718912292537801</v>
      </c>
      <c r="EO105" s="80"/>
      <c r="EP105" s="80">
        <f t="shared" si="316"/>
        <v>1.8425655221336805</v>
      </c>
      <c r="EQ105" s="80">
        <f t="shared" si="317"/>
        <v>2.5028722035675629E-2</v>
      </c>
      <c r="ER105" s="80">
        <f t="shared" si="318"/>
        <v>0.15743447786631948</v>
      </c>
      <c r="ES105" s="80">
        <f t="shared" si="319"/>
        <v>6.0483120255530709E-2</v>
      </c>
      <c r="ET105" s="80">
        <f t="shared" si="320"/>
        <v>0.21791759812185019</v>
      </c>
      <c r="EU105" s="80">
        <f t="shared" si="321"/>
        <v>0.27732059060099951</v>
      </c>
      <c r="EV105" s="80">
        <f t="shared" si="322"/>
        <v>8.6471983351333308E-3</v>
      </c>
      <c r="EW105" s="80">
        <f t="shared" si="323"/>
        <v>0.70009450748136548</v>
      </c>
      <c r="EX105" s="80">
        <f t="shared" si="324"/>
        <v>0.93302569323318407</v>
      </c>
      <c r="EY105" s="80">
        <f t="shared" si="325"/>
        <v>2.7125352493313E-2</v>
      </c>
      <c r="EZ105" s="80">
        <f t="shared" si="326"/>
        <v>1.0568897162347629E-2</v>
      </c>
      <c r="FA105" s="80">
        <f t="shared" si="327"/>
        <v>0</v>
      </c>
      <c r="FB105" s="80">
        <f t="shared" si="328"/>
        <v>4.0422940815975483</v>
      </c>
      <c r="FC105" s="80">
        <f t="shared" si="329"/>
        <v>7.4019266032750497E-2</v>
      </c>
      <c r="FD105" s="80">
        <f t="shared" si="330"/>
        <v>0.12555468971965489</v>
      </c>
      <c r="FE105" s="80">
        <f t="shared" si="331"/>
        <v>2.7125352493313E-2</v>
      </c>
      <c r="FF105" s="80">
        <f t="shared" si="332"/>
        <v>3.3357767762217709E-2</v>
      </c>
      <c r="FG105" s="80">
        <f t="shared" si="333"/>
        <v>6.2038355052050881E-2</v>
      </c>
      <c r="FH105" s="80">
        <f t="shared" si="334"/>
        <v>0</v>
      </c>
      <c r="FI105" s="184">
        <f t="shared" si="335"/>
        <v>0.8376295704189155</v>
      </c>
      <c r="FJ105" s="80">
        <f t="shared" si="336"/>
        <v>6.9892763831724769E-2</v>
      </c>
      <c r="FK105" s="80">
        <f t="shared" si="337"/>
        <v>1.0300438095582218</v>
      </c>
      <c r="FL105" s="80">
        <f t="shared" si="338"/>
        <v>0.8376295704189155</v>
      </c>
      <c r="FM105" s="80">
        <f t="shared" si="339"/>
        <v>2.5288200765913165</v>
      </c>
      <c r="FN105" s="80">
        <f t="shared" si="340"/>
        <v>-2.9865055974582848</v>
      </c>
      <c r="FO105" s="80">
        <f t="shared" si="341"/>
        <v>-2.9865055974582848</v>
      </c>
      <c r="FP105" s="80">
        <f t="shared" si="342"/>
        <v>0.50230122723722026</v>
      </c>
      <c r="FQ105" s="185">
        <f t="shared" ca="1" si="343"/>
        <v>1454.4744684805096</v>
      </c>
      <c r="FR105" s="185">
        <f t="shared" ca="1" si="344"/>
        <v>6.309765993881439</v>
      </c>
      <c r="FS105" s="80">
        <f t="shared" ca="1" si="345"/>
        <v>0.14544744684805097</v>
      </c>
      <c r="FT105" s="184">
        <f t="shared" ca="1" si="346"/>
        <v>-0.94057374571583441</v>
      </c>
      <c r="FU105" s="184">
        <f t="shared" ca="1" si="347"/>
        <v>5.6668228624527988</v>
      </c>
      <c r="FV105" s="80">
        <f t="shared" si="348"/>
        <v>172.55790567137439</v>
      </c>
      <c r="FW105" s="80">
        <f t="shared" si="349"/>
        <v>2.5537892360548573E-2</v>
      </c>
      <c r="FX105" s="184">
        <f t="shared" si="350"/>
        <v>71.627142741595947</v>
      </c>
      <c r="FY105" s="184">
        <f t="shared" si="351"/>
        <v>314.94841798884664</v>
      </c>
      <c r="FZ105" s="184">
        <f t="shared" si="352"/>
        <v>1.6611494615586205E-3</v>
      </c>
      <c r="GA105" s="184">
        <f t="shared" si="353"/>
        <v>0.3997818886656514</v>
      </c>
      <c r="GB105" s="80">
        <f t="shared" si="354"/>
        <v>0.9687982440616304</v>
      </c>
      <c r="GC105" s="80">
        <f t="shared" si="355"/>
        <v>0.15953110832395684</v>
      </c>
      <c r="GD105" s="80">
        <f t="shared" si="356"/>
        <v>0.13351400454498327</v>
      </c>
      <c r="GE105" s="80">
        <f t="shared" si="357"/>
        <v>0.91448815770879366</v>
      </c>
      <c r="GF105" s="80">
        <f t="shared" si="358"/>
        <v>-1.109232565917917E-2</v>
      </c>
      <c r="GG105" s="80">
        <f t="shared" si="359"/>
        <v>0.20330132456824901</v>
      </c>
      <c r="GH105" s="80">
        <f t="shared" si="360"/>
        <v>0.8664859954550167</v>
      </c>
      <c r="GI105" s="80">
        <f t="shared" si="361"/>
        <v>0.32380963037623656</v>
      </c>
      <c r="GJ105" s="80">
        <f t="shared" si="362"/>
        <v>-6.3433583111257696E-3</v>
      </c>
      <c r="GK105" s="80">
        <f t="shared" si="363"/>
        <v>1.4008549541052006E-2</v>
      </c>
      <c r="GL105" s="80">
        <f t="shared" si="364"/>
        <v>1.4008549541052006E-2</v>
      </c>
      <c r="GM105" s="80">
        <f t="shared" si="365"/>
        <v>0.18929277502719699</v>
      </c>
      <c r="GN105" s="80">
        <f t="shared" si="366"/>
        <v>1.7193206397317598E-2</v>
      </c>
      <c r="GO105" s="80">
        <f t="shared" si="367"/>
        <v>0.6829013010840479</v>
      </c>
      <c r="GP105" s="80">
        <f t="shared" si="368"/>
        <v>0.93302569323318407</v>
      </c>
      <c r="GQ105" s="80">
        <f t="shared" si="369"/>
        <v>2.7125352493313E-2</v>
      </c>
      <c r="GR105" s="80">
        <f t="shared" si="370"/>
        <v>441.16343609659356</v>
      </c>
      <c r="GS105" s="80">
        <f t="shared" si="371"/>
        <v>11.819293674506122</v>
      </c>
      <c r="GT105" s="80">
        <f t="shared" si="372"/>
        <v>2.2480101992300359</v>
      </c>
      <c r="GU105" s="80">
        <f t="shared" si="373"/>
        <v>9.2449419443335217E-6</v>
      </c>
      <c r="GV105" s="80">
        <f t="shared" si="374"/>
        <v>1886.3302837126221</v>
      </c>
      <c r="GW105" s="80">
        <f t="shared" si="375"/>
        <v>-8.1923111342578278E-3</v>
      </c>
      <c r="GX105" s="184">
        <f t="shared" ca="1" si="376"/>
        <v>21.129394050482162</v>
      </c>
      <c r="GY105" s="81" t="e">
        <f>#REF!</f>
        <v>#REF!</v>
      </c>
      <c r="GZ105" s="81" t="e">
        <f>#REF!</f>
        <v>#REF!</v>
      </c>
      <c r="HA105" s="81">
        <f t="shared" si="377"/>
        <v>4.9931154264164306</v>
      </c>
      <c r="HB105" s="81">
        <f t="shared" si="378"/>
        <v>4.3369461529963118</v>
      </c>
      <c r="HC105" s="81" t="e">
        <f t="shared" si="379"/>
        <v>#REF!</v>
      </c>
      <c r="HD105" s="80">
        <f t="shared" si="380"/>
        <v>441.16343609659356</v>
      </c>
      <c r="HE105" s="80">
        <f t="shared" si="381"/>
        <v>11.819293674506122</v>
      </c>
      <c r="HF105" s="81">
        <f t="shared" si="382"/>
        <v>-2.0493595430595235</v>
      </c>
      <c r="HG105" s="81"/>
      <c r="HH105" s="82">
        <f t="shared" si="383"/>
        <v>0.21194852290338234</v>
      </c>
      <c r="HI105" s="82">
        <f t="shared" si="384"/>
        <v>0.70009450748136548</v>
      </c>
      <c r="HJ105" s="82">
        <f t="shared" si="385"/>
        <v>2.7125352493313E-2</v>
      </c>
      <c r="HK105" s="82">
        <f t="shared" si="386"/>
        <v>0</v>
      </c>
      <c r="HL105" s="82">
        <f t="shared" si="387"/>
        <v>4.6893913539437497E-2</v>
      </c>
      <c r="HM105" s="82">
        <f t="shared" si="388"/>
        <v>0</v>
      </c>
      <c r="HN105" s="82">
        <f t="shared" si="389"/>
        <v>0</v>
      </c>
      <c r="HO105" s="82">
        <f t="shared" si="390"/>
        <v>6.0483120255530709E-2</v>
      </c>
      <c r="HP105" s="82">
        <f t="shared" si="391"/>
        <v>0.11054056432688197</v>
      </c>
      <c r="HQ105" s="82">
        <f t="shared" si="392"/>
        <v>0.23238873149874442</v>
      </c>
      <c r="HR105" s="82">
        <f t="shared" si="393"/>
        <v>0.59535255666618947</v>
      </c>
      <c r="HS105" s="82">
        <f t="shared" si="394"/>
        <v>0.18023865870067515</v>
      </c>
      <c r="HT105" s="82">
        <f t="shared" si="395"/>
        <v>3.0588506338332055E-2</v>
      </c>
      <c r="HU105" s="82">
        <f t="shared" si="396"/>
        <v>9.2604479351707982E-3</v>
      </c>
      <c r="HV105" s="82">
        <f t="shared" si="397"/>
        <v>2.7125352493313E-2</v>
      </c>
      <c r="HW105" s="82"/>
      <c r="HX105" s="186">
        <f t="shared" si="398"/>
        <v>-8.8938759734164398E-7</v>
      </c>
      <c r="HY105" s="186">
        <f t="shared" si="399"/>
        <v>1.6994762708142916E-12</v>
      </c>
      <c r="HZ105" s="186">
        <f t="shared" si="400"/>
        <v>2.7347723484485294E-5</v>
      </c>
      <c r="IA105" s="186">
        <f t="shared" si="401"/>
        <v>7.6546881261114776E-9</v>
      </c>
      <c r="IB105" s="82">
        <f t="shared" si="402"/>
        <v>2.2480101992300359</v>
      </c>
      <c r="IC105" s="82" t="e">
        <f t="shared" ca="1" si="403"/>
        <v>#REF!</v>
      </c>
      <c r="ID105" s="82" t="e">
        <f ca="1">ID$8+ID$9*IE105+ID$10*#REF!+ID$11*EW105/(EW105+EU105)</f>
        <v>#REF!</v>
      </c>
      <c r="IE105" s="82" t="e">
        <f t="shared" ca="1" si="404"/>
        <v>#REF!</v>
      </c>
      <c r="IF105" s="82" t="e">
        <f ca="1">IF$8+IF$9*IE105+IF$10*#REF!+IF$11*(EW105/(EW105+EU105))</f>
        <v>#REF!</v>
      </c>
      <c r="IG105" s="82" t="e">
        <f t="shared" ca="1" si="405"/>
        <v>#REF!</v>
      </c>
      <c r="IH105" s="184">
        <f t="shared" si="406"/>
        <v>2.5537892360548573E-2</v>
      </c>
      <c r="II105" s="187">
        <f t="shared" si="407"/>
        <v>-25</v>
      </c>
      <c r="IJ105" s="187"/>
      <c r="IK105" s="82">
        <f t="shared" si="408"/>
        <v>2.0752986387090879</v>
      </c>
      <c r="IL105" s="187">
        <f t="shared" si="409"/>
        <v>1886.3302837126221</v>
      </c>
      <c r="IM105" s="186">
        <f t="shared" si="410"/>
        <v>1.2348410740888637E-5</v>
      </c>
    </row>
    <row r="106" spans="1:247" ht="14" x14ac:dyDescent="0.2">
      <c r="A106" s="189">
        <v>2001</v>
      </c>
      <c r="F106" s="193">
        <v>48.823770248800678</v>
      </c>
      <c r="G106" s="193">
        <v>1.6413013084854011</v>
      </c>
      <c r="H106" s="193">
        <v>16.650309659574791</v>
      </c>
      <c r="I106" s="193">
        <v>9.3255910545874414</v>
      </c>
      <c r="J106" s="193">
        <v>0.18785978832061823</v>
      </c>
      <c r="K106" s="193">
        <v>5.2798487875373743</v>
      </c>
      <c r="L106" s="193">
        <v>10.579472289634815</v>
      </c>
      <c r="M106" s="193">
        <v>2.9958692558498585</v>
      </c>
      <c r="N106" s="193">
        <v>1.9972461705665725</v>
      </c>
      <c r="O106" s="197">
        <v>0.37</v>
      </c>
      <c r="P106" s="197">
        <v>0.43504372032143168</v>
      </c>
      <c r="Q106" s="194">
        <v>1.5</v>
      </c>
      <c r="R106" s="176">
        <f t="shared" ca="1" si="216"/>
        <v>11.63035550863788</v>
      </c>
      <c r="T106" s="4">
        <v>49.71</v>
      </c>
      <c r="U106" s="4">
        <v>1.31</v>
      </c>
      <c r="V106" s="4">
        <v>4.29</v>
      </c>
      <c r="W106" s="4">
        <v>8.34</v>
      </c>
      <c r="X106" s="4">
        <v>0.2</v>
      </c>
      <c r="Y106" s="4">
        <v>14.47</v>
      </c>
      <c r="Z106" s="4">
        <v>21.43</v>
      </c>
      <c r="AA106" s="4">
        <v>0.43</v>
      </c>
      <c r="AB106" s="4">
        <v>0.13768869730683111</v>
      </c>
      <c r="AC106" s="4">
        <v>7.0099999999999996E-2</v>
      </c>
      <c r="AE106" s="177">
        <f t="shared" ca="1" si="217"/>
        <v>1434.2612874722204</v>
      </c>
      <c r="AF106" s="178">
        <f t="shared" ca="1" si="218"/>
        <v>1161.1112874722203</v>
      </c>
      <c r="AG106" s="178">
        <f t="shared" ca="1" si="219"/>
        <v>6.7555819539824551</v>
      </c>
      <c r="AH106" s="175"/>
      <c r="AI106" s="179">
        <f t="shared" ca="1" si="220"/>
        <v>1466.8414751910404</v>
      </c>
      <c r="AJ106" s="179">
        <f t="shared" ca="1" si="221"/>
        <v>7.5103809091453941</v>
      </c>
      <c r="AK106" s="179"/>
      <c r="AL106" s="179">
        <f t="shared" si="222"/>
        <v>1442.3845759785436</v>
      </c>
      <c r="AM106" s="179">
        <f t="shared" si="223"/>
        <v>5.7681905055270146</v>
      </c>
      <c r="AN106" s="180"/>
      <c r="AO106" s="179">
        <f t="shared" ca="1" si="224"/>
        <v>1430.4638229483419</v>
      </c>
      <c r="AP106" s="179">
        <f t="shared" ca="1" si="225"/>
        <v>1157.313822948342</v>
      </c>
      <c r="AQ106" s="179">
        <f t="shared" ca="1" si="226"/>
        <v>6.0700545727583206</v>
      </c>
      <c r="AR106" s="179"/>
      <c r="AS106" s="179">
        <f t="shared" ca="1" si="227"/>
        <v>1439.6023564415966</v>
      </c>
      <c r="AT106" s="179">
        <f t="shared" ca="1" si="228"/>
        <v>1166.4523564415967</v>
      </c>
      <c r="AU106" s="181">
        <f t="shared" ca="1" si="229"/>
        <v>6.4318830486169274</v>
      </c>
      <c r="AV106" s="80"/>
      <c r="AW106" s="181">
        <f t="shared" si="230"/>
        <v>1453.1338414665788</v>
      </c>
      <c r="AX106" s="181">
        <f t="shared" si="231"/>
        <v>1179.9838414665787</v>
      </c>
      <c r="AY106" s="181">
        <f t="shared" ca="1" si="232"/>
        <v>1466.8414751910404</v>
      </c>
      <c r="AZ106" s="181">
        <f t="shared" ca="1" si="233"/>
        <v>1193.6914751910404</v>
      </c>
      <c r="BA106" s="181">
        <f t="shared" ca="1" si="234"/>
        <v>7.5103809091453941</v>
      </c>
      <c r="BB106" s="181"/>
      <c r="BC106" s="181">
        <f t="shared" si="235"/>
        <v>1442.3845759785436</v>
      </c>
      <c r="BD106" s="181">
        <f t="shared" si="236"/>
        <v>5.7681905055270146</v>
      </c>
      <c r="BE106" s="181">
        <f t="shared" si="237"/>
        <v>1169.2345759785435</v>
      </c>
      <c r="BF106" s="181"/>
      <c r="BG106" s="181">
        <f t="shared" ca="1" si="238"/>
        <v>7.1558095732899307</v>
      </c>
      <c r="BH106" s="181">
        <f t="shared" ca="1" si="239"/>
        <v>8.6960914096639019</v>
      </c>
      <c r="BI106" s="181">
        <f t="shared" ca="1" si="240"/>
        <v>1163.7635111467057</v>
      </c>
      <c r="BJ106" s="181">
        <f t="shared" ca="1" si="241"/>
        <v>1176.1128030308314</v>
      </c>
      <c r="BK106" s="181">
        <f t="shared" ca="1" si="242"/>
        <v>1176.1128030308314</v>
      </c>
      <c r="BL106" s="181"/>
      <c r="BM106" s="181">
        <f t="shared" si="243"/>
        <v>1174.7964682199295</v>
      </c>
      <c r="BN106" s="180"/>
      <c r="BO106" s="182">
        <f t="shared" ca="1" si="244"/>
        <v>0.7300463021496616</v>
      </c>
      <c r="BP106" s="182">
        <f t="shared" ca="1" si="245"/>
        <v>0.67712177469388046</v>
      </c>
      <c r="BQ106" s="182">
        <f t="shared" ca="1" si="246"/>
        <v>9.0629452129005916E-2</v>
      </c>
      <c r="BR106" s="182">
        <f t="shared" ca="1" si="247"/>
        <v>1.4999891891537536E-2</v>
      </c>
      <c r="BS106" s="182">
        <f t="shared" ca="1" si="248"/>
        <v>1.4029010721443948E-2</v>
      </c>
      <c r="BT106" s="182">
        <f t="shared" ca="1" si="249"/>
        <v>5.298369276364312E-2</v>
      </c>
      <c r="BU106" s="182">
        <f t="shared" si="250"/>
        <v>0.1365706322101885</v>
      </c>
      <c r="BV106" s="181">
        <f t="shared" ca="1" si="251"/>
        <v>0.98633445440969936</v>
      </c>
      <c r="BW106" s="180"/>
      <c r="BX106" s="182">
        <f t="shared" si="252"/>
        <v>0.77483621389469548</v>
      </c>
      <c r="BY106" s="182">
        <f t="shared" si="253"/>
        <v>0.14370515053953331</v>
      </c>
      <c r="BZ106" s="182">
        <f t="shared" si="254"/>
        <v>6.9190460961358266E-3</v>
      </c>
      <c r="CA106" s="182">
        <f t="shared" si="255"/>
        <v>3.1023866710437782E-2</v>
      </c>
      <c r="CB106" s="182">
        <f t="shared" si="256"/>
        <v>7.1641923232269186E-2</v>
      </c>
      <c r="CC106" s="182">
        <f t="shared" si="257"/>
        <v>1.0311477815344279E-3</v>
      </c>
      <c r="CD106" s="182">
        <f t="shared" si="258"/>
        <v>1.0291573482546059</v>
      </c>
      <c r="CE106" s="182">
        <f t="shared" si="259"/>
        <v>0.32631920733477132</v>
      </c>
      <c r="CF106" s="180"/>
      <c r="CG106" s="181">
        <f t="shared" ca="1" si="260"/>
        <v>4.3070479288444403</v>
      </c>
      <c r="CH106" s="181">
        <f t="shared" ca="1" si="261"/>
        <v>2.7574627942107242</v>
      </c>
      <c r="CI106" s="181">
        <f t="shared" ca="1" si="262"/>
        <v>8.8967248687888336</v>
      </c>
      <c r="CJ106" s="181">
        <f t="shared" ca="1" si="263"/>
        <v>1170.9000929303306</v>
      </c>
      <c r="CK106" s="183">
        <f t="shared" ca="1" si="264"/>
        <v>0.27834170153033189</v>
      </c>
      <c r="CL106" s="79"/>
      <c r="CM106" s="181">
        <f t="shared" si="265"/>
        <v>-0.74903275146917148</v>
      </c>
      <c r="CN106" s="181">
        <f t="shared" si="266"/>
        <v>-1.1097652852593425</v>
      </c>
      <c r="CO106" s="181">
        <f t="shared" ca="1" si="267"/>
        <v>885.05943599883392</v>
      </c>
      <c r="CP106" s="184"/>
      <c r="CQ106" s="80">
        <f t="shared" si="268"/>
        <v>0.81258781826201987</v>
      </c>
      <c r="CR106" s="80">
        <f t="shared" si="269"/>
        <v>2.0547395660493163E-2</v>
      </c>
      <c r="CS106" s="80">
        <f t="shared" si="270"/>
        <v>0.32660153704994638</v>
      </c>
      <c r="CT106" s="80">
        <f t="shared" si="271"/>
        <v>0.12979900251908852</v>
      </c>
      <c r="CU106" s="80">
        <f t="shared" si="272"/>
        <v>2.6482437120087152E-3</v>
      </c>
      <c r="CV106" s="80">
        <f t="shared" si="273"/>
        <v>0.1309993149020299</v>
      </c>
      <c r="CW106" s="80">
        <f t="shared" si="274"/>
        <v>0.18865839517586078</v>
      </c>
      <c r="CX106" s="80">
        <f t="shared" si="275"/>
        <v>9.6673844029173103E-2</v>
      </c>
      <c r="CY106" s="80">
        <f t="shared" si="276"/>
        <v>4.2406177981370176E-2</v>
      </c>
      <c r="CZ106" s="80">
        <f t="shared" si="277"/>
        <v>4.8684787056688826E-3</v>
      </c>
      <c r="DA106" s="80">
        <f t="shared" si="278"/>
        <v>6.1300960330489106E-3</v>
      </c>
      <c r="DB106" s="80">
        <f t="shared" si="279"/>
        <v>1.7619203040307083</v>
      </c>
      <c r="DC106" s="80"/>
      <c r="DD106" s="80">
        <f t="shared" si="280"/>
        <v>0.46119442315471343</v>
      </c>
      <c r="DE106" s="80">
        <f t="shared" si="281"/>
        <v>1.1661932502558325E-2</v>
      </c>
      <c r="DF106" s="80">
        <f t="shared" si="282"/>
        <v>0.18536680478838166</v>
      </c>
      <c r="DG106" s="80">
        <f t="shared" si="283"/>
        <v>7.3669054282506446E-2</v>
      </c>
      <c r="DH106" s="80">
        <f t="shared" si="284"/>
        <v>1.5030439832893596E-3</v>
      </c>
      <c r="DI106" s="80">
        <f t="shared" si="285"/>
        <v>7.43503066525458E-2</v>
      </c>
      <c r="DJ106" s="80">
        <f t="shared" si="286"/>
        <v>0.10707544191656734</v>
      </c>
      <c r="DK106" s="80">
        <f t="shared" si="287"/>
        <v>5.486845449707025E-2</v>
      </c>
      <c r="DL106" s="80">
        <f t="shared" si="288"/>
        <v>2.406815897652036E-2</v>
      </c>
      <c r="DM106" s="80">
        <f t="shared" si="289"/>
        <v>2.7631662422706437E-3</v>
      </c>
      <c r="DN106" s="80">
        <f t="shared" si="290"/>
        <v>3.4792130035763923E-3</v>
      </c>
      <c r="DO106" s="80">
        <f t="shared" si="291"/>
        <v>1.0000000000000002</v>
      </c>
      <c r="DP106" s="80">
        <f t="shared" si="292"/>
        <v>50.230122723722019</v>
      </c>
      <c r="DQ106" s="80">
        <f t="shared" si="293"/>
        <v>0.8273375906850875</v>
      </c>
      <c r="DR106" s="80">
        <f t="shared" si="294"/>
        <v>1.6399845766336001E-2</v>
      </c>
      <c r="DS106" s="80">
        <f t="shared" si="295"/>
        <v>4.2074910995380591E-2</v>
      </c>
      <c r="DT106" s="80">
        <f t="shared" si="296"/>
        <v>0.11608097274184927</v>
      </c>
      <c r="DU106" s="80">
        <f t="shared" si="297"/>
        <v>2.8193832599118945E-3</v>
      </c>
      <c r="DV106" s="80">
        <f t="shared" si="298"/>
        <v>0.35901787397901969</v>
      </c>
      <c r="DW106" s="80">
        <f t="shared" si="299"/>
        <v>0.38215038500358434</v>
      </c>
      <c r="DX106" s="80">
        <f t="shared" si="300"/>
        <v>6.9378449762741833E-3</v>
      </c>
      <c r="DY106" s="80">
        <f t="shared" si="301"/>
        <v>1.4617255223876929E-3</v>
      </c>
      <c r="DZ106" s="80">
        <f t="shared" si="302"/>
        <v>4.6118967198295765E-4</v>
      </c>
      <c r="EA106" s="80">
        <f t="shared" si="303"/>
        <v>1.7547417226018145</v>
      </c>
      <c r="EB106" s="80"/>
      <c r="EC106" s="80">
        <f t="shared" si="304"/>
        <v>1.654675181370175</v>
      </c>
      <c r="ED106" s="80">
        <f t="shared" si="305"/>
        <v>3.2799691532672003E-2</v>
      </c>
      <c r="EE106" s="80">
        <f t="shared" si="306"/>
        <v>0.12622473298614179</v>
      </c>
      <c r="EF106" s="80">
        <f t="shared" si="307"/>
        <v>0.11608097274184927</v>
      </c>
      <c r="EG106" s="80">
        <f t="shared" si="308"/>
        <v>2.8193832599118945E-3</v>
      </c>
      <c r="EH106" s="80">
        <f t="shared" si="309"/>
        <v>0.35901787397901969</v>
      </c>
      <c r="EI106" s="80">
        <f t="shared" si="310"/>
        <v>0.38215038500358434</v>
      </c>
      <c r="EJ106" s="80">
        <f t="shared" si="311"/>
        <v>6.9378449762741833E-3</v>
      </c>
      <c r="EK106" s="80">
        <f t="shared" si="312"/>
        <v>1.4617255223876929E-3</v>
      </c>
      <c r="EL106" s="80">
        <f t="shared" si="313"/>
        <v>1.3835690159488729E-3</v>
      </c>
      <c r="EM106" s="80">
        <f t="shared" si="314"/>
        <v>2.6835513603879648</v>
      </c>
      <c r="EN106" s="80">
        <f t="shared" si="315"/>
        <v>2.2358431772785492</v>
      </c>
      <c r="EO106" s="80"/>
      <c r="EP106" s="80">
        <f t="shared" si="316"/>
        <v>1.8497971074393258</v>
      </c>
      <c r="EQ106" s="80">
        <f t="shared" si="317"/>
        <v>3.6667483265082845E-2</v>
      </c>
      <c r="ER106" s="80">
        <f t="shared" si="318"/>
        <v>0.15020289256067421</v>
      </c>
      <c r="ES106" s="80">
        <f t="shared" si="319"/>
        <v>3.7942912806573609E-2</v>
      </c>
      <c r="ET106" s="80">
        <f t="shared" si="320"/>
        <v>0.18814580536724781</v>
      </c>
      <c r="EU106" s="80">
        <f t="shared" si="321"/>
        <v>0.25953885091672091</v>
      </c>
      <c r="EV106" s="80">
        <f t="shared" si="322"/>
        <v>6.3036988258073643E-3</v>
      </c>
      <c r="EW106" s="80">
        <f t="shared" si="323"/>
        <v>0.80270766405704119</v>
      </c>
      <c r="EX106" s="80">
        <f t="shared" si="324"/>
        <v>0.85442833100463489</v>
      </c>
      <c r="EY106" s="80">
        <f t="shared" si="325"/>
        <v>3.1023866710437782E-2</v>
      </c>
      <c r="EZ106" s="80">
        <f t="shared" si="326"/>
        <v>6.5363780725688925E-3</v>
      </c>
      <c r="FA106" s="80">
        <f t="shared" si="327"/>
        <v>2.0622955630688559E-3</v>
      </c>
      <c r="FB106" s="80">
        <f t="shared" si="328"/>
        <v>4.0372114812219353</v>
      </c>
      <c r="FC106" s="80">
        <f t="shared" si="329"/>
        <v>6.7886584371303821E-2</v>
      </c>
      <c r="FD106" s="80">
        <f t="shared" si="330"/>
        <v>0.11060549508991002</v>
      </c>
      <c r="FE106" s="80">
        <f t="shared" si="331"/>
        <v>3.1023866710437782E-2</v>
      </c>
      <c r="FF106" s="80">
        <f t="shared" si="332"/>
        <v>6.9190460961358266E-3</v>
      </c>
      <c r="FG106" s="80">
        <f t="shared" si="333"/>
        <v>7.1641923232269186E-2</v>
      </c>
      <c r="FH106" s="80">
        <f t="shared" si="334"/>
        <v>1.0311477815344279E-3</v>
      </c>
      <c r="FI106" s="184">
        <f t="shared" si="335"/>
        <v>0.77483621389469548</v>
      </c>
      <c r="FJ106" s="80">
        <f t="shared" si="336"/>
        <v>0.14370515053953331</v>
      </c>
      <c r="FK106" s="80">
        <f t="shared" si="337"/>
        <v>1.0291573482546059</v>
      </c>
      <c r="FL106" s="80">
        <f t="shared" si="338"/>
        <v>0.77483621389469548</v>
      </c>
      <c r="FM106" s="80">
        <f t="shared" si="339"/>
        <v>2.6631080718239151</v>
      </c>
      <c r="FN106" s="80">
        <f t="shared" si="340"/>
        <v>-2.7742933096534954</v>
      </c>
      <c r="FO106" s="80">
        <f t="shared" si="341"/>
        <v>-2.774293309653495</v>
      </c>
      <c r="FP106" s="80">
        <f t="shared" si="342"/>
        <v>0.50230122723722026</v>
      </c>
      <c r="FQ106" s="185">
        <f t="shared" ca="1" si="343"/>
        <v>1466.8414751910404</v>
      </c>
      <c r="FR106" s="185">
        <f t="shared" ca="1" si="344"/>
        <v>7.5103809091453941</v>
      </c>
      <c r="FS106" s="80">
        <f t="shared" ca="1" si="345"/>
        <v>0.14668414751910405</v>
      </c>
      <c r="FT106" s="184">
        <f t="shared" ca="1" si="346"/>
        <v>-1.0368457237603439</v>
      </c>
      <c r="FU106" s="184">
        <f t="shared" ca="1" si="347"/>
        <v>5.6723904341431366</v>
      </c>
      <c r="FV106" s="80">
        <f t="shared" si="348"/>
        <v>173.13723975587922</v>
      </c>
      <c r="FW106" s="80">
        <f t="shared" si="349"/>
        <v>9.5710632506864013E-2</v>
      </c>
      <c r="FX106" s="184">
        <f t="shared" si="350"/>
        <v>75.566984945756062</v>
      </c>
      <c r="FY106" s="184">
        <f t="shared" si="351"/>
        <v>313.8707134072859</v>
      </c>
      <c r="FZ106" s="184">
        <f t="shared" si="352"/>
        <v>1.6611494615586205E-3</v>
      </c>
      <c r="GA106" s="184">
        <f t="shared" si="353"/>
        <v>0.32631920733477132</v>
      </c>
      <c r="GB106" s="80">
        <f t="shared" si="354"/>
        <v>0.89175589654088006</v>
      </c>
      <c r="GC106" s="80">
        <f t="shared" si="355"/>
        <v>0.14455927600602914</v>
      </c>
      <c r="GD106" s="80">
        <f t="shared" si="356"/>
        <v>0.13010968698908995</v>
      </c>
      <c r="GE106" s="80">
        <f t="shared" si="357"/>
        <v>0.92538960392834357</v>
      </c>
      <c r="GF106" s="80">
        <f t="shared" si="358"/>
        <v>6.8970326674114735E-2</v>
      </c>
      <c r="GG106" s="80">
        <f t="shared" si="359"/>
        <v>0.19165226654541709</v>
      </c>
      <c r="GH106" s="80">
        <f t="shared" si="360"/>
        <v>0.86989031301091002</v>
      </c>
      <c r="GI106" s="80">
        <f t="shared" si="361"/>
        <v>0.39025280649926147</v>
      </c>
      <c r="GJ106" s="80">
        <f t="shared" si="362"/>
        <v>-2.074522776811696E-2</v>
      </c>
      <c r="GK106" s="80">
        <f t="shared" si="363"/>
        <v>3.6336199749750005E-2</v>
      </c>
      <c r="GL106" s="80">
        <f t="shared" si="364"/>
        <v>3.6336199749750005E-2</v>
      </c>
      <c r="GM106" s="80">
        <f t="shared" si="365"/>
        <v>0.15531606679566709</v>
      </c>
      <c r="GN106" s="80">
        <f t="shared" si="366"/>
        <v>7.1907903709369947E-2</v>
      </c>
      <c r="GO106" s="80">
        <f t="shared" si="367"/>
        <v>0.73079976034767125</v>
      </c>
      <c r="GP106" s="80">
        <f t="shared" si="368"/>
        <v>0.85442833100463489</v>
      </c>
      <c r="GQ106" s="80">
        <f t="shared" si="369"/>
        <v>3.1023866710437782E-2</v>
      </c>
      <c r="GR106" s="80">
        <f t="shared" si="370"/>
        <v>440.43088395206058</v>
      </c>
      <c r="GS106" s="80">
        <f t="shared" si="371"/>
        <v>11.810876750582144</v>
      </c>
      <c r="GT106" s="80">
        <f t="shared" si="372"/>
        <v>2.2425769655698469</v>
      </c>
      <c r="GU106" s="80">
        <f t="shared" si="373"/>
        <v>9.2225977709059955E-6</v>
      </c>
      <c r="GV106" s="80">
        <f t="shared" si="374"/>
        <v>1883.0541886270234</v>
      </c>
      <c r="GW106" s="80">
        <f t="shared" si="375"/>
        <v>-8.1666979880282969E-3</v>
      </c>
      <c r="GX106" s="184">
        <f t="shared" ca="1" si="376"/>
        <v>21.871349868788833</v>
      </c>
      <c r="GY106" s="81" t="e">
        <f>#REF!</f>
        <v>#REF!</v>
      </c>
      <c r="GZ106" s="81" t="e">
        <f>#REF!</f>
        <v>#REF!</v>
      </c>
      <c r="HA106" s="81">
        <f t="shared" si="377"/>
        <v>4.9931154264164306</v>
      </c>
      <c r="HB106" s="81">
        <f t="shared" si="378"/>
        <v>4.3369461529963118</v>
      </c>
      <c r="HC106" s="81" t="e">
        <f t="shared" si="379"/>
        <v>#REF!</v>
      </c>
      <c r="HD106" s="80">
        <f t="shared" si="380"/>
        <v>440.43088395206058</v>
      </c>
      <c r="HE106" s="80">
        <f t="shared" si="381"/>
        <v>11.810876750582144</v>
      </c>
      <c r="HF106" s="81">
        <f t="shared" si="382"/>
        <v>-0.9449835899276593</v>
      </c>
      <c r="HG106" s="81"/>
      <c r="HH106" s="82">
        <f t="shared" si="383"/>
        <v>0.19795596537122445</v>
      </c>
      <c r="HI106" s="82">
        <f t="shared" si="384"/>
        <v>0.80270766405704119</v>
      </c>
      <c r="HJ106" s="82">
        <f t="shared" si="385"/>
        <v>3.1023866710437782E-2</v>
      </c>
      <c r="HK106" s="82">
        <f t="shared" si="386"/>
        <v>0</v>
      </c>
      <c r="HL106" s="82">
        <f t="shared" si="387"/>
        <v>3.6862717660866039E-2</v>
      </c>
      <c r="HM106" s="82">
        <f t="shared" si="388"/>
        <v>0</v>
      </c>
      <c r="HN106" s="82">
        <f t="shared" si="389"/>
        <v>0</v>
      </c>
      <c r="HO106" s="82">
        <f t="shared" si="390"/>
        <v>3.7942912806573609E-2</v>
      </c>
      <c r="HP106" s="82">
        <f t="shared" si="391"/>
        <v>0.11334017489980816</v>
      </c>
      <c r="HQ106" s="82">
        <f t="shared" si="392"/>
        <v>0.19782468308988868</v>
      </c>
      <c r="HR106" s="82">
        <f t="shared" si="393"/>
        <v>0.56491226425994623</v>
      </c>
      <c r="HS106" s="82">
        <f t="shared" si="394"/>
        <v>0.13931317418401443</v>
      </c>
      <c r="HT106" s="82">
        <f t="shared" si="395"/>
        <v>9.1887419599268383E-2</v>
      </c>
      <c r="HU106" s="82">
        <f t="shared" si="396"/>
        <v>2.2660382685658981E-2</v>
      </c>
      <c r="HV106" s="82">
        <f t="shared" si="397"/>
        <v>3.1023866710437782E-2</v>
      </c>
      <c r="HW106" s="82"/>
      <c r="HX106" s="186">
        <f t="shared" si="398"/>
        <v>-8.7683672851453784E-7</v>
      </c>
      <c r="HY106" s="186">
        <f t="shared" si="399"/>
        <v>1.6098753703947858E-12</v>
      </c>
      <c r="HZ106" s="186">
        <f t="shared" si="400"/>
        <v>2.7036678224139908E-5</v>
      </c>
      <c r="IA106" s="186">
        <f t="shared" si="401"/>
        <v>7.5897432584533331E-9</v>
      </c>
      <c r="IB106" s="82">
        <f t="shared" si="402"/>
        <v>2.2425769655698469</v>
      </c>
      <c r="IC106" s="82" t="e">
        <f t="shared" ca="1" si="403"/>
        <v>#REF!</v>
      </c>
      <c r="ID106" s="82" t="e">
        <f ca="1">ID$8+ID$9*IE106+ID$10*#REF!+ID$11*EW106/(EW106+EU106)</f>
        <v>#REF!</v>
      </c>
      <c r="IE106" s="82" t="e">
        <f t="shared" ca="1" si="404"/>
        <v>#REF!</v>
      </c>
      <c r="IF106" s="82" t="e">
        <f ca="1">IF$8+IF$9*IE106+IF$10*#REF!+IF$11*(EW106/(EW106+EU106))</f>
        <v>#REF!</v>
      </c>
      <c r="IG106" s="82" t="e">
        <f t="shared" ca="1" si="405"/>
        <v>#REF!</v>
      </c>
      <c r="IH106" s="184">
        <f t="shared" si="406"/>
        <v>9.5710632506864013E-2</v>
      </c>
      <c r="II106" s="187">
        <f t="shared" si="407"/>
        <v>-25</v>
      </c>
      <c r="IJ106" s="187"/>
      <c r="IK106" s="82">
        <f t="shared" si="408"/>
        <v>2.0748272068001059</v>
      </c>
      <c r="IL106" s="187">
        <f t="shared" si="409"/>
        <v>1883.0541886270234</v>
      </c>
      <c r="IM106" s="186">
        <f t="shared" si="410"/>
        <v>1.2378202972125339E-5</v>
      </c>
    </row>
    <row r="107" spans="1:247" ht="14" x14ac:dyDescent="0.2">
      <c r="A107" s="189">
        <v>2001</v>
      </c>
      <c r="F107" s="193">
        <v>48.823770248800678</v>
      </c>
      <c r="G107" s="193">
        <v>1.6413013084854011</v>
      </c>
      <c r="H107" s="193">
        <v>16.650309659574791</v>
      </c>
      <c r="I107" s="193">
        <v>9.3255910545874414</v>
      </c>
      <c r="J107" s="193">
        <v>0.18785978832061823</v>
      </c>
      <c r="K107" s="193">
        <v>5.2798487875373743</v>
      </c>
      <c r="L107" s="193">
        <v>10.579472289634815</v>
      </c>
      <c r="M107" s="193">
        <v>2.9958692558498585</v>
      </c>
      <c r="N107" s="193">
        <v>1.9972461705665725</v>
      </c>
      <c r="O107" s="197">
        <v>0.37</v>
      </c>
      <c r="P107" s="197">
        <v>0.43504372032143168</v>
      </c>
      <c r="Q107" s="194">
        <v>1.5</v>
      </c>
      <c r="R107" s="176">
        <f t="shared" ca="1" si="216"/>
        <v>13.087270397165614</v>
      </c>
      <c r="T107" s="4">
        <v>49.92</v>
      </c>
      <c r="U107" s="4">
        <v>1.21</v>
      </c>
      <c r="V107" s="4">
        <v>3.78</v>
      </c>
      <c r="W107" s="4">
        <v>8.1999999999999993</v>
      </c>
      <c r="X107" s="4">
        <v>0.24</v>
      </c>
      <c r="Y107" s="4">
        <v>13.84</v>
      </c>
      <c r="Z107" s="4">
        <v>21.69</v>
      </c>
      <c r="AA107" s="4">
        <v>0.54</v>
      </c>
      <c r="AB107" s="4">
        <v>0.2469769374986141</v>
      </c>
      <c r="AC107" s="4">
        <v>4.9000000000000002E-2</v>
      </c>
      <c r="AE107" s="177">
        <f t="shared" ca="1" si="217"/>
        <v>1436.6496423811298</v>
      </c>
      <c r="AF107" s="178">
        <f t="shared" ca="1" si="218"/>
        <v>1163.4996423811299</v>
      </c>
      <c r="AG107" s="178">
        <f t="shared" ca="1" si="219"/>
        <v>7.8802328671611335</v>
      </c>
      <c r="AH107" s="175"/>
      <c r="AI107" s="179">
        <f t="shared" ca="1" si="220"/>
        <v>1481.006304367213</v>
      </c>
      <c r="AJ107" s="179">
        <f t="shared" ca="1" si="221"/>
        <v>9.2873047924145169</v>
      </c>
      <c r="AK107" s="179"/>
      <c r="AL107" s="179">
        <f t="shared" si="222"/>
        <v>1448.0242010156412</v>
      </c>
      <c r="AM107" s="179">
        <f t="shared" si="223"/>
        <v>7.0005922733156662</v>
      </c>
      <c r="AN107" s="180"/>
      <c r="AO107" s="179">
        <f t="shared" ca="1" si="224"/>
        <v>1433.8830931484524</v>
      </c>
      <c r="AP107" s="179">
        <f t="shared" ca="1" si="225"/>
        <v>1160.7330931484526</v>
      </c>
      <c r="AQ107" s="179">
        <f t="shared" ca="1" si="226"/>
        <v>7.3828280053327786</v>
      </c>
      <c r="AR107" s="179"/>
      <c r="AS107" s="179">
        <f t="shared" ca="1" si="227"/>
        <v>1456.2197705939757</v>
      </c>
      <c r="AT107" s="179">
        <f t="shared" ca="1" si="228"/>
        <v>1183.0697705939756</v>
      </c>
      <c r="AU107" s="181">
        <f t="shared" ca="1" si="229"/>
        <v>8.2855611297382623</v>
      </c>
      <c r="AV107" s="80"/>
      <c r="AW107" s="181">
        <f t="shared" si="230"/>
        <v>1463.3847639221615</v>
      </c>
      <c r="AX107" s="181">
        <f t="shared" si="231"/>
        <v>1190.2347639221616</v>
      </c>
      <c r="AY107" s="181">
        <f t="shared" ca="1" si="232"/>
        <v>1481.006304367213</v>
      </c>
      <c r="AZ107" s="181">
        <f t="shared" ca="1" si="233"/>
        <v>1207.8563043672129</v>
      </c>
      <c r="BA107" s="181">
        <f t="shared" ca="1" si="234"/>
        <v>9.2873047924145169</v>
      </c>
      <c r="BB107" s="181"/>
      <c r="BC107" s="181">
        <f t="shared" si="235"/>
        <v>1448.0242010156412</v>
      </c>
      <c r="BD107" s="181">
        <f t="shared" si="236"/>
        <v>7.0005922733156662</v>
      </c>
      <c r="BE107" s="181">
        <f t="shared" si="237"/>
        <v>1174.8742010156411</v>
      </c>
      <c r="BF107" s="181"/>
      <c r="BG107" s="181">
        <f t="shared" ca="1" si="238"/>
        <v>8.6400250898001669</v>
      </c>
      <c r="BH107" s="181">
        <f t="shared" ca="1" si="239"/>
        <v>10.325892011017633</v>
      </c>
      <c r="BI107" s="181">
        <f t="shared" ca="1" si="240"/>
        <v>1169.4484959118026</v>
      </c>
      <c r="BJ107" s="181">
        <f t="shared" ca="1" si="241"/>
        <v>1192.0755308346938</v>
      </c>
      <c r="BK107" s="181">
        <f t="shared" ca="1" si="242"/>
        <v>1192.0755308346938</v>
      </c>
      <c r="BL107" s="181"/>
      <c r="BM107" s="181">
        <f t="shared" si="243"/>
        <v>1181.5195583448644</v>
      </c>
      <c r="BN107" s="180"/>
      <c r="BO107" s="182">
        <f t="shared" ca="1" si="244"/>
        <v>0.74493430057770338</v>
      </c>
      <c r="BP107" s="182">
        <f t="shared" ca="1" si="245"/>
        <v>0.66444420948798977</v>
      </c>
      <c r="BQ107" s="182">
        <f t="shared" ca="1" si="246"/>
        <v>7.5485982869312643E-2</v>
      </c>
      <c r="BR107" s="182">
        <f t="shared" ca="1" si="247"/>
        <v>1.2959835843169348E-2</v>
      </c>
      <c r="BS107" s="182">
        <f t="shared" ca="1" si="248"/>
        <v>1.4032969325870077E-2</v>
      </c>
      <c r="BT107" s="182">
        <f t="shared" ca="1" si="249"/>
        <v>5.6792728804325947E-2</v>
      </c>
      <c r="BU107" s="182">
        <f t="shared" si="250"/>
        <v>0.1365706322101885</v>
      </c>
      <c r="BV107" s="181">
        <f t="shared" ca="1" si="251"/>
        <v>0.96028635854085631</v>
      </c>
      <c r="BW107" s="180"/>
      <c r="BX107" s="182">
        <f t="shared" si="252"/>
        <v>0.80659985990056871</v>
      </c>
      <c r="BY107" s="182">
        <f t="shared" si="253"/>
        <v>0.1120847234777273</v>
      </c>
      <c r="BZ107" s="182">
        <f t="shared" si="254"/>
        <v>0</v>
      </c>
      <c r="CA107" s="182">
        <f t="shared" si="255"/>
        <v>3.8874540623026671E-2</v>
      </c>
      <c r="CB107" s="182">
        <f t="shared" si="256"/>
        <v>6.4086457594039858E-2</v>
      </c>
      <c r="CC107" s="182">
        <f t="shared" si="257"/>
        <v>7.2628954313209895E-4</v>
      </c>
      <c r="CD107" s="182">
        <f t="shared" si="258"/>
        <v>1.0223718711384946</v>
      </c>
      <c r="CE107" s="182">
        <f t="shared" si="259"/>
        <v>0.3354462028102948</v>
      </c>
      <c r="CF107" s="180"/>
      <c r="CG107" s="181">
        <f t="shared" ca="1" si="260"/>
        <v>4.995751684222796</v>
      </c>
      <c r="CH107" s="181">
        <f t="shared" ca="1" si="261"/>
        <v>2.5447693258367288</v>
      </c>
      <c r="CI107" s="181">
        <f t="shared" ca="1" si="262"/>
        <v>9.1153766765255462</v>
      </c>
      <c r="CJ107" s="181">
        <f t="shared" ca="1" si="263"/>
        <v>1173.1638742233877</v>
      </c>
      <c r="CK107" s="183">
        <f t="shared" ca="1" si="264"/>
        <v>0.28147904143618652</v>
      </c>
      <c r="CL107" s="79"/>
      <c r="CM107" s="181">
        <f t="shared" si="265"/>
        <v>-1.2399337554524779</v>
      </c>
      <c r="CN107" s="181">
        <f t="shared" si="266"/>
        <v>-1.6208690476397205</v>
      </c>
      <c r="CO107" s="181">
        <f t="shared" ca="1" si="267"/>
        <v>801.24301738542715</v>
      </c>
      <c r="CP107" s="184"/>
      <c r="CQ107" s="80">
        <f t="shared" si="268"/>
        <v>0.81258781826201987</v>
      </c>
      <c r="CR107" s="80">
        <f t="shared" si="269"/>
        <v>2.0547395660493163E-2</v>
      </c>
      <c r="CS107" s="80">
        <f t="shared" si="270"/>
        <v>0.32660153704994638</v>
      </c>
      <c r="CT107" s="80">
        <f t="shared" si="271"/>
        <v>0.12979900251908852</v>
      </c>
      <c r="CU107" s="80">
        <f t="shared" si="272"/>
        <v>2.6482437120087152E-3</v>
      </c>
      <c r="CV107" s="80">
        <f t="shared" si="273"/>
        <v>0.1309993149020299</v>
      </c>
      <c r="CW107" s="80">
        <f t="shared" si="274"/>
        <v>0.18865839517586078</v>
      </c>
      <c r="CX107" s="80">
        <f t="shared" si="275"/>
        <v>9.6673844029173103E-2</v>
      </c>
      <c r="CY107" s="80">
        <f t="shared" si="276"/>
        <v>4.2406177981370176E-2</v>
      </c>
      <c r="CZ107" s="80">
        <f t="shared" si="277"/>
        <v>4.8684787056688826E-3</v>
      </c>
      <c r="DA107" s="80">
        <f t="shared" si="278"/>
        <v>6.1300960330489106E-3</v>
      </c>
      <c r="DB107" s="80">
        <f t="shared" si="279"/>
        <v>1.7619203040307083</v>
      </c>
      <c r="DC107" s="80"/>
      <c r="DD107" s="80">
        <f t="shared" si="280"/>
        <v>0.46119442315471343</v>
      </c>
      <c r="DE107" s="80">
        <f t="shared" si="281"/>
        <v>1.1661932502558325E-2</v>
      </c>
      <c r="DF107" s="80">
        <f t="shared" si="282"/>
        <v>0.18536680478838166</v>
      </c>
      <c r="DG107" s="80">
        <f t="shared" si="283"/>
        <v>7.3669054282506446E-2</v>
      </c>
      <c r="DH107" s="80">
        <f t="shared" si="284"/>
        <v>1.5030439832893596E-3</v>
      </c>
      <c r="DI107" s="80">
        <f t="shared" si="285"/>
        <v>7.43503066525458E-2</v>
      </c>
      <c r="DJ107" s="80">
        <f t="shared" si="286"/>
        <v>0.10707544191656734</v>
      </c>
      <c r="DK107" s="80">
        <f t="shared" si="287"/>
        <v>5.486845449707025E-2</v>
      </c>
      <c r="DL107" s="80">
        <f t="shared" si="288"/>
        <v>2.406815897652036E-2</v>
      </c>
      <c r="DM107" s="80">
        <f t="shared" si="289"/>
        <v>2.7631662422706437E-3</v>
      </c>
      <c r="DN107" s="80">
        <f t="shared" si="290"/>
        <v>3.4792130035763923E-3</v>
      </c>
      <c r="DO107" s="80">
        <f t="shared" si="291"/>
        <v>1.0000000000000002</v>
      </c>
      <c r="DP107" s="80">
        <f t="shared" si="292"/>
        <v>50.230122723722019</v>
      </c>
      <c r="DQ107" s="80">
        <f t="shared" si="293"/>
        <v>0.8308326800844813</v>
      </c>
      <c r="DR107" s="80">
        <f t="shared" si="294"/>
        <v>1.5147949142951572E-2</v>
      </c>
      <c r="DS107" s="80">
        <f t="shared" si="295"/>
        <v>3.7072998499426253E-2</v>
      </c>
      <c r="DT107" s="80">
        <f t="shared" si="296"/>
        <v>0.11413237128095491</v>
      </c>
      <c r="DU107" s="80">
        <f t="shared" si="297"/>
        <v>3.3832599118942732E-3</v>
      </c>
      <c r="DV107" s="80">
        <f t="shared" si="298"/>
        <v>0.34338682625222061</v>
      </c>
      <c r="DW107" s="80">
        <f t="shared" si="299"/>
        <v>0.38678683391170066</v>
      </c>
      <c r="DX107" s="80">
        <f t="shared" si="300"/>
        <v>8.7126425283443245E-3</v>
      </c>
      <c r="DY107" s="80">
        <f t="shared" si="301"/>
        <v>2.621947189887194E-3</v>
      </c>
      <c r="DZ107" s="80">
        <f t="shared" si="302"/>
        <v>3.2237223861861523E-4</v>
      </c>
      <c r="EA107" s="80">
        <f t="shared" si="303"/>
        <v>1.7423998810404797</v>
      </c>
      <c r="EB107" s="80"/>
      <c r="EC107" s="80">
        <f t="shared" si="304"/>
        <v>1.6616653601689626</v>
      </c>
      <c r="ED107" s="80">
        <f t="shared" si="305"/>
        <v>3.0295898285903143E-2</v>
      </c>
      <c r="EE107" s="80">
        <f t="shared" si="306"/>
        <v>0.11121899549827877</v>
      </c>
      <c r="EF107" s="80">
        <f t="shared" si="307"/>
        <v>0.11413237128095491</v>
      </c>
      <c r="EG107" s="80">
        <f t="shared" si="308"/>
        <v>3.3832599118942732E-3</v>
      </c>
      <c r="EH107" s="80">
        <f t="shared" si="309"/>
        <v>0.34338682625222061</v>
      </c>
      <c r="EI107" s="80">
        <f t="shared" si="310"/>
        <v>0.38678683391170066</v>
      </c>
      <c r="EJ107" s="80">
        <f t="shared" si="311"/>
        <v>8.7126425283443245E-3</v>
      </c>
      <c r="EK107" s="80">
        <f t="shared" si="312"/>
        <v>2.621947189887194E-3</v>
      </c>
      <c r="EL107" s="80">
        <f t="shared" si="313"/>
        <v>9.671167158558457E-4</v>
      </c>
      <c r="EM107" s="80">
        <f t="shared" si="314"/>
        <v>2.6631712517440023</v>
      </c>
      <c r="EN107" s="80">
        <f t="shared" si="315"/>
        <v>2.2529531272428858</v>
      </c>
      <c r="EO107" s="80"/>
      <c r="EP107" s="80">
        <f t="shared" si="316"/>
        <v>1.8718270848119203</v>
      </c>
      <c r="EQ107" s="80">
        <f t="shared" si="317"/>
        <v>3.4127619392928937E-2</v>
      </c>
      <c r="ER107" s="80">
        <f t="shared" si="318"/>
        <v>0.12817291518807972</v>
      </c>
      <c r="ES107" s="80">
        <f t="shared" si="319"/>
        <v>3.8874540623026671E-2</v>
      </c>
      <c r="ET107" s="80">
        <f t="shared" si="320"/>
        <v>0.16704745581110639</v>
      </c>
      <c r="EU107" s="80">
        <f t="shared" si="321"/>
        <v>0.25713488279707347</v>
      </c>
      <c r="EV107" s="80">
        <f t="shared" si="322"/>
        <v>7.6223259987776926E-3</v>
      </c>
      <c r="EW107" s="80">
        <f t="shared" si="323"/>
        <v>0.77363442405894989</v>
      </c>
      <c r="EX107" s="80">
        <f t="shared" si="324"/>
        <v>0.87141260703774071</v>
      </c>
      <c r="EY107" s="80">
        <f t="shared" si="325"/>
        <v>3.9258350461565415E-2</v>
      </c>
      <c r="EZ107" s="80">
        <f t="shared" si="326"/>
        <v>1.18142482418441E-2</v>
      </c>
      <c r="FA107" s="80">
        <f t="shared" si="327"/>
        <v>1.4525790862641979E-3</v>
      </c>
      <c r="FB107" s="80">
        <f t="shared" si="328"/>
        <v>4.0353315776981713</v>
      </c>
      <c r="FC107" s="80">
        <f t="shared" si="329"/>
        <v>5.8848907154496394E-2</v>
      </c>
      <c r="FD107" s="80">
        <f t="shared" si="330"/>
        <v>0.10506669011320824</v>
      </c>
      <c r="FE107" s="80">
        <f t="shared" si="331"/>
        <v>3.8874540623026671E-2</v>
      </c>
      <c r="FF107" s="80">
        <f t="shared" si="332"/>
        <v>0</v>
      </c>
      <c r="FG107" s="80">
        <f t="shared" si="333"/>
        <v>6.4086457594039858E-2</v>
      </c>
      <c r="FH107" s="80">
        <f t="shared" si="334"/>
        <v>7.2628954313209895E-4</v>
      </c>
      <c r="FI107" s="184">
        <f t="shared" si="335"/>
        <v>0.80659985990056871</v>
      </c>
      <c r="FJ107" s="80">
        <f t="shared" si="336"/>
        <v>0.1120847234777273</v>
      </c>
      <c r="FK107" s="80">
        <f t="shared" si="337"/>
        <v>1.0223718711384946</v>
      </c>
      <c r="FL107" s="80">
        <f t="shared" si="338"/>
        <v>0.80659985990056871</v>
      </c>
      <c r="FM107" s="80">
        <f t="shared" si="339"/>
        <v>2.8886908233285107</v>
      </c>
      <c r="FN107" s="80">
        <f t="shared" si="340"/>
        <v>-2.5888865967883317</v>
      </c>
      <c r="FO107" s="80">
        <f t="shared" si="341"/>
        <v>-2.5888865967883317</v>
      </c>
      <c r="FP107" s="80">
        <f t="shared" si="342"/>
        <v>0.50230122723722026</v>
      </c>
      <c r="FQ107" s="185">
        <f t="shared" ca="1" si="343"/>
        <v>1481.006304367213</v>
      </c>
      <c r="FR107" s="185">
        <f t="shared" ca="1" si="344"/>
        <v>9.2873047924145169</v>
      </c>
      <c r="FS107" s="80">
        <f t="shared" ca="1" si="345"/>
        <v>0.14810063043672131</v>
      </c>
      <c r="FT107" s="184">
        <f t="shared" ca="1" si="346"/>
        <v>-0.43497677092161835</v>
      </c>
      <c r="FU107" s="184">
        <f t="shared" ca="1" si="347"/>
        <v>5.6661871214688748</v>
      </c>
      <c r="FV107" s="80">
        <f t="shared" si="348"/>
        <v>172.37164446884401</v>
      </c>
      <c r="FW107" s="80">
        <f t="shared" si="349"/>
        <v>6.9004730499630629E-2</v>
      </c>
      <c r="FX107" s="184">
        <f t="shared" si="350"/>
        <v>75.05408037600894</v>
      </c>
      <c r="FY107" s="184">
        <f t="shared" si="351"/>
        <v>314.31805704633905</v>
      </c>
      <c r="FZ107" s="184">
        <f t="shared" si="352"/>
        <v>1.6611494615586205E-3</v>
      </c>
      <c r="GA107" s="184">
        <f t="shared" si="353"/>
        <v>0.3354462028102948</v>
      </c>
      <c r="GB107" s="80">
        <f t="shared" si="354"/>
        <v>0.91829328349808381</v>
      </c>
      <c r="GC107" s="80">
        <f t="shared" si="355"/>
        <v>0.1333036462567162</v>
      </c>
      <c r="GD107" s="80">
        <f t="shared" si="356"/>
        <v>0.13076061769419958</v>
      </c>
      <c r="GE107" s="80">
        <f t="shared" si="357"/>
        <v>0.92699783998404439</v>
      </c>
      <c r="GF107" s="80">
        <f t="shared" si="358"/>
        <v>4.4922559717482602E-2</v>
      </c>
      <c r="GG107" s="80">
        <f t="shared" si="359"/>
        <v>0.19828597564257708</v>
      </c>
      <c r="GH107" s="80">
        <f t="shared" si="360"/>
        <v>0.86923938230580045</v>
      </c>
      <c r="GI107" s="80">
        <f t="shared" si="361"/>
        <v>0.37046958658438245</v>
      </c>
      <c r="GJ107" s="80">
        <f t="shared" si="362"/>
        <v>-1.6201295998133903E-2</v>
      </c>
      <c r="GK107" s="80">
        <f t="shared" si="363"/>
        <v>3.0208881670576612E-2</v>
      </c>
      <c r="GL107" s="80">
        <f t="shared" si="364"/>
        <v>3.0208881670576612E-2</v>
      </c>
      <c r="GM107" s="80">
        <f t="shared" si="365"/>
        <v>0.16807709397200046</v>
      </c>
      <c r="GN107" s="80">
        <f t="shared" si="366"/>
        <v>5.1497834831339573E-2</v>
      </c>
      <c r="GO107" s="80">
        <f t="shared" si="367"/>
        <v>0.72213658922761037</v>
      </c>
      <c r="GP107" s="80">
        <f t="shared" si="368"/>
        <v>0.87141260703774071</v>
      </c>
      <c r="GQ107" s="80">
        <f t="shared" si="369"/>
        <v>3.9258350461565415E-2</v>
      </c>
      <c r="GR107" s="80">
        <f t="shared" si="370"/>
        <v>440.56213665642224</v>
      </c>
      <c r="GS107" s="80">
        <f t="shared" si="371"/>
        <v>11.832864033154365</v>
      </c>
      <c r="GT107" s="80">
        <f t="shared" si="372"/>
        <v>2.2144659245622993</v>
      </c>
      <c r="GU107" s="80">
        <f t="shared" si="373"/>
        <v>9.1069911147624558E-6</v>
      </c>
      <c r="GV107" s="80">
        <f t="shared" si="374"/>
        <v>1856.142733322137</v>
      </c>
      <c r="GW107" s="80">
        <f t="shared" si="375"/>
        <v>-8.0793748660925348E-3</v>
      </c>
      <c r="GX107" s="184">
        <f t="shared" ca="1" si="376"/>
        <v>22.090001676525546</v>
      </c>
      <c r="GY107" s="81" t="e">
        <f>#REF!</f>
        <v>#REF!</v>
      </c>
      <c r="GZ107" s="81" t="e">
        <f>#REF!</f>
        <v>#REF!</v>
      </c>
      <c r="HA107" s="81">
        <f t="shared" si="377"/>
        <v>4.9931154264164306</v>
      </c>
      <c r="HB107" s="81">
        <f t="shared" si="378"/>
        <v>4.3369461529963118</v>
      </c>
      <c r="HC107" s="81" t="e">
        <f t="shared" si="379"/>
        <v>#REF!</v>
      </c>
      <c r="HD107" s="80">
        <f t="shared" si="380"/>
        <v>440.56213665642224</v>
      </c>
      <c r="HE107" s="80">
        <f t="shared" si="381"/>
        <v>11.832864033154365</v>
      </c>
      <c r="HF107" s="81">
        <f t="shared" si="382"/>
        <v>-1.4718346250383547</v>
      </c>
      <c r="HG107" s="81"/>
      <c r="HH107" s="82">
        <f t="shared" si="383"/>
        <v>0.20590830164135476</v>
      </c>
      <c r="HI107" s="82">
        <f t="shared" si="384"/>
        <v>0.77363442405894989</v>
      </c>
      <c r="HJ107" s="82">
        <f t="shared" si="385"/>
        <v>3.9258350461565415E-2</v>
      </c>
      <c r="HK107" s="82">
        <f t="shared" si="386"/>
        <v>0</v>
      </c>
      <c r="HL107" s="82">
        <f t="shared" si="387"/>
        <v>1.9590556692930979E-2</v>
      </c>
      <c r="HM107" s="82">
        <f t="shared" si="388"/>
        <v>0</v>
      </c>
      <c r="HN107" s="82">
        <f t="shared" si="389"/>
        <v>0</v>
      </c>
      <c r="HO107" s="82">
        <f t="shared" si="390"/>
        <v>3.8874540623026671E-2</v>
      </c>
      <c r="HP107" s="82">
        <f t="shared" si="391"/>
        <v>0.10858235849514875</v>
      </c>
      <c r="HQ107" s="82">
        <f t="shared" si="392"/>
        <v>0.21020859656136459</v>
      </c>
      <c r="HR107" s="82">
        <f t="shared" si="393"/>
        <v>0.58700431931724262</v>
      </c>
      <c r="HS107" s="82">
        <f t="shared" si="394"/>
        <v>0.15623537253241832</v>
      </c>
      <c r="HT107" s="82">
        <f t="shared" si="395"/>
        <v>7.0551309844452542E-2</v>
      </c>
      <c r="HU107" s="82">
        <f t="shared" si="396"/>
        <v>1.8777732656241355E-2</v>
      </c>
      <c r="HV107" s="82">
        <f t="shared" si="397"/>
        <v>3.9258350461565415E-2</v>
      </c>
      <c r="HW107" s="82"/>
      <c r="HX107" s="186">
        <f t="shared" si="398"/>
        <v>-8.8146166746432749E-7</v>
      </c>
      <c r="HY107" s="186">
        <f t="shared" si="399"/>
        <v>1.6321544009907412E-12</v>
      </c>
      <c r="HZ107" s="186">
        <f t="shared" si="400"/>
        <v>2.7246112879918323E-5</v>
      </c>
      <c r="IA107" s="186">
        <f t="shared" si="401"/>
        <v>7.6311178796080592E-9</v>
      </c>
      <c r="IB107" s="82">
        <f t="shared" si="402"/>
        <v>2.2144659245622993</v>
      </c>
      <c r="IC107" s="82" t="e">
        <f t="shared" ca="1" si="403"/>
        <v>#REF!</v>
      </c>
      <c r="ID107" s="82" t="e">
        <f ca="1">ID$8+ID$9*IE107+ID$10*#REF!+ID$11*EW107/(EW107+EU107)</f>
        <v>#REF!</v>
      </c>
      <c r="IE107" s="82" t="e">
        <f t="shared" ca="1" si="404"/>
        <v>#REF!</v>
      </c>
      <c r="IF107" s="82" t="e">
        <f ca="1">IF$8+IF$9*IE107+IF$10*#REF!+IF$11*(EW107/(EW107+EU107))</f>
        <v>#REF!</v>
      </c>
      <c r="IG107" s="82" t="e">
        <f t="shared" ca="1" si="405"/>
        <v>#REF!</v>
      </c>
      <c r="IH107" s="184">
        <f t="shared" si="406"/>
        <v>6.9004730499630629E-2</v>
      </c>
      <c r="II107" s="187">
        <f t="shared" si="407"/>
        <v>-25</v>
      </c>
      <c r="IJ107" s="187"/>
      <c r="IK107" s="82">
        <f t="shared" si="408"/>
        <v>2.076058714496976</v>
      </c>
      <c r="IL107" s="187">
        <f t="shared" si="409"/>
        <v>1856.142733322137</v>
      </c>
      <c r="IM107" s="186">
        <f t="shared" si="410"/>
        <v>1.2532345180316725E-5</v>
      </c>
    </row>
    <row r="108" spans="1:247" ht="14" x14ac:dyDescent="0.2">
      <c r="A108" s="189">
        <v>2001</v>
      </c>
      <c r="F108" s="193">
        <v>48.823770248800678</v>
      </c>
      <c r="G108" s="193">
        <v>1.6413013084854011</v>
      </c>
      <c r="H108" s="193">
        <v>16.650309659574791</v>
      </c>
      <c r="I108" s="193">
        <v>9.3255910545874414</v>
      </c>
      <c r="J108" s="193">
        <v>0.18785978832061823</v>
      </c>
      <c r="K108" s="193">
        <v>5.2798487875373743</v>
      </c>
      <c r="L108" s="193">
        <v>10.579472289634815</v>
      </c>
      <c r="M108" s="193">
        <v>2.9958692558498585</v>
      </c>
      <c r="N108" s="193">
        <v>1.9972461705665725</v>
      </c>
      <c r="O108" s="197">
        <v>0.37</v>
      </c>
      <c r="P108" s="197">
        <v>0.43504372032143168</v>
      </c>
      <c r="Q108" s="194">
        <v>1.5</v>
      </c>
      <c r="R108" s="176">
        <f t="shared" ca="1" si="216"/>
        <v>13.673274240856825</v>
      </c>
      <c r="T108" s="4">
        <v>46.29</v>
      </c>
      <c r="U108" s="4">
        <v>2.02</v>
      </c>
      <c r="V108" s="4">
        <v>6.52</v>
      </c>
      <c r="W108" s="4">
        <v>8.9499999999999993</v>
      </c>
      <c r="X108" s="4">
        <v>0.87</v>
      </c>
      <c r="Y108" s="4">
        <v>12.13</v>
      </c>
      <c r="Z108" s="4">
        <v>21.66</v>
      </c>
      <c r="AA108" s="4">
        <v>0.56999999999999995</v>
      </c>
      <c r="AB108" s="4">
        <v>0.21997046771706677</v>
      </c>
      <c r="AC108" s="4">
        <v>4.2099999999999999E-2</v>
      </c>
      <c r="AE108" s="177">
        <f t="shared" ca="1" si="217"/>
        <v>1443.8243754454777</v>
      </c>
      <c r="AF108" s="178">
        <f t="shared" ca="1" si="218"/>
        <v>1170.6743754454778</v>
      </c>
      <c r="AG108" s="178">
        <f t="shared" ca="1" si="219"/>
        <v>8.6743409685112773</v>
      </c>
      <c r="AH108" s="175"/>
      <c r="AI108" s="179">
        <f t="shared" ca="1" si="220"/>
        <v>1489.4309407692508</v>
      </c>
      <c r="AJ108" s="179">
        <f t="shared" ca="1" si="221"/>
        <v>10.063486096756723</v>
      </c>
      <c r="AK108" s="179"/>
      <c r="AL108" s="179">
        <f t="shared" si="222"/>
        <v>1457.2044250969893</v>
      </c>
      <c r="AM108" s="179">
        <f t="shared" si="223"/>
        <v>7.5723381800498384</v>
      </c>
      <c r="AN108" s="180"/>
      <c r="AO108" s="179">
        <f t="shared" ca="1" si="224"/>
        <v>1440.4222836034551</v>
      </c>
      <c r="AP108" s="179">
        <f t="shared" ca="1" si="225"/>
        <v>1167.272283603455</v>
      </c>
      <c r="AQ108" s="179">
        <f t="shared" ca="1" si="226"/>
        <v>8.0684728940024897</v>
      </c>
      <c r="AR108" s="179"/>
      <c r="AS108" s="179">
        <f t="shared" ca="1" si="227"/>
        <v>1462.2569507875319</v>
      </c>
      <c r="AT108" s="179">
        <f t="shared" ca="1" si="228"/>
        <v>1189.1069507875318</v>
      </c>
      <c r="AU108" s="181">
        <f t="shared" ca="1" si="229"/>
        <v>8.9573046194385419</v>
      </c>
      <c r="AV108" s="80"/>
      <c r="AW108" s="181">
        <f t="shared" si="230"/>
        <v>1471.3159971772909</v>
      </c>
      <c r="AX108" s="181">
        <f t="shared" si="231"/>
        <v>1198.165997177291</v>
      </c>
      <c r="AY108" s="181">
        <f t="shared" ca="1" si="232"/>
        <v>1489.4309407692508</v>
      </c>
      <c r="AZ108" s="181">
        <f t="shared" ca="1" si="233"/>
        <v>1216.2809407692507</v>
      </c>
      <c r="BA108" s="181">
        <f t="shared" ca="1" si="234"/>
        <v>10.063486096756723</v>
      </c>
      <c r="BB108" s="181"/>
      <c r="BC108" s="181">
        <f t="shared" si="235"/>
        <v>1457.2044250969893</v>
      </c>
      <c r="BD108" s="181">
        <f t="shared" si="236"/>
        <v>7.5723381800498384</v>
      </c>
      <c r="BE108" s="181">
        <f t="shared" si="237"/>
        <v>1184.0544250969892</v>
      </c>
      <c r="BF108" s="181"/>
      <c r="BG108" s="181">
        <f t="shared" ca="1" si="238"/>
        <v>9.4638079345343566</v>
      </c>
      <c r="BH108" s="181">
        <f t="shared" ca="1" si="239"/>
        <v>11.700972556617939</v>
      </c>
      <c r="BI108" s="181">
        <f t="shared" ca="1" si="240"/>
        <v>1176.4180709981256</v>
      </c>
      <c r="BJ108" s="181">
        <f t="shared" ca="1" si="241"/>
        <v>1199.0646207750274</v>
      </c>
      <c r="BK108" s="181">
        <f t="shared" ca="1" si="242"/>
        <v>1199.0646207750274</v>
      </c>
      <c r="BL108" s="181"/>
      <c r="BM108" s="181">
        <f t="shared" si="243"/>
        <v>1184.6598360423764</v>
      </c>
      <c r="BN108" s="180"/>
      <c r="BO108" s="182">
        <f t="shared" ca="1" si="244"/>
        <v>0.73434366360531189</v>
      </c>
      <c r="BP108" s="182">
        <f t="shared" ca="1" si="245"/>
        <v>0.64834599762435163</v>
      </c>
      <c r="BQ108" s="182">
        <f t="shared" ca="1" si="246"/>
        <v>9.7194848079706422E-2</v>
      </c>
      <c r="BR108" s="182">
        <f t="shared" ca="1" si="247"/>
        <v>1.6361243110704558E-2</v>
      </c>
      <c r="BS108" s="182">
        <f t="shared" ca="1" si="248"/>
        <v>1.4034613636977927E-2</v>
      </c>
      <c r="BT108" s="182">
        <f t="shared" ca="1" si="249"/>
        <v>5.0849442840325484E-2</v>
      </c>
      <c r="BU108" s="182">
        <f t="shared" si="250"/>
        <v>0.1365706322101885</v>
      </c>
      <c r="BV108" s="181">
        <f t="shared" ca="1" si="251"/>
        <v>0.96335677750225446</v>
      </c>
      <c r="BW108" s="180"/>
      <c r="BX108" s="182">
        <f t="shared" si="252"/>
        <v>0.7586302701014469</v>
      </c>
      <c r="BY108" s="182">
        <f t="shared" si="253"/>
        <v>0.10799737580814162</v>
      </c>
      <c r="BZ108" s="182">
        <f t="shared" si="254"/>
        <v>1.5337025042340739E-2</v>
      </c>
      <c r="CA108" s="182">
        <f t="shared" si="255"/>
        <v>4.2127659896700594E-2</v>
      </c>
      <c r="CB108" s="182">
        <f t="shared" si="256"/>
        <v>0.11005942428546614</v>
      </c>
      <c r="CC108" s="182">
        <f t="shared" si="257"/>
        <v>6.3438075479059269E-4</v>
      </c>
      <c r="CD108" s="182">
        <f t="shared" si="258"/>
        <v>1.0347861358888866</v>
      </c>
      <c r="CE108" s="182">
        <f t="shared" si="259"/>
        <v>0.41774124072251423</v>
      </c>
      <c r="CF108" s="180"/>
      <c r="CG108" s="181">
        <f t="shared" ca="1" si="260"/>
        <v>7.523998782669878</v>
      </c>
      <c r="CH108" s="181">
        <f t="shared" ca="1" si="261"/>
        <v>2.8784169672433837</v>
      </c>
      <c r="CI108" s="181">
        <f t="shared" ca="1" si="262"/>
        <v>13.462616908914061</v>
      </c>
      <c r="CJ108" s="181">
        <f t="shared" ca="1" si="263"/>
        <v>1143.7986870653222</v>
      </c>
      <c r="CK108" s="183">
        <f t="shared" ca="1" si="264"/>
        <v>0.28333309479431745</v>
      </c>
      <c r="CL108" s="79"/>
      <c r="CM108" s="181">
        <f t="shared" si="265"/>
        <v>0.14721441584034406</v>
      </c>
      <c r="CN108" s="181">
        <f t="shared" si="266"/>
        <v>-0.30246525308972738</v>
      </c>
      <c r="CO108" s="181">
        <f t="shared" ca="1" si="267"/>
        <v>715.50183428981563</v>
      </c>
      <c r="CP108" s="184"/>
      <c r="CQ108" s="80">
        <f t="shared" si="268"/>
        <v>0.81258781826201987</v>
      </c>
      <c r="CR108" s="80">
        <f t="shared" si="269"/>
        <v>2.0547395660493163E-2</v>
      </c>
      <c r="CS108" s="80">
        <f t="shared" si="270"/>
        <v>0.32660153704994638</v>
      </c>
      <c r="CT108" s="80">
        <f t="shared" si="271"/>
        <v>0.12979900251908852</v>
      </c>
      <c r="CU108" s="80">
        <f t="shared" si="272"/>
        <v>2.6482437120087152E-3</v>
      </c>
      <c r="CV108" s="80">
        <f t="shared" si="273"/>
        <v>0.1309993149020299</v>
      </c>
      <c r="CW108" s="80">
        <f t="shared" si="274"/>
        <v>0.18865839517586078</v>
      </c>
      <c r="CX108" s="80">
        <f t="shared" si="275"/>
        <v>9.6673844029173103E-2</v>
      </c>
      <c r="CY108" s="80">
        <f t="shared" si="276"/>
        <v>4.2406177981370176E-2</v>
      </c>
      <c r="CZ108" s="80">
        <f t="shared" si="277"/>
        <v>4.8684787056688826E-3</v>
      </c>
      <c r="DA108" s="80">
        <f t="shared" si="278"/>
        <v>6.1300960330489106E-3</v>
      </c>
      <c r="DB108" s="80">
        <f t="shared" si="279"/>
        <v>1.7619203040307083</v>
      </c>
      <c r="DC108" s="80"/>
      <c r="DD108" s="80">
        <f t="shared" si="280"/>
        <v>0.46119442315471343</v>
      </c>
      <c r="DE108" s="80">
        <f t="shared" si="281"/>
        <v>1.1661932502558325E-2</v>
      </c>
      <c r="DF108" s="80">
        <f t="shared" si="282"/>
        <v>0.18536680478838166</v>
      </c>
      <c r="DG108" s="80">
        <f t="shared" si="283"/>
        <v>7.3669054282506446E-2</v>
      </c>
      <c r="DH108" s="80">
        <f t="shared" si="284"/>
        <v>1.5030439832893596E-3</v>
      </c>
      <c r="DI108" s="80">
        <f t="shared" si="285"/>
        <v>7.43503066525458E-2</v>
      </c>
      <c r="DJ108" s="80">
        <f t="shared" si="286"/>
        <v>0.10707544191656734</v>
      </c>
      <c r="DK108" s="80">
        <f t="shared" si="287"/>
        <v>5.486845449707025E-2</v>
      </c>
      <c r="DL108" s="80">
        <f t="shared" si="288"/>
        <v>2.406815897652036E-2</v>
      </c>
      <c r="DM108" s="80">
        <f t="shared" si="289"/>
        <v>2.7631662422706437E-3</v>
      </c>
      <c r="DN108" s="80">
        <f t="shared" si="290"/>
        <v>3.4792130035763923E-3</v>
      </c>
      <c r="DO108" s="80">
        <f t="shared" si="291"/>
        <v>1.0000000000000002</v>
      </c>
      <c r="DP108" s="80">
        <f t="shared" si="292"/>
        <v>50.230122723722019</v>
      </c>
      <c r="DQ108" s="80">
        <f t="shared" si="293"/>
        <v>0.7704175633235304</v>
      </c>
      <c r="DR108" s="80">
        <f t="shared" si="294"/>
        <v>2.5288311792365434E-2</v>
      </c>
      <c r="DS108" s="80">
        <f t="shared" si="295"/>
        <v>6.3946018575729929E-2</v>
      </c>
      <c r="DT108" s="80">
        <f t="shared" si="296"/>
        <v>0.12457130767860322</v>
      </c>
      <c r="DU108" s="80">
        <f t="shared" si="297"/>
        <v>1.2264317180616741E-2</v>
      </c>
      <c r="DV108" s="80">
        <f t="shared" si="298"/>
        <v>0.30095969670805173</v>
      </c>
      <c r="DW108" s="80">
        <f t="shared" si="299"/>
        <v>0.38625185903768722</v>
      </c>
      <c r="DX108" s="80">
        <f t="shared" si="300"/>
        <v>9.1966782243634512E-3</v>
      </c>
      <c r="DY108" s="80">
        <f t="shared" si="301"/>
        <v>2.3352421304202596E-3</v>
      </c>
      <c r="DZ108" s="80">
        <f t="shared" si="302"/>
        <v>2.7697696420089183E-4</v>
      </c>
      <c r="EA108" s="80">
        <f t="shared" si="303"/>
        <v>1.6955079716155694</v>
      </c>
      <c r="EB108" s="80"/>
      <c r="EC108" s="80">
        <f t="shared" si="304"/>
        <v>1.5408351266470608</v>
      </c>
      <c r="ED108" s="80">
        <f t="shared" si="305"/>
        <v>5.0576623584730869E-2</v>
      </c>
      <c r="EE108" s="80">
        <f t="shared" si="306"/>
        <v>0.19183805572718979</v>
      </c>
      <c r="EF108" s="80">
        <f t="shared" si="307"/>
        <v>0.12457130767860322</v>
      </c>
      <c r="EG108" s="80">
        <f t="shared" si="308"/>
        <v>1.2264317180616741E-2</v>
      </c>
      <c r="EH108" s="80">
        <f t="shared" si="309"/>
        <v>0.30095969670805173</v>
      </c>
      <c r="EI108" s="80">
        <f t="shared" si="310"/>
        <v>0.38625185903768722</v>
      </c>
      <c r="EJ108" s="80">
        <f t="shared" si="311"/>
        <v>9.1966782243634512E-3</v>
      </c>
      <c r="EK108" s="80">
        <f t="shared" si="312"/>
        <v>2.3352421304202596E-3</v>
      </c>
      <c r="EL108" s="80">
        <f t="shared" si="313"/>
        <v>8.3093089260267549E-4</v>
      </c>
      <c r="EM108" s="80">
        <f t="shared" si="314"/>
        <v>2.6196598378113269</v>
      </c>
      <c r="EN108" s="80">
        <f t="shared" si="315"/>
        <v>2.2903737017294885</v>
      </c>
      <c r="EO108" s="80"/>
      <c r="EP108" s="80">
        <f t="shared" si="316"/>
        <v>1.764544126386727</v>
      </c>
      <c r="EQ108" s="80">
        <f t="shared" si="317"/>
        <v>5.7919684290369498E-2</v>
      </c>
      <c r="ER108" s="80">
        <f t="shared" si="318"/>
        <v>0.23545587361327303</v>
      </c>
      <c r="ES108" s="80">
        <f t="shared" si="319"/>
        <v>5.7464684939041333E-2</v>
      </c>
      <c r="ET108" s="80">
        <f t="shared" si="320"/>
        <v>0.29292055855231436</v>
      </c>
      <c r="EU108" s="80">
        <f t="shared" si="321"/>
        <v>0.28531484709712551</v>
      </c>
      <c r="EV108" s="80">
        <f t="shared" si="322"/>
        <v>2.8089869540153727E-2</v>
      </c>
      <c r="EW108" s="80">
        <f t="shared" si="323"/>
        <v>0.68931017462060462</v>
      </c>
      <c r="EX108" s="80">
        <f t="shared" si="324"/>
        <v>0.88466110018404431</v>
      </c>
      <c r="EY108" s="80">
        <f t="shared" si="325"/>
        <v>4.2127659896700594E-2</v>
      </c>
      <c r="EZ108" s="80">
        <f t="shared" si="326"/>
        <v>1.0697154325370615E-2</v>
      </c>
      <c r="FA108" s="80">
        <f t="shared" si="327"/>
        <v>1.2687615095811854E-3</v>
      </c>
      <c r="FB108" s="80">
        <f t="shared" si="328"/>
        <v>4.056853936402991</v>
      </c>
      <c r="FC108" s="80">
        <f t="shared" si="329"/>
        <v>0.10301071848061209</v>
      </c>
      <c r="FD108" s="80">
        <f t="shared" si="330"/>
        <v>0.16817150617968935</v>
      </c>
      <c r="FE108" s="80">
        <f t="shared" si="331"/>
        <v>4.2127659896700594E-2</v>
      </c>
      <c r="FF108" s="80">
        <f t="shared" si="332"/>
        <v>1.5337025042340739E-2</v>
      </c>
      <c r="FG108" s="80">
        <f t="shared" si="333"/>
        <v>0.11005942428546614</v>
      </c>
      <c r="FH108" s="80">
        <f t="shared" si="334"/>
        <v>6.3438075479059269E-4</v>
      </c>
      <c r="FI108" s="184">
        <f t="shared" si="335"/>
        <v>0.7586302701014469</v>
      </c>
      <c r="FJ108" s="80">
        <f t="shared" si="336"/>
        <v>0.10799737580814162</v>
      </c>
      <c r="FK108" s="80">
        <f t="shared" si="337"/>
        <v>1.0347861358888866</v>
      </c>
      <c r="FL108" s="80">
        <f t="shared" si="338"/>
        <v>0.7586302701014469</v>
      </c>
      <c r="FM108" s="80">
        <f t="shared" si="339"/>
        <v>2.9690557992974251</v>
      </c>
      <c r="FN108" s="80">
        <f t="shared" si="340"/>
        <v>-2.4472084431158261</v>
      </c>
      <c r="FO108" s="80">
        <f t="shared" si="341"/>
        <v>-2.4472084431158261</v>
      </c>
      <c r="FP108" s="80">
        <f t="shared" si="342"/>
        <v>0.50230122723722026</v>
      </c>
      <c r="FQ108" s="185">
        <f t="shared" ca="1" si="343"/>
        <v>1489.4309407692508</v>
      </c>
      <c r="FR108" s="185">
        <f t="shared" ca="1" si="344"/>
        <v>10.063486096756723</v>
      </c>
      <c r="FS108" s="80">
        <f t="shared" ca="1" si="345"/>
        <v>0.14894309407692508</v>
      </c>
      <c r="FT108" s="184">
        <f t="shared" ca="1" si="346"/>
        <v>-0.51136216397400514</v>
      </c>
      <c r="FU108" s="184">
        <f t="shared" ca="1" si="347"/>
        <v>5.6711432982433507</v>
      </c>
      <c r="FV108" s="80">
        <f t="shared" si="348"/>
        <v>172.98917058486182</v>
      </c>
      <c r="FW108" s="80">
        <f t="shared" si="349"/>
        <v>5.1667449947426669E-2</v>
      </c>
      <c r="FX108" s="184">
        <f t="shared" si="350"/>
        <v>70.725680057518773</v>
      </c>
      <c r="FY108" s="184">
        <f t="shared" si="351"/>
        <v>314.26918597218923</v>
      </c>
      <c r="FZ108" s="184">
        <f t="shared" si="352"/>
        <v>1.6611494615586205E-3</v>
      </c>
      <c r="GA108" s="184">
        <f t="shared" si="353"/>
        <v>0.41774124072251423</v>
      </c>
      <c r="GB108" s="80">
        <f t="shared" si="354"/>
        <v>0.95487862962089864</v>
      </c>
      <c r="GC108" s="80">
        <f t="shared" si="355"/>
        <v>0.21966384921960413</v>
      </c>
      <c r="GD108" s="80">
        <f t="shared" si="356"/>
        <v>0.13489479779554847</v>
      </c>
      <c r="GE108" s="80">
        <f t="shared" si="357"/>
        <v>0.88461563077058913</v>
      </c>
      <c r="GF108" s="80">
        <f t="shared" si="358"/>
        <v>-1.3001327533471163E-2</v>
      </c>
      <c r="GG108" s="80">
        <f t="shared" si="359"/>
        <v>0.18230412861651341</v>
      </c>
      <c r="GH108" s="80">
        <f t="shared" si="360"/>
        <v>0.86510520220445153</v>
      </c>
      <c r="GI108" s="80">
        <f t="shared" si="361"/>
        <v>0.31432321748592851</v>
      </c>
      <c r="GJ108" s="80">
        <f t="shared" si="362"/>
        <v>-8.2258121089450326E-3</v>
      </c>
      <c r="GK108" s="80">
        <f t="shared" si="363"/>
        <v>1.8347749595263457E-2</v>
      </c>
      <c r="GL108" s="80">
        <f t="shared" si="364"/>
        <v>1.8347749595263457E-2</v>
      </c>
      <c r="GM108" s="80">
        <f t="shared" si="365"/>
        <v>0.16395637902124996</v>
      </c>
      <c r="GN108" s="80">
        <f t="shared" si="366"/>
        <v>2.6773620783837899E-2</v>
      </c>
      <c r="GO108" s="80">
        <f t="shared" si="367"/>
        <v>0.66253655383676668</v>
      </c>
      <c r="GP108" s="80">
        <f t="shared" si="368"/>
        <v>0.88466110018404431</v>
      </c>
      <c r="GQ108" s="80">
        <f t="shared" si="369"/>
        <v>4.2127659896700594E-2</v>
      </c>
      <c r="GR108" s="80">
        <f t="shared" si="370"/>
        <v>440.90676453077248</v>
      </c>
      <c r="GS108" s="80">
        <f t="shared" si="371"/>
        <v>11.720693626358976</v>
      </c>
      <c r="GT108" s="80">
        <f t="shared" si="372"/>
        <v>2.3698970976652154</v>
      </c>
      <c r="GU108" s="80">
        <f t="shared" si="373"/>
        <v>9.7462018141481986E-6</v>
      </c>
      <c r="GV108" s="80">
        <f t="shared" si="374"/>
        <v>2004.5674803544091</v>
      </c>
      <c r="GW108" s="80">
        <f t="shared" si="375"/>
        <v>-8.5642883132375745E-3</v>
      </c>
      <c r="GX108" s="184">
        <f t="shared" ca="1" si="376"/>
        <v>26.437241908914061</v>
      </c>
      <c r="GY108" s="81" t="e">
        <f>#REF!</f>
        <v>#REF!</v>
      </c>
      <c r="GZ108" s="81" t="e">
        <f>#REF!</f>
        <v>#REF!</v>
      </c>
      <c r="HA108" s="81">
        <f t="shared" si="377"/>
        <v>4.9931154264164306</v>
      </c>
      <c r="HB108" s="81">
        <f t="shared" si="378"/>
        <v>4.3369461529963118</v>
      </c>
      <c r="HC108" s="81" t="e">
        <f t="shared" si="379"/>
        <v>#REF!</v>
      </c>
      <c r="HD108" s="80">
        <f t="shared" si="380"/>
        <v>440.90676453077248</v>
      </c>
      <c r="HE108" s="80">
        <f t="shared" si="381"/>
        <v>11.720693626358976</v>
      </c>
      <c r="HF108" s="81">
        <f t="shared" si="382"/>
        <v>-0.12587188804249649</v>
      </c>
      <c r="HG108" s="81"/>
      <c r="HH108" s="82">
        <f t="shared" si="383"/>
        <v>0.21039399815666712</v>
      </c>
      <c r="HI108" s="82">
        <f t="shared" si="384"/>
        <v>0.68931017462060462</v>
      </c>
      <c r="HJ108" s="82">
        <f t="shared" si="385"/>
        <v>4.2127659896700594E-2</v>
      </c>
      <c r="HK108" s="82">
        <f t="shared" si="386"/>
        <v>0</v>
      </c>
      <c r="HL108" s="82">
        <f t="shared" si="387"/>
        <v>6.0883058583911499E-2</v>
      </c>
      <c r="HM108" s="82">
        <f t="shared" si="388"/>
        <v>0</v>
      </c>
      <c r="HN108" s="82">
        <f t="shared" si="389"/>
        <v>0</v>
      </c>
      <c r="HO108" s="82">
        <f t="shared" si="390"/>
        <v>5.7464684939041333E-2</v>
      </c>
      <c r="HP108" s="82">
        <f t="shared" si="391"/>
        <v>0.17457281502936151</v>
      </c>
      <c r="HQ108" s="82">
        <f t="shared" si="392"/>
        <v>0.23384797417045178</v>
      </c>
      <c r="HR108" s="82">
        <f t="shared" si="393"/>
        <v>0.49738989951632728</v>
      </c>
      <c r="HS108" s="82">
        <f t="shared" si="394"/>
        <v>0.151815327054444</v>
      </c>
      <c r="HT108" s="82">
        <f t="shared" si="395"/>
        <v>5.6090939777630341E-2</v>
      </c>
      <c r="HU108" s="82">
        <f t="shared" si="396"/>
        <v>1.7120300141624703E-2</v>
      </c>
      <c r="HV108" s="82">
        <f t="shared" si="397"/>
        <v>4.2127659896700594E-2</v>
      </c>
      <c r="HW108" s="82"/>
      <c r="HX108" s="186">
        <f t="shared" si="398"/>
        <v>-8.8245978471466905E-7</v>
      </c>
      <c r="HY108" s="186">
        <f t="shared" si="399"/>
        <v>1.7048686760543177E-12</v>
      </c>
      <c r="HZ108" s="186">
        <f t="shared" si="400"/>
        <v>2.6666669836224131E-5</v>
      </c>
      <c r="IA108" s="186">
        <f t="shared" si="401"/>
        <v>7.3036789496024155E-9</v>
      </c>
      <c r="IB108" s="82">
        <f t="shared" si="402"/>
        <v>2.3698970976652154</v>
      </c>
      <c r="IC108" s="82" t="e">
        <f t="shared" ca="1" si="403"/>
        <v>#REF!</v>
      </c>
      <c r="ID108" s="82" t="e">
        <f ca="1">ID$8+ID$9*IE108+ID$10*#REF!+ID$11*EW108/(EW108+EU108)</f>
        <v>#REF!</v>
      </c>
      <c r="IE108" s="82" t="e">
        <f t="shared" ca="1" si="404"/>
        <v>#REF!</v>
      </c>
      <c r="IF108" s="82" t="e">
        <f ca="1">IF$8+IF$9*IE108+IF$10*#REF!+IF$11*(EW108/(EW108+EU108))</f>
        <v>#REF!</v>
      </c>
      <c r="IG108" s="82" t="e">
        <f t="shared" ca="1" si="405"/>
        <v>#REF!</v>
      </c>
      <c r="IH108" s="184">
        <f t="shared" si="406"/>
        <v>5.1667449947426669E-2</v>
      </c>
      <c r="II108" s="187">
        <f t="shared" si="407"/>
        <v>-25</v>
      </c>
      <c r="IJ108" s="187"/>
      <c r="IK108" s="82">
        <f t="shared" si="408"/>
        <v>2.0697760500123663</v>
      </c>
      <c r="IL108" s="187">
        <f t="shared" si="409"/>
        <v>2004.5674803544091</v>
      </c>
      <c r="IM108" s="186">
        <f t="shared" si="410"/>
        <v>1.1680064247802403E-5</v>
      </c>
    </row>
    <row r="109" spans="1:247" ht="14" x14ac:dyDescent="0.2">
      <c r="A109" s="189">
        <v>2001</v>
      </c>
      <c r="F109" s="193">
        <v>48.823770248800678</v>
      </c>
      <c r="G109" s="193">
        <v>1.6413013084854011</v>
      </c>
      <c r="H109" s="193">
        <v>16.650309659574791</v>
      </c>
      <c r="I109" s="193">
        <v>9.3255910545874414</v>
      </c>
      <c r="J109" s="193">
        <v>0.18785978832061823</v>
      </c>
      <c r="K109" s="193">
        <v>5.2798487875373743</v>
      </c>
      <c r="L109" s="193">
        <v>10.579472289634815</v>
      </c>
      <c r="M109" s="193">
        <v>2.9958692558498585</v>
      </c>
      <c r="N109" s="193">
        <v>1.9972461705665725</v>
      </c>
      <c r="O109" s="197">
        <v>0.37</v>
      </c>
      <c r="P109" s="197">
        <v>0.43504372032143168</v>
      </c>
      <c r="Q109" s="194">
        <v>1.5</v>
      </c>
      <c r="R109" s="176">
        <f t="shared" ca="1" si="216"/>
        <v>8.3180704475586715</v>
      </c>
      <c r="T109" s="4">
        <v>50.97</v>
      </c>
      <c r="U109" s="4">
        <v>1.02</v>
      </c>
      <c r="V109" s="4">
        <v>3.11</v>
      </c>
      <c r="W109" s="4">
        <v>8.39</v>
      </c>
      <c r="X109" s="4">
        <v>0.76</v>
      </c>
      <c r="Y109" s="4">
        <v>14.78</v>
      </c>
      <c r="Z109" s="4">
        <v>21.58</v>
      </c>
      <c r="AA109" s="4">
        <v>0.32</v>
      </c>
      <c r="AB109" s="4">
        <v>0.23293871933735161</v>
      </c>
      <c r="AC109" s="4">
        <v>0</v>
      </c>
      <c r="AE109" s="177">
        <f t="shared" ca="1" si="217"/>
        <v>1405.5430252089036</v>
      </c>
      <c r="AF109" s="178">
        <f t="shared" ca="1" si="218"/>
        <v>1132.3930252089035</v>
      </c>
      <c r="AG109" s="178">
        <f t="shared" ca="1" si="219"/>
        <v>4.0409821394434147</v>
      </c>
      <c r="AH109" s="175"/>
      <c r="AI109" s="179">
        <f t="shared" ca="1" si="220"/>
        <v>1437.753090706881</v>
      </c>
      <c r="AJ109" s="179">
        <f t="shared" ca="1" si="221"/>
        <v>4.1780979463420165</v>
      </c>
      <c r="AK109" s="179"/>
      <c r="AL109" s="179">
        <f t="shared" si="222"/>
        <v>1422.7642457297195</v>
      </c>
      <c r="AM109" s="179">
        <f t="shared" si="223"/>
        <v>3.3816001252147725</v>
      </c>
      <c r="AN109" s="180"/>
      <c r="AO109" s="179">
        <f t="shared" ca="1" si="224"/>
        <v>1398.2986266814191</v>
      </c>
      <c r="AP109" s="179">
        <f t="shared" ca="1" si="225"/>
        <v>1125.148626681419</v>
      </c>
      <c r="AQ109" s="179">
        <f t="shared" ca="1" si="226"/>
        <v>2.6757877525489357</v>
      </c>
      <c r="AR109" s="179"/>
      <c r="AS109" s="179">
        <f t="shared" ca="1" si="227"/>
        <v>1410.1528004824827</v>
      </c>
      <c r="AT109" s="179">
        <f t="shared" ca="1" si="228"/>
        <v>1137.0028004824826</v>
      </c>
      <c r="AU109" s="181">
        <f t="shared" ca="1" si="229"/>
        <v>3.1271598996611081</v>
      </c>
      <c r="AV109" s="80"/>
      <c r="AW109" s="181">
        <f t="shared" si="230"/>
        <v>1429.0793247215904</v>
      </c>
      <c r="AX109" s="181">
        <f t="shared" si="231"/>
        <v>1155.9293247215905</v>
      </c>
      <c r="AY109" s="181">
        <f t="shared" ca="1" si="232"/>
        <v>1437.753090706881</v>
      </c>
      <c r="AZ109" s="181">
        <f t="shared" ca="1" si="233"/>
        <v>1164.6030907068812</v>
      </c>
      <c r="BA109" s="181">
        <f t="shared" ca="1" si="234"/>
        <v>4.1780979463420165</v>
      </c>
      <c r="BB109" s="181"/>
      <c r="BC109" s="181">
        <f t="shared" si="235"/>
        <v>1422.7642457297195</v>
      </c>
      <c r="BD109" s="181">
        <f t="shared" si="236"/>
        <v>3.3816001252147725</v>
      </c>
      <c r="BE109" s="181">
        <f t="shared" si="237"/>
        <v>1149.6142457297196</v>
      </c>
      <c r="BF109" s="181"/>
      <c r="BG109" s="181">
        <f t="shared" ca="1" si="238"/>
        <v>4.1410020490879589</v>
      </c>
      <c r="BH109" s="181">
        <f t="shared" ca="1" si="239"/>
        <v>5.8953651937773852</v>
      </c>
      <c r="BI109" s="181">
        <f t="shared" ca="1" si="240"/>
        <v>1132.2990009596647</v>
      </c>
      <c r="BJ109" s="181">
        <f t="shared" ca="1" si="241"/>
        <v>1146.3415572590116</v>
      </c>
      <c r="BK109" s="181">
        <f t="shared" ca="1" si="242"/>
        <v>1146.3415572590116</v>
      </c>
      <c r="BL109" s="181"/>
      <c r="BM109" s="181">
        <f t="shared" si="243"/>
        <v>1161.9520938916344</v>
      </c>
      <c r="BN109" s="180"/>
      <c r="BO109" s="182">
        <f t="shared" ca="1" si="244"/>
        <v>0.78905335108545893</v>
      </c>
      <c r="BP109" s="182">
        <f t="shared" ca="1" si="245"/>
        <v>0.7466554941294733</v>
      </c>
      <c r="BQ109" s="182">
        <f t="shared" ca="1" si="246"/>
        <v>8.431922702510071E-2</v>
      </c>
      <c r="BR109" s="182">
        <f t="shared" ca="1" si="247"/>
        <v>1.2891737922706741E-2</v>
      </c>
      <c r="BS109" s="182">
        <f t="shared" ca="1" si="248"/>
        <v>1.4021713065858553E-2</v>
      </c>
      <c r="BT109" s="182">
        <f t="shared" ca="1" si="249"/>
        <v>5.6923548532214166E-2</v>
      </c>
      <c r="BU109" s="182">
        <f t="shared" si="250"/>
        <v>0.1365706322101885</v>
      </c>
      <c r="BV109" s="181">
        <f t="shared" ca="1" si="251"/>
        <v>1.0513823528855419</v>
      </c>
      <c r="BW109" s="180"/>
      <c r="BX109" s="182">
        <f t="shared" si="252"/>
        <v>0.79751769570095055</v>
      </c>
      <c r="BY109" s="182">
        <f t="shared" si="253"/>
        <v>0.13838410138173812</v>
      </c>
      <c r="BZ109" s="182">
        <f t="shared" si="254"/>
        <v>0</v>
      </c>
      <c r="CA109" s="182">
        <f t="shared" si="255"/>
        <v>2.045229654545902E-2</v>
      </c>
      <c r="CB109" s="182">
        <f t="shared" si="256"/>
        <v>5.7547685926930714E-2</v>
      </c>
      <c r="CC109" s="182">
        <f t="shared" si="257"/>
        <v>0</v>
      </c>
      <c r="CD109" s="182">
        <f t="shared" si="258"/>
        <v>1.0139017795550784</v>
      </c>
      <c r="CE109" s="182">
        <f t="shared" si="259"/>
        <v>0.32139021089346764</v>
      </c>
      <c r="CF109" s="180"/>
      <c r="CG109" s="181">
        <f t="shared" ca="1" si="260"/>
        <v>0.88724728082115689</v>
      </c>
      <c r="CH109" s="181">
        <f t="shared" ca="1" si="261"/>
        <v>-1.0169174859417467</v>
      </c>
      <c r="CI109" s="181">
        <f t="shared" ca="1" si="262"/>
        <v>5.8900162266360159</v>
      </c>
      <c r="CJ109" s="181">
        <f t="shared" ca="1" si="263"/>
        <v>1151.6923918232678</v>
      </c>
      <c r="CK109" s="183">
        <f t="shared" ca="1" si="264"/>
        <v>0.2718198948831273</v>
      </c>
      <c r="CL109" s="79"/>
      <c r="CM109" s="181">
        <f t="shared" si="265"/>
        <v>-2.3586934550426735</v>
      </c>
      <c r="CN109" s="181">
        <f t="shared" si="266"/>
        <v>-2.7692441950262263</v>
      </c>
      <c r="CO109" s="181">
        <f t="shared" ca="1" si="267"/>
        <v>897.75019550762011</v>
      </c>
      <c r="CP109" s="184"/>
      <c r="CQ109" s="80">
        <f t="shared" si="268"/>
        <v>0.81258781826201987</v>
      </c>
      <c r="CR109" s="80">
        <f t="shared" si="269"/>
        <v>2.0547395660493163E-2</v>
      </c>
      <c r="CS109" s="80">
        <f t="shared" si="270"/>
        <v>0.32660153704994638</v>
      </c>
      <c r="CT109" s="80">
        <f t="shared" si="271"/>
        <v>0.12979900251908852</v>
      </c>
      <c r="CU109" s="80">
        <f t="shared" si="272"/>
        <v>2.6482437120087152E-3</v>
      </c>
      <c r="CV109" s="80">
        <f t="shared" si="273"/>
        <v>0.1309993149020299</v>
      </c>
      <c r="CW109" s="80">
        <f t="shared" si="274"/>
        <v>0.18865839517586078</v>
      </c>
      <c r="CX109" s="80">
        <f t="shared" si="275"/>
        <v>9.6673844029173103E-2</v>
      </c>
      <c r="CY109" s="80">
        <f t="shared" si="276"/>
        <v>4.2406177981370176E-2</v>
      </c>
      <c r="CZ109" s="80">
        <f t="shared" si="277"/>
        <v>4.8684787056688826E-3</v>
      </c>
      <c r="DA109" s="80">
        <f t="shared" si="278"/>
        <v>6.1300960330489106E-3</v>
      </c>
      <c r="DB109" s="80">
        <f t="shared" si="279"/>
        <v>1.7619203040307083</v>
      </c>
      <c r="DC109" s="80"/>
      <c r="DD109" s="80">
        <f t="shared" si="280"/>
        <v>0.46119442315471343</v>
      </c>
      <c r="DE109" s="80">
        <f t="shared" si="281"/>
        <v>1.1661932502558325E-2</v>
      </c>
      <c r="DF109" s="80">
        <f t="shared" si="282"/>
        <v>0.18536680478838166</v>
      </c>
      <c r="DG109" s="80">
        <f t="shared" si="283"/>
        <v>7.3669054282506446E-2</v>
      </c>
      <c r="DH109" s="80">
        <f t="shared" si="284"/>
        <v>1.5030439832893596E-3</v>
      </c>
      <c r="DI109" s="80">
        <f t="shared" si="285"/>
        <v>7.43503066525458E-2</v>
      </c>
      <c r="DJ109" s="80">
        <f t="shared" si="286"/>
        <v>0.10707544191656734</v>
      </c>
      <c r="DK109" s="80">
        <f t="shared" si="287"/>
        <v>5.486845449707025E-2</v>
      </c>
      <c r="DL109" s="80">
        <f t="shared" si="288"/>
        <v>2.406815897652036E-2</v>
      </c>
      <c r="DM109" s="80">
        <f t="shared" si="289"/>
        <v>2.7631662422706437E-3</v>
      </c>
      <c r="DN109" s="80">
        <f t="shared" si="290"/>
        <v>3.4792130035763923E-3</v>
      </c>
      <c r="DO109" s="80">
        <f t="shared" si="291"/>
        <v>1.0000000000000002</v>
      </c>
      <c r="DP109" s="80">
        <f t="shared" si="292"/>
        <v>50.230122723722019</v>
      </c>
      <c r="DQ109" s="80">
        <f t="shared" si="293"/>
        <v>0.84830812708145054</v>
      </c>
      <c r="DR109" s="80">
        <f t="shared" si="294"/>
        <v>1.276934555852116E-2</v>
      </c>
      <c r="DS109" s="80">
        <f t="shared" si="295"/>
        <v>3.0501858553760752E-2</v>
      </c>
      <c r="DT109" s="80">
        <f t="shared" si="296"/>
        <v>0.11677690183502584</v>
      </c>
      <c r="DU109" s="80">
        <f t="shared" si="297"/>
        <v>1.0713656387665199E-2</v>
      </c>
      <c r="DV109" s="80">
        <f t="shared" si="298"/>
        <v>0.36670934190807947</v>
      </c>
      <c r="DW109" s="80">
        <f t="shared" si="299"/>
        <v>0.38482525937365142</v>
      </c>
      <c r="DX109" s="80">
        <f t="shared" si="300"/>
        <v>5.1630474242040439E-3</v>
      </c>
      <c r="DY109" s="80">
        <f t="shared" si="301"/>
        <v>2.472915191062801E-3</v>
      </c>
      <c r="DZ109" s="80">
        <f t="shared" si="302"/>
        <v>0</v>
      </c>
      <c r="EA109" s="80">
        <f t="shared" si="303"/>
        <v>1.7782404533134213</v>
      </c>
      <c r="EB109" s="80"/>
      <c r="EC109" s="80">
        <f t="shared" si="304"/>
        <v>1.6966162541629011</v>
      </c>
      <c r="ED109" s="80">
        <f t="shared" si="305"/>
        <v>2.5538691117042319E-2</v>
      </c>
      <c r="EE109" s="80">
        <f t="shared" si="306"/>
        <v>9.1505575661282257E-2</v>
      </c>
      <c r="EF109" s="80">
        <f t="shared" si="307"/>
        <v>0.11677690183502584</v>
      </c>
      <c r="EG109" s="80">
        <f t="shared" si="308"/>
        <v>1.0713656387665199E-2</v>
      </c>
      <c r="EH109" s="80">
        <f t="shared" si="309"/>
        <v>0.36670934190807947</v>
      </c>
      <c r="EI109" s="80">
        <f t="shared" si="310"/>
        <v>0.38482525937365142</v>
      </c>
      <c r="EJ109" s="80">
        <f t="shared" si="311"/>
        <v>5.1630474242040439E-3</v>
      </c>
      <c r="EK109" s="80">
        <f t="shared" si="312"/>
        <v>2.472915191062801E-3</v>
      </c>
      <c r="EL109" s="80">
        <f t="shared" si="313"/>
        <v>0</v>
      </c>
      <c r="EM109" s="80">
        <f t="shared" si="314"/>
        <v>2.7003216430609145</v>
      </c>
      <c r="EN109" s="80">
        <f t="shared" si="315"/>
        <v>2.2219575269554843</v>
      </c>
      <c r="EO109" s="80"/>
      <c r="EP109" s="80">
        <f t="shared" si="316"/>
        <v>1.8849046281461386</v>
      </c>
      <c r="EQ109" s="80">
        <f t="shared" si="317"/>
        <v>2.8372943478051672E-2</v>
      </c>
      <c r="ER109" s="80">
        <f t="shared" si="318"/>
        <v>0.11509537185386143</v>
      </c>
      <c r="ES109" s="80">
        <f t="shared" si="319"/>
        <v>2.045229654545902E-2</v>
      </c>
      <c r="ET109" s="80">
        <f t="shared" si="320"/>
        <v>0.13554766839932045</v>
      </c>
      <c r="EU109" s="80">
        <f t="shared" si="321"/>
        <v>0.2594733160068774</v>
      </c>
      <c r="EV109" s="80">
        <f t="shared" si="322"/>
        <v>2.3805289451787393E-2</v>
      </c>
      <c r="EW109" s="80">
        <f t="shared" si="323"/>
        <v>0.81481258245754939</v>
      </c>
      <c r="EX109" s="80">
        <f t="shared" si="324"/>
        <v>0.85506538162788126</v>
      </c>
      <c r="EY109" s="80">
        <f t="shared" si="325"/>
        <v>2.2944144172476602E-2</v>
      </c>
      <c r="EZ109" s="80">
        <f t="shared" si="326"/>
        <v>1.09894250446091E-2</v>
      </c>
      <c r="FA109" s="80">
        <f t="shared" si="327"/>
        <v>0</v>
      </c>
      <c r="FB109" s="80">
        <f t="shared" si="328"/>
        <v>4.0359153787846909</v>
      </c>
      <c r="FC109" s="80">
        <f t="shared" si="329"/>
        <v>6.0841332524775651E-2</v>
      </c>
      <c r="FD109" s="80">
        <f t="shared" si="330"/>
        <v>0.10678730968488992</v>
      </c>
      <c r="FE109" s="80">
        <f t="shared" si="331"/>
        <v>2.045229654545902E-2</v>
      </c>
      <c r="FF109" s="80">
        <f t="shared" si="332"/>
        <v>0</v>
      </c>
      <c r="FG109" s="80">
        <f t="shared" si="333"/>
        <v>5.7547685926930714E-2</v>
      </c>
      <c r="FH109" s="80">
        <f t="shared" si="334"/>
        <v>0</v>
      </c>
      <c r="FI109" s="184">
        <f t="shared" si="335"/>
        <v>0.79751769570095055</v>
      </c>
      <c r="FJ109" s="80">
        <f t="shared" si="336"/>
        <v>0.13838410138173812</v>
      </c>
      <c r="FK109" s="80">
        <f t="shared" si="337"/>
        <v>1.0139017795550784</v>
      </c>
      <c r="FL109" s="80">
        <f t="shared" si="338"/>
        <v>0.79751769570095055</v>
      </c>
      <c r="FM109" s="80">
        <f t="shared" si="339"/>
        <v>2.2464464463649731</v>
      </c>
      <c r="FN109" s="80">
        <f t="shared" si="340"/>
        <v>-3.2198072883834894</v>
      </c>
      <c r="FO109" s="80">
        <f t="shared" si="341"/>
        <v>-3.2198072883834894</v>
      </c>
      <c r="FP109" s="80">
        <f t="shared" si="342"/>
        <v>0.50230122723722026</v>
      </c>
      <c r="FQ109" s="185">
        <f t="shared" ca="1" si="343"/>
        <v>1437.753090706881</v>
      </c>
      <c r="FR109" s="185">
        <f t="shared" ca="1" si="344"/>
        <v>4.1780979463420165</v>
      </c>
      <c r="FS109" s="80">
        <f t="shared" ca="1" si="345"/>
        <v>0.14377530907068811</v>
      </c>
      <c r="FT109" s="184">
        <f t="shared" ca="1" si="346"/>
        <v>-3.2942489016278462</v>
      </c>
      <c r="FU109" s="184">
        <f t="shared" ca="1" si="347"/>
        <v>5.6747364724146108</v>
      </c>
      <c r="FV109" s="80">
        <f t="shared" si="348"/>
        <v>170.1104703949101</v>
      </c>
      <c r="FW109" s="80">
        <f t="shared" si="349"/>
        <v>0.10159475156127577</v>
      </c>
      <c r="FX109" s="184">
        <f t="shared" si="350"/>
        <v>75.846902916833784</v>
      </c>
      <c r="FY109" s="184">
        <f t="shared" si="351"/>
        <v>312.84514629166625</v>
      </c>
      <c r="FZ109" s="184">
        <f t="shared" si="352"/>
        <v>1.6611494615586205E-3</v>
      </c>
      <c r="GA109" s="184">
        <f t="shared" si="353"/>
        <v>0.32139021089346764</v>
      </c>
      <c r="GB109" s="80">
        <f t="shared" si="354"/>
        <v>0.90181481525214524</v>
      </c>
      <c r="GC109" s="80">
        <f t="shared" si="355"/>
        <v>0.10966657254828635</v>
      </c>
      <c r="GD109" s="80">
        <f t="shared" si="356"/>
        <v>0.12940932008461226</v>
      </c>
      <c r="GE109" s="80">
        <f t="shared" si="357"/>
        <v>0.95117475997648937</v>
      </c>
      <c r="GF109" s="80">
        <f t="shared" si="358"/>
        <v>6.2269805963161784E-2</v>
      </c>
      <c r="GG109" s="80">
        <f t="shared" si="359"/>
        <v>0.19863198348210176</v>
      </c>
      <c r="GH109" s="80">
        <f t="shared" si="360"/>
        <v>0.87059067991538774</v>
      </c>
      <c r="GI109" s="80">
        <f t="shared" si="361"/>
        <v>0.3895554325215731</v>
      </c>
      <c r="GJ109" s="80">
        <f t="shared" si="362"/>
        <v>-1.9502717995022997E-2</v>
      </c>
      <c r="GK109" s="80">
        <f t="shared" si="363"/>
        <v>3.4446284790100742E-2</v>
      </c>
      <c r="GL109" s="80">
        <f t="shared" si="364"/>
        <v>3.4446284790100742E-2</v>
      </c>
      <c r="GM109" s="80">
        <f t="shared" si="365"/>
        <v>0.164185698692001</v>
      </c>
      <c r="GN109" s="80">
        <f t="shared" si="366"/>
        <v>6.3738899957754017E-2</v>
      </c>
      <c r="GO109" s="80">
        <f t="shared" si="367"/>
        <v>0.75107368249979534</v>
      </c>
      <c r="GP109" s="80">
        <f t="shared" si="368"/>
        <v>0.85506538162788126</v>
      </c>
      <c r="GQ109" s="80">
        <f t="shared" si="369"/>
        <v>2.2944144172476602E-2</v>
      </c>
      <c r="GR109" s="80">
        <f t="shared" si="370"/>
        <v>440.76841519288638</v>
      </c>
      <c r="GS109" s="80">
        <f t="shared" si="371"/>
        <v>11.889911038851096</v>
      </c>
      <c r="GT109" s="80">
        <f t="shared" si="372"/>
        <v>2.1878914235065032</v>
      </c>
      <c r="GU109" s="80">
        <f t="shared" si="373"/>
        <v>8.997703479170494E-6</v>
      </c>
      <c r="GV109" s="80">
        <f t="shared" si="374"/>
        <v>1825.4268917713352</v>
      </c>
      <c r="GW109" s="80">
        <f t="shared" si="375"/>
        <v>-8.0209356690677178E-3</v>
      </c>
      <c r="GX109" s="184">
        <f t="shared" ca="1" si="376"/>
        <v>18.864641226636017</v>
      </c>
      <c r="GY109" s="81" t="e">
        <f>#REF!</f>
        <v>#REF!</v>
      </c>
      <c r="GZ109" s="81" t="e">
        <f>#REF!</f>
        <v>#REF!</v>
      </c>
      <c r="HA109" s="81">
        <f t="shared" si="377"/>
        <v>4.9931154264164306</v>
      </c>
      <c r="HB109" s="81">
        <f t="shared" si="378"/>
        <v>4.3369461529963118</v>
      </c>
      <c r="HC109" s="81" t="e">
        <f t="shared" si="379"/>
        <v>#REF!</v>
      </c>
      <c r="HD109" s="80">
        <f t="shared" si="380"/>
        <v>440.76841519288638</v>
      </c>
      <c r="HE109" s="80">
        <f t="shared" si="381"/>
        <v>11.889911038851096</v>
      </c>
      <c r="HF109" s="81">
        <f t="shared" si="382"/>
        <v>-2.6611442282926134</v>
      </c>
      <c r="HG109" s="81"/>
      <c r="HH109" s="82">
        <f t="shared" si="383"/>
        <v>0.22243727293388915</v>
      </c>
      <c r="HI109" s="82">
        <f t="shared" si="384"/>
        <v>0.81481258245754939</v>
      </c>
      <c r="HJ109" s="82">
        <f t="shared" si="385"/>
        <v>2.2944144172476602E-2</v>
      </c>
      <c r="HK109" s="82">
        <f t="shared" si="386"/>
        <v>0</v>
      </c>
      <c r="HL109" s="82">
        <f t="shared" si="387"/>
        <v>3.7897188352299049E-2</v>
      </c>
      <c r="HM109" s="82">
        <f t="shared" si="388"/>
        <v>0</v>
      </c>
      <c r="HN109" s="82">
        <f t="shared" si="389"/>
        <v>0</v>
      </c>
      <c r="HO109" s="82">
        <f t="shared" si="390"/>
        <v>2.045229654545902E-2</v>
      </c>
      <c r="HP109" s="82">
        <f t="shared" si="391"/>
        <v>7.7198183501562365E-2</v>
      </c>
      <c r="HQ109" s="82">
        <f t="shared" si="392"/>
        <v>0.21444907586894335</v>
      </c>
      <c r="HR109" s="82">
        <f t="shared" si="393"/>
        <v>0.58128412500724835</v>
      </c>
      <c r="HS109" s="82">
        <f t="shared" si="394"/>
        <v>0.15868588476677153</v>
      </c>
      <c r="HT109" s="82">
        <f t="shared" si="395"/>
        <v>9.582972974271467E-2</v>
      </c>
      <c r="HU109" s="82">
        <f t="shared" si="396"/>
        <v>2.6160744456927423E-2</v>
      </c>
      <c r="HV109" s="82">
        <f t="shared" si="397"/>
        <v>2.2944144172476602E-2</v>
      </c>
      <c r="HW109" s="82"/>
      <c r="HX109" s="186">
        <f t="shared" si="398"/>
        <v>-8.7885609333573425E-7</v>
      </c>
      <c r="HY109" s="186">
        <f t="shared" si="399"/>
        <v>1.5755243451413808E-12</v>
      </c>
      <c r="HZ109" s="186">
        <f t="shared" si="400"/>
        <v>2.732756984836694E-5</v>
      </c>
      <c r="IA109" s="186">
        <f t="shared" si="401"/>
        <v>7.7372177971572383E-9</v>
      </c>
      <c r="IB109" s="82">
        <f t="shared" si="402"/>
        <v>2.1878914235065032</v>
      </c>
      <c r="IC109" s="82" t="e">
        <f t="shared" ca="1" si="403"/>
        <v>#REF!</v>
      </c>
      <c r="ID109" s="82" t="e">
        <f ca="1">ID$8+ID$9*IE109+ID$10*#REF!+ID$11*EW109/(EW109+EU109)</f>
        <v>#REF!</v>
      </c>
      <c r="IE109" s="82" t="e">
        <f t="shared" ca="1" si="404"/>
        <v>#REF!</v>
      </c>
      <c r="IF109" s="82" t="e">
        <f ca="1">IF$8+IF$9*IE109+IF$10*#REF!+IF$11*(EW109/(EW109+EU109))</f>
        <v>#REF!</v>
      </c>
      <c r="IG109" s="82" t="e">
        <f t="shared" ca="1" si="405"/>
        <v>#REF!</v>
      </c>
      <c r="IH109" s="184">
        <f t="shared" si="406"/>
        <v>0.10159475156127577</v>
      </c>
      <c r="II109" s="187">
        <f t="shared" si="407"/>
        <v>-25</v>
      </c>
      <c r="IJ109" s="187"/>
      <c r="IK109" s="82">
        <f t="shared" si="408"/>
        <v>2.0792539172860498</v>
      </c>
      <c r="IL109" s="187">
        <f t="shared" si="409"/>
        <v>1825.4268917713352</v>
      </c>
      <c r="IM109" s="186">
        <f t="shared" si="410"/>
        <v>1.2678062027772675E-5</v>
      </c>
    </row>
    <row r="110" spans="1:247" ht="14" x14ac:dyDescent="0.2">
      <c r="A110" s="189">
        <v>2001</v>
      </c>
      <c r="F110" s="193">
        <v>48.823770248800678</v>
      </c>
      <c r="G110" s="193">
        <v>1.6413013084854011</v>
      </c>
      <c r="H110" s="193">
        <v>16.650309659574791</v>
      </c>
      <c r="I110" s="193">
        <v>9.3255910545874414</v>
      </c>
      <c r="J110" s="193">
        <v>0.18785978832061823</v>
      </c>
      <c r="K110" s="193">
        <v>5.2798487875373743</v>
      </c>
      <c r="L110" s="193">
        <v>10.579472289634815</v>
      </c>
      <c r="M110" s="193">
        <v>2.9958692558498585</v>
      </c>
      <c r="N110" s="193">
        <v>1.9972461705665725</v>
      </c>
      <c r="O110" s="197">
        <v>0.37</v>
      </c>
      <c r="P110" s="197">
        <v>0.43504372032143168</v>
      </c>
      <c r="Q110" s="194">
        <v>1.5</v>
      </c>
      <c r="R110" s="176">
        <f t="shared" ca="1" si="216"/>
        <v>12.722532987813754</v>
      </c>
      <c r="T110" s="4">
        <v>50.63</v>
      </c>
      <c r="U110" s="4">
        <v>0.71</v>
      </c>
      <c r="V110" s="4">
        <v>3.23</v>
      </c>
      <c r="W110" s="4">
        <v>7.82</v>
      </c>
      <c r="X110" s="4">
        <v>0.21129999999999999</v>
      </c>
      <c r="Y110" s="4">
        <v>13.87</v>
      </c>
      <c r="Z110" s="4">
        <v>22.35</v>
      </c>
      <c r="AA110" s="4">
        <v>0.51</v>
      </c>
      <c r="AB110" s="4">
        <v>0.11</v>
      </c>
      <c r="AC110" s="4">
        <v>1.8700000000000001E-2</v>
      </c>
      <c r="AE110" s="177">
        <f t="shared" ca="1" si="217"/>
        <v>1421.5613355758592</v>
      </c>
      <c r="AF110" s="178">
        <f t="shared" ca="1" si="218"/>
        <v>1148.4113355758591</v>
      </c>
      <c r="AG110" s="178">
        <f t="shared" ca="1" si="219"/>
        <v>7.2512200935864293</v>
      </c>
      <c r="AH110" s="175"/>
      <c r="AI110" s="179">
        <f t="shared" ca="1" si="220"/>
        <v>1475.6884342570002</v>
      </c>
      <c r="AJ110" s="179">
        <f t="shared" ca="1" si="221"/>
        <v>8.8197122454449897</v>
      </c>
      <c r="AK110" s="179"/>
      <c r="AL110" s="179">
        <f t="shared" si="222"/>
        <v>1441.7120427487928</v>
      </c>
      <c r="AM110" s="179">
        <f t="shared" si="223"/>
        <v>6.6510834696199463</v>
      </c>
      <c r="AN110" s="180"/>
      <c r="AO110" s="179">
        <f t="shared" ca="1" si="224"/>
        <v>1417.314419874629</v>
      </c>
      <c r="AP110" s="179">
        <f t="shared" ca="1" si="225"/>
        <v>1144.1644198746289</v>
      </c>
      <c r="AQ110" s="179">
        <f t="shared" ca="1" si="226"/>
        <v>6.470531079541165</v>
      </c>
      <c r="AR110" s="179"/>
      <c r="AS110" s="179">
        <f t="shared" ca="1" si="227"/>
        <v>1452.7147947967676</v>
      </c>
      <c r="AT110" s="179">
        <f t="shared" ca="1" si="228"/>
        <v>1179.5647947967677</v>
      </c>
      <c r="AU110" s="181">
        <f t="shared" ca="1" si="229"/>
        <v>7.8951700205651791</v>
      </c>
      <c r="AV110" s="80"/>
      <c r="AW110" s="181">
        <f t="shared" si="230"/>
        <v>1458.1901207310964</v>
      </c>
      <c r="AX110" s="181">
        <f t="shared" si="231"/>
        <v>1185.0401207310965</v>
      </c>
      <c r="AY110" s="181">
        <f t="shared" ca="1" si="232"/>
        <v>1475.6884342570002</v>
      </c>
      <c r="AZ110" s="181">
        <f t="shared" ca="1" si="233"/>
        <v>1202.5384342570001</v>
      </c>
      <c r="BA110" s="181">
        <f t="shared" ca="1" si="234"/>
        <v>8.8197122454449897</v>
      </c>
      <c r="BB110" s="181"/>
      <c r="BC110" s="181">
        <f t="shared" si="235"/>
        <v>1441.7120427487928</v>
      </c>
      <c r="BD110" s="181">
        <f t="shared" si="236"/>
        <v>6.6510834696199463</v>
      </c>
      <c r="BE110" s="181">
        <f t="shared" si="237"/>
        <v>1168.5620427487929</v>
      </c>
      <c r="BF110" s="181"/>
      <c r="BG110" s="181">
        <f t="shared" ca="1" si="238"/>
        <v>8.1223069427071426</v>
      </c>
      <c r="BH110" s="181">
        <f t="shared" ca="1" si="239"/>
        <v>10.202673083502317</v>
      </c>
      <c r="BI110" s="181">
        <f t="shared" ca="1" si="240"/>
        <v>1155.2195660733178</v>
      </c>
      <c r="BJ110" s="181">
        <f t="shared" ca="1" si="241"/>
        <v>1187.8697410468249</v>
      </c>
      <c r="BK110" s="181">
        <f t="shared" ca="1" si="242"/>
        <v>1187.8697410468249</v>
      </c>
      <c r="BL110" s="181"/>
      <c r="BM110" s="181">
        <f t="shared" si="243"/>
        <v>1179.6065578661151</v>
      </c>
      <c r="BN110" s="180"/>
      <c r="BO110" s="182">
        <f t="shared" ca="1" si="244"/>
        <v>0.78558347611272183</v>
      </c>
      <c r="BP110" s="182">
        <f t="shared" ca="1" si="245"/>
        <v>0.68622650812313157</v>
      </c>
      <c r="BQ110" s="182">
        <f t="shared" ca="1" si="246"/>
        <v>6.1759224694757232E-2</v>
      </c>
      <c r="BR110" s="182">
        <f t="shared" ca="1" si="247"/>
        <v>1.0446336096428591E-2</v>
      </c>
      <c r="BS110" s="182">
        <f t="shared" ca="1" si="248"/>
        <v>1.4032148953081348E-2</v>
      </c>
      <c r="BT110" s="182">
        <f t="shared" ca="1" si="249"/>
        <v>6.2908434619927872E-2</v>
      </c>
      <c r="BU110" s="182">
        <f t="shared" si="250"/>
        <v>0.1365706322101885</v>
      </c>
      <c r="BV110" s="181">
        <f t="shared" ca="1" si="251"/>
        <v>0.97194328469751523</v>
      </c>
      <c r="BW110" s="180"/>
      <c r="BX110" s="182">
        <f t="shared" si="252"/>
        <v>0.84506816404876905</v>
      </c>
      <c r="BY110" s="182">
        <f t="shared" si="253"/>
        <v>8.788135373291367E-2</v>
      </c>
      <c r="BZ110" s="182">
        <f t="shared" si="254"/>
        <v>4.7042565555551544E-3</v>
      </c>
      <c r="CA110" s="182">
        <f t="shared" si="255"/>
        <v>3.7088252882459531E-2</v>
      </c>
      <c r="CB110" s="182">
        <f t="shared" si="256"/>
        <v>4.8143445275719191E-2</v>
      </c>
      <c r="CC110" s="182">
        <f t="shared" si="257"/>
        <v>2.7725745307448135E-4</v>
      </c>
      <c r="CD110" s="182">
        <f t="shared" si="258"/>
        <v>1.0231627299484911</v>
      </c>
      <c r="CE110" s="182">
        <f t="shared" si="259"/>
        <v>0.31920920740249037</v>
      </c>
      <c r="CF110" s="180"/>
      <c r="CG110" s="181">
        <f t="shared" ca="1" si="260"/>
        <v>4.0165356635006901</v>
      </c>
      <c r="CH110" s="181">
        <f t="shared" ca="1" si="261"/>
        <v>4.1786003912284251</v>
      </c>
      <c r="CI110" s="181">
        <f t="shared" ca="1" si="262"/>
        <v>7.736510402683364</v>
      </c>
      <c r="CJ110" s="181">
        <f t="shared" ca="1" si="263"/>
        <v>1171.2249409268538</v>
      </c>
      <c r="CK110" s="183">
        <f t="shared" ca="1" si="264"/>
        <v>0.28030414353365013</v>
      </c>
      <c r="CL110" s="79"/>
      <c r="CM110" s="181">
        <f t="shared" si="265"/>
        <v>-1.6743755273320149</v>
      </c>
      <c r="CN110" s="181">
        <f t="shared" si="266"/>
        <v>-2.0578843322778946</v>
      </c>
      <c r="CO110" s="181">
        <f t="shared" ca="1" si="267"/>
        <v>747.67725686297683</v>
      </c>
      <c r="CP110" s="184"/>
      <c r="CQ110" s="80">
        <f t="shared" si="268"/>
        <v>0.81258781826201987</v>
      </c>
      <c r="CR110" s="80">
        <f t="shared" si="269"/>
        <v>2.0547395660493163E-2</v>
      </c>
      <c r="CS110" s="80">
        <f t="shared" si="270"/>
        <v>0.32660153704994638</v>
      </c>
      <c r="CT110" s="80">
        <f t="shared" si="271"/>
        <v>0.12979900251908852</v>
      </c>
      <c r="CU110" s="80">
        <f t="shared" si="272"/>
        <v>2.6482437120087152E-3</v>
      </c>
      <c r="CV110" s="80">
        <f t="shared" si="273"/>
        <v>0.1309993149020299</v>
      </c>
      <c r="CW110" s="80">
        <f t="shared" si="274"/>
        <v>0.18865839517586078</v>
      </c>
      <c r="CX110" s="80">
        <f t="shared" si="275"/>
        <v>9.6673844029173103E-2</v>
      </c>
      <c r="CY110" s="80">
        <f t="shared" si="276"/>
        <v>4.2406177981370176E-2</v>
      </c>
      <c r="CZ110" s="80">
        <f t="shared" si="277"/>
        <v>4.8684787056688826E-3</v>
      </c>
      <c r="DA110" s="80">
        <f t="shared" si="278"/>
        <v>6.1300960330489106E-3</v>
      </c>
      <c r="DB110" s="80">
        <f t="shared" si="279"/>
        <v>1.7619203040307083</v>
      </c>
      <c r="DC110" s="80"/>
      <c r="DD110" s="80">
        <f t="shared" si="280"/>
        <v>0.46119442315471343</v>
      </c>
      <c r="DE110" s="80">
        <f t="shared" si="281"/>
        <v>1.1661932502558325E-2</v>
      </c>
      <c r="DF110" s="80">
        <f t="shared" si="282"/>
        <v>0.18536680478838166</v>
      </c>
      <c r="DG110" s="80">
        <f t="shared" si="283"/>
        <v>7.3669054282506446E-2</v>
      </c>
      <c r="DH110" s="80">
        <f t="shared" si="284"/>
        <v>1.5030439832893596E-3</v>
      </c>
      <c r="DI110" s="80">
        <f t="shared" si="285"/>
        <v>7.43503066525458E-2</v>
      </c>
      <c r="DJ110" s="80">
        <f t="shared" si="286"/>
        <v>0.10707544191656734</v>
      </c>
      <c r="DK110" s="80">
        <f t="shared" si="287"/>
        <v>5.486845449707025E-2</v>
      </c>
      <c r="DL110" s="80">
        <f t="shared" si="288"/>
        <v>2.406815897652036E-2</v>
      </c>
      <c r="DM110" s="80">
        <f t="shared" si="289"/>
        <v>2.7631662422706437E-3</v>
      </c>
      <c r="DN110" s="80">
        <f t="shared" si="290"/>
        <v>3.4792130035763923E-3</v>
      </c>
      <c r="DO110" s="80">
        <f t="shared" si="291"/>
        <v>1.0000000000000002</v>
      </c>
      <c r="DP110" s="80">
        <f t="shared" si="292"/>
        <v>50.230122723722019</v>
      </c>
      <c r="DQ110" s="80">
        <f t="shared" si="293"/>
        <v>0.84264941091100343</v>
      </c>
      <c r="DR110" s="80">
        <f t="shared" si="294"/>
        <v>8.8884660260294349E-3</v>
      </c>
      <c r="DS110" s="80">
        <f t="shared" si="295"/>
        <v>3.1678779141044125E-2</v>
      </c>
      <c r="DT110" s="80">
        <f t="shared" si="296"/>
        <v>0.10884331017281311</v>
      </c>
      <c r="DU110" s="80">
        <f t="shared" si="297"/>
        <v>2.9786784140969163E-3</v>
      </c>
      <c r="DV110" s="80">
        <f t="shared" si="298"/>
        <v>0.34413116185825865</v>
      </c>
      <c r="DW110" s="80">
        <f t="shared" si="299"/>
        <v>0.39855628113999586</v>
      </c>
      <c r="DX110" s="80">
        <f t="shared" si="300"/>
        <v>8.2286068323251943E-3</v>
      </c>
      <c r="DY110" s="80">
        <f t="shared" si="301"/>
        <v>1.1677778249607202E-3</v>
      </c>
      <c r="DZ110" s="80">
        <f t="shared" si="302"/>
        <v>1.2302777269730826E-4</v>
      </c>
      <c r="EA110" s="80">
        <f t="shared" si="303"/>
        <v>1.7472455000932248</v>
      </c>
      <c r="EB110" s="80"/>
      <c r="EC110" s="80">
        <f t="shared" si="304"/>
        <v>1.6852988218220069</v>
      </c>
      <c r="ED110" s="80">
        <f t="shared" si="305"/>
        <v>1.777693205205887E-2</v>
      </c>
      <c r="EE110" s="80">
        <f t="shared" si="306"/>
        <v>9.5036337423132375E-2</v>
      </c>
      <c r="EF110" s="80">
        <f t="shared" si="307"/>
        <v>0.10884331017281311</v>
      </c>
      <c r="EG110" s="80">
        <f t="shared" si="308"/>
        <v>2.9786784140969163E-3</v>
      </c>
      <c r="EH110" s="80">
        <f t="shared" si="309"/>
        <v>0.34413116185825865</v>
      </c>
      <c r="EI110" s="80">
        <f t="shared" si="310"/>
        <v>0.39855628113999586</v>
      </c>
      <c r="EJ110" s="80">
        <f t="shared" si="311"/>
        <v>8.2286068323251943E-3</v>
      </c>
      <c r="EK110" s="80">
        <f t="shared" si="312"/>
        <v>1.1677778249607202E-3</v>
      </c>
      <c r="EL110" s="80">
        <f t="shared" si="313"/>
        <v>3.6908331809192479E-4</v>
      </c>
      <c r="EM110" s="80">
        <f t="shared" si="314"/>
        <v>2.6623869908577404</v>
      </c>
      <c r="EN110" s="80">
        <f t="shared" si="315"/>
        <v>2.2536167809575205</v>
      </c>
      <c r="EO110" s="80"/>
      <c r="EP110" s="80">
        <f t="shared" si="316"/>
        <v>1.8990088528930065</v>
      </c>
      <c r="EQ110" s="80">
        <f t="shared" si="317"/>
        <v>2.0031196193230738E-2</v>
      </c>
      <c r="ER110" s="80">
        <f t="shared" si="318"/>
        <v>0.10099114710699353</v>
      </c>
      <c r="ES110" s="80">
        <f t="shared" si="319"/>
        <v>4.1792509438014686E-2</v>
      </c>
      <c r="ET110" s="80">
        <f t="shared" si="320"/>
        <v>0.14278365654500821</v>
      </c>
      <c r="EU110" s="80">
        <f t="shared" si="321"/>
        <v>0.24529111030041603</v>
      </c>
      <c r="EV110" s="80">
        <f t="shared" si="322"/>
        <v>6.7127996590847444E-3</v>
      </c>
      <c r="EW110" s="80">
        <f t="shared" si="323"/>
        <v>0.77553976121418033</v>
      </c>
      <c r="EX110" s="80">
        <f t="shared" si="324"/>
        <v>0.89819312333311796</v>
      </c>
      <c r="EY110" s="80">
        <f t="shared" si="325"/>
        <v>3.7088252882459531E-2</v>
      </c>
      <c r="EZ110" s="80">
        <f t="shared" si="326"/>
        <v>5.2634474055231065E-3</v>
      </c>
      <c r="FA110" s="80">
        <f t="shared" si="327"/>
        <v>5.5451490614896271E-4</v>
      </c>
      <c r="FB110" s="80">
        <f t="shared" si="328"/>
        <v>4.0304667153321763</v>
      </c>
      <c r="FC110" s="80">
        <f t="shared" si="329"/>
        <v>5.5669983258827944E-2</v>
      </c>
      <c r="FD110" s="80">
        <f t="shared" si="330"/>
        <v>9.0709242826729763E-2</v>
      </c>
      <c r="FE110" s="80">
        <f t="shared" si="331"/>
        <v>3.7088252882459531E-2</v>
      </c>
      <c r="FF110" s="80">
        <f t="shared" si="332"/>
        <v>4.7042565555551544E-3</v>
      </c>
      <c r="FG110" s="80">
        <f t="shared" si="333"/>
        <v>4.8143445275719191E-2</v>
      </c>
      <c r="FH110" s="80">
        <f t="shared" si="334"/>
        <v>2.7725745307448135E-4</v>
      </c>
      <c r="FI110" s="184">
        <f t="shared" si="335"/>
        <v>0.84506816404876905</v>
      </c>
      <c r="FJ110" s="80">
        <f t="shared" si="336"/>
        <v>8.788135373291367E-2</v>
      </c>
      <c r="FK110" s="80">
        <f t="shared" si="337"/>
        <v>1.0231627299484911</v>
      </c>
      <c r="FL110" s="80">
        <f t="shared" si="338"/>
        <v>0.84506816404876905</v>
      </c>
      <c r="FM110" s="80">
        <f t="shared" si="339"/>
        <v>2.8416515552482733</v>
      </c>
      <c r="FN110" s="80">
        <f t="shared" si="340"/>
        <v>-2.6825154477377136</v>
      </c>
      <c r="FO110" s="80">
        <f t="shared" si="341"/>
        <v>-2.6825154477377136</v>
      </c>
      <c r="FP110" s="80">
        <f t="shared" si="342"/>
        <v>0.50230122723722026</v>
      </c>
      <c r="FQ110" s="185">
        <f t="shared" ca="1" si="343"/>
        <v>1475.6884342570002</v>
      </c>
      <c r="FR110" s="185">
        <f t="shared" ca="1" si="344"/>
        <v>8.8197122454449897</v>
      </c>
      <c r="FS110" s="80">
        <f t="shared" ca="1" si="345"/>
        <v>0.14756884342570001</v>
      </c>
      <c r="FT110" s="184">
        <f t="shared" ca="1" si="346"/>
        <v>-0.36038854118783709</v>
      </c>
      <c r="FU110" s="184">
        <f t="shared" ca="1" si="347"/>
        <v>5.6623307444293625</v>
      </c>
      <c r="FV110" s="80">
        <f t="shared" si="348"/>
        <v>174.11047037687706</v>
      </c>
      <c r="FW110" s="80">
        <f t="shared" si="349"/>
        <v>5.3935064340886518E-2</v>
      </c>
      <c r="FX110" s="184">
        <f t="shared" si="350"/>
        <v>75.971425125840852</v>
      </c>
      <c r="FY110" s="184">
        <f t="shared" si="351"/>
        <v>314.47782859969942</v>
      </c>
      <c r="FZ110" s="184">
        <f t="shared" si="352"/>
        <v>1.6611494615586205E-3</v>
      </c>
      <c r="GA110" s="184">
        <f t="shared" si="353"/>
        <v>0.31920920740249037</v>
      </c>
      <c r="GB110" s="80">
        <f t="shared" si="354"/>
        <v>0.94199417587466228</v>
      </c>
      <c r="GC110" s="80">
        <f t="shared" si="355"/>
        <v>0.11804820379622233</v>
      </c>
      <c r="GD110" s="80">
        <f t="shared" si="356"/>
        <v>0.13118218317447244</v>
      </c>
      <c r="GE110" s="80">
        <f t="shared" si="357"/>
        <v>0.9381762943687546</v>
      </c>
      <c r="GF110" s="80">
        <f t="shared" si="358"/>
        <v>2.6984593887013797E-2</v>
      </c>
      <c r="GG110" s="80">
        <f t="shared" si="359"/>
        <v>0.18962112704158809</v>
      </c>
      <c r="GH110" s="80">
        <f t="shared" si="360"/>
        <v>0.86881781682552761</v>
      </c>
      <c r="GI110" s="80">
        <f t="shared" si="361"/>
        <v>0.34175461953601477</v>
      </c>
      <c r="GJ110" s="80">
        <f t="shared" si="362"/>
        <v>-1.099912974562268E-2</v>
      </c>
      <c r="GK110" s="80">
        <f t="shared" si="363"/>
        <v>2.2577391404206695E-2</v>
      </c>
      <c r="GL110" s="80">
        <f t="shared" si="364"/>
        <v>2.2577391404206695E-2</v>
      </c>
      <c r="GM110" s="80">
        <f t="shared" si="365"/>
        <v>0.1670437356373814</v>
      </c>
      <c r="GN110" s="80">
        <f t="shared" si="366"/>
        <v>3.5428432721131026E-2</v>
      </c>
      <c r="GO110" s="80">
        <f t="shared" si="367"/>
        <v>0.74011132849304928</v>
      </c>
      <c r="GP110" s="80">
        <f t="shared" si="368"/>
        <v>0.89819312333311796</v>
      </c>
      <c r="GQ110" s="80">
        <f t="shared" si="369"/>
        <v>3.7088252882459531E-2</v>
      </c>
      <c r="GR110" s="80">
        <f t="shared" si="370"/>
        <v>440.59156403090788</v>
      </c>
      <c r="GS110" s="80">
        <f t="shared" si="371"/>
        <v>11.858257967015858</v>
      </c>
      <c r="GT110" s="80">
        <f t="shared" si="372"/>
        <v>2.1884859358427589</v>
      </c>
      <c r="GU110" s="80">
        <f t="shared" si="373"/>
        <v>9.0001484111533451E-6</v>
      </c>
      <c r="GV110" s="80">
        <f t="shared" si="374"/>
        <v>1830.6015414122967</v>
      </c>
      <c r="GW110" s="80">
        <f t="shared" si="375"/>
        <v>-8.0017554830572844E-3</v>
      </c>
      <c r="GX110" s="184">
        <f t="shared" ca="1" si="376"/>
        <v>20.711135402683368</v>
      </c>
      <c r="GY110" s="81" t="e">
        <f>#REF!</f>
        <v>#REF!</v>
      </c>
      <c r="GZ110" s="81" t="e">
        <f>#REF!</f>
        <v>#REF!</v>
      </c>
      <c r="HA110" s="81">
        <f t="shared" si="377"/>
        <v>4.9931154264164306</v>
      </c>
      <c r="HB110" s="81">
        <f t="shared" si="378"/>
        <v>4.3369461529963118</v>
      </c>
      <c r="HC110" s="81" t="e">
        <f t="shared" si="379"/>
        <v>#REF!</v>
      </c>
      <c r="HD110" s="80">
        <f t="shared" si="380"/>
        <v>440.59156403090788</v>
      </c>
      <c r="HE110" s="80">
        <f t="shared" si="381"/>
        <v>11.858257967015858</v>
      </c>
      <c r="HF110" s="81">
        <f t="shared" si="382"/>
        <v>-1.9186951950338482</v>
      </c>
      <c r="HG110" s="81"/>
      <c r="HH110" s="82">
        <f t="shared" si="383"/>
        <v>0.19633392670067285</v>
      </c>
      <c r="HI110" s="82">
        <f t="shared" si="384"/>
        <v>0.77553976121418033</v>
      </c>
      <c r="HJ110" s="82">
        <f t="shared" si="385"/>
        <v>3.7088252882459531E-2</v>
      </c>
      <c r="HK110" s="82">
        <f t="shared" si="386"/>
        <v>0</v>
      </c>
      <c r="HL110" s="82">
        <f t="shared" si="387"/>
        <v>1.8581730376368413E-2</v>
      </c>
      <c r="HM110" s="82">
        <f t="shared" si="388"/>
        <v>0</v>
      </c>
      <c r="HN110" s="82">
        <f t="shared" si="389"/>
        <v>0</v>
      </c>
      <c r="HO110" s="82">
        <f t="shared" si="390"/>
        <v>4.1792509438014686E-2</v>
      </c>
      <c r="HP110" s="82">
        <f t="shared" si="391"/>
        <v>8.2409416730625129E-2</v>
      </c>
      <c r="HQ110" s="82">
        <f t="shared" si="392"/>
        <v>0.20201588863045117</v>
      </c>
      <c r="HR110" s="82">
        <f t="shared" si="393"/>
        <v>0.63615451058085215</v>
      </c>
      <c r="HS110" s="82">
        <f t="shared" si="394"/>
        <v>0.16104746564527234</v>
      </c>
      <c r="HT110" s="82">
        <f t="shared" si="395"/>
        <v>5.1644433489672403E-2</v>
      </c>
      <c r="HU110" s="82">
        <f t="shared" si="396"/>
        <v>1.307419029474993E-2</v>
      </c>
      <c r="HV110" s="82">
        <f t="shared" si="397"/>
        <v>3.7088252882459531E-2</v>
      </c>
      <c r="HW110" s="82"/>
      <c r="HX110" s="186">
        <f t="shared" si="398"/>
        <v>-8.8446128831445519E-7</v>
      </c>
      <c r="HY110" s="186">
        <f t="shared" si="399"/>
        <v>1.649791243960725E-12</v>
      </c>
      <c r="HZ110" s="186">
        <f t="shared" si="400"/>
        <v>2.7481049612142672E-5</v>
      </c>
      <c r="IA110" s="186">
        <f t="shared" si="401"/>
        <v>7.746342161389752E-9</v>
      </c>
      <c r="IB110" s="82">
        <f t="shared" si="402"/>
        <v>2.1884859358427589</v>
      </c>
      <c r="IC110" s="82" t="e">
        <f t="shared" ca="1" si="403"/>
        <v>#REF!</v>
      </c>
      <c r="ID110" s="82" t="e">
        <f ca="1">ID$8+ID$9*IE110+ID$10*#REF!+ID$11*EW110/(EW110+EU110)</f>
        <v>#REF!</v>
      </c>
      <c r="IE110" s="82" t="e">
        <f t="shared" ca="1" si="404"/>
        <v>#REF!</v>
      </c>
      <c r="IF110" s="82" t="e">
        <f ca="1">IF$8+IF$9*IE110+IF$10*#REF!+IF$11*(EW110/(EW110+EU110))</f>
        <v>#REF!</v>
      </c>
      <c r="IG110" s="82" t="e">
        <f t="shared" ca="1" si="405"/>
        <v>#REF!</v>
      </c>
      <c r="IH110" s="184">
        <f t="shared" si="406"/>
        <v>5.3935064340886518E-2</v>
      </c>
      <c r="II110" s="187">
        <f t="shared" si="407"/>
        <v>-25</v>
      </c>
      <c r="IJ110" s="187"/>
      <c r="IK110" s="82">
        <f t="shared" si="408"/>
        <v>2.0774810287325582</v>
      </c>
      <c r="IL110" s="187">
        <f t="shared" si="409"/>
        <v>1830.6015414122967</v>
      </c>
      <c r="IM110" s="186">
        <f t="shared" si="410"/>
        <v>1.2674802118462204E-5</v>
      </c>
    </row>
    <row r="111" spans="1:247" ht="14" x14ac:dyDescent="0.2">
      <c r="A111" s="189">
        <v>2001</v>
      </c>
      <c r="F111" s="193">
        <v>48.823770248800678</v>
      </c>
      <c r="G111" s="193">
        <v>1.6413013084854011</v>
      </c>
      <c r="H111" s="193">
        <v>16.650309659574791</v>
      </c>
      <c r="I111" s="193">
        <v>9.3255910545874414</v>
      </c>
      <c r="J111" s="193">
        <v>0.18785978832061823</v>
      </c>
      <c r="K111" s="193">
        <v>5.2798487875373743</v>
      </c>
      <c r="L111" s="193">
        <v>10.579472289634815</v>
      </c>
      <c r="M111" s="193">
        <v>2.9958692558498585</v>
      </c>
      <c r="N111" s="193">
        <v>1.9972461705665725</v>
      </c>
      <c r="O111" s="197">
        <v>0.37</v>
      </c>
      <c r="P111" s="197">
        <v>0.43504372032143168</v>
      </c>
      <c r="Q111" s="194">
        <v>1.5</v>
      </c>
      <c r="R111" s="176">
        <f t="shared" ca="1" si="216"/>
        <v>13.23025631599365</v>
      </c>
      <c r="T111" s="4">
        <v>45.65</v>
      </c>
      <c r="U111" s="4">
        <v>2.46</v>
      </c>
      <c r="V111" s="4">
        <v>7.54</v>
      </c>
      <c r="W111" s="4">
        <v>9.3699999999999992</v>
      </c>
      <c r="X111" s="4">
        <v>0.1696</v>
      </c>
      <c r="Y111" s="4">
        <v>11.56</v>
      </c>
      <c r="Z111" s="4">
        <v>21.89</v>
      </c>
      <c r="AA111" s="4">
        <v>0.53</v>
      </c>
      <c r="AB111" s="4">
        <v>0.11</v>
      </c>
      <c r="AC111" s="4">
        <v>0.1588</v>
      </c>
      <c r="AE111" s="177">
        <f t="shared" ca="1" si="217"/>
        <v>1439.8238591116001</v>
      </c>
      <c r="AF111" s="178">
        <f t="shared" ca="1" si="218"/>
        <v>1166.6738591116</v>
      </c>
      <c r="AG111" s="178">
        <f t="shared" ca="1" si="219"/>
        <v>8.3084126895133874</v>
      </c>
      <c r="AH111" s="175"/>
      <c r="AI111" s="179">
        <f t="shared" ca="1" si="220"/>
        <v>1485.0639790880396</v>
      </c>
      <c r="AJ111" s="179">
        <f t="shared" ca="1" si="221"/>
        <v>9.4797395576053489</v>
      </c>
      <c r="AK111" s="179"/>
      <c r="AL111" s="179">
        <f t="shared" si="222"/>
        <v>1456.3628938143659</v>
      </c>
      <c r="AM111" s="179">
        <f t="shared" si="223"/>
        <v>7.1755741790215151</v>
      </c>
      <c r="AN111" s="180"/>
      <c r="AO111" s="179">
        <f t="shared" ca="1" si="224"/>
        <v>1435.084271939236</v>
      </c>
      <c r="AP111" s="179">
        <f t="shared" ca="1" si="225"/>
        <v>1161.9342719392362</v>
      </c>
      <c r="AQ111" s="179">
        <f t="shared" ca="1" si="226"/>
        <v>7.4588606622348523</v>
      </c>
      <c r="AR111" s="179"/>
      <c r="AS111" s="179">
        <f t="shared" ca="1" si="227"/>
        <v>1456.6131676722691</v>
      </c>
      <c r="AT111" s="179">
        <f t="shared" ca="1" si="228"/>
        <v>1183.4631676722693</v>
      </c>
      <c r="AU111" s="181">
        <f t="shared" ca="1" si="229"/>
        <v>8.3293597809668896</v>
      </c>
      <c r="AV111" s="80"/>
      <c r="AW111" s="181">
        <f t="shared" si="230"/>
        <v>1468.4833031720905</v>
      </c>
      <c r="AX111" s="181">
        <f t="shared" si="231"/>
        <v>1195.3333031720904</v>
      </c>
      <c r="AY111" s="181">
        <f t="shared" ca="1" si="232"/>
        <v>1485.0639790880396</v>
      </c>
      <c r="AZ111" s="181">
        <f t="shared" ca="1" si="233"/>
        <v>1211.9139790880395</v>
      </c>
      <c r="BA111" s="181">
        <f t="shared" ca="1" si="234"/>
        <v>9.4797395576053489</v>
      </c>
      <c r="BB111" s="181"/>
      <c r="BC111" s="181">
        <f t="shared" si="235"/>
        <v>1456.3628938143659</v>
      </c>
      <c r="BD111" s="181">
        <f t="shared" si="236"/>
        <v>7.1755741790215151</v>
      </c>
      <c r="BE111" s="181">
        <f t="shared" si="237"/>
        <v>1183.212893814366</v>
      </c>
      <c r="BF111" s="181"/>
      <c r="BG111" s="181">
        <f t="shared" ca="1" si="238"/>
        <v>9.0017253227722858</v>
      </c>
      <c r="BH111" s="181">
        <f t="shared" ca="1" si="239"/>
        <v>11.504587355519595</v>
      </c>
      <c r="BI111" s="181">
        <f t="shared" ca="1" si="240"/>
        <v>1171.2796342971001</v>
      </c>
      <c r="BJ111" s="181">
        <f t="shared" ca="1" si="241"/>
        <v>1193.8074254033318</v>
      </c>
      <c r="BK111" s="181">
        <f t="shared" ca="1" si="242"/>
        <v>1193.8074254033318</v>
      </c>
      <c r="BL111" s="181"/>
      <c r="BM111" s="181">
        <f t="shared" si="243"/>
        <v>1182.4791976219981</v>
      </c>
      <c r="BN111" s="180"/>
      <c r="BO111" s="182">
        <f t="shared" ca="1" si="244"/>
        <v>0.74208720513400184</v>
      </c>
      <c r="BP111" s="182">
        <f t="shared" ca="1" si="245"/>
        <v>0.65680086832138207</v>
      </c>
      <c r="BQ111" s="182">
        <f t="shared" ca="1" si="246"/>
        <v>0.10804238485024117</v>
      </c>
      <c r="BR111" s="182">
        <f t="shared" ca="1" si="247"/>
        <v>1.7663894236518589E-2</v>
      </c>
      <c r="BS111" s="182">
        <f t="shared" ca="1" si="248"/>
        <v>1.4033384609745439E-2</v>
      </c>
      <c r="BT111" s="182">
        <f t="shared" ca="1" si="249"/>
        <v>4.9033489777389687E-2</v>
      </c>
      <c r="BU111" s="182">
        <f t="shared" si="250"/>
        <v>0.1365706322101885</v>
      </c>
      <c r="BV111" s="181">
        <f t="shared" ca="1" si="251"/>
        <v>0.98214465400546547</v>
      </c>
      <c r="BW111" s="180"/>
      <c r="BX111" s="182">
        <f t="shared" si="252"/>
        <v>0.74013840310219581</v>
      </c>
      <c r="BY111" s="182">
        <f t="shared" si="253"/>
        <v>0.10662369242236125</v>
      </c>
      <c r="BZ111" s="182">
        <f t="shared" si="254"/>
        <v>3.4947259333036773E-2</v>
      </c>
      <c r="CA111" s="182">
        <f t="shared" si="255"/>
        <v>3.9079638115113058E-2</v>
      </c>
      <c r="CB111" s="182">
        <f t="shared" si="256"/>
        <v>0.11448921989166488</v>
      </c>
      <c r="CC111" s="182">
        <f t="shared" si="257"/>
        <v>2.3872647502821572E-3</v>
      </c>
      <c r="CD111" s="182">
        <f t="shared" si="258"/>
        <v>1.0376654776146539</v>
      </c>
      <c r="CE111" s="182">
        <f t="shared" si="259"/>
        <v>0.45890931658158157</v>
      </c>
      <c r="CF111" s="180"/>
      <c r="CG111" s="181">
        <f t="shared" ca="1" si="260"/>
        <v>8.0882039788270959</v>
      </c>
      <c r="CH111" s="181">
        <f t="shared" ca="1" si="261"/>
        <v>4.2293391445043511</v>
      </c>
      <c r="CI111" s="181">
        <f t="shared" ca="1" si="262"/>
        <v>13.993598467235628</v>
      </c>
      <c r="CJ111" s="181">
        <f t="shared" ca="1" si="263"/>
        <v>1128.0279876006216</v>
      </c>
      <c r="CK111" s="183">
        <f t="shared" ca="1" si="264"/>
        <v>0.28237314111888512</v>
      </c>
      <c r="CL111" s="79"/>
      <c r="CM111" s="181">
        <f t="shared" si="265"/>
        <v>0.58158788074118184</v>
      </c>
      <c r="CN111" s="181">
        <f t="shared" si="266"/>
        <v>0.10972912148537806</v>
      </c>
      <c r="CO111" s="181">
        <f t="shared" ca="1" si="267"/>
        <v>705.8120337269936</v>
      </c>
      <c r="CP111" s="184"/>
      <c r="CQ111" s="80">
        <f t="shared" si="268"/>
        <v>0.81258781826201987</v>
      </c>
      <c r="CR111" s="80">
        <f t="shared" si="269"/>
        <v>2.0547395660493163E-2</v>
      </c>
      <c r="CS111" s="80">
        <f t="shared" si="270"/>
        <v>0.32660153704994638</v>
      </c>
      <c r="CT111" s="80">
        <f t="shared" si="271"/>
        <v>0.12979900251908852</v>
      </c>
      <c r="CU111" s="80">
        <f t="shared" si="272"/>
        <v>2.6482437120087152E-3</v>
      </c>
      <c r="CV111" s="80">
        <f t="shared" si="273"/>
        <v>0.1309993149020299</v>
      </c>
      <c r="CW111" s="80">
        <f t="shared" si="274"/>
        <v>0.18865839517586078</v>
      </c>
      <c r="CX111" s="80">
        <f t="shared" si="275"/>
        <v>9.6673844029173103E-2</v>
      </c>
      <c r="CY111" s="80">
        <f t="shared" si="276"/>
        <v>4.2406177981370176E-2</v>
      </c>
      <c r="CZ111" s="80">
        <f t="shared" si="277"/>
        <v>4.8684787056688826E-3</v>
      </c>
      <c r="DA111" s="80">
        <f t="shared" si="278"/>
        <v>6.1300960330489106E-3</v>
      </c>
      <c r="DB111" s="80">
        <f t="shared" si="279"/>
        <v>1.7619203040307083</v>
      </c>
      <c r="DC111" s="80"/>
      <c r="DD111" s="80">
        <f t="shared" si="280"/>
        <v>0.46119442315471343</v>
      </c>
      <c r="DE111" s="80">
        <f t="shared" si="281"/>
        <v>1.1661932502558325E-2</v>
      </c>
      <c r="DF111" s="80">
        <f t="shared" si="282"/>
        <v>0.18536680478838166</v>
      </c>
      <c r="DG111" s="80">
        <f t="shared" si="283"/>
        <v>7.3669054282506446E-2</v>
      </c>
      <c r="DH111" s="80">
        <f t="shared" si="284"/>
        <v>1.5030439832893596E-3</v>
      </c>
      <c r="DI111" s="80">
        <f t="shared" si="285"/>
        <v>7.43503066525458E-2</v>
      </c>
      <c r="DJ111" s="80">
        <f t="shared" si="286"/>
        <v>0.10707544191656734</v>
      </c>
      <c r="DK111" s="80">
        <f t="shared" si="287"/>
        <v>5.486845449707025E-2</v>
      </c>
      <c r="DL111" s="80">
        <f t="shared" si="288"/>
        <v>2.406815897652036E-2</v>
      </c>
      <c r="DM111" s="80">
        <f t="shared" si="289"/>
        <v>2.7631662422706437E-3</v>
      </c>
      <c r="DN111" s="80">
        <f t="shared" si="290"/>
        <v>3.4792130035763923E-3</v>
      </c>
      <c r="DO111" s="80">
        <f t="shared" si="291"/>
        <v>1.0000000000000002</v>
      </c>
      <c r="DP111" s="80">
        <f t="shared" si="292"/>
        <v>50.230122723722019</v>
      </c>
      <c r="DQ111" s="80">
        <f t="shared" si="293"/>
        <v>0.75976586229680632</v>
      </c>
      <c r="DR111" s="80">
        <f t="shared" si="294"/>
        <v>3.0796656935256916E-2</v>
      </c>
      <c r="DS111" s="80">
        <f t="shared" si="295"/>
        <v>7.3949843567638604E-2</v>
      </c>
      <c r="DT111" s="80">
        <f t="shared" si="296"/>
        <v>0.13041711206128628</v>
      </c>
      <c r="DU111" s="80">
        <f t="shared" si="297"/>
        <v>2.3908370044052863E-3</v>
      </c>
      <c r="DV111" s="80">
        <f t="shared" si="298"/>
        <v>0.28681732019332878</v>
      </c>
      <c r="DW111" s="80">
        <f t="shared" si="299"/>
        <v>0.3903533330717901</v>
      </c>
      <c r="DX111" s="80">
        <f t="shared" si="300"/>
        <v>8.5512972963379466E-3</v>
      </c>
      <c r="DY111" s="80">
        <f t="shared" si="301"/>
        <v>1.1677778249607202E-3</v>
      </c>
      <c r="DZ111" s="80">
        <f t="shared" si="302"/>
        <v>1.0447492141354305E-3</v>
      </c>
      <c r="EA111" s="80">
        <f t="shared" si="303"/>
        <v>1.6852547894659464</v>
      </c>
      <c r="EB111" s="80"/>
      <c r="EC111" s="80">
        <f t="shared" si="304"/>
        <v>1.5195317245936126</v>
      </c>
      <c r="ED111" s="80">
        <f t="shared" si="305"/>
        <v>6.1593313870513831E-2</v>
      </c>
      <c r="EE111" s="80">
        <f t="shared" si="306"/>
        <v>0.2218495307029158</v>
      </c>
      <c r="EF111" s="80">
        <f t="shared" si="307"/>
        <v>0.13041711206128628</v>
      </c>
      <c r="EG111" s="80">
        <f t="shared" si="308"/>
        <v>2.3908370044052863E-3</v>
      </c>
      <c r="EH111" s="80">
        <f t="shared" si="309"/>
        <v>0.28681732019332878</v>
      </c>
      <c r="EI111" s="80">
        <f t="shared" si="310"/>
        <v>0.3903533330717901</v>
      </c>
      <c r="EJ111" s="80">
        <f t="shared" si="311"/>
        <v>8.5512972963379466E-3</v>
      </c>
      <c r="EK111" s="80">
        <f t="shared" si="312"/>
        <v>1.1677778249607202E-3</v>
      </c>
      <c r="EL111" s="80">
        <f t="shared" si="313"/>
        <v>3.1342476424062915E-3</v>
      </c>
      <c r="EM111" s="80">
        <f t="shared" si="314"/>
        <v>2.6258064942615573</v>
      </c>
      <c r="EN111" s="80">
        <f t="shared" si="315"/>
        <v>2.2850122478988499</v>
      </c>
      <c r="EO111" s="80"/>
      <c r="EP111" s="80">
        <f t="shared" si="316"/>
        <v>1.7360743008836335</v>
      </c>
      <c r="EQ111" s="80">
        <f t="shared" si="317"/>
        <v>7.0370738291401114E-2</v>
      </c>
      <c r="ER111" s="80">
        <f t="shared" si="318"/>
        <v>0.26392569911636654</v>
      </c>
      <c r="ES111" s="80">
        <f t="shared" si="319"/>
        <v>7.4026897448149831E-2</v>
      </c>
      <c r="ET111" s="80">
        <f t="shared" si="320"/>
        <v>0.33795259656451637</v>
      </c>
      <c r="EU111" s="80">
        <f t="shared" si="321"/>
        <v>0.29800469839563598</v>
      </c>
      <c r="EV111" s="80">
        <f t="shared" si="322"/>
        <v>5.4630918377958759E-3</v>
      </c>
      <c r="EW111" s="80">
        <f t="shared" si="323"/>
        <v>0.65538108955128238</v>
      </c>
      <c r="EX111" s="80">
        <f t="shared" si="324"/>
        <v>0.89196214707717958</v>
      </c>
      <c r="EY111" s="80">
        <f t="shared" si="325"/>
        <v>3.9079638115113058E-2</v>
      </c>
      <c r="EZ111" s="80">
        <f t="shared" si="326"/>
        <v>5.3367732657198502E-3</v>
      </c>
      <c r="FA111" s="80">
        <f t="shared" si="327"/>
        <v>4.7745295005643144E-3</v>
      </c>
      <c r="FB111" s="80">
        <f t="shared" si="328"/>
        <v>4.0443996034828427</v>
      </c>
      <c r="FC111" s="80">
        <f t="shared" si="329"/>
        <v>8.3462433699963229E-2</v>
      </c>
      <c r="FD111" s="80">
        <f t="shared" si="330"/>
        <v>0.13173654782660371</v>
      </c>
      <c r="FE111" s="80">
        <f t="shared" si="331"/>
        <v>3.9079638115113058E-2</v>
      </c>
      <c r="FF111" s="80">
        <f t="shared" si="332"/>
        <v>3.4947259333036773E-2</v>
      </c>
      <c r="FG111" s="80">
        <f t="shared" si="333"/>
        <v>0.11448921989166488</v>
      </c>
      <c r="FH111" s="80">
        <f t="shared" si="334"/>
        <v>2.3872647502821572E-3</v>
      </c>
      <c r="FI111" s="184">
        <f t="shared" si="335"/>
        <v>0.74013840310219581</v>
      </c>
      <c r="FJ111" s="80">
        <f t="shared" si="336"/>
        <v>0.10662369242236125</v>
      </c>
      <c r="FK111" s="80">
        <f t="shared" si="337"/>
        <v>1.0376654776146541</v>
      </c>
      <c r="FL111" s="80">
        <f t="shared" si="338"/>
        <v>0.7401384031021957</v>
      </c>
      <c r="FM111" s="80">
        <f t="shared" si="339"/>
        <v>2.8939528366970775</v>
      </c>
      <c r="FN111" s="80">
        <f t="shared" si="340"/>
        <v>-2.497634074601089</v>
      </c>
      <c r="FO111" s="80">
        <f t="shared" si="341"/>
        <v>-2.4976340746010885</v>
      </c>
      <c r="FP111" s="80">
        <f t="shared" si="342"/>
        <v>0.50230122723722026</v>
      </c>
      <c r="FQ111" s="185">
        <f t="shared" ca="1" si="343"/>
        <v>1485.0639790880396</v>
      </c>
      <c r="FR111" s="185">
        <f t="shared" ca="1" si="344"/>
        <v>9.4797395576053489</v>
      </c>
      <c r="FS111" s="80">
        <f t="shared" ca="1" si="345"/>
        <v>0.14850639790880396</v>
      </c>
      <c r="FT111" s="184">
        <f t="shared" ca="1" si="346"/>
        <v>-0.73811476694860823</v>
      </c>
      <c r="FU111" s="184">
        <f t="shared" ca="1" si="347"/>
        <v>5.674204506548489</v>
      </c>
      <c r="FV111" s="80">
        <f t="shared" si="348"/>
        <v>174.77661004717922</v>
      </c>
      <c r="FW111" s="80">
        <f t="shared" si="349"/>
        <v>5.1306126574000792E-2</v>
      </c>
      <c r="FX111" s="184">
        <f t="shared" si="350"/>
        <v>68.742485763567089</v>
      </c>
      <c r="FY111" s="184">
        <f t="shared" si="351"/>
        <v>314.49207872830715</v>
      </c>
      <c r="FZ111" s="184">
        <f t="shared" si="352"/>
        <v>1.6611494615586205E-3</v>
      </c>
      <c r="GA111" s="184">
        <f t="shared" si="353"/>
        <v>0.45890931658158157</v>
      </c>
      <c r="GB111" s="80">
        <f t="shared" si="354"/>
        <v>0.93650487703008856</v>
      </c>
      <c r="GC111" s="80">
        <f t="shared" si="355"/>
        <v>0.23263459894007849</v>
      </c>
      <c r="GD111" s="80">
        <f t="shared" si="356"/>
        <v>0.13459526294147406</v>
      </c>
      <c r="GE111" s="80">
        <f t="shared" si="357"/>
        <v>0.855602364260449</v>
      </c>
      <c r="GF111" s="80">
        <f t="shared" si="358"/>
        <v>1.4320989986506105E-2</v>
      </c>
      <c r="GG111" s="80">
        <f t="shared" si="359"/>
        <v>0.21454226469567275</v>
      </c>
      <c r="GH111" s="80">
        <f t="shared" si="360"/>
        <v>0.86540473705852594</v>
      </c>
      <c r="GI111" s="80">
        <f t="shared" si="361"/>
        <v>0.35770243496897236</v>
      </c>
      <c r="GJ111" s="80">
        <f t="shared" si="362"/>
        <v>-1.3622387479095032E-2</v>
      </c>
      <c r="GK111" s="80">
        <f t="shared" si="363"/>
        <v>2.6288791927472029E-2</v>
      </c>
      <c r="GL111" s="80">
        <f t="shared" si="364"/>
        <v>2.6288791927472029E-2</v>
      </c>
      <c r="GM111" s="80">
        <f t="shared" si="365"/>
        <v>0.18825347276820073</v>
      </c>
      <c r="GN111" s="80">
        <f t="shared" si="366"/>
        <v>3.7206331042439415E-2</v>
      </c>
      <c r="GO111" s="80">
        <f t="shared" si="367"/>
        <v>0.61817475850884296</v>
      </c>
      <c r="GP111" s="80">
        <f t="shared" si="368"/>
        <v>0.89196214707717958</v>
      </c>
      <c r="GQ111" s="80">
        <f t="shared" si="369"/>
        <v>3.9079638115113058E-2</v>
      </c>
      <c r="GR111" s="80">
        <f t="shared" si="370"/>
        <v>441.01773789969542</v>
      </c>
      <c r="GS111" s="80">
        <f t="shared" si="371"/>
        <v>11.681908505448851</v>
      </c>
      <c r="GT111" s="80">
        <f t="shared" si="372"/>
        <v>2.381130997665724</v>
      </c>
      <c r="GU111" s="80">
        <f t="shared" si="373"/>
        <v>9.7924012279002884E-6</v>
      </c>
      <c r="GV111" s="80">
        <f t="shared" si="374"/>
        <v>2020.4246247286831</v>
      </c>
      <c r="GW111" s="80">
        <f t="shared" si="375"/>
        <v>-8.5763957579111181E-3</v>
      </c>
      <c r="GX111" s="184">
        <f t="shared" ca="1" si="376"/>
        <v>26.968223467235632</v>
      </c>
      <c r="GY111" s="81" t="e">
        <f>#REF!</f>
        <v>#REF!</v>
      </c>
      <c r="GZ111" s="81" t="e">
        <f>#REF!</f>
        <v>#REF!</v>
      </c>
      <c r="HA111" s="81">
        <f t="shared" si="377"/>
        <v>4.9931154264164306</v>
      </c>
      <c r="HB111" s="81">
        <f t="shared" si="378"/>
        <v>4.3369461529963118</v>
      </c>
      <c r="HC111" s="81" t="e">
        <f t="shared" si="379"/>
        <v>#REF!</v>
      </c>
      <c r="HD111" s="80">
        <f t="shared" si="380"/>
        <v>441.01773789969542</v>
      </c>
      <c r="HE111" s="80">
        <f t="shared" si="381"/>
        <v>11.681908505448851</v>
      </c>
      <c r="HF111" s="81">
        <f t="shared" si="382"/>
        <v>0.35035452717269777</v>
      </c>
      <c r="HG111" s="81"/>
      <c r="HH111" s="82">
        <f t="shared" si="383"/>
        <v>0.22000535653346862</v>
      </c>
      <c r="HI111" s="82">
        <f t="shared" si="384"/>
        <v>0.65538108955128238</v>
      </c>
      <c r="HJ111" s="82">
        <f t="shared" si="385"/>
        <v>3.9079638115113058E-2</v>
      </c>
      <c r="HK111" s="82">
        <f t="shared" si="386"/>
        <v>0</v>
      </c>
      <c r="HL111" s="82">
        <f t="shared" si="387"/>
        <v>4.4382795584850171E-2</v>
      </c>
      <c r="HM111" s="82">
        <f t="shared" si="388"/>
        <v>0</v>
      </c>
      <c r="HN111" s="82">
        <f t="shared" si="389"/>
        <v>0</v>
      </c>
      <c r="HO111" s="82">
        <f t="shared" si="390"/>
        <v>7.4026897448149831E-2</v>
      </c>
      <c r="HP111" s="82">
        <f t="shared" si="391"/>
        <v>0.21954290353151637</v>
      </c>
      <c r="HQ111" s="82">
        <f t="shared" si="392"/>
        <v>0.25132369540042965</v>
      </c>
      <c r="HR111" s="82">
        <f t="shared" si="393"/>
        <v>0.4701960070131419</v>
      </c>
      <c r="HS111" s="82">
        <f t="shared" si="394"/>
        <v>0.15784044094767116</v>
      </c>
      <c r="HT111" s="82">
        <f t="shared" si="395"/>
        <v>5.1627381434017697E-2</v>
      </c>
      <c r="HU111" s="82">
        <f t="shared" si="396"/>
        <v>1.7330833373689635E-2</v>
      </c>
      <c r="HV111" s="82">
        <f t="shared" si="397"/>
        <v>3.9079638115113058E-2</v>
      </c>
      <c r="HW111" s="82"/>
      <c r="HX111" s="186">
        <f t="shared" si="398"/>
        <v>-8.8371705671592256E-7</v>
      </c>
      <c r="HY111" s="186">
        <f t="shared" si="399"/>
        <v>1.7206965939683387E-12</v>
      </c>
      <c r="HZ111" s="186">
        <f t="shared" si="400"/>
        <v>2.6558709171627159E-5</v>
      </c>
      <c r="IA111" s="186">
        <f t="shared" si="401"/>
        <v>7.2390557822208057E-9</v>
      </c>
      <c r="IB111" s="82">
        <f t="shared" si="402"/>
        <v>2.381130997665724</v>
      </c>
      <c r="IC111" s="82" t="e">
        <f t="shared" ca="1" si="403"/>
        <v>#REF!</v>
      </c>
      <c r="ID111" s="82" t="e">
        <f ca="1">ID$8+ID$9*IE111+ID$10*#REF!+ID$11*EW111/(EW111+EU111)</f>
        <v>#REF!</v>
      </c>
      <c r="IE111" s="82" t="e">
        <f t="shared" ca="1" si="404"/>
        <v>#REF!</v>
      </c>
      <c r="IF111" s="82" t="e">
        <f ca="1">IF$8+IF$9*IE111+IF$10*#REF!+IF$11*(EW111/(EW111+EU111))</f>
        <v>#REF!</v>
      </c>
      <c r="IG111" s="82" t="e">
        <f t="shared" ca="1" si="405"/>
        <v>#REF!</v>
      </c>
      <c r="IH111" s="184">
        <f t="shared" si="406"/>
        <v>5.1306126574000792E-2</v>
      </c>
      <c r="II111" s="187">
        <f t="shared" si="407"/>
        <v>-25</v>
      </c>
      <c r="IJ111" s="187"/>
      <c r="IK111" s="82">
        <f t="shared" si="408"/>
        <v>2.06760369539019</v>
      </c>
      <c r="IL111" s="187">
        <f t="shared" si="409"/>
        <v>2020.4246247286831</v>
      </c>
      <c r="IM111" s="186">
        <f t="shared" si="410"/>
        <v>1.1618465029466279E-5</v>
      </c>
    </row>
    <row r="112" spans="1:247" ht="14" x14ac:dyDescent="0.2">
      <c r="A112" s="189">
        <v>2001</v>
      </c>
      <c r="F112" s="193">
        <v>48.823770248800678</v>
      </c>
      <c r="G112" s="193">
        <v>1.6413013084854011</v>
      </c>
      <c r="H112" s="193">
        <v>16.650309659574791</v>
      </c>
      <c r="I112" s="193">
        <v>9.3255910545874414</v>
      </c>
      <c r="J112" s="193">
        <v>0.18785978832061823</v>
      </c>
      <c r="K112" s="193">
        <v>5.2798487875373743</v>
      </c>
      <c r="L112" s="193">
        <v>10.579472289634815</v>
      </c>
      <c r="M112" s="193">
        <v>2.9958692558498585</v>
      </c>
      <c r="N112" s="193">
        <v>1.9972461705665725</v>
      </c>
      <c r="O112" s="197">
        <v>0.37</v>
      </c>
      <c r="P112" s="197">
        <v>0.43504372032143168</v>
      </c>
      <c r="Q112" s="194">
        <v>1.5</v>
      </c>
      <c r="R112" s="176">
        <f t="shared" ca="1" si="216"/>
        <v>14.48753090446073</v>
      </c>
      <c r="T112" s="4">
        <v>43.56</v>
      </c>
      <c r="U112" s="4">
        <v>4.3899999999999997</v>
      </c>
      <c r="V112" s="4">
        <v>9.23</v>
      </c>
      <c r="W112" s="4">
        <v>8.0500000000000007</v>
      </c>
      <c r="X112" s="4">
        <v>0.1648</v>
      </c>
      <c r="Y112" s="4">
        <v>11.15</v>
      </c>
      <c r="Z112" s="4">
        <v>22.47</v>
      </c>
      <c r="AA112" s="4">
        <v>0.65</v>
      </c>
      <c r="AB112" s="4">
        <v>0.16</v>
      </c>
      <c r="AC112" s="4">
        <v>4.2099999999999999E-2</v>
      </c>
      <c r="AE112" s="177">
        <f t="shared" ca="1" si="217"/>
        <v>1441.0243057382634</v>
      </c>
      <c r="AF112" s="178">
        <f t="shared" ca="1" si="218"/>
        <v>1167.8743057382635</v>
      </c>
      <c r="AG112" s="178">
        <f t="shared" ca="1" si="219"/>
        <v>9.5143377754564948</v>
      </c>
      <c r="AH112" s="175"/>
      <c r="AI112" s="179">
        <f t="shared" ca="1" si="220"/>
        <v>1500.3571166415074</v>
      </c>
      <c r="AJ112" s="179">
        <f t="shared" ca="1" si="221"/>
        <v>11.191196446901095</v>
      </c>
      <c r="AK112" s="179"/>
      <c r="AL112" s="179">
        <f t="shared" si="222"/>
        <v>1466.3412105841503</v>
      </c>
      <c r="AM112" s="179">
        <f t="shared" si="223"/>
        <v>8.3767443372772359</v>
      </c>
      <c r="AN112" s="180"/>
      <c r="AO112" s="179">
        <f t="shared" ca="1" si="224"/>
        <v>1435.4731046688428</v>
      </c>
      <c r="AP112" s="179">
        <f t="shared" ca="1" si="225"/>
        <v>1162.3231046688429</v>
      </c>
      <c r="AQ112" s="179">
        <f t="shared" ca="1" si="226"/>
        <v>8.5204054209399693</v>
      </c>
      <c r="AR112" s="179"/>
      <c r="AS112" s="179">
        <f t="shared" ca="1" si="227"/>
        <v>1471.7748578693429</v>
      </c>
      <c r="AT112" s="179">
        <f t="shared" ca="1" si="228"/>
        <v>1198.624857869343</v>
      </c>
      <c r="AU112" s="181">
        <f t="shared" ca="1" si="229"/>
        <v>10.014677950132487</v>
      </c>
      <c r="AV112" s="80"/>
      <c r="AW112" s="181">
        <f t="shared" si="230"/>
        <v>1480.6403092802263</v>
      </c>
      <c r="AX112" s="181">
        <f t="shared" si="231"/>
        <v>1207.4903092802265</v>
      </c>
      <c r="AY112" s="181">
        <f t="shared" ca="1" si="232"/>
        <v>1500.3571166415074</v>
      </c>
      <c r="AZ112" s="181">
        <f t="shared" ca="1" si="233"/>
        <v>1227.2071166415076</v>
      </c>
      <c r="BA112" s="181">
        <f t="shared" ca="1" si="234"/>
        <v>11.191196446901095</v>
      </c>
      <c r="BB112" s="181"/>
      <c r="BC112" s="181">
        <f t="shared" si="235"/>
        <v>1466.3412105841503</v>
      </c>
      <c r="BD112" s="181">
        <f t="shared" si="236"/>
        <v>8.3767443372772359</v>
      </c>
      <c r="BE112" s="181">
        <f t="shared" si="237"/>
        <v>1193.1912105841502</v>
      </c>
      <c r="BF112" s="181"/>
      <c r="BG112" s="181">
        <f t="shared" ca="1" si="238"/>
        <v>10.550605077005757</v>
      </c>
      <c r="BH112" s="181">
        <f t="shared" ca="1" si="239"/>
        <v>13.713180369864295</v>
      </c>
      <c r="BI112" s="181">
        <f t="shared" ca="1" si="240"/>
        <v>1174.9869541589101</v>
      </c>
      <c r="BJ112" s="181">
        <f t="shared" ca="1" si="241"/>
        <v>1209.234872520889</v>
      </c>
      <c r="BK112" s="181">
        <f t="shared" ca="1" si="242"/>
        <v>1209.234872520889</v>
      </c>
      <c r="BL112" s="181"/>
      <c r="BM112" s="181">
        <f t="shared" si="243"/>
        <v>1189.1010117633969</v>
      </c>
      <c r="BN112" s="180"/>
      <c r="BO112" s="182">
        <f t="shared" ca="1" si="244"/>
        <v>0.75267027492025718</v>
      </c>
      <c r="BP112" s="182">
        <f t="shared" ca="1" si="245"/>
        <v>0.63793035117651031</v>
      </c>
      <c r="BQ112" s="182">
        <f t="shared" ca="1" si="246"/>
        <v>0.11409630628713574</v>
      </c>
      <c r="BR112" s="182">
        <f t="shared" ca="1" si="247"/>
        <v>1.8546352157834858E-2</v>
      </c>
      <c r="BS112" s="182">
        <f t="shared" ca="1" si="248"/>
        <v>1.403722738438576E-2</v>
      </c>
      <c r="BT112" s="182">
        <f t="shared" ca="1" si="249"/>
        <v>4.791569813559874E-2</v>
      </c>
      <c r="BU112" s="182">
        <f t="shared" si="250"/>
        <v>0.1365706322101885</v>
      </c>
      <c r="BV112" s="181">
        <f t="shared" ca="1" si="251"/>
        <v>0.96909656735165384</v>
      </c>
      <c r="BW112" s="180"/>
      <c r="BX112" s="182">
        <f t="shared" si="252"/>
        <v>0.72919583066112093</v>
      </c>
      <c r="BY112" s="182">
        <f t="shared" si="253"/>
        <v>7.7734636985481387E-2</v>
      </c>
      <c r="BZ112" s="182">
        <f t="shared" si="254"/>
        <v>1.4406482249920402E-2</v>
      </c>
      <c r="CA112" s="182">
        <f t="shared" si="255"/>
        <v>4.7739270705216844E-2</v>
      </c>
      <c r="CB112" s="182">
        <f t="shared" si="256"/>
        <v>0.16776026046645939</v>
      </c>
      <c r="CC112" s="182">
        <f t="shared" si="257"/>
        <v>6.3040542647720035E-4</v>
      </c>
      <c r="CD112" s="182">
        <f t="shared" si="258"/>
        <v>1.0374668864946761</v>
      </c>
      <c r="CE112" s="182">
        <f t="shared" si="259"/>
        <v>0.40875787320901857</v>
      </c>
      <c r="CF112" s="180"/>
      <c r="CG112" s="181">
        <f t="shared" ca="1" si="260"/>
        <v>8.9679072004782938</v>
      </c>
      <c r="CH112" s="181">
        <f t="shared" ca="1" si="261"/>
        <v>2.0453227126347784</v>
      </c>
      <c r="CI112" s="181">
        <f t="shared" ca="1" si="262"/>
        <v>18.454830257697932</v>
      </c>
      <c r="CJ112" s="181">
        <f t="shared" ca="1" si="263"/>
        <v>1076.2815321126141</v>
      </c>
      <c r="CK112" s="183">
        <f t="shared" ca="1" si="264"/>
        <v>0.28572449751634188</v>
      </c>
      <c r="CL112" s="79"/>
      <c r="CM112" s="181">
        <f t="shared" si="265"/>
        <v>1.2822258472989181</v>
      </c>
      <c r="CN112" s="181">
        <f t="shared" si="266"/>
        <v>0.7039595571399665</v>
      </c>
      <c r="CO112" s="181">
        <f t="shared" ca="1" si="267"/>
        <v>529.71927239984541</v>
      </c>
      <c r="CP112" s="184"/>
      <c r="CQ112" s="80">
        <f t="shared" si="268"/>
        <v>0.81258781826201987</v>
      </c>
      <c r="CR112" s="80">
        <f t="shared" si="269"/>
        <v>2.0547395660493163E-2</v>
      </c>
      <c r="CS112" s="80">
        <f t="shared" si="270"/>
        <v>0.32660153704994638</v>
      </c>
      <c r="CT112" s="80">
        <f t="shared" si="271"/>
        <v>0.12979900251908852</v>
      </c>
      <c r="CU112" s="80">
        <f t="shared" si="272"/>
        <v>2.6482437120087152E-3</v>
      </c>
      <c r="CV112" s="80">
        <f t="shared" si="273"/>
        <v>0.1309993149020299</v>
      </c>
      <c r="CW112" s="80">
        <f t="shared" si="274"/>
        <v>0.18865839517586078</v>
      </c>
      <c r="CX112" s="80">
        <f t="shared" si="275"/>
        <v>9.6673844029173103E-2</v>
      </c>
      <c r="CY112" s="80">
        <f t="shared" si="276"/>
        <v>4.2406177981370176E-2</v>
      </c>
      <c r="CZ112" s="80">
        <f t="shared" si="277"/>
        <v>4.8684787056688826E-3</v>
      </c>
      <c r="DA112" s="80">
        <f t="shared" si="278"/>
        <v>6.1300960330489106E-3</v>
      </c>
      <c r="DB112" s="80">
        <f t="shared" si="279"/>
        <v>1.7619203040307083</v>
      </c>
      <c r="DC112" s="80"/>
      <c r="DD112" s="80">
        <f t="shared" si="280"/>
        <v>0.46119442315471343</v>
      </c>
      <c r="DE112" s="80">
        <f t="shared" si="281"/>
        <v>1.1661932502558325E-2</v>
      </c>
      <c r="DF112" s="80">
        <f t="shared" si="282"/>
        <v>0.18536680478838166</v>
      </c>
      <c r="DG112" s="80">
        <f t="shared" si="283"/>
        <v>7.3669054282506446E-2</v>
      </c>
      <c r="DH112" s="80">
        <f t="shared" si="284"/>
        <v>1.5030439832893596E-3</v>
      </c>
      <c r="DI112" s="80">
        <f t="shared" si="285"/>
        <v>7.43503066525458E-2</v>
      </c>
      <c r="DJ112" s="80">
        <f t="shared" si="286"/>
        <v>0.10707544191656734</v>
      </c>
      <c r="DK112" s="80">
        <f t="shared" si="287"/>
        <v>5.486845449707025E-2</v>
      </c>
      <c r="DL112" s="80">
        <f t="shared" si="288"/>
        <v>2.406815897652036E-2</v>
      </c>
      <c r="DM112" s="80">
        <f t="shared" si="289"/>
        <v>2.7631662422706437E-3</v>
      </c>
      <c r="DN112" s="80">
        <f t="shared" si="290"/>
        <v>3.4792130035763923E-3</v>
      </c>
      <c r="DO112" s="80">
        <f t="shared" si="291"/>
        <v>1.0000000000000002</v>
      </c>
      <c r="DP112" s="80">
        <f t="shared" si="292"/>
        <v>50.230122723722019</v>
      </c>
      <c r="DQ112" s="80">
        <f t="shared" si="293"/>
        <v>0.72498140113141041</v>
      </c>
      <c r="DR112" s="80">
        <f t="shared" si="294"/>
        <v>5.4958261766576359E-2</v>
      </c>
      <c r="DS112" s="80">
        <f t="shared" si="295"/>
        <v>9.0524808505212787E-2</v>
      </c>
      <c r="DT112" s="80">
        <f t="shared" si="296"/>
        <v>0.11204458400142527</v>
      </c>
      <c r="DU112" s="80">
        <f t="shared" si="297"/>
        <v>2.3231718061674008E-3</v>
      </c>
      <c r="DV112" s="80">
        <f t="shared" si="298"/>
        <v>0.27664473357747543</v>
      </c>
      <c r="DW112" s="80">
        <f t="shared" si="299"/>
        <v>0.40069618063604945</v>
      </c>
      <c r="DX112" s="80">
        <f t="shared" si="300"/>
        <v>1.0487440080414464E-2</v>
      </c>
      <c r="DY112" s="80">
        <f t="shared" si="301"/>
        <v>1.698585927215593E-3</v>
      </c>
      <c r="DZ112" s="80">
        <f t="shared" si="302"/>
        <v>2.7697696420089183E-4</v>
      </c>
      <c r="EA112" s="80">
        <f t="shared" si="303"/>
        <v>1.6746361443961479</v>
      </c>
      <c r="EB112" s="80"/>
      <c r="EC112" s="80">
        <f t="shared" si="304"/>
        <v>1.4499628022628208</v>
      </c>
      <c r="ED112" s="80">
        <f t="shared" si="305"/>
        <v>0.10991652353315272</v>
      </c>
      <c r="EE112" s="80">
        <f t="shared" si="306"/>
        <v>0.27157442551563837</v>
      </c>
      <c r="EF112" s="80">
        <f t="shared" si="307"/>
        <v>0.11204458400142527</v>
      </c>
      <c r="EG112" s="80">
        <f t="shared" si="308"/>
        <v>2.3231718061674008E-3</v>
      </c>
      <c r="EH112" s="80">
        <f t="shared" si="309"/>
        <v>0.27664473357747543</v>
      </c>
      <c r="EI112" s="80">
        <f t="shared" si="310"/>
        <v>0.40069618063604945</v>
      </c>
      <c r="EJ112" s="80">
        <f t="shared" si="311"/>
        <v>1.0487440080414464E-2</v>
      </c>
      <c r="EK112" s="80">
        <f t="shared" si="312"/>
        <v>1.698585927215593E-3</v>
      </c>
      <c r="EL112" s="80">
        <f t="shared" si="313"/>
        <v>8.3093089260267549E-4</v>
      </c>
      <c r="EM112" s="80">
        <f t="shared" si="314"/>
        <v>2.6361793782329617</v>
      </c>
      <c r="EN112" s="80">
        <f t="shared" si="315"/>
        <v>2.2760211423935108</v>
      </c>
      <c r="EO112" s="80"/>
      <c r="EP112" s="80">
        <f t="shared" si="316"/>
        <v>1.6500729968171608</v>
      </c>
      <c r="EQ112" s="80">
        <f t="shared" si="317"/>
        <v>0.12508616572992473</v>
      </c>
      <c r="ER112" s="80">
        <f t="shared" si="318"/>
        <v>0.3499270031828392</v>
      </c>
      <c r="ES112" s="80">
        <f t="shared" si="319"/>
        <v>6.2145752955137246E-2</v>
      </c>
      <c r="ET112" s="80">
        <f t="shared" si="320"/>
        <v>0.41207275613797645</v>
      </c>
      <c r="EU112" s="80">
        <f t="shared" si="321"/>
        <v>0.2550158420779296</v>
      </c>
      <c r="EV112" s="80">
        <f t="shared" si="322"/>
        <v>5.2875881482495231E-3</v>
      </c>
      <c r="EW112" s="80">
        <f t="shared" si="323"/>
        <v>0.6296492625541541</v>
      </c>
      <c r="EX112" s="80">
        <f t="shared" si="324"/>
        <v>0.91199297880397789</v>
      </c>
      <c r="EY112" s="80">
        <f t="shared" si="325"/>
        <v>4.7739270705216844E-2</v>
      </c>
      <c r="EZ112" s="80">
        <f t="shared" si="326"/>
        <v>7.7320349650295498E-3</v>
      </c>
      <c r="FA112" s="80">
        <f t="shared" si="327"/>
        <v>1.2608108529544007E-3</v>
      </c>
      <c r="FB112" s="80">
        <f t="shared" si="328"/>
        <v>4.0459097067925747</v>
      </c>
      <c r="FC112" s="80">
        <f t="shared" si="329"/>
        <v>8.4087378620114922E-2</v>
      </c>
      <c r="FD112" s="80">
        <f t="shared" si="330"/>
        <v>0.1361662818589302</v>
      </c>
      <c r="FE112" s="80">
        <f t="shared" si="331"/>
        <v>4.7739270705216844E-2</v>
      </c>
      <c r="FF112" s="80">
        <f t="shared" si="332"/>
        <v>1.4406482249920402E-2</v>
      </c>
      <c r="FG112" s="80">
        <f t="shared" si="333"/>
        <v>0.16776026046645939</v>
      </c>
      <c r="FH112" s="80">
        <f t="shared" si="334"/>
        <v>6.3040542647720035E-4</v>
      </c>
      <c r="FI112" s="184">
        <f t="shared" si="335"/>
        <v>0.72919583066112093</v>
      </c>
      <c r="FJ112" s="80">
        <f t="shared" si="336"/>
        <v>7.7734636985481387E-2</v>
      </c>
      <c r="FK112" s="80">
        <f t="shared" si="337"/>
        <v>1.0374668864946761</v>
      </c>
      <c r="FL112" s="80">
        <f t="shared" si="338"/>
        <v>0.72919583066112093</v>
      </c>
      <c r="FM112" s="80">
        <f t="shared" si="339"/>
        <v>3.0941056140755285</v>
      </c>
      <c r="FN112" s="80">
        <f t="shared" si="340"/>
        <v>-2.2825864223924763</v>
      </c>
      <c r="FO112" s="80">
        <f t="shared" si="341"/>
        <v>-2.2825864223924763</v>
      </c>
      <c r="FP112" s="80">
        <f t="shared" si="342"/>
        <v>0.50230122723722026</v>
      </c>
      <c r="FQ112" s="185">
        <f t="shared" ca="1" si="343"/>
        <v>1500.3571166415074</v>
      </c>
      <c r="FR112" s="185">
        <f t="shared" ca="1" si="344"/>
        <v>11.191196446901095</v>
      </c>
      <c r="FS112" s="80">
        <f t="shared" ca="1" si="345"/>
        <v>0.15003571166415075</v>
      </c>
      <c r="FT112" s="184">
        <f t="shared" ca="1" si="346"/>
        <v>-0.44536351380644623</v>
      </c>
      <c r="FU112" s="184">
        <f t="shared" ca="1" si="347"/>
        <v>5.6737432618501016</v>
      </c>
      <c r="FV112" s="80">
        <f t="shared" si="348"/>
        <v>172.6001826856951</v>
      </c>
      <c r="FW112" s="80">
        <f t="shared" si="349"/>
        <v>2.4909264538774931E-2</v>
      </c>
      <c r="FX112" s="184">
        <f t="shared" si="350"/>
        <v>71.17374238650612</v>
      </c>
      <c r="FY112" s="184">
        <f t="shared" si="351"/>
        <v>312.38619143791539</v>
      </c>
      <c r="FZ112" s="184">
        <f t="shared" si="352"/>
        <v>1.6611494615586205E-3</v>
      </c>
      <c r="GA112" s="184">
        <f t="shared" si="353"/>
        <v>0.40875787320901857</v>
      </c>
      <c r="GB112" s="80">
        <f t="shared" si="354"/>
        <v>0.96501983765744426</v>
      </c>
      <c r="GC112" s="80">
        <f t="shared" si="355"/>
        <v>0.27258010815813127</v>
      </c>
      <c r="GD112" s="80">
        <f t="shared" si="356"/>
        <v>0.13700536392607834</v>
      </c>
      <c r="GE112" s="80">
        <f t="shared" si="357"/>
        <v>0.81276808131493805</v>
      </c>
      <c r="GF112" s="80">
        <f t="shared" si="358"/>
        <v>-1.2190355302969302E-2</v>
      </c>
      <c r="GG112" s="80">
        <f t="shared" si="359"/>
        <v>0.17092846345781468</v>
      </c>
      <c r="GH112" s="80">
        <f t="shared" si="360"/>
        <v>0.86299463607392168</v>
      </c>
      <c r="GI112" s="80">
        <f t="shared" si="361"/>
        <v>0.28738148229045402</v>
      </c>
      <c r="GJ112" s="80">
        <f t="shared" si="362"/>
        <v>-5.9791054007179642E-3</v>
      </c>
      <c r="GK112" s="80">
        <f t="shared" si="363"/>
        <v>1.4631834547876036E-2</v>
      </c>
      <c r="GL112" s="80">
        <f t="shared" si="364"/>
        <v>1.4631834547876036E-2</v>
      </c>
      <c r="GM112" s="80">
        <f t="shared" si="365"/>
        <v>0.15629662890993865</v>
      </c>
      <c r="GN112" s="80">
        <f t="shared" si="366"/>
        <v>2.0348327794679707E-2</v>
      </c>
      <c r="GO112" s="80">
        <f t="shared" si="367"/>
        <v>0.60930093475947444</v>
      </c>
      <c r="GP112" s="80">
        <f t="shared" si="368"/>
        <v>0.91199297880397789</v>
      </c>
      <c r="GQ112" s="80">
        <f t="shared" si="369"/>
        <v>4.7739270705216844E-2</v>
      </c>
      <c r="GR112" s="80">
        <f t="shared" si="370"/>
        <v>441.59889281090727</v>
      </c>
      <c r="GS112" s="80">
        <f t="shared" si="371"/>
        <v>11.600540028284387</v>
      </c>
      <c r="GT112" s="80">
        <f t="shared" si="372"/>
        <v>2.4740216175431446</v>
      </c>
      <c r="GU112" s="80">
        <f t="shared" si="373"/>
        <v>1.017441390214618E-5</v>
      </c>
      <c r="GV112" s="80">
        <f t="shared" si="374"/>
        <v>2113.1866710478234</v>
      </c>
      <c r="GW112" s="80">
        <f t="shared" si="375"/>
        <v>-8.8487760136002694E-3</v>
      </c>
      <c r="GX112" s="184">
        <f t="shared" ca="1" si="376"/>
        <v>31.429455257697917</v>
      </c>
      <c r="GY112" s="81" t="e">
        <f>#REF!</f>
        <v>#REF!</v>
      </c>
      <c r="GZ112" s="81" t="e">
        <f>#REF!</f>
        <v>#REF!</v>
      </c>
      <c r="HA112" s="81">
        <f t="shared" si="377"/>
        <v>4.9931154264164306</v>
      </c>
      <c r="HB112" s="81">
        <f t="shared" si="378"/>
        <v>4.3369461529963118</v>
      </c>
      <c r="HC112" s="81" t="e">
        <f t="shared" si="379"/>
        <v>#REF!</v>
      </c>
      <c r="HD112" s="80">
        <f t="shared" si="380"/>
        <v>441.59889281090727</v>
      </c>
      <c r="HE112" s="80">
        <f t="shared" si="381"/>
        <v>11.600540028284387</v>
      </c>
      <c r="HF112" s="81">
        <f t="shared" si="382"/>
        <v>0.8885897968093559</v>
      </c>
      <c r="HG112" s="81"/>
      <c r="HH112" s="82">
        <f t="shared" si="383"/>
        <v>0.17621605160606421</v>
      </c>
      <c r="HI112" s="82">
        <f t="shared" si="384"/>
        <v>0.6296492625541541</v>
      </c>
      <c r="HJ112" s="82">
        <f t="shared" si="385"/>
        <v>4.7739270705216844E-2</v>
      </c>
      <c r="HK112" s="82">
        <f t="shared" si="386"/>
        <v>0</v>
      </c>
      <c r="HL112" s="82">
        <f t="shared" si="387"/>
        <v>3.6348107914898078E-2</v>
      </c>
      <c r="HM112" s="82">
        <f t="shared" si="388"/>
        <v>0</v>
      </c>
      <c r="HN112" s="82">
        <f t="shared" si="389"/>
        <v>0</v>
      </c>
      <c r="HO112" s="82">
        <f t="shared" si="390"/>
        <v>6.2145752955137246E-2</v>
      </c>
      <c r="HP112" s="82">
        <f t="shared" si="391"/>
        <v>0.31357889526794114</v>
      </c>
      <c r="HQ112" s="82">
        <f t="shared" si="392"/>
        <v>0.21866687709434007</v>
      </c>
      <c r="HR112" s="82">
        <f t="shared" si="393"/>
        <v>0.43916076401108084</v>
      </c>
      <c r="HS112" s="82">
        <f t="shared" si="394"/>
        <v>0.12290521161005788</v>
      </c>
      <c r="HT112" s="82">
        <f t="shared" si="395"/>
        <v>3.1462527243366741E-2</v>
      </c>
      <c r="HU112" s="82">
        <f t="shared" si="396"/>
        <v>8.8052232474384508E-3</v>
      </c>
      <c r="HV112" s="82">
        <f t="shared" si="397"/>
        <v>4.7739270705216844E-2</v>
      </c>
      <c r="HW112" s="82"/>
      <c r="HX112" s="186">
        <f t="shared" si="398"/>
        <v>-8.8171130405255966E-7</v>
      </c>
      <c r="HY112" s="186">
        <f t="shared" si="399"/>
        <v>1.8102922393194783E-12</v>
      </c>
      <c r="HZ112" s="186">
        <f t="shared" si="400"/>
        <v>2.5975974244522625E-5</v>
      </c>
      <c r="IA112" s="186">
        <f t="shared" si="401"/>
        <v>6.9511215736658246E-9</v>
      </c>
      <c r="IB112" s="82">
        <f t="shared" si="402"/>
        <v>2.4740216175431446</v>
      </c>
      <c r="IC112" s="82" t="e">
        <f t="shared" ca="1" si="403"/>
        <v>#REF!</v>
      </c>
      <c r="ID112" s="82" t="e">
        <f ca="1">ID$8+ID$9*IE112+ID$10*#REF!+ID$11*EW112/(EW112+EU112)</f>
        <v>#REF!</v>
      </c>
      <c r="IE112" s="82" t="e">
        <f t="shared" ca="1" si="404"/>
        <v>#REF!</v>
      </c>
      <c r="IF112" s="82" t="e">
        <f ca="1">IF$8+IF$9*IE112+IF$10*#REF!+IF$11*(EW112/(EW112+EU112))</f>
        <v>#REF!</v>
      </c>
      <c r="IG112" s="82" t="e">
        <f t="shared" ca="1" si="405"/>
        <v>#REF!</v>
      </c>
      <c r="IH112" s="184">
        <f t="shared" si="406"/>
        <v>2.4909264538774931E-2</v>
      </c>
      <c r="II112" s="187">
        <f t="shared" si="407"/>
        <v>-25</v>
      </c>
      <c r="IJ112" s="187"/>
      <c r="IK112" s="82">
        <f t="shared" si="408"/>
        <v>2.0630462469842086</v>
      </c>
      <c r="IL112" s="187">
        <f t="shared" si="409"/>
        <v>2113.1866710478234</v>
      </c>
      <c r="IM112" s="186">
        <f t="shared" si="410"/>
        <v>1.1109114797138424E-5</v>
      </c>
    </row>
    <row r="113" spans="1:247" ht="14" x14ac:dyDescent="0.2">
      <c r="A113" s="189">
        <v>2001</v>
      </c>
      <c r="F113" s="193">
        <v>48.823770248800678</v>
      </c>
      <c r="G113" s="193">
        <v>1.6413013084854011</v>
      </c>
      <c r="H113" s="193">
        <v>16.650309659574791</v>
      </c>
      <c r="I113" s="193">
        <v>9.3255910545874414</v>
      </c>
      <c r="J113" s="193">
        <v>0.18785978832061823</v>
      </c>
      <c r="K113" s="193">
        <v>5.2798487875373743</v>
      </c>
      <c r="L113" s="193">
        <v>10.579472289634815</v>
      </c>
      <c r="M113" s="193">
        <v>2.9958692558498585</v>
      </c>
      <c r="N113" s="193">
        <v>1.9972461705665725</v>
      </c>
      <c r="O113" s="197">
        <v>0.37</v>
      </c>
      <c r="P113" s="197">
        <v>0.43504372032143168</v>
      </c>
      <c r="Q113" s="194">
        <v>1.5</v>
      </c>
      <c r="R113" s="176">
        <f t="shared" ca="1" si="216"/>
        <v>14.471437812822977</v>
      </c>
      <c r="T113" s="4">
        <v>41.21</v>
      </c>
      <c r="U113" s="4">
        <v>6.17</v>
      </c>
      <c r="V113" s="4">
        <v>11.12</v>
      </c>
      <c r="W113" s="4">
        <v>8.69</v>
      </c>
      <c r="X113" s="4">
        <v>0.13650000000000001</v>
      </c>
      <c r="Y113" s="4">
        <v>9.9499999999999993</v>
      </c>
      <c r="Z113" s="4">
        <v>22.44</v>
      </c>
      <c r="AA113" s="4">
        <v>0.64</v>
      </c>
      <c r="AB113" s="4">
        <v>0.09</v>
      </c>
      <c r="AC113" s="4">
        <v>0</v>
      </c>
      <c r="AE113" s="177">
        <f t="shared" ca="1" si="217"/>
        <v>1442.3566461242981</v>
      </c>
      <c r="AF113" s="178">
        <f t="shared" ca="1" si="218"/>
        <v>1169.206646124298</v>
      </c>
      <c r="AG113" s="178">
        <f t="shared" ca="1" si="219"/>
        <v>9.7009417794407238</v>
      </c>
      <c r="AH113" s="175"/>
      <c r="AI113" s="179">
        <f t="shared" ca="1" si="220"/>
        <v>1501.9197170985808</v>
      </c>
      <c r="AJ113" s="179">
        <f t="shared" ca="1" si="221"/>
        <v>11.174036125975515</v>
      </c>
      <c r="AK113" s="179"/>
      <c r="AL113" s="179">
        <f t="shared" si="222"/>
        <v>1471.5348179321491</v>
      </c>
      <c r="AM113" s="179">
        <f t="shared" si="223"/>
        <v>8.3939434525075978</v>
      </c>
      <c r="AN113" s="180"/>
      <c r="AO113" s="179">
        <f t="shared" ca="1" si="224"/>
        <v>1435.2779067303425</v>
      </c>
      <c r="AP113" s="179">
        <f t="shared" ca="1" si="225"/>
        <v>1162.1279067303426</v>
      </c>
      <c r="AQ113" s="179">
        <f t="shared" ca="1" si="226"/>
        <v>8.4345050429529813</v>
      </c>
      <c r="AR113" s="179"/>
      <c r="AS113" s="179">
        <f t="shared" ca="1" si="227"/>
        <v>1470.6325000834006</v>
      </c>
      <c r="AT113" s="179">
        <f t="shared" ca="1" si="228"/>
        <v>1197.4825000834007</v>
      </c>
      <c r="AU113" s="181">
        <f t="shared" ca="1" si="229"/>
        <v>9.8878720340827186</v>
      </c>
      <c r="AV113" s="80"/>
      <c r="AW113" s="181">
        <f t="shared" si="230"/>
        <v>1483.2374769830087</v>
      </c>
      <c r="AX113" s="181">
        <f t="shared" si="231"/>
        <v>1210.0874769830089</v>
      </c>
      <c r="AY113" s="181">
        <f t="shared" ca="1" si="232"/>
        <v>1501.9197170985808</v>
      </c>
      <c r="AZ113" s="181">
        <f t="shared" ca="1" si="233"/>
        <v>1228.7697170985807</v>
      </c>
      <c r="BA113" s="181">
        <f t="shared" ca="1" si="234"/>
        <v>11.174036125975515</v>
      </c>
      <c r="BB113" s="181"/>
      <c r="BC113" s="181">
        <f t="shared" si="235"/>
        <v>1471.5348179321491</v>
      </c>
      <c r="BD113" s="181">
        <f t="shared" si="236"/>
        <v>8.3939434525075978</v>
      </c>
      <c r="BE113" s="181">
        <f t="shared" si="237"/>
        <v>1198.384817932149</v>
      </c>
      <c r="BF113" s="181"/>
      <c r="BG113" s="181">
        <f t="shared" ca="1" si="238"/>
        <v>10.669764325005511</v>
      </c>
      <c r="BH113" s="181">
        <f t="shared" ca="1" si="239"/>
        <v>14.146066906668247</v>
      </c>
      <c r="BI113" s="181">
        <f t="shared" ca="1" si="240"/>
        <v>1175.1811126373018</v>
      </c>
      <c r="BJ113" s="181">
        <f t="shared" ca="1" si="241"/>
        <v>1209.0799806249274</v>
      </c>
      <c r="BK113" s="181">
        <f t="shared" ca="1" si="242"/>
        <v>1209.0799806249274</v>
      </c>
      <c r="BL113" s="181"/>
      <c r="BM113" s="181">
        <f t="shared" si="243"/>
        <v>1189.1962646226316</v>
      </c>
      <c r="BN113" s="180"/>
      <c r="BO113" s="182">
        <f t="shared" ca="1" si="244"/>
        <v>0.75105065057652309</v>
      </c>
      <c r="BP113" s="182">
        <f t="shared" ca="1" si="245"/>
        <v>0.63442440267385991</v>
      </c>
      <c r="BQ113" s="182">
        <f t="shared" ca="1" si="246"/>
        <v>0.14092887961532458</v>
      </c>
      <c r="BR113" s="182">
        <f t="shared" ca="1" si="247"/>
        <v>2.2226644468446723E-2</v>
      </c>
      <c r="BS113" s="182">
        <f t="shared" ca="1" si="248"/>
        <v>1.4037192208761116E-2</v>
      </c>
      <c r="BT113" s="182">
        <f t="shared" ca="1" si="249"/>
        <v>4.3972478187019541E-2</v>
      </c>
      <c r="BU113" s="182">
        <f t="shared" si="250"/>
        <v>0.1365706322101885</v>
      </c>
      <c r="BV113" s="181">
        <f t="shared" ca="1" si="251"/>
        <v>0.99216022936360027</v>
      </c>
      <c r="BW113" s="180"/>
      <c r="BX113" s="182">
        <f t="shared" si="252"/>
        <v>0.68646369655185613</v>
      </c>
      <c r="BY113" s="182">
        <f t="shared" si="253"/>
        <v>7.5606741654451859E-2</v>
      </c>
      <c r="BZ113" s="182">
        <f t="shared" si="254"/>
        <v>1.1707460973210272E-2</v>
      </c>
      <c r="CA113" s="182">
        <f t="shared" si="255"/>
        <v>4.7033032376746629E-2</v>
      </c>
      <c r="CB113" s="182">
        <f t="shared" si="256"/>
        <v>0.21315084865548412</v>
      </c>
      <c r="CC113" s="182">
        <f t="shared" si="257"/>
        <v>0</v>
      </c>
      <c r="CD113" s="182">
        <f t="shared" si="258"/>
        <v>1.0339617802117489</v>
      </c>
      <c r="CE113" s="182">
        <f t="shared" si="259"/>
        <v>0.49447212444555749</v>
      </c>
      <c r="CF113" s="180"/>
      <c r="CG113" s="181">
        <f t="shared" ca="1" si="260"/>
        <v>9.3724762612050654</v>
      </c>
      <c r="CH113" s="181">
        <f t="shared" ca="1" si="261"/>
        <v>0.62896249182422892</v>
      </c>
      <c r="CI113" s="181">
        <f t="shared" ca="1" si="262"/>
        <v>21.805198866888478</v>
      </c>
      <c r="CJ113" s="181">
        <f t="shared" ca="1" si="263"/>
        <v>1044.6078357280408</v>
      </c>
      <c r="CK113" s="183">
        <f t="shared" ca="1" si="264"/>
        <v>0.28606528905936951</v>
      </c>
      <c r="CL113" s="79"/>
      <c r="CM113" s="181">
        <f t="shared" si="265"/>
        <v>0.99584988090104887</v>
      </c>
      <c r="CN113" s="181">
        <f t="shared" si="266"/>
        <v>0.25842510467421542</v>
      </c>
      <c r="CO113" s="181">
        <f t="shared" ca="1" si="267"/>
        <v>526.30917720830803</v>
      </c>
      <c r="CP113" s="184"/>
      <c r="CQ113" s="80">
        <f t="shared" si="268"/>
        <v>0.81258781826201987</v>
      </c>
      <c r="CR113" s="80">
        <f t="shared" si="269"/>
        <v>2.0547395660493163E-2</v>
      </c>
      <c r="CS113" s="80">
        <f t="shared" si="270"/>
        <v>0.32660153704994638</v>
      </c>
      <c r="CT113" s="80">
        <f t="shared" si="271"/>
        <v>0.12979900251908852</v>
      </c>
      <c r="CU113" s="80">
        <f t="shared" si="272"/>
        <v>2.6482437120087152E-3</v>
      </c>
      <c r="CV113" s="80">
        <f t="shared" si="273"/>
        <v>0.1309993149020299</v>
      </c>
      <c r="CW113" s="80">
        <f t="shared" si="274"/>
        <v>0.18865839517586078</v>
      </c>
      <c r="CX113" s="80">
        <f t="shared" si="275"/>
        <v>9.6673844029173103E-2</v>
      </c>
      <c r="CY113" s="80">
        <f t="shared" si="276"/>
        <v>4.2406177981370176E-2</v>
      </c>
      <c r="CZ113" s="80">
        <f t="shared" si="277"/>
        <v>4.8684787056688826E-3</v>
      </c>
      <c r="DA113" s="80">
        <f t="shared" si="278"/>
        <v>6.1300960330489106E-3</v>
      </c>
      <c r="DB113" s="80">
        <f t="shared" si="279"/>
        <v>1.7619203040307083</v>
      </c>
      <c r="DC113" s="80"/>
      <c r="DD113" s="80">
        <f t="shared" si="280"/>
        <v>0.46119442315471343</v>
      </c>
      <c r="DE113" s="80">
        <f t="shared" si="281"/>
        <v>1.1661932502558325E-2</v>
      </c>
      <c r="DF113" s="80">
        <f t="shared" si="282"/>
        <v>0.18536680478838166</v>
      </c>
      <c r="DG113" s="80">
        <f t="shared" si="283"/>
        <v>7.3669054282506446E-2</v>
      </c>
      <c r="DH113" s="80">
        <f t="shared" si="284"/>
        <v>1.5030439832893596E-3</v>
      </c>
      <c r="DI113" s="80">
        <f t="shared" si="285"/>
        <v>7.43503066525458E-2</v>
      </c>
      <c r="DJ113" s="80">
        <f t="shared" si="286"/>
        <v>0.10707544191656734</v>
      </c>
      <c r="DK113" s="80">
        <f t="shared" si="287"/>
        <v>5.486845449707025E-2</v>
      </c>
      <c r="DL113" s="80">
        <f t="shared" si="288"/>
        <v>2.406815897652036E-2</v>
      </c>
      <c r="DM113" s="80">
        <f t="shared" si="289"/>
        <v>2.7631662422706437E-3</v>
      </c>
      <c r="DN113" s="80">
        <f t="shared" si="290"/>
        <v>3.4792130035763923E-3</v>
      </c>
      <c r="DO113" s="80">
        <f t="shared" si="291"/>
        <v>1.0000000000000002</v>
      </c>
      <c r="DP113" s="80">
        <f t="shared" si="292"/>
        <v>50.230122723722019</v>
      </c>
      <c r="DQ113" s="80">
        <f t="shared" si="293"/>
        <v>0.68586968642390778</v>
      </c>
      <c r="DR113" s="80">
        <f t="shared" si="294"/>
        <v>7.7242021662819169E-2</v>
      </c>
      <c r="DS113" s="80">
        <f t="shared" si="295"/>
        <v>0.1090613077549259</v>
      </c>
      <c r="DT113" s="80">
        <f t="shared" si="296"/>
        <v>0.12095247639408514</v>
      </c>
      <c r="DU113" s="80">
        <f t="shared" si="297"/>
        <v>1.9242290748898679E-3</v>
      </c>
      <c r="DV113" s="80">
        <f t="shared" si="298"/>
        <v>0.24687130933595336</v>
      </c>
      <c r="DW113" s="80">
        <f t="shared" si="299"/>
        <v>0.40016120576203607</v>
      </c>
      <c r="DX113" s="80">
        <f t="shared" si="300"/>
        <v>1.0326094848408088E-2</v>
      </c>
      <c r="DY113" s="80">
        <f t="shared" si="301"/>
        <v>9.5545458405877108E-4</v>
      </c>
      <c r="DZ113" s="80">
        <f t="shared" si="302"/>
        <v>0</v>
      </c>
      <c r="EA113" s="80">
        <f t="shared" si="303"/>
        <v>1.6533637858410841</v>
      </c>
      <c r="EB113" s="80"/>
      <c r="EC113" s="80">
        <f t="shared" si="304"/>
        <v>1.3717393728478156</v>
      </c>
      <c r="ED113" s="80">
        <f t="shared" si="305"/>
        <v>0.15448404332563834</v>
      </c>
      <c r="EE113" s="80">
        <f t="shared" si="306"/>
        <v>0.32718392326477769</v>
      </c>
      <c r="EF113" s="80">
        <f t="shared" si="307"/>
        <v>0.12095247639408514</v>
      </c>
      <c r="EG113" s="80">
        <f t="shared" si="308"/>
        <v>1.9242290748898679E-3</v>
      </c>
      <c r="EH113" s="80">
        <f t="shared" si="309"/>
        <v>0.24687130933595336</v>
      </c>
      <c r="EI113" s="80">
        <f t="shared" si="310"/>
        <v>0.40016120576203607</v>
      </c>
      <c r="EJ113" s="80">
        <f t="shared" si="311"/>
        <v>1.0326094848408088E-2</v>
      </c>
      <c r="EK113" s="80">
        <f t="shared" si="312"/>
        <v>9.5545458405877108E-4</v>
      </c>
      <c r="EL113" s="80">
        <f t="shared" si="313"/>
        <v>0</v>
      </c>
      <c r="EM113" s="80">
        <f t="shared" si="314"/>
        <v>2.6345981094376629</v>
      </c>
      <c r="EN113" s="80">
        <f t="shared" si="315"/>
        <v>2.2773871956055793</v>
      </c>
      <c r="EO113" s="80"/>
      <c r="EP113" s="80">
        <f t="shared" si="316"/>
        <v>1.5619908417158215</v>
      </c>
      <c r="EQ113" s="80">
        <f t="shared" si="317"/>
        <v>0.17590999109759314</v>
      </c>
      <c r="ER113" s="80">
        <f t="shared" si="318"/>
        <v>0.43800915828417852</v>
      </c>
      <c r="ES113" s="80">
        <f t="shared" si="319"/>
        <v>5.8740493349956902E-2</v>
      </c>
      <c r="ET113" s="80">
        <f t="shared" si="320"/>
        <v>0.49674965163413543</v>
      </c>
      <c r="EU113" s="80">
        <f t="shared" si="321"/>
        <v>0.27545562101667559</v>
      </c>
      <c r="EV113" s="80">
        <f t="shared" si="322"/>
        <v>4.3822146565661545E-3</v>
      </c>
      <c r="EW113" s="80">
        <f t="shared" si="323"/>
        <v>0.56222155884408431</v>
      </c>
      <c r="EX113" s="80">
        <f t="shared" si="324"/>
        <v>0.91132200618055048</v>
      </c>
      <c r="EY113" s="80">
        <f t="shared" si="325"/>
        <v>4.7033032376746629E-2</v>
      </c>
      <c r="EZ113" s="80">
        <f t="shared" si="326"/>
        <v>4.3518800714361996E-3</v>
      </c>
      <c r="FA113" s="80">
        <f t="shared" si="327"/>
        <v>0</v>
      </c>
      <c r="FB113" s="80">
        <f t="shared" si="328"/>
        <v>4.0394167975936091</v>
      </c>
      <c r="FC113" s="80">
        <f t="shared" si="329"/>
        <v>7.4481715115781943E-2</v>
      </c>
      <c r="FD113" s="80">
        <f t="shared" si="330"/>
        <v>0.11709650051588838</v>
      </c>
      <c r="FE113" s="80">
        <f t="shared" si="331"/>
        <v>4.7033032376746629E-2</v>
      </c>
      <c r="FF113" s="80">
        <f t="shared" si="332"/>
        <v>1.1707460973210272E-2</v>
      </c>
      <c r="FG113" s="80">
        <f t="shared" si="333"/>
        <v>0.21315084865548412</v>
      </c>
      <c r="FH113" s="80">
        <f t="shared" si="334"/>
        <v>0</v>
      </c>
      <c r="FI113" s="184">
        <f t="shared" si="335"/>
        <v>0.68646369655185613</v>
      </c>
      <c r="FJ113" s="80">
        <f t="shared" si="336"/>
        <v>7.5606741654451859E-2</v>
      </c>
      <c r="FK113" s="80">
        <f t="shared" si="337"/>
        <v>1.0339617802117491</v>
      </c>
      <c r="FL113" s="80">
        <f t="shared" si="338"/>
        <v>0.68646369655185602</v>
      </c>
      <c r="FM113" s="80">
        <f t="shared" si="339"/>
        <v>3.0792014410466551</v>
      </c>
      <c r="FN113" s="80">
        <f t="shared" si="340"/>
        <v>-2.2371016121973377</v>
      </c>
      <c r="FO113" s="80">
        <f t="shared" si="341"/>
        <v>-2.2371016121973373</v>
      </c>
      <c r="FP113" s="80">
        <f t="shared" si="342"/>
        <v>0.50230122723722026</v>
      </c>
      <c r="FQ113" s="185">
        <f t="shared" ca="1" si="343"/>
        <v>1501.9197170985808</v>
      </c>
      <c r="FR113" s="185">
        <f t="shared" ca="1" si="344"/>
        <v>11.174036125975515</v>
      </c>
      <c r="FS113" s="80">
        <f t="shared" ca="1" si="345"/>
        <v>0.15019197170985807</v>
      </c>
      <c r="FT113" s="184">
        <f t="shared" ca="1" si="346"/>
        <v>-0.68463986863519044</v>
      </c>
      <c r="FU113" s="184">
        <f t="shared" ca="1" si="347"/>
        <v>5.6796254848792982</v>
      </c>
      <c r="FV113" s="80">
        <f t="shared" si="348"/>
        <v>171.89532966564042</v>
      </c>
      <c r="FW113" s="80">
        <f t="shared" si="349"/>
        <v>2.7072267920903843E-2</v>
      </c>
      <c r="FX113" s="184">
        <f t="shared" si="350"/>
        <v>67.116733314561301</v>
      </c>
      <c r="FY113" s="184">
        <f t="shared" si="351"/>
        <v>310.02150901609838</v>
      </c>
      <c r="FZ113" s="184">
        <f t="shared" si="352"/>
        <v>1.6611494615586205E-3</v>
      </c>
      <c r="GA113" s="184">
        <f t="shared" si="353"/>
        <v>0.49447212444555749</v>
      </c>
      <c r="GB113" s="80">
        <f t="shared" si="354"/>
        <v>0.96273725321386328</v>
      </c>
      <c r="GC113" s="80">
        <f t="shared" si="355"/>
        <v>0.30913219956333199</v>
      </c>
      <c r="GD113" s="80">
        <f t="shared" si="356"/>
        <v>0.13811128989364663</v>
      </c>
      <c r="GE113" s="80">
        <f t="shared" si="357"/>
        <v>0.7653495155524499</v>
      </c>
      <c r="GF113" s="80">
        <f t="shared" si="358"/>
        <v>-2.1540508074719966E-3</v>
      </c>
      <c r="GG113" s="80">
        <f t="shared" si="359"/>
        <v>0.20097390590089365</v>
      </c>
      <c r="GH113" s="80">
        <f t="shared" si="360"/>
        <v>0.86188871010635337</v>
      </c>
      <c r="GI113" s="80">
        <f t="shared" si="361"/>
        <v>0.31073939136138995</v>
      </c>
      <c r="GJ113" s="80">
        <f t="shared" si="362"/>
        <v>-7.4888397662058693E-3</v>
      </c>
      <c r="GK113" s="80">
        <f t="shared" si="363"/>
        <v>1.68434911222821E-2</v>
      </c>
      <c r="GL113" s="80">
        <f t="shared" si="364"/>
        <v>1.68434911222821E-2</v>
      </c>
      <c r="GM113" s="80">
        <f t="shared" si="365"/>
        <v>0.18413041477861156</v>
      </c>
      <c r="GN113" s="80">
        <f t="shared" si="366"/>
        <v>2.0419255663854625E-2</v>
      </c>
      <c r="GO113" s="80">
        <f t="shared" si="367"/>
        <v>0.54180230318022971</v>
      </c>
      <c r="GP113" s="80">
        <f t="shared" si="368"/>
        <v>0.91132200618055048</v>
      </c>
      <c r="GQ113" s="80">
        <f t="shared" si="369"/>
        <v>4.7033032376746629E-2</v>
      </c>
      <c r="GR113" s="80">
        <f t="shared" si="370"/>
        <v>442.51270009259611</v>
      </c>
      <c r="GS113" s="80">
        <f t="shared" si="371"/>
        <v>11.553431506993826</v>
      </c>
      <c r="GT113" s="80">
        <f t="shared" si="372"/>
        <v>2.5551720257052715</v>
      </c>
      <c r="GU113" s="80">
        <f t="shared" si="373"/>
        <v>1.0508144955712928E-5</v>
      </c>
      <c r="GV113" s="80">
        <f t="shared" si="374"/>
        <v>2190.8967728579573</v>
      </c>
      <c r="GW113" s="80">
        <f t="shared" si="375"/>
        <v>-9.1017983627341547E-3</v>
      </c>
      <c r="GX113" s="184">
        <f t="shared" ca="1" si="376"/>
        <v>34.779823866888478</v>
      </c>
      <c r="GY113" s="81" t="e">
        <f>#REF!</f>
        <v>#REF!</v>
      </c>
      <c r="GZ113" s="81" t="e">
        <f>#REF!</f>
        <v>#REF!</v>
      </c>
      <c r="HA113" s="81">
        <f t="shared" si="377"/>
        <v>4.9931154264164306</v>
      </c>
      <c r="HB113" s="81">
        <f t="shared" si="378"/>
        <v>4.3369461529963118</v>
      </c>
      <c r="HC113" s="81" t="e">
        <f t="shared" si="379"/>
        <v>#REF!</v>
      </c>
      <c r="HD113" s="80">
        <f t="shared" si="380"/>
        <v>442.51270009259611</v>
      </c>
      <c r="HE113" s="80">
        <f t="shared" si="381"/>
        <v>11.553431506993826</v>
      </c>
      <c r="HF113" s="81">
        <f t="shared" si="382"/>
        <v>0.4363740491466217</v>
      </c>
      <c r="HG113" s="81"/>
      <c r="HH113" s="82">
        <f t="shared" si="383"/>
        <v>0.2053561205574598</v>
      </c>
      <c r="HI113" s="82">
        <f t="shared" si="384"/>
        <v>0.56222155884408431</v>
      </c>
      <c r="HJ113" s="82">
        <f t="shared" si="385"/>
        <v>4.7033032376746629E-2</v>
      </c>
      <c r="HK113" s="82">
        <f t="shared" si="386"/>
        <v>0</v>
      </c>
      <c r="HL113" s="82">
        <f t="shared" si="387"/>
        <v>2.7448682739035314E-2</v>
      </c>
      <c r="HM113" s="82">
        <f t="shared" si="388"/>
        <v>0</v>
      </c>
      <c r="HN113" s="82">
        <f t="shared" si="389"/>
        <v>0</v>
      </c>
      <c r="HO113" s="82">
        <f t="shared" si="390"/>
        <v>5.8740493349956902E-2</v>
      </c>
      <c r="HP113" s="82">
        <f t="shared" si="391"/>
        <v>0.41056047554514319</v>
      </c>
      <c r="HQ113" s="82">
        <f t="shared" si="392"/>
        <v>0.26753790016089246</v>
      </c>
      <c r="HR113" s="82">
        <f t="shared" si="393"/>
        <v>0.34668372245100476</v>
      </c>
      <c r="HS113" s="82">
        <f t="shared" si="394"/>
        <v>0.12662912544536725</v>
      </c>
      <c r="HT113" s="82">
        <f t="shared" si="395"/>
        <v>3.0503355906040804E-2</v>
      </c>
      <c r="HU113" s="82">
        <f t="shared" si="396"/>
        <v>1.1141605536662052E-2</v>
      </c>
      <c r="HV113" s="82">
        <f t="shared" si="397"/>
        <v>4.7033032376746629E-2</v>
      </c>
      <c r="HW113" s="82"/>
      <c r="HX113" s="186">
        <f t="shared" si="398"/>
        <v>-8.8210751348628387E-7</v>
      </c>
      <c r="HY113" s="186">
        <f t="shared" si="399"/>
        <v>1.8477604399620918E-12</v>
      </c>
      <c r="HZ113" s="186">
        <f t="shared" si="400"/>
        <v>2.5508210324911279E-5</v>
      </c>
      <c r="IA113" s="186">
        <f t="shared" si="401"/>
        <v>6.688191690534334E-9</v>
      </c>
      <c r="IB113" s="82">
        <f t="shared" si="402"/>
        <v>2.5551720257052715</v>
      </c>
      <c r="IC113" s="82" t="e">
        <f t="shared" ca="1" si="403"/>
        <v>#REF!</v>
      </c>
      <c r="ID113" s="82" t="e">
        <f ca="1">ID$8+ID$9*IE113+ID$10*#REF!+ID$11*EW113/(EW113+EU113)</f>
        <v>#REF!</v>
      </c>
      <c r="IE113" s="82" t="e">
        <f t="shared" ca="1" si="404"/>
        <v>#REF!</v>
      </c>
      <c r="IF113" s="82" t="e">
        <f ca="1">IF$8+IF$9*IE113+IF$10*#REF!+IF$11*(EW113/(EW113+EU113))</f>
        <v>#REF!</v>
      </c>
      <c r="IG113" s="82" t="e">
        <f t="shared" ca="1" si="405"/>
        <v>#REF!</v>
      </c>
      <c r="IH113" s="184">
        <f t="shared" si="406"/>
        <v>2.7072267920903843E-2</v>
      </c>
      <c r="II113" s="187">
        <f t="shared" si="407"/>
        <v>-25</v>
      </c>
      <c r="IJ113" s="187"/>
      <c r="IK113" s="82">
        <f t="shared" si="408"/>
        <v>2.0604076987067241</v>
      </c>
      <c r="IL113" s="187">
        <f t="shared" si="409"/>
        <v>2190.8967728579573</v>
      </c>
      <c r="IM113" s="186">
        <f t="shared" si="410"/>
        <v>1.0664140059049429E-5</v>
      </c>
    </row>
    <row r="114" spans="1:247" ht="14" x14ac:dyDescent="0.2">
      <c r="A114" s="189">
        <v>2001</v>
      </c>
      <c r="F114" s="193">
        <v>50.02</v>
      </c>
      <c r="G114" s="193">
        <v>1.46</v>
      </c>
      <c r="H114" s="193">
        <v>16.5</v>
      </c>
      <c r="I114" s="193">
        <v>10.8</v>
      </c>
      <c r="J114" s="193">
        <v>0.14000000000000001</v>
      </c>
      <c r="K114" s="193">
        <v>4.9000000000000004</v>
      </c>
      <c r="L114" s="193">
        <v>10.199999999999999</v>
      </c>
      <c r="M114" s="193">
        <v>3.5</v>
      </c>
      <c r="N114" s="193">
        <v>2.02</v>
      </c>
      <c r="O114" s="198">
        <v>0.31</v>
      </c>
      <c r="P114" s="198">
        <v>0.41</v>
      </c>
      <c r="Q114" s="194">
        <v>1.5</v>
      </c>
      <c r="R114" s="176">
        <f t="shared" ca="1" si="216"/>
        <v>5.7813783766282478</v>
      </c>
      <c r="T114" s="4">
        <v>49.55</v>
      </c>
      <c r="U114" s="4">
        <v>1.18</v>
      </c>
      <c r="V114" s="4">
        <v>4.46</v>
      </c>
      <c r="W114" s="4">
        <v>7.7816665166921624</v>
      </c>
      <c r="X114" s="4">
        <v>0.19</v>
      </c>
      <c r="Y114" s="4">
        <v>14.28</v>
      </c>
      <c r="Z114" s="4">
        <v>22.21</v>
      </c>
      <c r="AA114" s="4">
        <v>0.25</v>
      </c>
      <c r="AB114" s="4">
        <v>0.13</v>
      </c>
      <c r="AC114" s="4">
        <v>0.254</v>
      </c>
      <c r="AE114" s="177">
        <f t="shared" ca="1" si="217"/>
        <v>1370.7342888749431</v>
      </c>
      <c r="AF114" s="178">
        <f t="shared" ca="1" si="218"/>
        <v>1097.584288874943</v>
      </c>
      <c r="AG114" s="178">
        <f t="shared" ca="1" si="219"/>
        <v>2.5562408840641697</v>
      </c>
      <c r="AH114" s="175"/>
      <c r="AI114" s="179">
        <f t="shared" ca="1" si="220"/>
        <v>1408.7573324239199</v>
      </c>
      <c r="AJ114" s="179">
        <f t="shared" ca="1" si="221"/>
        <v>2.2519368343323309</v>
      </c>
      <c r="AK114" s="179"/>
      <c r="AL114" s="179">
        <f t="shared" si="222"/>
        <v>1399.5319297339884</v>
      </c>
      <c r="AM114" s="179">
        <f t="shared" si="223"/>
        <v>1.8229677652581069</v>
      </c>
      <c r="AN114" s="180"/>
      <c r="AO114" s="179">
        <f t="shared" ca="1" si="224"/>
        <v>1360.0921605690851</v>
      </c>
      <c r="AP114" s="179">
        <f t="shared" ca="1" si="225"/>
        <v>1086.942160569085</v>
      </c>
      <c r="AQ114" s="179">
        <f t="shared" ca="1" si="226"/>
        <v>0.44205527499201924</v>
      </c>
      <c r="AR114" s="179"/>
      <c r="AS114" s="179">
        <f t="shared" ca="1" si="227"/>
        <v>1384.9824259778602</v>
      </c>
      <c r="AT114" s="179">
        <f t="shared" ca="1" si="228"/>
        <v>1111.8324259778601</v>
      </c>
      <c r="AU114" s="181">
        <f t="shared" ca="1" si="229"/>
        <v>1.3677364275173796</v>
      </c>
      <c r="AV114" s="80"/>
      <c r="AW114" s="181">
        <f t="shared" si="230"/>
        <v>1401.2316642324408</v>
      </c>
      <c r="AX114" s="181">
        <f t="shared" si="231"/>
        <v>1128.0816642324407</v>
      </c>
      <c r="AY114" s="181">
        <f t="shared" ca="1" si="232"/>
        <v>1408.7573324239199</v>
      </c>
      <c r="AZ114" s="181">
        <f t="shared" ca="1" si="233"/>
        <v>1135.6073324239201</v>
      </c>
      <c r="BA114" s="181">
        <f t="shared" ca="1" si="234"/>
        <v>2.2519368343323309</v>
      </c>
      <c r="BB114" s="181"/>
      <c r="BC114" s="181">
        <f t="shared" si="235"/>
        <v>1399.5319297339884</v>
      </c>
      <c r="BD114" s="181">
        <f t="shared" si="236"/>
        <v>1.8229677652581069</v>
      </c>
      <c r="BE114" s="181">
        <f t="shared" si="237"/>
        <v>1126.3819297339883</v>
      </c>
      <c r="BF114" s="181"/>
      <c r="BG114" s="181">
        <f t="shared" ca="1" si="238"/>
        <v>2.7401418372051727</v>
      </c>
      <c r="BH114" s="181">
        <f t="shared" ca="1" si="239"/>
        <v>4.9058905315509751</v>
      </c>
      <c r="BI114" s="181">
        <f t="shared" ca="1" si="240"/>
        <v>1095.6202340457717</v>
      </c>
      <c r="BJ114" s="181">
        <f t="shared" ca="1" si="241"/>
        <v>1119.5418819222537</v>
      </c>
      <c r="BK114" s="181">
        <f t="shared" ca="1" si="242"/>
        <v>1119.5418819222537</v>
      </c>
      <c r="BL114" s="181"/>
      <c r="BM114" s="181">
        <f t="shared" si="243"/>
        <v>1148.5269936696222</v>
      </c>
      <c r="BN114" s="180"/>
      <c r="BO114" s="182">
        <f t="shared" ca="1" si="244"/>
        <v>0.87848585613684438</v>
      </c>
      <c r="BP114" s="182">
        <f t="shared" ca="1" si="245"/>
        <v>0.80680159071902158</v>
      </c>
      <c r="BQ114" s="182">
        <f t="shared" ca="1" si="246"/>
        <v>9.7332499273587961E-2</v>
      </c>
      <c r="BR114" s="182">
        <f t="shared" ca="1" si="247"/>
        <v>1.1454596909320269E-2</v>
      </c>
      <c r="BS114" s="182">
        <f t="shared" ca="1" si="248"/>
        <v>1.5997882260113946E-2</v>
      </c>
      <c r="BT114" s="182">
        <f t="shared" ca="1" si="249"/>
        <v>5.3028465296271546E-2</v>
      </c>
      <c r="BU114" s="182">
        <f t="shared" si="250"/>
        <v>8.7733587921169615E-2</v>
      </c>
      <c r="BV114" s="181">
        <f t="shared" ca="1" si="251"/>
        <v>1.0723486223794849</v>
      </c>
      <c r="BW114" s="180"/>
      <c r="BX114" s="182">
        <f t="shared" si="252"/>
        <v>0.79349750974522171</v>
      </c>
      <c r="BY114" s="182">
        <f t="shared" si="253"/>
        <v>0.12073544401518721</v>
      </c>
      <c r="BZ114" s="182">
        <f t="shared" si="254"/>
        <v>2.2652721854229941E-2</v>
      </c>
      <c r="CA114" s="182">
        <f t="shared" si="255"/>
        <v>1.8048242465485014E-2</v>
      </c>
      <c r="CB114" s="182">
        <f t="shared" si="256"/>
        <v>6.6184134319103582E-2</v>
      </c>
      <c r="CC114" s="182">
        <f t="shared" si="257"/>
        <v>3.7385573591764702E-3</v>
      </c>
      <c r="CD114" s="182">
        <f t="shared" si="258"/>
        <v>1.0248566097584038</v>
      </c>
      <c r="CE114" s="182">
        <f t="shared" si="259"/>
        <v>0.24723885991668998</v>
      </c>
      <c r="CF114" s="180"/>
      <c r="CG114" s="181">
        <f t="shared" ca="1" si="260"/>
        <v>1.6512366326137453</v>
      </c>
      <c r="CH114" s="181">
        <f t="shared" ca="1" si="261"/>
        <v>-0.41114694723750489</v>
      </c>
      <c r="CI114" s="181">
        <f t="shared" ca="1" si="262"/>
        <v>5.841265895657819</v>
      </c>
      <c r="CJ114" s="181">
        <f t="shared" ca="1" si="263"/>
        <v>1128.1393424918701</v>
      </c>
      <c r="CK114" s="183">
        <f t="shared" ca="1" si="264"/>
        <v>0.26521237740045989</v>
      </c>
      <c r="CL114" s="79"/>
      <c r="CM114" s="181">
        <f t="shared" si="265"/>
        <v>-1.1088467734082554</v>
      </c>
      <c r="CN114" s="181">
        <f t="shared" si="266"/>
        <v>-1.5112296796890845</v>
      </c>
      <c r="CO114" s="181">
        <f t="shared" ca="1" si="267"/>
        <v>833.97939909140621</v>
      </c>
      <c r="CP114" s="184"/>
      <c r="CQ114" s="80">
        <f t="shared" si="268"/>
        <v>0.83249700836990703</v>
      </c>
      <c r="CR114" s="80">
        <f t="shared" si="269"/>
        <v>1.8277690701412639E-2</v>
      </c>
      <c r="CS114" s="80">
        <f t="shared" si="270"/>
        <v>0.32365316150292761</v>
      </c>
      <c r="CT114" s="80">
        <f t="shared" si="271"/>
        <v>0.15032068412613575</v>
      </c>
      <c r="CU114" s="80">
        <f t="shared" si="272"/>
        <v>1.9735682819383262E-3</v>
      </c>
      <c r="CV114" s="80">
        <f t="shared" si="273"/>
        <v>0.12157481565288157</v>
      </c>
      <c r="CW114" s="80">
        <f t="shared" si="274"/>
        <v>0.18189145716456184</v>
      </c>
      <c r="CX114" s="80">
        <f t="shared" si="275"/>
        <v>0.11294166240446345</v>
      </c>
      <c r="CY114" s="80">
        <f t="shared" si="276"/>
        <v>4.2889294662193725E-2</v>
      </c>
      <c r="CZ114" s="80">
        <f t="shared" si="277"/>
        <v>4.0789956723171726E-3</v>
      </c>
      <c r="DA114" s="80">
        <f t="shared" si="278"/>
        <v>5.7772110161550538E-3</v>
      </c>
      <c r="DB114" s="80">
        <f t="shared" si="279"/>
        <v>1.7958755495548941</v>
      </c>
      <c r="DC114" s="80"/>
      <c r="DD114" s="80">
        <f t="shared" si="280"/>
        <v>0.46356052265216291</v>
      </c>
      <c r="DE114" s="80">
        <f t="shared" si="281"/>
        <v>1.017759315557403E-2</v>
      </c>
      <c r="DF114" s="80">
        <f t="shared" si="282"/>
        <v>0.18022026168970601</v>
      </c>
      <c r="DG114" s="80">
        <f t="shared" si="283"/>
        <v>8.3703285655508025E-2</v>
      </c>
      <c r="DH114" s="80">
        <f t="shared" si="284"/>
        <v>1.0989449031852307E-3</v>
      </c>
      <c r="DI114" s="80">
        <f t="shared" si="285"/>
        <v>6.7696681812397172E-2</v>
      </c>
      <c r="DJ114" s="80">
        <f t="shared" si="286"/>
        <v>0.1012828852253395</v>
      </c>
      <c r="DK114" s="80">
        <f t="shared" si="287"/>
        <v>6.2889470505044689E-2</v>
      </c>
      <c r="DL114" s="80">
        <f t="shared" si="288"/>
        <v>2.3882108463932142E-2</v>
      </c>
      <c r="DM114" s="80">
        <f t="shared" si="289"/>
        <v>2.2713131059266035E-3</v>
      </c>
      <c r="DN114" s="80">
        <f t="shared" si="290"/>
        <v>3.2169328312237058E-3</v>
      </c>
      <c r="DO114" s="80">
        <f t="shared" si="291"/>
        <v>0.99999999999999989</v>
      </c>
      <c r="DP114" s="80">
        <f t="shared" si="292"/>
        <v>44.713802086349844</v>
      </c>
      <c r="DQ114" s="80">
        <f t="shared" si="293"/>
        <v>0.82467466542840639</v>
      </c>
      <c r="DR114" s="80">
        <f t="shared" si="294"/>
        <v>1.4772380155936243E-2</v>
      </c>
      <c r="DS114" s="80">
        <f t="shared" si="295"/>
        <v>4.3742215160698698E-2</v>
      </c>
      <c r="DT114" s="80">
        <f t="shared" si="296"/>
        <v>0.10830976244727866</v>
      </c>
      <c r="DU114" s="80">
        <f t="shared" si="297"/>
        <v>2.6784140969162997E-3</v>
      </c>
      <c r="DV114" s="80">
        <f t="shared" si="298"/>
        <v>0.354303748474112</v>
      </c>
      <c r="DW114" s="80">
        <f t="shared" si="299"/>
        <v>0.39605973172793324</v>
      </c>
      <c r="DX114" s="80">
        <f t="shared" si="300"/>
        <v>4.0336308001594091E-3</v>
      </c>
      <c r="DY114" s="80">
        <f t="shared" si="301"/>
        <v>1.3801010658626694E-3</v>
      </c>
      <c r="DZ114" s="80">
        <f t="shared" si="302"/>
        <v>1.6710724205944545E-3</v>
      </c>
      <c r="EA114" s="80">
        <f t="shared" si="303"/>
        <v>1.7516257217778981</v>
      </c>
      <c r="EB114" s="80"/>
      <c r="EC114" s="80">
        <f t="shared" si="304"/>
        <v>1.6493493308568128</v>
      </c>
      <c r="ED114" s="80">
        <f t="shared" si="305"/>
        <v>2.9544760311872486E-2</v>
      </c>
      <c r="EE114" s="80">
        <f t="shared" si="306"/>
        <v>0.13122664548209609</v>
      </c>
      <c r="EF114" s="80">
        <f t="shared" si="307"/>
        <v>0.10830976244727866</v>
      </c>
      <c r="EG114" s="80">
        <f t="shared" si="308"/>
        <v>2.6784140969162997E-3</v>
      </c>
      <c r="EH114" s="80">
        <f t="shared" si="309"/>
        <v>0.354303748474112</v>
      </c>
      <c r="EI114" s="80">
        <f t="shared" si="310"/>
        <v>0.39605973172793324</v>
      </c>
      <c r="EJ114" s="80">
        <f t="shared" si="311"/>
        <v>4.0336308001594091E-3</v>
      </c>
      <c r="EK114" s="80">
        <f t="shared" si="312"/>
        <v>1.3801010658626694E-3</v>
      </c>
      <c r="EL114" s="80">
        <f t="shared" si="313"/>
        <v>5.0132172617833636E-3</v>
      </c>
      <c r="EM114" s="80">
        <f t="shared" si="314"/>
        <v>2.6818993425248263</v>
      </c>
      <c r="EN114" s="80">
        <f t="shared" si="315"/>
        <v>2.2372204298880982</v>
      </c>
      <c r="EO114" s="80"/>
      <c r="EP114" s="80">
        <f t="shared" si="316"/>
        <v>1.8449790095075629</v>
      </c>
      <c r="EQ114" s="80">
        <f t="shared" si="317"/>
        <v>3.3049070682934091E-2</v>
      </c>
      <c r="ER114" s="80">
        <f t="shared" si="318"/>
        <v>0.15502099049243712</v>
      </c>
      <c r="ES114" s="80">
        <f t="shared" si="319"/>
        <v>4.0700964319714955E-2</v>
      </c>
      <c r="ET114" s="80">
        <f t="shared" si="320"/>
        <v>0.19572195481215207</v>
      </c>
      <c r="EU114" s="80">
        <f t="shared" si="321"/>
        <v>0.24231281330337856</v>
      </c>
      <c r="EV114" s="80">
        <f t="shared" si="322"/>
        <v>5.9922027373214264E-3</v>
      </c>
      <c r="EW114" s="80">
        <f t="shared" si="323"/>
        <v>0.79265558447221751</v>
      </c>
      <c r="EX114" s="80">
        <f t="shared" si="324"/>
        <v>0.88607292327773168</v>
      </c>
      <c r="EY114" s="80">
        <f t="shared" si="325"/>
        <v>1.8048242465485014E-2</v>
      </c>
      <c r="EZ114" s="80">
        <f t="shared" si="326"/>
        <v>6.1751805997166077E-3</v>
      </c>
      <c r="FA114" s="80">
        <f t="shared" si="327"/>
        <v>7.4771147183529405E-3</v>
      </c>
      <c r="FB114" s="80">
        <f t="shared" si="328"/>
        <v>4.0324840965768534</v>
      </c>
      <c r="FC114" s="80">
        <f t="shared" si="329"/>
        <v>5.8793012553986043E-2</v>
      </c>
      <c r="FD114" s="80">
        <f t="shared" si="330"/>
        <v>9.6667252637931966E-2</v>
      </c>
      <c r="FE114" s="80">
        <f t="shared" si="331"/>
        <v>1.8048242465485014E-2</v>
      </c>
      <c r="FF114" s="80">
        <f t="shared" si="332"/>
        <v>2.2652721854229941E-2</v>
      </c>
      <c r="FG114" s="80">
        <f t="shared" si="333"/>
        <v>6.6184134319103582E-2</v>
      </c>
      <c r="FH114" s="80">
        <f t="shared" si="334"/>
        <v>3.7385573591764702E-3</v>
      </c>
      <c r="FI114" s="184">
        <f t="shared" si="335"/>
        <v>0.79349750974522171</v>
      </c>
      <c r="FJ114" s="80">
        <f t="shared" si="336"/>
        <v>0.12073544401518721</v>
      </c>
      <c r="FK114" s="80">
        <f t="shared" si="337"/>
        <v>1.024856609758404</v>
      </c>
      <c r="FL114" s="80">
        <f t="shared" si="338"/>
        <v>0.7934975097452216</v>
      </c>
      <c r="FM114" s="80">
        <f t="shared" si="339"/>
        <v>2.0028817107703616</v>
      </c>
      <c r="FN114" s="80">
        <f t="shared" si="340"/>
        <v>-3.4811180482095598</v>
      </c>
      <c r="FO114" s="80">
        <f t="shared" si="341"/>
        <v>-3.4811180482095594</v>
      </c>
      <c r="FP114" s="80">
        <f t="shared" si="342"/>
        <v>0.44713802086349841</v>
      </c>
      <c r="FQ114" s="185">
        <f t="shared" ca="1" si="343"/>
        <v>1408.7573324239199</v>
      </c>
      <c r="FR114" s="185">
        <f t="shared" ca="1" si="344"/>
        <v>2.2519368343323309</v>
      </c>
      <c r="FS114" s="80">
        <f t="shared" ca="1" si="345"/>
        <v>0.140875733242392</v>
      </c>
      <c r="FT114" s="184">
        <f t="shared" ca="1" si="346"/>
        <v>-0.71701987348700491</v>
      </c>
      <c r="FU114" s="184">
        <f t="shared" ca="1" si="347"/>
        <v>5.6671719138287306</v>
      </c>
      <c r="FV114" s="80">
        <f t="shared" si="348"/>
        <v>171.71969059062286</v>
      </c>
      <c r="FW114" s="80">
        <f t="shared" si="349"/>
        <v>7.9503339402250642E-2</v>
      </c>
      <c r="FX114" s="184">
        <f t="shared" si="350"/>
        <v>76.587419111137208</v>
      </c>
      <c r="FY114" s="184">
        <f t="shared" si="351"/>
        <v>313.46699658230551</v>
      </c>
      <c r="FZ114" s="184">
        <f t="shared" si="352"/>
        <v>1.6611494615586205E-3</v>
      </c>
      <c r="GA114" s="184">
        <f t="shared" si="353"/>
        <v>0.24723885991668998</v>
      </c>
      <c r="GB114" s="80">
        <f t="shared" si="354"/>
        <v>0.91011336848053803</v>
      </c>
      <c r="GC114" s="80">
        <f t="shared" si="355"/>
        <v>0.14002016227498804</v>
      </c>
      <c r="GD114" s="80">
        <f t="shared" si="356"/>
        <v>0.13066056336556575</v>
      </c>
      <c r="GE114" s="80">
        <f t="shared" si="357"/>
        <v>0.92624996499735102</v>
      </c>
      <c r="GF114" s="80">
        <f t="shared" si="358"/>
        <v>4.9925420224258943E-2</v>
      </c>
      <c r="GG114" s="80">
        <f t="shared" si="359"/>
        <v>0.1835198007493925</v>
      </c>
      <c r="GH114" s="80">
        <f t="shared" si="360"/>
        <v>0.86933943663443425</v>
      </c>
      <c r="GI114" s="80">
        <f t="shared" si="361"/>
        <v>0.36523061957749026</v>
      </c>
      <c r="GJ114" s="80">
        <f t="shared" si="362"/>
        <v>-1.6495976706485723E-2</v>
      </c>
      <c r="GK114" s="80">
        <f t="shared" si="363"/>
        <v>3.1089924090544115E-2</v>
      </c>
      <c r="GL114" s="80">
        <f t="shared" si="364"/>
        <v>3.1089924090544115E-2</v>
      </c>
      <c r="GM114" s="80">
        <f t="shared" si="365"/>
        <v>0.15242987665884838</v>
      </c>
      <c r="GN114" s="80">
        <f t="shared" si="366"/>
        <v>5.8796707428917849E-2</v>
      </c>
      <c r="GO114" s="80">
        <f t="shared" si="367"/>
        <v>0.73385887704329966</v>
      </c>
      <c r="GP114" s="80">
        <f t="shared" si="368"/>
        <v>0.88607292327773168</v>
      </c>
      <c r="GQ114" s="80">
        <f t="shared" si="369"/>
        <v>1.8048242465485014E-2</v>
      </c>
      <c r="GR114" s="80">
        <f t="shared" si="370"/>
        <v>440.68003531864662</v>
      </c>
      <c r="GS114" s="80">
        <f t="shared" si="371"/>
        <v>11.815852419343205</v>
      </c>
      <c r="GT114" s="80">
        <f t="shared" si="372"/>
        <v>2.225687064912194</v>
      </c>
      <c r="GU114" s="80">
        <f t="shared" si="373"/>
        <v>9.1531380544513973E-6</v>
      </c>
      <c r="GV114" s="80">
        <f t="shared" si="374"/>
        <v>1868.1191541701578</v>
      </c>
      <c r="GW114" s="80">
        <f t="shared" si="375"/>
        <v>-8.1086264052615924E-3</v>
      </c>
      <c r="GX114" s="184">
        <f t="shared" ca="1" si="376"/>
        <v>18.815890895657819</v>
      </c>
      <c r="GY114" s="81" t="e">
        <f>#REF!</f>
        <v>#REF!</v>
      </c>
      <c r="GZ114" s="81" t="e">
        <f>#REF!</f>
        <v>#REF!</v>
      </c>
      <c r="HA114" s="81">
        <f t="shared" si="377"/>
        <v>5.52</v>
      </c>
      <c r="HB114" s="81">
        <f t="shared" si="378"/>
        <v>4.7842989604799939</v>
      </c>
      <c r="HC114" s="81" t="e">
        <f t="shared" si="379"/>
        <v>#REF!</v>
      </c>
      <c r="HD114" s="80">
        <f t="shared" si="380"/>
        <v>440.68003531864662</v>
      </c>
      <c r="HE114" s="80">
        <f t="shared" si="381"/>
        <v>11.815852419343205</v>
      </c>
      <c r="HF114" s="81">
        <f t="shared" si="382"/>
        <v>-1.3545399908987008</v>
      </c>
      <c r="HG114" s="81"/>
      <c r="HH114" s="82">
        <f t="shared" si="383"/>
        <v>0.18951200348671393</v>
      </c>
      <c r="HI114" s="82">
        <f t="shared" si="384"/>
        <v>0.79265558447221751</v>
      </c>
      <c r="HJ114" s="82">
        <f t="shared" si="385"/>
        <v>1.8048242465485014E-2</v>
      </c>
      <c r="HK114" s="82">
        <f t="shared" si="386"/>
        <v>0</v>
      </c>
      <c r="HL114" s="82">
        <f t="shared" si="387"/>
        <v>4.0744770088501026E-2</v>
      </c>
      <c r="HM114" s="82">
        <f t="shared" si="388"/>
        <v>0</v>
      </c>
      <c r="HN114" s="82">
        <f t="shared" si="389"/>
        <v>0</v>
      </c>
      <c r="HO114" s="82">
        <f t="shared" si="390"/>
        <v>4.0700964319714955E-2</v>
      </c>
      <c r="HP114" s="82">
        <f t="shared" si="391"/>
        <v>0.11427622040393608</v>
      </c>
      <c r="HQ114" s="82">
        <f t="shared" si="392"/>
        <v>0.19295281763527125</v>
      </c>
      <c r="HR114" s="82">
        <f t="shared" si="393"/>
        <v>0.5899934025166611</v>
      </c>
      <c r="HS114" s="82">
        <f t="shared" si="394"/>
        <v>0.14105853026863355</v>
      </c>
      <c r="HT114" s="82">
        <f t="shared" si="395"/>
        <v>7.7378743035351846E-2</v>
      </c>
      <c r="HU114" s="82">
        <f t="shared" si="396"/>
        <v>1.8500091221431519E-2</v>
      </c>
      <c r="HV114" s="82">
        <f t="shared" si="397"/>
        <v>1.8048242465485014E-2</v>
      </c>
      <c r="HW114" s="82"/>
      <c r="HX114" s="186">
        <f t="shared" si="398"/>
        <v>-8.7898687569614282E-7</v>
      </c>
      <c r="HY114" s="186">
        <f t="shared" si="399"/>
        <v>1.6304383796916587E-12</v>
      </c>
      <c r="HZ114" s="186">
        <f t="shared" si="400"/>
        <v>2.7120614947424797E-5</v>
      </c>
      <c r="IA114" s="186">
        <f t="shared" si="401"/>
        <v>7.6650917372675246E-9</v>
      </c>
      <c r="IB114" s="82">
        <f t="shared" si="402"/>
        <v>2.225687064912194</v>
      </c>
      <c r="IC114" s="82" t="e">
        <f t="shared" ca="1" si="403"/>
        <v>#REF!</v>
      </c>
      <c r="ID114" s="82" t="e">
        <f ca="1">ID$8+ID$9*IE114+ID$10*#REF!+ID$11*EW114/(EW114+EU114)</f>
        <v>#REF!</v>
      </c>
      <c r="IE114" s="82" t="e">
        <f t="shared" ca="1" si="404"/>
        <v>#REF!</v>
      </c>
      <c r="IF114" s="82" t="e">
        <f ca="1">IF$8+IF$9*IE114+IF$10*#REF!+IF$11*(EW114/(EW114+EU114))</f>
        <v>#REF!</v>
      </c>
      <c r="IG114" s="82" t="e">
        <f t="shared" ca="1" si="405"/>
        <v>#REF!</v>
      </c>
      <c r="IH114" s="184">
        <f t="shared" si="406"/>
        <v>7.9503339402250642E-2</v>
      </c>
      <c r="II114" s="187">
        <f t="shared" si="407"/>
        <v>-25</v>
      </c>
      <c r="IJ114" s="187"/>
      <c r="IK114" s="82">
        <f t="shared" si="408"/>
        <v>2.0751058940074127</v>
      </c>
      <c r="IL114" s="187">
        <f t="shared" si="409"/>
        <v>1868.1191541701578</v>
      </c>
      <c r="IM114" s="186">
        <f t="shared" si="410"/>
        <v>1.2470815927398136E-5</v>
      </c>
    </row>
    <row r="115" spans="1:247" ht="14" x14ac:dyDescent="0.2">
      <c r="A115" s="189">
        <v>2001</v>
      </c>
      <c r="F115" s="193">
        <v>50.02</v>
      </c>
      <c r="G115" s="193">
        <v>1.46</v>
      </c>
      <c r="H115" s="193">
        <v>16.5</v>
      </c>
      <c r="I115" s="193">
        <v>10.8</v>
      </c>
      <c r="J115" s="193">
        <v>0.14000000000000001</v>
      </c>
      <c r="K115" s="193">
        <v>4.9000000000000004</v>
      </c>
      <c r="L115" s="193">
        <v>10.199999999999999</v>
      </c>
      <c r="M115" s="193">
        <v>3.5</v>
      </c>
      <c r="N115" s="193">
        <v>2.02</v>
      </c>
      <c r="O115" s="198">
        <v>0.31</v>
      </c>
      <c r="P115" s="198">
        <v>0.41</v>
      </c>
      <c r="Q115" s="194">
        <v>1.5</v>
      </c>
      <c r="R115" s="176">
        <f t="shared" ca="1" si="216"/>
        <v>7.0914702598052308</v>
      </c>
      <c r="T115" s="4">
        <v>48.87</v>
      </c>
      <c r="U115" s="4">
        <v>1.17</v>
      </c>
      <c r="V115" s="4">
        <v>5.35</v>
      </c>
      <c r="W115" s="4">
        <v>7.7334860073787457</v>
      </c>
      <c r="X115" s="4">
        <v>0.17</v>
      </c>
      <c r="Y115" s="4">
        <v>13.56</v>
      </c>
      <c r="Z115" s="4">
        <v>22.34</v>
      </c>
      <c r="AA115" s="4">
        <v>0.28000000000000003</v>
      </c>
      <c r="AB115" s="4">
        <v>0.17</v>
      </c>
      <c r="AC115" s="4">
        <v>0.216</v>
      </c>
      <c r="AE115" s="177">
        <f t="shared" ca="1" si="217"/>
        <v>1373.6012307817743</v>
      </c>
      <c r="AF115" s="178">
        <f t="shared" ca="1" si="218"/>
        <v>1100.4512307817745</v>
      </c>
      <c r="AG115" s="178">
        <f t="shared" ca="1" si="219"/>
        <v>3.2620462301182829</v>
      </c>
      <c r="AH115" s="175"/>
      <c r="AI115" s="179">
        <f t="shared" ca="1" si="220"/>
        <v>1416.4673264901085</v>
      </c>
      <c r="AJ115" s="179">
        <f t="shared" ca="1" si="221"/>
        <v>3.1481188296936056</v>
      </c>
      <c r="AK115" s="179"/>
      <c r="AL115" s="179">
        <f t="shared" si="222"/>
        <v>1405.0990148417413</v>
      </c>
      <c r="AM115" s="179">
        <f t="shared" si="223"/>
        <v>2.4751835462338869</v>
      </c>
      <c r="AN115" s="180"/>
      <c r="AO115" s="179">
        <f t="shared" ca="1" si="224"/>
        <v>1362.8255111165797</v>
      </c>
      <c r="AP115" s="179">
        <f t="shared" ca="1" si="225"/>
        <v>1089.6755111165799</v>
      </c>
      <c r="AQ115" s="179">
        <f t="shared" ca="1" si="226"/>
        <v>1.1300737501617091</v>
      </c>
      <c r="AR115" s="179"/>
      <c r="AS115" s="179">
        <f t="shared" ca="1" si="227"/>
        <v>1392.7143973217098</v>
      </c>
      <c r="AT115" s="179">
        <f t="shared" ca="1" si="228"/>
        <v>1119.5643973217097</v>
      </c>
      <c r="AU115" s="181">
        <f t="shared" ca="1" si="229"/>
        <v>2.2545159286923964</v>
      </c>
      <c r="AV115" s="80"/>
      <c r="AW115" s="181">
        <f t="shared" si="230"/>
        <v>1407.8720264541805</v>
      </c>
      <c r="AX115" s="181">
        <f t="shared" si="231"/>
        <v>1134.7220264541807</v>
      </c>
      <c r="AY115" s="181">
        <f t="shared" ca="1" si="232"/>
        <v>1416.4673264901085</v>
      </c>
      <c r="AZ115" s="181">
        <f t="shared" ca="1" si="233"/>
        <v>1143.3173264901084</v>
      </c>
      <c r="BA115" s="181">
        <f t="shared" ca="1" si="234"/>
        <v>3.1481188296936056</v>
      </c>
      <c r="BB115" s="181"/>
      <c r="BC115" s="181">
        <f t="shared" si="235"/>
        <v>1405.0990148417413</v>
      </c>
      <c r="BD115" s="181">
        <f t="shared" si="236"/>
        <v>2.4751835462338869</v>
      </c>
      <c r="BE115" s="181">
        <f t="shared" si="237"/>
        <v>1131.9490148417412</v>
      </c>
      <c r="BF115" s="181"/>
      <c r="BG115" s="181">
        <f t="shared" ca="1" si="238"/>
        <v>3.558545625860726</v>
      </c>
      <c r="BH115" s="181">
        <f t="shared" ca="1" si="239"/>
        <v>6.0437779766701087</v>
      </c>
      <c r="BI115" s="181">
        <f t="shared" ca="1" si="240"/>
        <v>1099.2778719298608</v>
      </c>
      <c r="BJ115" s="181">
        <f t="shared" ca="1" si="241"/>
        <v>1127.3750301012042</v>
      </c>
      <c r="BK115" s="181">
        <f t="shared" ca="1" si="242"/>
        <v>1127.3750301012042</v>
      </c>
      <c r="BL115" s="181"/>
      <c r="BM115" s="181">
        <f t="shared" si="243"/>
        <v>1151.9494441500142</v>
      </c>
      <c r="BN115" s="180"/>
      <c r="BO115" s="182">
        <f t="shared" ca="1" si="244"/>
        <v>0.8803633226612152</v>
      </c>
      <c r="BP115" s="182">
        <f t="shared" ca="1" si="245"/>
        <v>0.7926638297369073</v>
      </c>
      <c r="BQ115" s="182">
        <f t="shared" ca="1" si="246"/>
        <v>0.10187266091656111</v>
      </c>
      <c r="BR115" s="182">
        <f t="shared" ca="1" si="247"/>
        <v>1.2021587651676397E-2</v>
      </c>
      <c r="BS115" s="182">
        <f t="shared" ca="1" si="248"/>
        <v>1.6000289803439694E-2</v>
      </c>
      <c r="BT115" s="182">
        <f t="shared" ca="1" si="249"/>
        <v>5.1828778700801506E-2</v>
      </c>
      <c r="BU115" s="182">
        <f t="shared" si="250"/>
        <v>8.7733587921169615E-2</v>
      </c>
      <c r="BV115" s="181">
        <f t="shared" ca="1" si="251"/>
        <v>1.0621207347305557</v>
      </c>
      <c r="BW115" s="180"/>
      <c r="BX115" s="182">
        <f t="shared" si="252"/>
        <v>0.78461229517575093</v>
      </c>
      <c r="BY115" s="182">
        <f t="shared" si="253"/>
        <v>0.10687182192511091</v>
      </c>
      <c r="BZ115" s="182">
        <f t="shared" si="254"/>
        <v>4.4161968634167437E-2</v>
      </c>
      <c r="CA115" s="182">
        <f t="shared" si="255"/>
        <v>2.0312785247709516E-2</v>
      </c>
      <c r="CB115" s="182">
        <f t="shared" si="256"/>
        <v>6.364442174413687E-2</v>
      </c>
      <c r="CC115" s="182">
        <f t="shared" si="257"/>
        <v>3.1947775237667394E-3</v>
      </c>
      <c r="CD115" s="182">
        <f t="shared" si="258"/>
        <v>1.0227980702506425</v>
      </c>
      <c r="CE115" s="182">
        <f t="shared" si="259"/>
        <v>0.25875451652570092</v>
      </c>
      <c r="CF115" s="180"/>
      <c r="CG115" s="181">
        <f t="shared" ca="1" si="260"/>
        <v>3.3369814404313729</v>
      </c>
      <c r="CH115" s="181">
        <f t="shared" ca="1" si="261"/>
        <v>0.34363834003086424</v>
      </c>
      <c r="CI115" s="181">
        <f t="shared" ca="1" si="262"/>
        <v>6.7185236179211483</v>
      </c>
      <c r="CJ115" s="181">
        <f t="shared" ca="1" si="263"/>
        <v>1127.982228118171</v>
      </c>
      <c r="CK115" s="183">
        <f t="shared" ca="1" si="264"/>
        <v>0.26697973328335556</v>
      </c>
      <c r="CL115" s="79"/>
      <c r="CM115" s="181">
        <f t="shared" si="265"/>
        <v>-4.9269649494158314E-3</v>
      </c>
      <c r="CN115" s="181">
        <f t="shared" si="266"/>
        <v>-0.35751161070822424</v>
      </c>
      <c r="CO115" s="181">
        <f t="shared" ca="1" si="267"/>
        <v>788.00269587211585</v>
      </c>
      <c r="CP115" s="184"/>
      <c r="CQ115" s="80">
        <f t="shared" si="268"/>
        <v>0.83249700836990703</v>
      </c>
      <c r="CR115" s="80">
        <f t="shared" si="269"/>
        <v>1.8277690701412639E-2</v>
      </c>
      <c r="CS115" s="80">
        <f t="shared" si="270"/>
        <v>0.32365316150292761</v>
      </c>
      <c r="CT115" s="80">
        <f t="shared" si="271"/>
        <v>0.15032068412613575</v>
      </c>
      <c r="CU115" s="80">
        <f t="shared" si="272"/>
        <v>1.9735682819383262E-3</v>
      </c>
      <c r="CV115" s="80">
        <f t="shared" si="273"/>
        <v>0.12157481565288157</v>
      </c>
      <c r="CW115" s="80">
        <f t="shared" si="274"/>
        <v>0.18189145716456184</v>
      </c>
      <c r="CX115" s="80">
        <f t="shared" si="275"/>
        <v>0.11294166240446345</v>
      </c>
      <c r="CY115" s="80">
        <f t="shared" si="276"/>
        <v>4.2889294662193725E-2</v>
      </c>
      <c r="CZ115" s="80">
        <f t="shared" si="277"/>
        <v>4.0789956723171726E-3</v>
      </c>
      <c r="DA115" s="80">
        <f t="shared" si="278"/>
        <v>5.7772110161550538E-3</v>
      </c>
      <c r="DB115" s="80">
        <f t="shared" si="279"/>
        <v>1.7958755495548941</v>
      </c>
      <c r="DC115" s="80"/>
      <c r="DD115" s="80">
        <f t="shared" si="280"/>
        <v>0.46356052265216291</v>
      </c>
      <c r="DE115" s="80">
        <f t="shared" si="281"/>
        <v>1.017759315557403E-2</v>
      </c>
      <c r="DF115" s="80">
        <f t="shared" si="282"/>
        <v>0.18022026168970601</v>
      </c>
      <c r="DG115" s="80">
        <f t="shared" si="283"/>
        <v>8.3703285655508025E-2</v>
      </c>
      <c r="DH115" s="80">
        <f t="shared" si="284"/>
        <v>1.0989449031852307E-3</v>
      </c>
      <c r="DI115" s="80">
        <f t="shared" si="285"/>
        <v>6.7696681812397172E-2</v>
      </c>
      <c r="DJ115" s="80">
        <f t="shared" si="286"/>
        <v>0.1012828852253395</v>
      </c>
      <c r="DK115" s="80">
        <f t="shared" si="287"/>
        <v>6.2889470505044689E-2</v>
      </c>
      <c r="DL115" s="80">
        <f t="shared" si="288"/>
        <v>2.3882108463932142E-2</v>
      </c>
      <c r="DM115" s="80">
        <f t="shared" si="289"/>
        <v>2.2713131059266035E-3</v>
      </c>
      <c r="DN115" s="80">
        <f t="shared" si="290"/>
        <v>3.2169328312237058E-3</v>
      </c>
      <c r="DO115" s="80">
        <f t="shared" si="291"/>
        <v>0.99999999999999989</v>
      </c>
      <c r="DP115" s="80">
        <f t="shared" si="292"/>
        <v>44.713802086349844</v>
      </c>
      <c r="DQ115" s="80">
        <f t="shared" si="293"/>
        <v>0.81335723308751207</v>
      </c>
      <c r="DR115" s="80">
        <f t="shared" si="294"/>
        <v>1.4647190493597801E-2</v>
      </c>
      <c r="DS115" s="80">
        <f t="shared" si="295"/>
        <v>5.2471042849717049E-2</v>
      </c>
      <c r="DT115" s="80">
        <f t="shared" si="296"/>
        <v>0.10763915808417325</v>
      </c>
      <c r="DU115" s="80">
        <f t="shared" si="297"/>
        <v>2.3964757709251101E-3</v>
      </c>
      <c r="DV115" s="80">
        <f t="shared" si="298"/>
        <v>0.33643969392919881</v>
      </c>
      <c r="DW115" s="80">
        <f t="shared" si="299"/>
        <v>0.39837795618199134</v>
      </c>
      <c r="DX115" s="80">
        <f t="shared" si="300"/>
        <v>4.5176664961785384E-3</v>
      </c>
      <c r="DY115" s="80">
        <f t="shared" si="301"/>
        <v>1.8047475476665677E-3</v>
      </c>
      <c r="DZ115" s="80">
        <f t="shared" si="302"/>
        <v>1.4210694600330794E-3</v>
      </c>
      <c r="EA115" s="80">
        <f t="shared" si="303"/>
        <v>1.7330722339009936</v>
      </c>
      <c r="EB115" s="80"/>
      <c r="EC115" s="80">
        <f t="shared" si="304"/>
        <v>1.6267144661750241</v>
      </c>
      <c r="ED115" s="80">
        <f t="shared" si="305"/>
        <v>2.9294380987195601E-2</v>
      </c>
      <c r="EE115" s="80">
        <f t="shared" si="306"/>
        <v>0.15741312854915115</v>
      </c>
      <c r="EF115" s="80">
        <f t="shared" si="307"/>
        <v>0.10763915808417325</v>
      </c>
      <c r="EG115" s="80">
        <f t="shared" si="308"/>
        <v>2.3964757709251101E-3</v>
      </c>
      <c r="EH115" s="80">
        <f t="shared" si="309"/>
        <v>0.33643969392919881</v>
      </c>
      <c r="EI115" s="80">
        <f t="shared" si="310"/>
        <v>0.39837795618199134</v>
      </c>
      <c r="EJ115" s="80">
        <f t="shared" si="311"/>
        <v>4.5176664961785384E-3</v>
      </c>
      <c r="EK115" s="80">
        <f t="shared" si="312"/>
        <v>1.8047475476665677E-3</v>
      </c>
      <c r="EL115" s="80">
        <f t="shared" si="313"/>
        <v>4.2632083800992378E-3</v>
      </c>
      <c r="EM115" s="80">
        <f t="shared" si="314"/>
        <v>2.6688608821016038</v>
      </c>
      <c r="EN115" s="80">
        <f t="shared" si="315"/>
        <v>2.2481501528379702</v>
      </c>
      <c r="EO115" s="80"/>
      <c r="EP115" s="80">
        <f t="shared" si="316"/>
        <v>1.8285491878775588</v>
      </c>
      <c r="EQ115" s="80">
        <f t="shared" si="317"/>
        <v>3.2929083546828761E-2</v>
      </c>
      <c r="ER115" s="80">
        <f t="shared" si="318"/>
        <v>0.17145081212244118</v>
      </c>
      <c r="ES115" s="80">
        <f t="shared" si="319"/>
        <v>6.4474753881876956E-2</v>
      </c>
      <c r="ET115" s="80">
        <f t="shared" si="320"/>
        <v>0.23592556600431813</v>
      </c>
      <c r="EU115" s="80">
        <f t="shared" si="321"/>
        <v>0.24198898969828453</v>
      </c>
      <c r="EV115" s="80">
        <f t="shared" si="322"/>
        <v>5.3876373706777791E-3</v>
      </c>
      <c r="EW115" s="80">
        <f t="shared" si="323"/>
        <v>0.75636694932768822</v>
      </c>
      <c r="EX115" s="80">
        <f t="shared" si="324"/>
        <v>0.89561346307782197</v>
      </c>
      <c r="EY115" s="80">
        <f t="shared" si="325"/>
        <v>2.0312785247709516E-2</v>
      </c>
      <c r="EZ115" s="80">
        <f t="shared" si="326"/>
        <v>8.1146869502410918E-3</v>
      </c>
      <c r="FA115" s="80">
        <f t="shared" si="327"/>
        <v>6.3895550475334788E-3</v>
      </c>
      <c r="FB115" s="80">
        <f t="shared" si="328"/>
        <v>4.031577904148663</v>
      </c>
      <c r="FC115" s="80">
        <f t="shared" si="329"/>
        <v>5.5041121347082736E-2</v>
      </c>
      <c r="FD115" s="80">
        <f t="shared" si="330"/>
        <v>9.399169724439993E-2</v>
      </c>
      <c r="FE115" s="80">
        <f t="shared" si="331"/>
        <v>2.0312785247709516E-2</v>
      </c>
      <c r="FF115" s="80">
        <f t="shared" si="332"/>
        <v>4.4161968634167437E-2</v>
      </c>
      <c r="FG115" s="80">
        <f t="shared" si="333"/>
        <v>6.364442174413687E-2</v>
      </c>
      <c r="FH115" s="80">
        <f t="shared" si="334"/>
        <v>3.1947775237667394E-3</v>
      </c>
      <c r="FI115" s="184">
        <f t="shared" si="335"/>
        <v>0.78461229517575093</v>
      </c>
      <c r="FJ115" s="80">
        <f t="shared" si="336"/>
        <v>0.10687182192511091</v>
      </c>
      <c r="FK115" s="80">
        <f t="shared" si="337"/>
        <v>1.0227980702506425</v>
      </c>
      <c r="FL115" s="80">
        <f t="shared" si="338"/>
        <v>0.78461229517575093</v>
      </c>
      <c r="FM115" s="80">
        <f t="shared" si="339"/>
        <v>2.1210839040210261</v>
      </c>
      <c r="FN115" s="80">
        <f t="shared" si="340"/>
        <v>-3.3516551575966287</v>
      </c>
      <c r="FO115" s="80">
        <f t="shared" si="341"/>
        <v>-3.3516551575966287</v>
      </c>
      <c r="FP115" s="80">
        <f t="shared" si="342"/>
        <v>0.44713802086349841</v>
      </c>
      <c r="FQ115" s="185">
        <f t="shared" ca="1" si="343"/>
        <v>1416.4673264901085</v>
      </c>
      <c r="FR115" s="185">
        <f t="shared" ca="1" si="344"/>
        <v>3.1481188296936056</v>
      </c>
      <c r="FS115" s="80">
        <f t="shared" ca="1" si="345"/>
        <v>0.14164673264901084</v>
      </c>
      <c r="FT115" s="184">
        <f t="shared" ca="1" si="346"/>
        <v>-0.89055769445218536</v>
      </c>
      <c r="FU115" s="184">
        <f t="shared" ca="1" si="347"/>
        <v>5.6667460017938804</v>
      </c>
      <c r="FV115" s="80">
        <f t="shared" si="348"/>
        <v>172.44202322363284</v>
      </c>
      <c r="FW115" s="80">
        <f t="shared" si="349"/>
        <v>6.5676387642093964E-2</v>
      </c>
      <c r="FX115" s="184">
        <f t="shared" si="350"/>
        <v>75.761251048961896</v>
      </c>
      <c r="FY115" s="184">
        <f t="shared" si="351"/>
        <v>314.58319156999244</v>
      </c>
      <c r="FZ115" s="184">
        <f t="shared" si="352"/>
        <v>1.6611494615586205E-3</v>
      </c>
      <c r="GA115" s="184">
        <f t="shared" si="353"/>
        <v>0.25875451652570092</v>
      </c>
      <c r="GB115" s="80">
        <f t="shared" si="354"/>
        <v>0.92131388569620931</v>
      </c>
      <c r="GC115" s="80">
        <f t="shared" si="355"/>
        <v>0.15883451382332192</v>
      </c>
      <c r="GD115" s="80">
        <f t="shared" si="356"/>
        <v>0.13167247724557135</v>
      </c>
      <c r="GE115" s="80">
        <f t="shared" si="357"/>
        <v>0.90259616257129427</v>
      </c>
      <c r="GF115" s="80">
        <f t="shared" si="358"/>
        <v>4.0718655107595758E-2</v>
      </c>
      <c r="GG115" s="80">
        <f t="shared" si="359"/>
        <v>0.18694786835120181</v>
      </c>
      <c r="GH115" s="80">
        <f t="shared" si="360"/>
        <v>0.8683275227544287</v>
      </c>
      <c r="GI115" s="80">
        <f t="shared" si="361"/>
        <v>0.35486589698443644</v>
      </c>
      <c r="GJ115" s="80">
        <f t="shared" si="362"/>
        <v>-1.4710201337932679E-2</v>
      </c>
      <c r="GK115" s="80">
        <f t="shared" si="363"/>
        <v>2.8600534269800363E-2</v>
      </c>
      <c r="GL115" s="80">
        <f t="shared" si="364"/>
        <v>2.8600534269800363E-2</v>
      </c>
      <c r="GM115" s="80">
        <f t="shared" si="365"/>
        <v>0.15834733408140145</v>
      </c>
      <c r="GN115" s="80">
        <f t="shared" si="366"/>
        <v>5.0085580033990329E-2</v>
      </c>
      <c r="GO115" s="80">
        <f t="shared" si="367"/>
        <v>0.70628136929369789</v>
      </c>
      <c r="GP115" s="80">
        <f t="shared" si="368"/>
        <v>0.89561346307782197</v>
      </c>
      <c r="GQ115" s="80">
        <f t="shared" si="369"/>
        <v>2.0312785247709516E-2</v>
      </c>
      <c r="GR115" s="80">
        <f t="shared" si="370"/>
        <v>440.3600896329209</v>
      </c>
      <c r="GS115" s="80">
        <f t="shared" si="371"/>
        <v>11.766521932251127</v>
      </c>
      <c r="GT115" s="80">
        <f t="shared" si="372"/>
        <v>2.2386900317669935</v>
      </c>
      <c r="GU115" s="80">
        <f t="shared" si="373"/>
        <v>9.2066127556417603E-6</v>
      </c>
      <c r="GV115" s="80">
        <f t="shared" si="374"/>
        <v>1886.5589507307677</v>
      </c>
      <c r="GW115" s="80">
        <f t="shared" si="375"/>
        <v>-8.1219317378126415E-3</v>
      </c>
      <c r="GX115" s="184">
        <f t="shared" ca="1" si="376"/>
        <v>19.693148617921153</v>
      </c>
      <c r="GY115" s="81" t="e">
        <f>#REF!</f>
        <v>#REF!</v>
      </c>
      <c r="GZ115" s="81" t="e">
        <f>#REF!</f>
        <v>#REF!</v>
      </c>
      <c r="HA115" s="81">
        <f t="shared" si="377"/>
        <v>5.52</v>
      </c>
      <c r="HB115" s="81">
        <f t="shared" si="378"/>
        <v>4.7842989604799939</v>
      </c>
      <c r="HC115" s="81" t="e">
        <f t="shared" si="379"/>
        <v>#REF!</v>
      </c>
      <c r="HD115" s="80">
        <f t="shared" si="380"/>
        <v>440.3600896329209</v>
      </c>
      <c r="HE115" s="80">
        <f t="shared" si="381"/>
        <v>11.766521932251127</v>
      </c>
      <c r="HF115" s="81">
        <f t="shared" si="382"/>
        <v>-0.13880690403641438</v>
      </c>
      <c r="HG115" s="81"/>
      <c r="HH115" s="82">
        <f t="shared" si="383"/>
        <v>0.19233550572187957</v>
      </c>
      <c r="HI115" s="82">
        <f t="shared" si="384"/>
        <v>0.75636694932768822</v>
      </c>
      <c r="HJ115" s="82">
        <f t="shared" si="385"/>
        <v>2.0312785247709516E-2</v>
      </c>
      <c r="HK115" s="82">
        <f t="shared" si="386"/>
        <v>0</v>
      </c>
      <c r="HL115" s="82">
        <f t="shared" si="387"/>
        <v>3.4728336099373217E-2</v>
      </c>
      <c r="HM115" s="82">
        <f t="shared" si="388"/>
        <v>0</v>
      </c>
      <c r="HN115" s="82">
        <f t="shared" si="389"/>
        <v>0</v>
      </c>
      <c r="HO115" s="82">
        <f t="shared" si="390"/>
        <v>6.4474753881876956E-2</v>
      </c>
      <c r="HP115" s="82">
        <f t="shared" si="391"/>
        <v>0.13672247602306797</v>
      </c>
      <c r="HQ115" s="82">
        <f t="shared" si="392"/>
        <v>0.20273533044860778</v>
      </c>
      <c r="HR115" s="82">
        <f t="shared" si="393"/>
        <v>0.5773492966154018</v>
      </c>
      <c r="HS115" s="82">
        <f t="shared" si="394"/>
        <v>0.14681335433997894</v>
      </c>
      <c r="HT115" s="82">
        <f t="shared" si="395"/>
        <v>6.7029031846690984E-2</v>
      </c>
      <c r="HU115" s="82">
        <f t="shared" si="396"/>
        <v>1.7044719827777575E-2</v>
      </c>
      <c r="HV115" s="82">
        <f t="shared" si="397"/>
        <v>2.0312785247709516E-2</v>
      </c>
      <c r="HW115" s="82"/>
      <c r="HX115" s="186">
        <f t="shared" si="398"/>
        <v>-8.8089910047112144E-7</v>
      </c>
      <c r="HY115" s="186">
        <f t="shared" si="399"/>
        <v>1.6529762212179763E-12</v>
      </c>
      <c r="HZ115" s="186">
        <f t="shared" si="400"/>
        <v>2.7071351316895269E-5</v>
      </c>
      <c r="IA115" s="186">
        <f t="shared" si="401"/>
        <v>7.6126514116807281E-9</v>
      </c>
      <c r="IB115" s="82">
        <f t="shared" si="402"/>
        <v>2.2386900317669935</v>
      </c>
      <c r="IC115" s="82" t="e">
        <f t="shared" ca="1" si="403"/>
        <v>#REF!</v>
      </c>
      <c r="ID115" s="82" t="e">
        <f ca="1">ID$8+ID$9*IE115+ID$10*#REF!+ID$11*EW115/(EW115+EU115)</f>
        <v>#REF!</v>
      </c>
      <c r="IE115" s="82" t="e">
        <f t="shared" ca="1" si="404"/>
        <v>#REF!</v>
      </c>
      <c r="IF115" s="82" t="e">
        <f ca="1">IF$8+IF$9*IE115+IF$10*#REF!+IF$11*(EW115/(EW115+EU115))</f>
        <v>#REF!</v>
      </c>
      <c r="IG115" s="82" t="e">
        <f t="shared" ca="1" si="405"/>
        <v>#REF!</v>
      </c>
      <c r="IH115" s="184">
        <f t="shared" si="406"/>
        <v>6.5676387642093964E-2</v>
      </c>
      <c r="II115" s="187">
        <f t="shared" si="407"/>
        <v>-25</v>
      </c>
      <c r="IJ115" s="187"/>
      <c r="IK115" s="82">
        <f t="shared" si="408"/>
        <v>2.0723428934253856</v>
      </c>
      <c r="IL115" s="187">
        <f t="shared" si="409"/>
        <v>1886.5589507307677</v>
      </c>
      <c r="IM115" s="186">
        <f t="shared" si="410"/>
        <v>1.2399516325810985E-5</v>
      </c>
    </row>
    <row r="116" spans="1:247" ht="14" x14ac:dyDescent="0.2">
      <c r="A116" s="189">
        <v>2001</v>
      </c>
      <c r="F116" s="193">
        <v>50.02</v>
      </c>
      <c r="G116" s="193">
        <v>1.46</v>
      </c>
      <c r="H116" s="193">
        <v>16.5</v>
      </c>
      <c r="I116" s="193">
        <v>10.8</v>
      </c>
      <c r="J116" s="193">
        <v>0.14000000000000001</v>
      </c>
      <c r="K116" s="193">
        <v>4.9000000000000004</v>
      </c>
      <c r="L116" s="193">
        <v>10.199999999999999</v>
      </c>
      <c r="M116" s="193">
        <v>3.5</v>
      </c>
      <c r="N116" s="193">
        <v>2.02</v>
      </c>
      <c r="O116" s="198">
        <v>0.31</v>
      </c>
      <c r="P116" s="198">
        <v>0.41</v>
      </c>
      <c r="Q116" s="194">
        <v>1.5</v>
      </c>
      <c r="R116" s="176">
        <f t="shared" ca="1" si="216"/>
        <v>6.0028325968293856</v>
      </c>
      <c r="T116" s="4">
        <v>47.23</v>
      </c>
      <c r="U116" s="4">
        <v>1.17</v>
      </c>
      <c r="V116" s="4">
        <v>6.7</v>
      </c>
      <c r="W116" s="4">
        <v>10.535290200665887</v>
      </c>
      <c r="X116" s="4">
        <v>0.38</v>
      </c>
      <c r="Y116" s="4">
        <v>10.78</v>
      </c>
      <c r="Z116" s="4">
        <v>22.92</v>
      </c>
      <c r="AA116" s="4">
        <v>0.25</v>
      </c>
      <c r="AB116" s="4">
        <v>0.2</v>
      </c>
      <c r="AC116" s="4">
        <v>1.8700000000000001E-2</v>
      </c>
      <c r="AE116" s="177">
        <f t="shared" ca="1" si="217"/>
        <v>1356.0495875843383</v>
      </c>
      <c r="AF116" s="178">
        <f t="shared" ca="1" si="218"/>
        <v>1082.8995875843384</v>
      </c>
      <c r="AG116" s="178">
        <f t="shared" ca="1" si="219"/>
        <v>2.554362444896046</v>
      </c>
      <c r="AH116" s="175"/>
      <c r="AI116" s="179">
        <f t="shared" ca="1" si="220"/>
        <v>1410.0202122240685</v>
      </c>
      <c r="AJ116" s="179">
        <f t="shared" ca="1" si="221"/>
        <v>2.3928464982517967</v>
      </c>
      <c r="AK116" s="179"/>
      <c r="AL116" s="179">
        <f t="shared" si="222"/>
        <v>1400.572054815819</v>
      </c>
      <c r="AM116" s="179">
        <f t="shared" si="223"/>
        <v>1.9264878672467782</v>
      </c>
      <c r="AN116" s="180"/>
      <c r="AO116" s="179">
        <f t="shared" ca="1" si="224"/>
        <v>1342.9725466054545</v>
      </c>
      <c r="AP116" s="179">
        <f t="shared" ca="1" si="225"/>
        <v>1069.8225466054546</v>
      </c>
      <c r="AQ116" s="179">
        <f t="shared" ca="1" si="226"/>
        <v>-0.10515604937293244</v>
      </c>
      <c r="AR116" s="179"/>
      <c r="AS116" s="179">
        <f t="shared" ca="1" si="227"/>
        <v>1386.172219796937</v>
      </c>
      <c r="AT116" s="179">
        <f t="shared" ca="1" si="228"/>
        <v>1113.022219796937</v>
      </c>
      <c r="AU116" s="181">
        <f t="shared" ca="1" si="229"/>
        <v>1.5043391163904536</v>
      </c>
      <c r="AV116" s="80"/>
      <c r="AW116" s="181">
        <f t="shared" si="230"/>
        <v>1402.3618946066374</v>
      </c>
      <c r="AX116" s="181">
        <f t="shared" si="231"/>
        <v>1129.2118946066375</v>
      </c>
      <c r="AY116" s="181">
        <f t="shared" ca="1" si="232"/>
        <v>1410.0202122240685</v>
      </c>
      <c r="AZ116" s="181">
        <f t="shared" ca="1" si="233"/>
        <v>1136.8702122240684</v>
      </c>
      <c r="BA116" s="181">
        <f t="shared" ca="1" si="234"/>
        <v>2.3928464982517967</v>
      </c>
      <c r="BB116" s="181"/>
      <c r="BC116" s="181">
        <f t="shared" si="235"/>
        <v>1400.572054815819</v>
      </c>
      <c r="BD116" s="181">
        <f t="shared" si="236"/>
        <v>1.9264878672467782</v>
      </c>
      <c r="BE116" s="181">
        <f t="shared" si="237"/>
        <v>1127.4220548158191</v>
      </c>
      <c r="BF116" s="181"/>
      <c r="BG116" s="181">
        <f t="shared" ca="1" si="238"/>
        <v>2.873371819181131</v>
      </c>
      <c r="BH116" s="181">
        <f t="shared" ca="1" si="239"/>
        <v>6.3933483075040378</v>
      </c>
      <c r="BI116" s="181">
        <f t="shared" ca="1" si="240"/>
        <v>1081.6587918330674</v>
      </c>
      <c r="BJ116" s="181">
        <f t="shared" ca="1" si="241"/>
        <v>1120.7722525088843</v>
      </c>
      <c r="BK116" s="181">
        <f t="shared" ca="1" si="242"/>
        <v>1120.7722525088843</v>
      </c>
      <c r="BL116" s="181"/>
      <c r="BM116" s="181">
        <f t="shared" si="243"/>
        <v>1149.0691092641409</v>
      </c>
      <c r="BN116" s="180"/>
      <c r="BO116" s="182">
        <f t="shared" ca="1" si="244"/>
        <v>0.94606866434507297</v>
      </c>
      <c r="BP116" s="182">
        <f t="shared" ca="1" si="245"/>
        <v>0.82529253111078626</v>
      </c>
      <c r="BQ116" s="182">
        <f t="shared" ca="1" si="246"/>
        <v>0.10254238809430397</v>
      </c>
      <c r="BR116" s="182">
        <f t="shared" ca="1" si="247"/>
        <v>1.1340356718554469E-2</v>
      </c>
      <c r="BS116" s="182">
        <f t="shared" ca="1" si="248"/>
        <v>1.5998345991219739E-2</v>
      </c>
      <c r="BT116" s="182">
        <f t="shared" ca="1" si="249"/>
        <v>5.3281612966965271E-2</v>
      </c>
      <c r="BU116" s="182">
        <f t="shared" si="250"/>
        <v>8.7733587921169615E-2</v>
      </c>
      <c r="BV116" s="181">
        <f t="shared" ca="1" si="251"/>
        <v>1.0961888228029992</v>
      </c>
      <c r="BW116" s="180"/>
      <c r="BX116" s="182">
        <f t="shared" si="252"/>
        <v>0.79047339827050833</v>
      </c>
      <c r="BY116" s="182">
        <f t="shared" si="253"/>
        <v>7.6537389484044205E-2</v>
      </c>
      <c r="BZ116" s="182">
        <f t="shared" si="254"/>
        <v>7.2150792677514952E-2</v>
      </c>
      <c r="CA116" s="182">
        <f t="shared" si="255"/>
        <v>1.8381631377383072E-2</v>
      </c>
      <c r="CB116" s="182">
        <f t="shared" si="256"/>
        <v>6.8384876523841814E-2</v>
      </c>
      <c r="CC116" s="182">
        <f t="shared" si="257"/>
        <v>2.8032451145665359E-4</v>
      </c>
      <c r="CD116" s="182">
        <f t="shared" si="258"/>
        <v>1.0262084128447488</v>
      </c>
      <c r="CE116" s="182">
        <f t="shared" si="259"/>
        <v>0.44340446972499531</v>
      </c>
      <c r="CF116" s="180"/>
      <c r="CG116" s="181">
        <f t="shared" ca="1" si="260"/>
        <v>4.4792283034580578</v>
      </c>
      <c r="CH116" s="181">
        <f t="shared" ca="1" si="261"/>
        <v>0.62478072119438366</v>
      </c>
      <c r="CI116" s="181">
        <f t="shared" ca="1" si="262"/>
        <v>7.5059346664771001</v>
      </c>
      <c r="CJ116" s="181">
        <f t="shared" ca="1" si="263"/>
        <v>1071.171015276675</v>
      </c>
      <c r="CK116" s="183">
        <f t="shared" ca="1" si="264"/>
        <v>0.26550238374152552</v>
      </c>
      <c r="CL116" s="79"/>
      <c r="CM116" s="181">
        <f t="shared" si="265"/>
        <v>-1.4958103416332427</v>
      </c>
      <c r="CN116" s="181">
        <f t="shared" si="266"/>
        <v>-2.0253107251753133</v>
      </c>
      <c r="CO116" s="181">
        <f t="shared" ca="1" si="267"/>
        <v>611.83512019061322</v>
      </c>
      <c r="CP116" s="184"/>
      <c r="CQ116" s="80">
        <f t="shared" si="268"/>
        <v>0.83249700836990703</v>
      </c>
      <c r="CR116" s="80">
        <f t="shared" si="269"/>
        <v>1.8277690701412639E-2</v>
      </c>
      <c r="CS116" s="80">
        <f t="shared" si="270"/>
        <v>0.32365316150292761</v>
      </c>
      <c r="CT116" s="80">
        <f t="shared" si="271"/>
        <v>0.15032068412613575</v>
      </c>
      <c r="CU116" s="80">
        <f t="shared" si="272"/>
        <v>1.9735682819383262E-3</v>
      </c>
      <c r="CV116" s="80">
        <f t="shared" si="273"/>
        <v>0.12157481565288157</v>
      </c>
      <c r="CW116" s="80">
        <f t="shared" si="274"/>
        <v>0.18189145716456184</v>
      </c>
      <c r="CX116" s="80">
        <f t="shared" si="275"/>
        <v>0.11294166240446345</v>
      </c>
      <c r="CY116" s="80">
        <f t="shared" si="276"/>
        <v>4.2889294662193725E-2</v>
      </c>
      <c r="CZ116" s="80">
        <f t="shared" si="277"/>
        <v>4.0789956723171726E-3</v>
      </c>
      <c r="DA116" s="80">
        <f t="shared" si="278"/>
        <v>5.7772110161550538E-3</v>
      </c>
      <c r="DB116" s="80">
        <f t="shared" si="279"/>
        <v>1.7958755495548941</v>
      </c>
      <c r="DC116" s="80"/>
      <c r="DD116" s="80">
        <f t="shared" si="280"/>
        <v>0.46356052265216291</v>
      </c>
      <c r="DE116" s="80">
        <f t="shared" si="281"/>
        <v>1.017759315557403E-2</v>
      </c>
      <c r="DF116" s="80">
        <f t="shared" si="282"/>
        <v>0.18022026168970601</v>
      </c>
      <c r="DG116" s="80">
        <f t="shared" si="283"/>
        <v>8.3703285655508025E-2</v>
      </c>
      <c r="DH116" s="80">
        <f t="shared" si="284"/>
        <v>1.0989449031852307E-3</v>
      </c>
      <c r="DI116" s="80">
        <f t="shared" si="285"/>
        <v>6.7696681812397172E-2</v>
      </c>
      <c r="DJ116" s="80">
        <f t="shared" si="286"/>
        <v>0.1012828852253395</v>
      </c>
      <c r="DK116" s="80">
        <f t="shared" si="287"/>
        <v>6.2889470505044689E-2</v>
      </c>
      <c r="DL116" s="80">
        <f t="shared" si="288"/>
        <v>2.3882108463932142E-2</v>
      </c>
      <c r="DM116" s="80">
        <f t="shared" si="289"/>
        <v>2.2713131059266035E-3</v>
      </c>
      <c r="DN116" s="80">
        <f t="shared" si="290"/>
        <v>3.2169328312237058E-3</v>
      </c>
      <c r="DO116" s="80">
        <f t="shared" si="291"/>
        <v>0.99999999999999989</v>
      </c>
      <c r="DP116" s="80">
        <f t="shared" si="292"/>
        <v>44.713802086349844</v>
      </c>
      <c r="DQ116" s="80">
        <f t="shared" si="293"/>
        <v>0.78606224920653145</v>
      </c>
      <c r="DR116" s="80">
        <f t="shared" si="294"/>
        <v>1.4647190493597801E-2</v>
      </c>
      <c r="DS116" s="80">
        <f t="shared" si="295"/>
        <v>6.5711399456654995E-2</v>
      </c>
      <c r="DT116" s="80">
        <f t="shared" si="296"/>
        <v>0.14663629911402501</v>
      </c>
      <c r="DU116" s="80">
        <f t="shared" si="297"/>
        <v>5.3568281938325994E-3</v>
      </c>
      <c r="DV116" s="80">
        <f t="shared" si="298"/>
        <v>0.26746459443633941</v>
      </c>
      <c r="DW116" s="80">
        <f t="shared" si="299"/>
        <v>0.40872080374625075</v>
      </c>
      <c r="DX116" s="80">
        <f t="shared" si="300"/>
        <v>4.0336308001594091E-3</v>
      </c>
      <c r="DY116" s="80">
        <f t="shared" si="301"/>
        <v>2.1232324090194915E-3</v>
      </c>
      <c r="DZ116" s="80">
        <f t="shared" si="302"/>
        <v>1.2302777269730826E-4</v>
      </c>
      <c r="EA116" s="80">
        <f t="shared" si="303"/>
        <v>1.7008792556291084</v>
      </c>
      <c r="EB116" s="80"/>
      <c r="EC116" s="80">
        <f t="shared" si="304"/>
        <v>1.5721244984130629</v>
      </c>
      <c r="ED116" s="80">
        <f t="shared" si="305"/>
        <v>2.9294380987195601E-2</v>
      </c>
      <c r="EE116" s="80">
        <f t="shared" si="306"/>
        <v>0.19713419836996499</v>
      </c>
      <c r="EF116" s="80">
        <f t="shared" si="307"/>
        <v>0.14663629911402501</v>
      </c>
      <c r="EG116" s="80">
        <f t="shared" si="308"/>
        <v>5.3568281938325994E-3</v>
      </c>
      <c r="EH116" s="80">
        <f t="shared" si="309"/>
        <v>0.26746459443633941</v>
      </c>
      <c r="EI116" s="80">
        <f t="shared" si="310"/>
        <v>0.40872080374625075</v>
      </c>
      <c r="EJ116" s="80">
        <f t="shared" si="311"/>
        <v>4.0336308001594091E-3</v>
      </c>
      <c r="EK116" s="80">
        <f t="shared" si="312"/>
        <v>2.1232324090194915E-3</v>
      </c>
      <c r="EL116" s="80">
        <f t="shared" si="313"/>
        <v>3.6908331809192479E-4</v>
      </c>
      <c r="EM116" s="80">
        <f t="shared" si="314"/>
        <v>2.6332575497879422</v>
      </c>
      <c r="EN116" s="80">
        <f t="shared" si="315"/>
        <v>2.2785465859513754</v>
      </c>
      <c r="EO116" s="80"/>
      <c r="EP116" s="80">
        <f t="shared" si="316"/>
        <v>1.7910794542748014</v>
      </c>
      <c r="EQ116" s="80">
        <f t="shared" si="317"/>
        <v>3.3374305892966707E-2</v>
      </c>
      <c r="ER116" s="80">
        <f t="shared" si="318"/>
        <v>0.20892054572519858</v>
      </c>
      <c r="ES116" s="80">
        <f t="shared" si="319"/>
        <v>9.0532424054898031E-2</v>
      </c>
      <c r="ET116" s="80">
        <f t="shared" si="320"/>
        <v>0.29945296978009661</v>
      </c>
      <c r="EU116" s="80">
        <f t="shared" si="321"/>
        <v>0.33411763872280636</v>
      </c>
      <c r="EV116" s="80">
        <f t="shared" si="322"/>
        <v>1.2205782592585342E-2</v>
      </c>
      <c r="EW116" s="80">
        <f t="shared" si="323"/>
        <v>0.60943053851579043</v>
      </c>
      <c r="EX116" s="80">
        <f t="shared" si="324"/>
        <v>0.93128939198332172</v>
      </c>
      <c r="EY116" s="80">
        <f t="shared" si="325"/>
        <v>1.8381631377383072E-2</v>
      </c>
      <c r="EZ116" s="80">
        <f t="shared" si="326"/>
        <v>9.675767913505353E-3</v>
      </c>
      <c r="FA116" s="80">
        <f t="shared" si="327"/>
        <v>5.6064902291330719E-4</v>
      </c>
      <c r="FB116" s="80">
        <f t="shared" si="328"/>
        <v>4.0395681300761703</v>
      </c>
      <c r="FC116" s="80">
        <f t="shared" si="329"/>
        <v>6.9460492238836907E-2</v>
      </c>
      <c r="FD116" s="80">
        <f t="shared" si="330"/>
        <v>0.1175416642632765</v>
      </c>
      <c r="FE116" s="80">
        <f t="shared" si="331"/>
        <v>1.8381631377383072E-2</v>
      </c>
      <c r="FF116" s="80">
        <f t="shared" si="332"/>
        <v>7.2150792677514952E-2</v>
      </c>
      <c r="FG116" s="80">
        <f t="shared" si="333"/>
        <v>6.8384876523841814E-2</v>
      </c>
      <c r="FH116" s="80">
        <f t="shared" si="334"/>
        <v>2.8032451145665359E-4</v>
      </c>
      <c r="FI116" s="184">
        <f t="shared" si="335"/>
        <v>0.79047339827050833</v>
      </c>
      <c r="FJ116" s="80">
        <f t="shared" si="336"/>
        <v>7.6537389484044205E-2</v>
      </c>
      <c r="FK116" s="80">
        <f t="shared" si="337"/>
        <v>1.0262084128447491</v>
      </c>
      <c r="FL116" s="80">
        <f t="shared" si="338"/>
        <v>0.79047339827050822</v>
      </c>
      <c r="FM116" s="80">
        <f t="shared" si="339"/>
        <v>2.0211852723449679</v>
      </c>
      <c r="FN116" s="80">
        <f t="shared" si="340"/>
        <v>-3.4589960892972949</v>
      </c>
      <c r="FO116" s="80">
        <f t="shared" si="341"/>
        <v>-3.4589960892972949</v>
      </c>
      <c r="FP116" s="80">
        <f t="shared" si="342"/>
        <v>0.44713802086349841</v>
      </c>
      <c r="FQ116" s="185">
        <f t="shared" ca="1" si="343"/>
        <v>1410.0202122240685</v>
      </c>
      <c r="FR116" s="185">
        <f t="shared" ca="1" si="344"/>
        <v>2.3928464982517967</v>
      </c>
      <c r="FS116" s="80">
        <f t="shared" ca="1" si="345"/>
        <v>0.14100202122240685</v>
      </c>
      <c r="FT116" s="184">
        <f t="shared" ca="1" si="346"/>
        <v>-0.73287535491687061</v>
      </c>
      <c r="FU116" s="184">
        <f t="shared" ca="1" si="347"/>
        <v>5.6672843123416801</v>
      </c>
      <c r="FV116" s="80">
        <f t="shared" si="348"/>
        <v>173.23825254345823</v>
      </c>
      <c r="FW116" s="80">
        <f t="shared" si="349"/>
        <v>3.3984638938063041E-2</v>
      </c>
      <c r="FX116" s="184">
        <f t="shared" si="350"/>
        <v>64.589233832167395</v>
      </c>
      <c r="FY116" s="184">
        <f t="shared" si="351"/>
        <v>315.90365230345827</v>
      </c>
      <c r="FZ116" s="184">
        <f t="shared" si="352"/>
        <v>1.6611494615586205E-3</v>
      </c>
      <c r="GA116" s="184">
        <f t="shared" si="353"/>
        <v>0.44340446972499531</v>
      </c>
      <c r="GB116" s="80">
        <f t="shared" si="354"/>
        <v>0.96187680595329006</v>
      </c>
      <c r="GC116" s="80">
        <f t="shared" si="355"/>
        <v>0.19392787120961497</v>
      </c>
      <c r="GD116" s="80">
        <f t="shared" si="356"/>
        <v>0.13434250001164402</v>
      </c>
      <c r="GE116" s="80">
        <f t="shared" si="357"/>
        <v>0.87609327005213522</v>
      </c>
      <c r="GF116" s="80">
        <f t="shared" si="358"/>
        <v>-2.0055850523753582E-3</v>
      </c>
      <c r="GG116" s="80">
        <f t="shared" si="359"/>
        <v>0.26465714648396943</v>
      </c>
      <c r="GH116" s="80">
        <f t="shared" si="360"/>
        <v>0.86565749998835595</v>
      </c>
      <c r="GI116" s="80">
        <f t="shared" si="361"/>
        <v>0.37953119746166913</v>
      </c>
      <c r="GJ116" s="80">
        <f t="shared" si="362"/>
        <v>-1.0089575751256904E-2</v>
      </c>
      <c r="GK116" s="80">
        <f t="shared" si="363"/>
        <v>1.8840841474958795E-2</v>
      </c>
      <c r="GL116" s="80">
        <f t="shared" si="364"/>
        <v>1.8840841474958795E-2</v>
      </c>
      <c r="GM116" s="80">
        <f t="shared" si="365"/>
        <v>0.24581630500901064</v>
      </c>
      <c r="GN116" s="80">
        <f t="shared" si="366"/>
        <v>1.9282352571751146E-2</v>
      </c>
      <c r="GO116" s="80">
        <f t="shared" si="367"/>
        <v>0.59014818594403928</v>
      </c>
      <c r="GP116" s="80">
        <f t="shared" si="368"/>
        <v>0.93128939198332172</v>
      </c>
      <c r="GQ116" s="80">
        <f t="shared" si="369"/>
        <v>1.8381631377383072E-2</v>
      </c>
      <c r="GR116" s="80">
        <f t="shared" si="370"/>
        <v>441.41562161882234</v>
      </c>
      <c r="GS116" s="80">
        <f t="shared" si="371"/>
        <v>11.780032239188548</v>
      </c>
      <c r="GT116" s="80">
        <f t="shared" si="372"/>
        <v>2.2870869014279114</v>
      </c>
      <c r="GU116" s="80">
        <f t="shared" si="373"/>
        <v>9.4056448821222855E-6</v>
      </c>
      <c r="GV116" s="80">
        <f t="shared" si="374"/>
        <v>1925.2335571339672</v>
      </c>
      <c r="GW116" s="80">
        <f t="shared" si="375"/>
        <v>-8.3069800267242342E-3</v>
      </c>
      <c r="GX116" s="184">
        <f t="shared" ca="1" si="376"/>
        <v>20.480559666477117</v>
      </c>
      <c r="GY116" s="81" t="e">
        <f>#REF!</f>
        <v>#REF!</v>
      </c>
      <c r="GZ116" s="81" t="e">
        <f>#REF!</f>
        <v>#REF!</v>
      </c>
      <c r="HA116" s="81">
        <f t="shared" si="377"/>
        <v>5.52</v>
      </c>
      <c r="HB116" s="81">
        <f t="shared" si="378"/>
        <v>4.7842989604799939</v>
      </c>
      <c r="HC116" s="81" t="e">
        <f t="shared" si="379"/>
        <v>#REF!</v>
      </c>
      <c r="HD116" s="80">
        <f t="shared" si="380"/>
        <v>441.41562161882234</v>
      </c>
      <c r="HE116" s="80">
        <f t="shared" si="381"/>
        <v>11.780032239188548</v>
      </c>
      <c r="HF116" s="81">
        <f t="shared" si="382"/>
        <v>-1.7523052920267332</v>
      </c>
      <c r="HG116" s="81"/>
      <c r="HH116" s="82">
        <f t="shared" si="383"/>
        <v>0.2768629290765548</v>
      </c>
      <c r="HI116" s="82">
        <f t="shared" si="384"/>
        <v>0.60943053851579043</v>
      </c>
      <c r="HJ116" s="82">
        <f t="shared" si="385"/>
        <v>1.8381631377383072E-2</v>
      </c>
      <c r="HK116" s="82">
        <f t="shared" si="386"/>
        <v>0</v>
      </c>
      <c r="HL116" s="82">
        <f t="shared" si="387"/>
        <v>5.1078860861453836E-2</v>
      </c>
      <c r="HM116" s="82">
        <f t="shared" si="388"/>
        <v>0</v>
      </c>
      <c r="HN116" s="82">
        <f t="shared" si="389"/>
        <v>0</v>
      </c>
      <c r="HO116" s="82">
        <f t="shared" si="390"/>
        <v>9.0532424054898031E-2</v>
      </c>
      <c r="HP116" s="82">
        <f t="shared" si="391"/>
        <v>0.15784168486374475</v>
      </c>
      <c r="HQ116" s="82">
        <f t="shared" si="392"/>
        <v>0.31238290611422981</v>
      </c>
      <c r="HR116" s="82">
        <f t="shared" si="393"/>
        <v>0.49671316677762734</v>
      </c>
      <c r="HS116" s="82">
        <f t="shared" si="394"/>
        <v>0.22565567948049578</v>
      </c>
      <c r="HT116" s="82">
        <f t="shared" si="395"/>
        <v>3.460706465495704E-2</v>
      </c>
      <c r="HU116" s="82">
        <f t="shared" si="396"/>
        <v>1.5721911984338244E-2</v>
      </c>
      <c r="HV116" s="82">
        <f t="shared" si="397"/>
        <v>1.8381631377383072E-2</v>
      </c>
      <c r="HW116" s="82"/>
      <c r="HX116" s="186">
        <f t="shared" si="398"/>
        <v>-8.9437780377263266E-7</v>
      </c>
      <c r="HY116" s="186">
        <f t="shared" si="399"/>
        <v>1.6947014120273929E-12</v>
      </c>
      <c r="HZ116" s="186">
        <f t="shared" si="400"/>
        <v>2.7255748293409257E-5</v>
      </c>
      <c r="IA116" s="186">
        <f t="shared" si="401"/>
        <v>7.5434463123174804E-9</v>
      </c>
      <c r="IB116" s="82">
        <f t="shared" si="402"/>
        <v>2.2870869014279114</v>
      </c>
      <c r="IC116" s="82" t="e">
        <f t="shared" ca="1" si="403"/>
        <v>#REF!</v>
      </c>
      <c r="ID116" s="82" t="e">
        <f ca="1">ID$8+ID$9*IE116+ID$10*#REF!+ID$11*EW116/(EW116+EU116)</f>
        <v>#REF!</v>
      </c>
      <c r="IE116" s="82" t="e">
        <f t="shared" ca="1" si="404"/>
        <v>#REF!</v>
      </c>
      <c r="IF116" s="82" t="e">
        <f ca="1">IF$8+IF$9*IE116+IF$10*#REF!+IF$11*(EW116/(EW116+EU116))</f>
        <v>#REF!</v>
      </c>
      <c r="IG116" s="82" t="e">
        <f t="shared" ca="1" si="405"/>
        <v>#REF!</v>
      </c>
      <c r="IH116" s="184">
        <f t="shared" si="406"/>
        <v>3.3984638938063041E-2</v>
      </c>
      <c r="II116" s="187">
        <f t="shared" si="407"/>
        <v>-25</v>
      </c>
      <c r="IJ116" s="187"/>
      <c r="IK116" s="82">
        <f t="shared" si="408"/>
        <v>2.0730996057169504</v>
      </c>
      <c r="IL116" s="187">
        <f t="shared" si="409"/>
        <v>1925.2335571339672</v>
      </c>
      <c r="IM116" s="186">
        <f t="shared" si="410"/>
        <v>1.2134140157170286E-5</v>
      </c>
    </row>
    <row r="117" spans="1:247" ht="14" x14ac:dyDescent="0.2">
      <c r="A117" s="189">
        <v>2001</v>
      </c>
      <c r="F117" s="193">
        <v>50.02</v>
      </c>
      <c r="G117" s="193">
        <v>1.46</v>
      </c>
      <c r="H117" s="193">
        <v>16.5</v>
      </c>
      <c r="I117" s="193">
        <v>10.8</v>
      </c>
      <c r="J117" s="193">
        <v>0.14000000000000001</v>
      </c>
      <c r="K117" s="193">
        <v>4.9000000000000004</v>
      </c>
      <c r="L117" s="193">
        <v>10.199999999999999</v>
      </c>
      <c r="M117" s="193">
        <v>3.5</v>
      </c>
      <c r="N117" s="193">
        <v>2.02</v>
      </c>
      <c r="O117" s="198">
        <v>0.31</v>
      </c>
      <c r="P117" s="198">
        <v>0.41</v>
      </c>
      <c r="Q117" s="194">
        <v>1.5</v>
      </c>
      <c r="R117" s="176" t="e">
        <f t="shared" ca="1" si="216"/>
        <v>#NUM!</v>
      </c>
      <c r="T117" s="4">
        <v>48.03</v>
      </c>
      <c r="U117" s="4">
        <v>1.19</v>
      </c>
      <c r="V117" s="4">
        <v>5.93</v>
      </c>
      <c r="W117" s="4">
        <v>7.9464294070008101</v>
      </c>
      <c r="X117" s="4">
        <v>0.2</v>
      </c>
      <c r="Y117" s="4">
        <v>13.61</v>
      </c>
      <c r="Z117" s="4">
        <v>21.98</v>
      </c>
      <c r="AA117" s="4">
        <v>0.1</v>
      </c>
      <c r="AB117" s="4">
        <v>0.26</v>
      </c>
      <c r="AC117" s="4">
        <v>0</v>
      </c>
      <c r="AE117" s="177">
        <f t="shared" ca="1" si="217"/>
        <v>1326.8187833396787</v>
      </c>
      <c r="AF117" s="178">
        <f t="shared" ca="1" si="218"/>
        <v>1053.6687833396786</v>
      </c>
      <c r="AG117" s="178">
        <f t="shared" ca="1" si="219"/>
        <v>-2.302187159287469</v>
      </c>
      <c r="AH117" s="175"/>
      <c r="AI117" s="179">
        <f t="shared" ca="1" si="220"/>
        <v>1358.0993372015405</v>
      </c>
      <c r="AJ117" s="179">
        <f t="shared" ca="1" si="221"/>
        <v>-4.103435039810134</v>
      </c>
      <c r="AK117" s="179"/>
      <c r="AL117" s="179">
        <f t="shared" si="222"/>
        <v>1369.3490229163617</v>
      </c>
      <c r="AM117" s="179">
        <f t="shared" si="223"/>
        <v>-2.8157750016875545</v>
      </c>
      <c r="AN117" s="180"/>
      <c r="AO117" s="179">
        <f t="shared" ca="1" si="224"/>
        <v>1310.8367549967327</v>
      </c>
      <c r="AP117" s="179">
        <f t="shared" ca="1" si="225"/>
        <v>1037.6867549967328</v>
      </c>
      <c r="AQ117" s="179">
        <f t="shared" ca="1" si="226"/>
        <v>-5.7055473226397906</v>
      </c>
      <c r="AR117" s="179"/>
      <c r="AS117" s="179">
        <f t="shared" ca="1" si="227"/>
        <v>1329.4495977427628</v>
      </c>
      <c r="AT117" s="179">
        <f t="shared" ca="1" si="228"/>
        <v>1056.2995977427627</v>
      </c>
      <c r="AU117" s="181">
        <f t="shared" ca="1" si="229"/>
        <v>-5.0746071033227382</v>
      </c>
      <c r="AV117" s="80"/>
      <c r="AW117" s="181">
        <f t="shared" si="230"/>
        <v>1358.6418014236899</v>
      </c>
      <c r="AX117" s="181">
        <f t="shared" si="231"/>
        <v>1085.49180142369</v>
      </c>
      <c r="AY117" s="181">
        <f t="shared" ca="1" si="232"/>
        <v>1358.0993372015405</v>
      </c>
      <c r="AZ117" s="181">
        <f t="shared" ca="1" si="233"/>
        <v>1084.9493372015404</v>
      </c>
      <c r="BA117" s="181">
        <f t="shared" ca="1" si="234"/>
        <v>-4.103435039810134</v>
      </c>
      <c r="BB117" s="181"/>
      <c r="BC117" s="181">
        <f t="shared" si="235"/>
        <v>1369.3490229163617</v>
      </c>
      <c r="BD117" s="181">
        <f t="shared" si="236"/>
        <v>-2.8157750016875545</v>
      </c>
      <c r="BE117" s="181">
        <f t="shared" si="237"/>
        <v>1096.1990229163616</v>
      </c>
      <c r="BF117" s="181"/>
      <c r="BG117" s="181">
        <f t="shared" ca="1" si="238"/>
        <v>-2.7875065252875113</v>
      </c>
      <c r="BH117" s="181">
        <f t="shared" ca="1" si="239"/>
        <v>0.47832377175145457</v>
      </c>
      <c r="BI117" s="181">
        <f t="shared" ca="1" si="240"/>
        <v>1045.8755081115314</v>
      </c>
      <c r="BJ117" s="181">
        <f t="shared" ca="1" si="241"/>
        <v>1064.5934353765506</v>
      </c>
      <c r="BK117" s="181">
        <f t="shared" ca="1" si="242"/>
        <v>1064.5934353765506</v>
      </c>
      <c r="BL117" s="181"/>
      <c r="BM117" s="181">
        <f t="shared" si="243"/>
        <v>1124.651817189173</v>
      </c>
      <c r="BN117" s="180"/>
      <c r="BO117" s="182">
        <f t="shared" ca="1" si="244"/>
        <v>1.0034364277254146</v>
      </c>
      <c r="BP117" s="182">
        <f t="shared" ca="1" si="245"/>
        <v>0.96576724983294959</v>
      </c>
      <c r="BQ117" s="182">
        <f t="shared" ca="1" si="246"/>
        <v>0.13288298888485917</v>
      </c>
      <c r="BR117" s="182">
        <f t="shared" ca="1" si="247"/>
        <v>1.2644877928288663E-2</v>
      </c>
      <c r="BS117" s="182">
        <f t="shared" ca="1" si="248"/>
        <v>1.598028128145813E-2</v>
      </c>
      <c r="BT117" s="182">
        <f t="shared" ca="1" si="249"/>
        <v>5.0584986693708291E-2</v>
      </c>
      <c r="BU117" s="182">
        <f t="shared" si="250"/>
        <v>8.7733587921169615E-2</v>
      </c>
      <c r="BV117" s="181">
        <f t="shared" ca="1" si="251"/>
        <v>1.2655939725424334</v>
      </c>
      <c r="BW117" s="180"/>
      <c r="BX117" s="182">
        <f t="shared" si="252"/>
        <v>0.75929153031855701</v>
      </c>
      <c r="BY117" s="182">
        <f t="shared" si="253"/>
        <v>0.12775629252296972</v>
      </c>
      <c r="BZ117" s="182">
        <f t="shared" si="254"/>
        <v>6.5607372536103992E-2</v>
      </c>
      <c r="CA117" s="182">
        <f t="shared" si="255"/>
        <v>7.3049257999470117E-3</v>
      </c>
      <c r="CB117" s="182">
        <f t="shared" si="256"/>
        <v>6.2399083433767405E-2</v>
      </c>
      <c r="CC117" s="182">
        <f t="shared" si="257"/>
        <v>0</v>
      </c>
      <c r="CD117" s="182">
        <f t="shared" si="258"/>
        <v>1.0223592046113452</v>
      </c>
      <c r="CE117" s="182">
        <f t="shared" si="259"/>
        <v>0.26490260493580409</v>
      </c>
      <c r="CF117" s="180"/>
      <c r="CG117" s="181">
        <f t="shared" ca="1" si="260"/>
        <v>2.3446727896380253</v>
      </c>
      <c r="CH117" s="181">
        <f t="shared" ca="1" si="261"/>
        <v>-4.5053948644477124</v>
      </c>
      <c r="CI117" s="181">
        <f t="shared" ca="1" si="262"/>
        <v>3.9703321759641268</v>
      </c>
      <c r="CJ117" s="181">
        <f t="shared" ca="1" si="263"/>
        <v>1075.87274032203</v>
      </c>
      <c r="CK117" s="183">
        <f t="shared" ca="1" si="264"/>
        <v>0.25341178171105505</v>
      </c>
      <c r="CL117" s="79"/>
      <c r="CM117" s="181">
        <f t="shared" si="265"/>
        <v>0.30902616539838412</v>
      </c>
      <c r="CN117" s="181">
        <f t="shared" si="266"/>
        <v>-3.2121617397052542E-2</v>
      </c>
      <c r="CO117" s="181">
        <f t="shared" ca="1" si="267"/>
        <v>826.92243120527917</v>
      </c>
      <c r="CP117" s="184"/>
      <c r="CQ117" s="80">
        <f t="shared" si="268"/>
        <v>0.83249700836990703</v>
      </c>
      <c r="CR117" s="80">
        <f t="shared" si="269"/>
        <v>1.8277690701412639E-2</v>
      </c>
      <c r="CS117" s="80">
        <f t="shared" si="270"/>
        <v>0.32365316150292761</v>
      </c>
      <c r="CT117" s="80">
        <f t="shared" si="271"/>
        <v>0.15032068412613575</v>
      </c>
      <c r="CU117" s="80">
        <f t="shared" si="272"/>
        <v>1.9735682819383262E-3</v>
      </c>
      <c r="CV117" s="80">
        <f t="shared" si="273"/>
        <v>0.12157481565288157</v>
      </c>
      <c r="CW117" s="80">
        <f t="shared" si="274"/>
        <v>0.18189145716456184</v>
      </c>
      <c r="CX117" s="80">
        <f t="shared" si="275"/>
        <v>0.11294166240446345</v>
      </c>
      <c r="CY117" s="80">
        <f t="shared" si="276"/>
        <v>4.2889294662193725E-2</v>
      </c>
      <c r="CZ117" s="80">
        <f t="shared" si="277"/>
        <v>4.0789956723171726E-3</v>
      </c>
      <c r="DA117" s="80">
        <f t="shared" si="278"/>
        <v>5.7772110161550538E-3</v>
      </c>
      <c r="DB117" s="80">
        <f t="shared" si="279"/>
        <v>1.7958755495548941</v>
      </c>
      <c r="DC117" s="80"/>
      <c r="DD117" s="80">
        <f t="shared" si="280"/>
        <v>0.46356052265216291</v>
      </c>
      <c r="DE117" s="80">
        <f t="shared" si="281"/>
        <v>1.017759315557403E-2</v>
      </c>
      <c r="DF117" s="80">
        <f t="shared" si="282"/>
        <v>0.18022026168970601</v>
      </c>
      <c r="DG117" s="80">
        <f t="shared" si="283"/>
        <v>8.3703285655508025E-2</v>
      </c>
      <c r="DH117" s="80">
        <f t="shared" si="284"/>
        <v>1.0989449031852307E-3</v>
      </c>
      <c r="DI117" s="80">
        <f t="shared" si="285"/>
        <v>6.7696681812397172E-2</v>
      </c>
      <c r="DJ117" s="80">
        <f t="shared" si="286"/>
        <v>0.1012828852253395</v>
      </c>
      <c r="DK117" s="80">
        <f t="shared" si="287"/>
        <v>6.2889470505044689E-2</v>
      </c>
      <c r="DL117" s="80">
        <f t="shared" si="288"/>
        <v>2.3882108463932142E-2</v>
      </c>
      <c r="DM117" s="80">
        <f t="shared" si="289"/>
        <v>2.2713131059266035E-3</v>
      </c>
      <c r="DN117" s="80">
        <f t="shared" si="290"/>
        <v>3.2169328312237058E-3</v>
      </c>
      <c r="DO117" s="80">
        <f t="shared" si="291"/>
        <v>0.99999999999999989</v>
      </c>
      <c r="DP117" s="80">
        <f t="shared" si="292"/>
        <v>44.713802086349844</v>
      </c>
      <c r="DQ117" s="80">
        <f t="shared" si="293"/>
        <v>0.79937687548993663</v>
      </c>
      <c r="DR117" s="80">
        <f t="shared" si="294"/>
        <v>1.4897569818274685E-2</v>
      </c>
      <c r="DS117" s="80">
        <f t="shared" si="295"/>
        <v>5.8159492354920017E-2</v>
      </c>
      <c r="DT117" s="80">
        <f t="shared" si="296"/>
        <v>0.11060302822411157</v>
      </c>
      <c r="DU117" s="80">
        <f t="shared" si="297"/>
        <v>2.8193832599118945E-3</v>
      </c>
      <c r="DV117" s="80">
        <f t="shared" si="298"/>
        <v>0.33768025327259554</v>
      </c>
      <c r="DW117" s="80">
        <f t="shared" si="299"/>
        <v>0.39195825769383036</v>
      </c>
      <c r="DX117" s="80">
        <f t="shared" si="300"/>
        <v>1.6134523200637637E-3</v>
      </c>
      <c r="DY117" s="80">
        <f t="shared" si="301"/>
        <v>2.7602021317253388E-3</v>
      </c>
      <c r="DZ117" s="80">
        <f t="shared" si="302"/>
        <v>0</v>
      </c>
      <c r="EA117" s="80">
        <f t="shared" si="303"/>
        <v>1.7198685145653696</v>
      </c>
      <c r="EB117" s="80"/>
      <c r="EC117" s="80">
        <f t="shared" si="304"/>
        <v>1.5987537509798733</v>
      </c>
      <c r="ED117" s="80">
        <f t="shared" si="305"/>
        <v>2.9795139636549371E-2</v>
      </c>
      <c r="EE117" s="80">
        <f t="shared" si="306"/>
        <v>0.17447847706476005</v>
      </c>
      <c r="EF117" s="80">
        <f t="shared" si="307"/>
        <v>0.11060302822411157</v>
      </c>
      <c r="EG117" s="80">
        <f t="shared" si="308"/>
        <v>2.8193832599118945E-3</v>
      </c>
      <c r="EH117" s="80">
        <f t="shared" si="309"/>
        <v>0.33768025327259554</v>
      </c>
      <c r="EI117" s="80">
        <f t="shared" si="310"/>
        <v>0.39195825769383036</v>
      </c>
      <c r="EJ117" s="80">
        <f t="shared" si="311"/>
        <v>1.6134523200637637E-3</v>
      </c>
      <c r="EK117" s="80">
        <f t="shared" si="312"/>
        <v>2.7602021317253388E-3</v>
      </c>
      <c r="EL117" s="80">
        <f t="shared" si="313"/>
        <v>0</v>
      </c>
      <c r="EM117" s="80">
        <f t="shared" si="314"/>
        <v>2.6504619445834217</v>
      </c>
      <c r="EN117" s="80">
        <f t="shared" si="315"/>
        <v>2.2637563283116791</v>
      </c>
      <c r="EO117" s="80"/>
      <c r="EP117" s="80">
        <f t="shared" si="316"/>
        <v>1.8095944605963612</v>
      </c>
      <c r="EQ117" s="80">
        <f t="shared" si="317"/>
        <v>3.3724467952584387E-2</v>
      </c>
      <c r="ER117" s="80">
        <f t="shared" si="318"/>
        <v>0.1904055394036388</v>
      </c>
      <c r="ES117" s="80">
        <f t="shared" si="319"/>
        <v>7.2912298336051007E-2</v>
      </c>
      <c r="ET117" s="80">
        <f t="shared" si="320"/>
        <v>0.26331783773968981</v>
      </c>
      <c r="EU117" s="80">
        <f t="shared" si="321"/>
        <v>0.25037830507276781</v>
      </c>
      <c r="EV117" s="80">
        <f t="shared" si="322"/>
        <v>6.3823966965615622E-3</v>
      </c>
      <c r="EW117" s="80">
        <f t="shared" si="323"/>
        <v>0.76442581029172874</v>
      </c>
      <c r="EX117" s="80">
        <f t="shared" si="324"/>
        <v>0.88729798628842838</v>
      </c>
      <c r="EY117" s="80">
        <f t="shared" si="325"/>
        <v>7.3049257999470117E-3</v>
      </c>
      <c r="EZ117" s="80">
        <f t="shared" si="326"/>
        <v>1.2496850086225244E-2</v>
      </c>
      <c r="FA117" s="80">
        <f t="shared" si="327"/>
        <v>0</v>
      </c>
      <c r="FB117" s="80">
        <f t="shared" si="328"/>
        <v>4.0349230405242942</v>
      </c>
      <c r="FC117" s="80">
        <f t="shared" si="329"/>
        <v>5.7349230962366035E-2</v>
      </c>
      <c r="FD117" s="80">
        <f t="shared" si="330"/>
        <v>0.1038623245307484</v>
      </c>
      <c r="FE117" s="80">
        <f t="shared" si="331"/>
        <v>7.3049257999470117E-3</v>
      </c>
      <c r="FF117" s="80">
        <f t="shared" si="332"/>
        <v>6.5607372536103992E-2</v>
      </c>
      <c r="FG117" s="80">
        <f t="shared" si="333"/>
        <v>6.2399083433767405E-2</v>
      </c>
      <c r="FH117" s="80">
        <f t="shared" si="334"/>
        <v>0</v>
      </c>
      <c r="FI117" s="184">
        <f t="shared" si="335"/>
        <v>0.75929153031855701</v>
      </c>
      <c r="FJ117" s="80">
        <f t="shared" si="336"/>
        <v>0.12775629252296972</v>
      </c>
      <c r="FK117" s="80">
        <f t="shared" si="337"/>
        <v>1.022359204611345</v>
      </c>
      <c r="FL117" s="80">
        <f t="shared" si="338"/>
        <v>0.7592915303185569</v>
      </c>
      <c r="FM117" s="80">
        <f t="shared" si="339"/>
        <v>1.0983822887829122</v>
      </c>
      <c r="FN117" s="80">
        <f t="shared" si="340"/>
        <v>-4.3415528701180914</v>
      </c>
      <c r="FO117" s="80">
        <f t="shared" si="341"/>
        <v>-4.3415528701180914</v>
      </c>
      <c r="FP117" s="80">
        <f t="shared" si="342"/>
        <v>0.44713802086349841</v>
      </c>
      <c r="FQ117" s="185">
        <f t="shared" ca="1" si="343"/>
        <v>1358.0993372015405</v>
      </c>
      <c r="FR117" s="185">
        <f t="shared" ca="1" si="344"/>
        <v>-4.103435039810134</v>
      </c>
      <c r="FS117" s="80">
        <f t="shared" ca="1" si="345"/>
        <v>0.13580993372015404</v>
      </c>
      <c r="FT117" s="184">
        <f t="shared" ca="1" si="346"/>
        <v>0.27454251115616279</v>
      </c>
      <c r="FU117" s="184">
        <f t="shared" ca="1" si="347"/>
        <v>5.6818977474986534</v>
      </c>
      <c r="FV117" s="80">
        <f t="shared" si="348"/>
        <v>169.11864171268638</v>
      </c>
      <c r="FW117" s="80">
        <f t="shared" si="349"/>
        <v>7.9749298105960487E-2</v>
      </c>
      <c r="FX117" s="184">
        <f t="shared" si="350"/>
        <v>75.327425137329371</v>
      </c>
      <c r="FY117" s="184">
        <f t="shared" si="351"/>
        <v>314.3618576837834</v>
      </c>
      <c r="FZ117" s="184">
        <f t="shared" si="352"/>
        <v>1.6611494615586205E-3</v>
      </c>
      <c r="GA117" s="184">
        <f t="shared" si="353"/>
        <v>0.26490260493580409</v>
      </c>
      <c r="GB117" s="80">
        <f t="shared" si="354"/>
        <v>0.90098530878493699</v>
      </c>
      <c r="GC117" s="80">
        <f t="shared" si="355"/>
        <v>0.16398599725100144</v>
      </c>
      <c r="GD117" s="80">
        <f t="shared" si="356"/>
        <v>0.13106176499105543</v>
      </c>
      <c r="GE117" s="80">
        <f t="shared" si="357"/>
        <v>0.89336323371136461</v>
      </c>
      <c r="GF117" s="80">
        <f t="shared" si="358"/>
        <v>6.4091650690765833E-2</v>
      </c>
      <c r="GG117" s="80">
        <f t="shared" si="359"/>
        <v>0.19302907411040177</v>
      </c>
      <c r="GH117" s="80">
        <f t="shared" si="360"/>
        <v>0.86893823500894452</v>
      </c>
      <c r="GI117" s="80">
        <f t="shared" si="361"/>
        <v>0.37925372103632593</v>
      </c>
      <c r="GJ117" s="80">
        <f t="shared" si="362"/>
        <v>-1.9112714168570945E-2</v>
      </c>
      <c r="GK117" s="80">
        <f t="shared" si="363"/>
        <v>3.4450057489102043E-2</v>
      </c>
      <c r="GL117" s="80">
        <f t="shared" si="364"/>
        <v>3.4450057489102043E-2</v>
      </c>
      <c r="GM117" s="80">
        <f t="shared" si="365"/>
        <v>0.15857901662129972</v>
      </c>
      <c r="GN117" s="80">
        <f t="shared" si="366"/>
        <v>6.4564633725960968E-2</v>
      </c>
      <c r="GO117" s="80">
        <f t="shared" si="367"/>
        <v>0.69986117656576774</v>
      </c>
      <c r="GP117" s="80">
        <f t="shared" si="368"/>
        <v>0.88729798628842838</v>
      </c>
      <c r="GQ117" s="80">
        <f t="shared" si="369"/>
        <v>7.3049257999470117E-3</v>
      </c>
      <c r="GR117" s="80">
        <f t="shared" si="370"/>
        <v>440.28472828036041</v>
      </c>
      <c r="GS117" s="80">
        <f t="shared" si="371"/>
        <v>11.749915982911212</v>
      </c>
      <c r="GT117" s="80">
        <f t="shared" si="372"/>
        <v>2.2425628460797236</v>
      </c>
      <c r="GU117" s="80">
        <f t="shared" si="373"/>
        <v>9.2225397045028625E-6</v>
      </c>
      <c r="GV117" s="80">
        <f t="shared" si="374"/>
        <v>1892.3694267872847</v>
      </c>
      <c r="GW117" s="80">
        <f t="shared" si="375"/>
        <v>-8.1244951827964297E-3</v>
      </c>
      <c r="GX117" s="184">
        <f t="shared" ca="1" si="376"/>
        <v>16.944957175964145</v>
      </c>
      <c r="GY117" s="81" t="e">
        <f>#REF!</f>
        <v>#REF!</v>
      </c>
      <c r="GZ117" s="81" t="e">
        <f>#REF!</f>
        <v>#REF!</v>
      </c>
      <c r="HA117" s="81">
        <f t="shared" si="377"/>
        <v>5.52</v>
      </c>
      <c r="HB117" s="81">
        <f t="shared" si="378"/>
        <v>4.7842989604799939</v>
      </c>
      <c r="HC117" s="81" t="e">
        <f t="shared" si="379"/>
        <v>#REF!</v>
      </c>
      <c r="HD117" s="80">
        <f t="shared" si="380"/>
        <v>440.28472828036041</v>
      </c>
      <c r="HE117" s="80">
        <f t="shared" si="381"/>
        <v>11.749915982911212</v>
      </c>
      <c r="HF117" s="81">
        <f t="shared" si="382"/>
        <v>0.22765413559747572</v>
      </c>
      <c r="HG117" s="81"/>
      <c r="HH117" s="82">
        <f t="shared" si="383"/>
        <v>0.19941147080696334</v>
      </c>
      <c r="HI117" s="82">
        <f t="shared" si="384"/>
        <v>0.76442581029172874</v>
      </c>
      <c r="HJ117" s="82">
        <f t="shared" si="385"/>
        <v>7.3049257999470117E-3</v>
      </c>
      <c r="HK117" s="82">
        <f t="shared" si="386"/>
        <v>0</v>
      </c>
      <c r="HL117" s="82">
        <f t="shared" si="387"/>
        <v>5.004430516241902E-2</v>
      </c>
      <c r="HM117" s="82">
        <f t="shared" si="388"/>
        <v>0</v>
      </c>
      <c r="HN117" s="82">
        <f t="shared" si="389"/>
        <v>0</v>
      </c>
      <c r="HO117" s="82">
        <f t="shared" si="390"/>
        <v>7.2912298336051007E-2</v>
      </c>
      <c r="HP117" s="82">
        <f t="shared" si="391"/>
        <v>0.14036123424121977</v>
      </c>
      <c r="HQ117" s="82">
        <f t="shared" si="392"/>
        <v>0.20689329487198432</v>
      </c>
      <c r="HR117" s="82">
        <f t="shared" si="393"/>
        <v>0.55271007237739611</v>
      </c>
      <c r="HS117" s="82">
        <f t="shared" si="394"/>
        <v>0.14418237450739343</v>
      </c>
      <c r="HT117" s="82">
        <f t="shared" si="395"/>
        <v>8.3591137123676509E-2</v>
      </c>
      <c r="HU117" s="82">
        <f t="shared" si="396"/>
        <v>2.1805950787948232E-2</v>
      </c>
      <c r="HV117" s="82">
        <f t="shared" si="397"/>
        <v>7.3049257999470117E-3</v>
      </c>
      <c r="HW117" s="82"/>
      <c r="HX117" s="186">
        <f t="shared" si="398"/>
        <v>-8.7865227535919993E-7</v>
      </c>
      <c r="HY117" s="186">
        <f t="shared" si="399"/>
        <v>1.6286782260147092E-12</v>
      </c>
      <c r="HZ117" s="186">
        <f t="shared" si="400"/>
        <v>2.6967768938342027E-5</v>
      </c>
      <c r="IA117" s="186">
        <f t="shared" si="401"/>
        <v>7.6120917479613564E-9</v>
      </c>
      <c r="IB117" s="82">
        <f t="shared" si="402"/>
        <v>2.2425628460797236</v>
      </c>
      <c r="IC117" s="82" t="e">
        <f t="shared" ca="1" si="403"/>
        <v>#REF!</v>
      </c>
      <c r="ID117" s="82" t="e">
        <f ca="1">ID$8+ID$9*IE117+ID$10*#REF!+ID$11*EW117/(EW117+EU117)</f>
        <v>#REF!</v>
      </c>
      <c r="IE117" s="82" t="e">
        <f t="shared" ca="1" si="404"/>
        <v>#REF!</v>
      </c>
      <c r="IF117" s="82" t="e">
        <f ca="1">IF$8+IF$9*IE117+IF$10*#REF!+IF$11*(EW117/(EW117+EU117))</f>
        <v>#REF!</v>
      </c>
      <c r="IG117" s="82" t="e">
        <f t="shared" ca="1" si="405"/>
        <v>#REF!</v>
      </c>
      <c r="IH117" s="184">
        <f t="shared" si="406"/>
        <v>7.9749298105960487E-2</v>
      </c>
      <c r="II117" s="187">
        <f t="shared" si="407"/>
        <v>-25</v>
      </c>
      <c r="IJ117" s="187"/>
      <c r="IK117" s="82">
        <f t="shared" si="408"/>
        <v>2.0714127942028568</v>
      </c>
      <c r="IL117" s="187">
        <f t="shared" si="409"/>
        <v>1892.3694267872847</v>
      </c>
      <c r="IM117" s="186">
        <f t="shared" si="410"/>
        <v>1.2378280393996183E-5</v>
      </c>
    </row>
    <row r="118" spans="1:247" ht="14" x14ac:dyDescent="0.2">
      <c r="A118" s="189">
        <v>2001</v>
      </c>
      <c r="F118" s="193">
        <v>50.02</v>
      </c>
      <c r="G118" s="193">
        <v>1.46</v>
      </c>
      <c r="H118" s="193">
        <v>16.5</v>
      </c>
      <c r="I118" s="193">
        <v>10.8</v>
      </c>
      <c r="J118" s="193">
        <v>0.14000000000000001</v>
      </c>
      <c r="K118" s="193">
        <v>4.9000000000000004</v>
      </c>
      <c r="L118" s="193">
        <v>10.199999999999999</v>
      </c>
      <c r="M118" s="193">
        <v>3.5</v>
      </c>
      <c r="N118" s="193">
        <v>2.02</v>
      </c>
      <c r="O118" s="198">
        <v>0.31</v>
      </c>
      <c r="P118" s="198">
        <v>0.41</v>
      </c>
      <c r="Q118" s="194">
        <v>1.5</v>
      </c>
      <c r="R118" s="176">
        <f t="shared" ca="1" si="216"/>
        <v>5.7327960588239399</v>
      </c>
      <c r="T118" s="4">
        <v>51.06</v>
      </c>
      <c r="U118" s="4">
        <v>0.72</v>
      </c>
      <c r="V118" s="4">
        <v>3.17</v>
      </c>
      <c r="W118" s="4">
        <v>6.8688607936650765</v>
      </c>
      <c r="X118" s="4">
        <v>0.16</v>
      </c>
      <c r="Y118" s="4">
        <v>15.08</v>
      </c>
      <c r="Z118" s="4">
        <v>21.93</v>
      </c>
      <c r="AA118" s="4">
        <v>0.25</v>
      </c>
      <c r="AB118" s="4">
        <v>0.17</v>
      </c>
      <c r="AC118" s="4">
        <v>0</v>
      </c>
      <c r="AE118" s="177">
        <f t="shared" ca="1" si="217"/>
        <v>1368.7587287810836</v>
      </c>
      <c r="AF118" s="178">
        <f t="shared" ca="1" si="218"/>
        <v>1095.6087287810838</v>
      </c>
      <c r="AG118" s="178">
        <f t="shared" ca="1" si="219"/>
        <v>2.4321406375843373</v>
      </c>
      <c r="AH118" s="175"/>
      <c r="AI118" s="179">
        <f t="shared" ca="1" si="220"/>
        <v>1407.8092502620475</v>
      </c>
      <c r="AJ118" s="179">
        <f t="shared" ca="1" si="221"/>
        <v>2.2206358999923657</v>
      </c>
      <c r="AK118" s="179"/>
      <c r="AL118" s="179">
        <f t="shared" si="222"/>
        <v>1397.2304097908893</v>
      </c>
      <c r="AM118" s="179">
        <f t="shared" si="223"/>
        <v>1.7895367705631609</v>
      </c>
      <c r="AN118" s="180"/>
      <c r="AO118" s="179">
        <f t="shared" ca="1" si="224"/>
        <v>1358.486994686551</v>
      </c>
      <c r="AP118" s="179">
        <f t="shared" ca="1" si="225"/>
        <v>1085.336994686551</v>
      </c>
      <c r="AQ118" s="179">
        <f t="shared" ca="1" si="226"/>
        <v>0.38617838320692055</v>
      </c>
      <c r="AR118" s="179"/>
      <c r="AS118" s="179">
        <f t="shared" ca="1" si="227"/>
        <v>1385.0325869549058</v>
      </c>
      <c r="AT118" s="179">
        <f t="shared" ca="1" si="228"/>
        <v>1111.8825869549059</v>
      </c>
      <c r="AU118" s="181">
        <f t="shared" ca="1" si="229"/>
        <v>1.3734965969829735</v>
      </c>
      <c r="AV118" s="80"/>
      <c r="AW118" s="181">
        <f t="shared" si="230"/>
        <v>1399.9074112132232</v>
      </c>
      <c r="AX118" s="181">
        <f t="shared" si="231"/>
        <v>1126.7574112132233</v>
      </c>
      <c r="AY118" s="181">
        <f t="shared" ca="1" si="232"/>
        <v>1407.8092502620475</v>
      </c>
      <c r="AZ118" s="181">
        <f t="shared" ca="1" si="233"/>
        <v>1134.6592502620474</v>
      </c>
      <c r="BA118" s="181">
        <f t="shared" ca="1" si="234"/>
        <v>2.2206358999923657</v>
      </c>
      <c r="BB118" s="181"/>
      <c r="BC118" s="181">
        <f t="shared" si="235"/>
        <v>1397.2304097908893</v>
      </c>
      <c r="BD118" s="181">
        <f t="shared" si="236"/>
        <v>1.7895367705631609</v>
      </c>
      <c r="BE118" s="181">
        <f t="shared" si="237"/>
        <v>1124.0804097908895</v>
      </c>
      <c r="BF118" s="181"/>
      <c r="BG118" s="181">
        <f t="shared" ca="1" si="238"/>
        <v>2.6530047828612084</v>
      </c>
      <c r="BH118" s="181">
        <f t="shared" ca="1" si="239"/>
        <v>4.534986601717379</v>
      </c>
      <c r="BI118" s="181">
        <f t="shared" ca="1" si="240"/>
        <v>1094.1244175087268</v>
      </c>
      <c r="BJ118" s="181">
        <f t="shared" ca="1" si="241"/>
        <v>1119.2686386964533</v>
      </c>
      <c r="BK118" s="181">
        <f t="shared" ca="1" si="242"/>
        <v>1119.2686386964533</v>
      </c>
      <c r="BL118" s="181"/>
      <c r="BM118" s="181">
        <f t="shared" si="243"/>
        <v>1148.3520100175829</v>
      </c>
      <c r="BN118" s="180"/>
      <c r="BO118" s="182">
        <f t="shared" ca="1" si="244"/>
        <v>0.88533364250388513</v>
      </c>
      <c r="BP118" s="182">
        <f t="shared" ca="1" si="245"/>
        <v>0.8116803601277941</v>
      </c>
      <c r="BQ118" s="182">
        <f t="shared" ca="1" si="246"/>
        <v>8.594939182989593E-2</v>
      </c>
      <c r="BR118" s="182">
        <f t="shared" ca="1" si="247"/>
        <v>1.0242651256924267E-2</v>
      </c>
      <c r="BS118" s="182">
        <f t="shared" ca="1" si="248"/>
        <v>1.5997804680005979E-2</v>
      </c>
      <c r="BT118" s="182">
        <f t="shared" ca="1" si="249"/>
        <v>5.5917767877179364E-2</v>
      </c>
      <c r="BU118" s="182">
        <f t="shared" si="250"/>
        <v>8.7733587921169615E-2</v>
      </c>
      <c r="BV118" s="181">
        <f t="shared" ca="1" si="251"/>
        <v>1.0675215636929694</v>
      </c>
      <c r="BW118" s="180"/>
      <c r="BX118" s="182">
        <f t="shared" si="252"/>
        <v>0.81499984331700814</v>
      </c>
      <c r="BY118" s="182">
        <f t="shared" si="253"/>
        <v>0.11838171108616286</v>
      </c>
      <c r="BZ118" s="182">
        <f t="shared" si="254"/>
        <v>2.3829784505586822E-2</v>
      </c>
      <c r="CA118" s="182">
        <f t="shared" si="255"/>
        <v>1.80621904240773E-2</v>
      </c>
      <c r="CB118" s="182">
        <f t="shared" si="256"/>
        <v>3.6748770643144968E-2</v>
      </c>
      <c r="CC118" s="182">
        <f t="shared" si="257"/>
        <v>0</v>
      </c>
      <c r="CD118" s="182">
        <f t="shared" si="258"/>
        <v>1.01202229997598</v>
      </c>
      <c r="CE118" s="182">
        <f t="shared" si="259"/>
        <v>0.20665965399940364</v>
      </c>
      <c r="CF118" s="180"/>
      <c r="CG118" s="181">
        <f t="shared" ca="1" si="260"/>
        <v>1.1360494838372688</v>
      </c>
      <c r="CH118" s="181">
        <f t="shared" ca="1" si="261"/>
        <v>-0.5551387422560623</v>
      </c>
      <c r="CI118" s="181">
        <f t="shared" ca="1" si="262"/>
        <v>3.5799333945081235</v>
      </c>
      <c r="CJ118" s="181">
        <f t="shared" ca="1" si="263"/>
        <v>1148.1902773125553</v>
      </c>
      <c r="CK118" s="183">
        <f t="shared" ca="1" si="264"/>
        <v>0.26499452757950687</v>
      </c>
      <c r="CL118" s="79"/>
      <c r="CM118" s="181">
        <f t="shared" si="265"/>
        <v>-1.0998004174220659</v>
      </c>
      <c r="CN118" s="181">
        <f t="shared" si="266"/>
        <v>-1.4017002245120647</v>
      </c>
      <c r="CO118" s="181">
        <f t="shared" ca="1" si="267"/>
        <v>881.55388403698578</v>
      </c>
      <c r="CP118" s="184"/>
      <c r="CQ118" s="80">
        <f t="shared" si="268"/>
        <v>0.83249700836990703</v>
      </c>
      <c r="CR118" s="80">
        <f t="shared" si="269"/>
        <v>1.8277690701412639E-2</v>
      </c>
      <c r="CS118" s="80">
        <f t="shared" si="270"/>
        <v>0.32365316150292761</v>
      </c>
      <c r="CT118" s="80">
        <f t="shared" si="271"/>
        <v>0.15032068412613575</v>
      </c>
      <c r="CU118" s="80">
        <f t="shared" si="272"/>
        <v>1.9735682819383262E-3</v>
      </c>
      <c r="CV118" s="80">
        <f t="shared" si="273"/>
        <v>0.12157481565288157</v>
      </c>
      <c r="CW118" s="80">
        <f t="shared" si="274"/>
        <v>0.18189145716456184</v>
      </c>
      <c r="CX118" s="80">
        <f t="shared" si="275"/>
        <v>0.11294166240446345</v>
      </c>
      <c r="CY118" s="80">
        <f t="shared" si="276"/>
        <v>4.2889294662193725E-2</v>
      </c>
      <c r="CZ118" s="80">
        <f t="shared" si="277"/>
        <v>4.0789956723171726E-3</v>
      </c>
      <c r="DA118" s="80">
        <f t="shared" si="278"/>
        <v>5.7772110161550538E-3</v>
      </c>
      <c r="DB118" s="80">
        <f t="shared" si="279"/>
        <v>1.7958755495548941</v>
      </c>
      <c r="DC118" s="80"/>
      <c r="DD118" s="80">
        <f t="shared" si="280"/>
        <v>0.46356052265216291</v>
      </c>
      <c r="DE118" s="80">
        <f t="shared" si="281"/>
        <v>1.017759315557403E-2</v>
      </c>
      <c r="DF118" s="80">
        <f t="shared" si="282"/>
        <v>0.18022026168970601</v>
      </c>
      <c r="DG118" s="80">
        <f t="shared" si="283"/>
        <v>8.3703285655508025E-2</v>
      </c>
      <c r="DH118" s="80">
        <f t="shared" si="284"/>
        <v>1.0989449031852307E-3</v>
      </c>
      <c r="DI118" s="80">
        <f t="shared" si="285"/>
        <v>6.7696681812397172E-2</v>
      </c>
      <c r="DJ118" s="80">
        <f t="shared" si="286"/>
        <v>0.1012828852253395</v>
      </c>
      <c r="DK118" s="80">
        <f t="shared" si="287"/>
        <v>6.2889470505044689E-2</v>
      </c>
      <c r="DL118" s="80">
        <f t="shared" si="288"/>
        <v>2.3882108463932142E-2</v>
      </c>
      <c r="DM118" s="80">
        <f t="shared" si="289"/>
        <v>2.2713131059266035E-3</v>
      </c>
      <c r="DN118" s="80">
        <f t="shared" si="290"/>
        <v>3.2169328312237058E-3</v>
      </c>
      <c r="DO118" s="80">
        <f t="shared" si="291"/>
        <v>0.99999999999999989</v>
      </c>
      <c r="DP118" s="80">
        <f t="shared" si="292"/>
        <v>44.713802086349844</v>
      </c>
      <c r="DQ118" s="80">
        <f t="shared" si="293"/>
        <v>0.84980602253833371</v>
      </c>
      <c r="DR118" s="80">
        <f t="shared" si="294"/>
        <v>9.0136556883678772E-3</v>
      </c>
      <c r="DS118" s="80">
        <f t="shared" si="295"/>
        <v>3.1090318847402439E-2</v>
      </c>
      <c r="DT118" s="80">
        <f t="shared" si="296"/>
        <v>9.5604801265826489E-2</v>
      </c>
      <c r="DU118" s="80">
        <f t="shared" si="297"/>
        <v>2.2555066079295153E-3</v>
      </c>
      <c r="DV118" s="80">
        <f t="shared" si="298"/>
        <v>0.37415269796846001</v>
      </c>
      <c r="DW118" s="80">
        <f t="shared" si="299"/>
        <v>0.39106663290380794</v>
      </c>
      <c r="DX118" s="80">
        <f t="shared" si="300"/>
        <v>4.0336308001594091E-3</v>
      </c>
      <c r="DY118" s="80">
        <f t="shared" si="301"/>
        <v>1.8047475476665677E-3</v>
      </c>
      <c r="DZ118" s="80">
        <f t="shared" si="302"/>
        <v>0</v>
      </c>
      <c r="EA118" s="80">
        <f t="shared" si="303"/>
        <v>1.758828014167954</v>
      </c>
      <c r="EB118" s="80"/>
      <c r="EC118" s="80">
        <f t="shared" si="304"/>
        <v>1.6996120450766674</v>
      </c>
      <c r="ED118" s="80">
        <f t="shared" si="305"/>
        <v>1.8027311376735754E-2</v>
      </c>
      <c r="EE118" s="80">
        <f t="shared" si="306"/>
        <v>9.3270956542207323E-2</v>
      </c>
      <c r="EF118" s="80">
        <f t="shared" si="307"/>
        <v>9.5604801265826489E-2</v>
      </c>
      <c r="EG118" s="80">
        <f t="shared" si="308"/>
        <v>2.2555066079295153E-3</v>
      </c>
      <c r="EH118" s="80">
        <f t="shared" si="309"/>
        <v>0.37415269796846001</v>
      </c>
      <c r="EI118" s="80">
        <f t="shared" si="310"/>
        <v>0.39106663290380794</v>
      </c>
      <c r="EJ118" s="80">
        <f t="shared" si="311"/>
        <v>4.0336308001594091E-3</v>
      </c>
      <c r="EK118" s="80">
        <f t="shared" si="312"/>
        <v>1.8047475476665677E-3</v>
      </c>
      <c r="EL118" s="80">
        <f t="shared" si="313"/>
        <v>0</v>
      </c>
      <c r="EM118" s="80">
        <f t="shared" si="314"/>
        <v>2.6798283300894603</v>
      </c>
      <c r="EN118" s="80">
        <f t="shared" si="315"/>
        <v>2.2389493881496891</v>
      </c>
      <c r="EO118" s="80"/>
      <c r="EP118" s="80">
        <f t="shared" si="316"/>
        <v>1.9026726742081232</v>
      </c>
      <c r="EQ118" s="80">
        <f t="shared" si="317"/>
        <v>2.0181118888463224E-2</v>
      </c>
      <c r="ER118" s="80">
        <f t="shared" si="318"/>
        <v>9.7327325791876751E-2</v>
      </c>
      <c r="ES118" s="80">
        <f t="shared" si="319"/>
        <v>4.1891974929664122E-2</v>
      </c>
      <c r="ET118" s="80">
        <f t="shared" si="320"/>
        <v>0.13921930072154087</v>
      </c>
      <c r="EU118" s="80">
        <f t="shared" si="321"/>
        <v>0.21405431129829483</v>
      </c>
      <c r="EV118" s="80">
        <f t="shared" si="322"/>
        <v>5.0499651397913695E-3</v>
      </c>
      <c r="EW118" s="80">
        <f t="shared" si="323"/>
        <v>0.83770895419103897</v>
      </c>
      <c r="EX118" s="80">
        <f t="shared" si="324"/>
        <v>0.87557839846573993</v>
      </c>
      <c r="EY118" s="80">
        <f t="shared" si="325"/>
        <v>1.80621904240773E-2</v>
      </c>
      <c r="EZ118" s="80">
        <f t="shared" si="326"/>
        <v>8.0814768352254276E-3</v>
      </c>
      <c r="FA118" s="80">
        <f t="shared" si="327"/>
        <v>0</v>
      </c>
      <c r="FB118" s="80">
        <f t="shared" si="328"/>
        <v>4.0206083901722947</v>
      </c>
      <c r="FC118" s="80">
        <f t="shared" si="329"/>
        <v>3.3135303509363487E-2</v>
      </c>
      <c r="FD118" s="80">
        <f t="shared" si="330"/>
        <v>6.1508273890096277E-2</v>
      </c>
      <c r="FE118" s="80">
        <f t="shared" si="331"/>
        <v>1.80621904240773E-2</v>
      </c>
      <c r="FF118" s="80">
        <f t="shared" si="332"/>
        <v>2.3829784505586822E-2</v>
      </c>
      <c r="FG118" s="80">
        <f t="shared" si="333"/>
        <v>3.6748770643144968E-2</v>
      </c>
      <c r="FH118" s="80">
        <f t="shared" si="334"/>
        <v>0</v>
      </c>
      <c r="FI118" s="184">
        <f t="shared" si="335"/>
        <v>0.81499984331700814</v>
      </c>
      <c r="FJ118" s="80">
        <f t="shared" si="336"/>
        <v>0.11838171108616286</v>
      </c>
      <c r="FK118" s="80">
        <f t="shared" si="337"/>
        <v>1.01202229997598</v>
      </c>
      <c r="FL118" s="80">
        <f t="shared" si="338"/>
        <v>0.81499984331700814</v>
      </c>
      <c r="FM118" s="80">
        <f t="shared" si="339"/>
        <v>2.0036542276398546</v>
      </c>
      <c r="FN118" s="80">
        <f t="shared" si="340"/>
        <v>-3.5070830506876027</v>
      </c>
      <c r="FO118" s="80">
        <f t="shared" si="341"/>
        <v>-3.5070830506876027</v>
      </c>
      <c r="FP118" s="80">
        <f t="shared" si="342"/>
        <v>0.44713802086349841</v>
      </c>
      <c r="FQ118" s="185">
        <f t="shared" ca="1" si="343"/>
        <v>1407.8092502620475</v>
      </c>
      <c r="FR118" s="185">
        <f t="shared" ca="1" si="344"/>
        <v>2.2206358999923657</v>
      </c>
      <c r="FS118" s="80">
        <f t="shared" ca="1" si="345"/>
        <v>0.14078092502620476</v>
      </c>
      <c r="FT118" s="184">
        <f t="shared" ca="1" si="346"/>
        <v>-0.83847615956968291</v>
      </c>
      <c r="FU118" s="184">
        <f t="shared" ca="1" si="347"/>
        <v>5.6648358440329316</v>
      </c>
      <c r="FV118" s="80">
        <f t="shared" si="348"/>
        <v>171.41147871792882</v>
      </c>
      <c r="FW118" s="80">
        <f t="shared" si="349"/>
        <v>9.0152168825590739E-2</v>
      </c>
      <c r="FX118" s="184">
        <f t="shared" si="350"/>
        <v>79.648052149957351</v>
      </c>
      <c r="FY118" s="184">
        <f t="shared" si="351"/>
        <v>313.81156845390524</v>
      </c>
      <c r="FZ118" s="184">
        <f t="shared" si="352"/>
        <v>1.6611494615586205E-3</v>
      </c>
      <c r="GA118" s="184">
        <f t="shared" si="353"/>
        <v>0.20665965399940364</v>
      </c>
      <c r="GB118" s="80">
        <f t="shared" si="354"/>
        <v>0.89869055402960862</v>
      </c>
      <c r="GC118" s="80">
        <f t="shared" si="355"/>
        <v>9.520839732749084E-2</v>
      </c>
      <c r="GD118" s="80">
        <f t="shared" si="356"/>
        <v>0.12884839074599688</v>
      </c>
      <c r="GE118" s="80">
        <f t="shared" si="357"/>
        <v>0.93792690618187269</v>
      </c>
      <c r="GF118" s="80">
        <f t="shared" si="358"/>
        <v>8.070105579809761E-2</v>
      </c>
      <c r="GG118" s="80">
        <f t="shared" si="359"/>
        <v>0.18091900778893133</v>
      </c>
      <c r="GH118" s="80">
        <f t="shared" si="360"/>
        <v>0.87115160925400315</v>
      </c>
      <c r="GI118" s="80">
        <f t="shared" si="361"/>
        <v>0.37711234533969662</v>
      </c>
      <c r="GJ118" s="80">
        <f t="shared" si="362"/>
        <v>-1.8328804444609555E-2</v>
      </c>
      <c r="GK118" s="80">
        <f t="shared" si="363"/>
        <v>3.3474278826171336E-2</v>
      </c>
      <c r="GL118" s="80">
        <f t="shared" si="364"/>
        <v>3.3474278826171336E-2</v>
      </c>
      <c r="GM118" s="80">
        <f t="shared" si="365"/>
        <v>0.14744472896276001</v>
      </c>
      <c r="GN118" s="80">
        <f t="shared" si="366"/>
        <v>6.783516714422004E-2</v>
      </c>
      <c r="GO118" s="80">
        <f t="shared" si="367"/>
        <v>0.76987378704681897</v>
      </c>
      <c r="GP118" s="80">
        <f t="shared" si="368"/>
        <v>0.87557839846573993</v>
      </c>
      <c r="GQ118" s="80">
        <f t="shared" si="369"/>
        <v>1.80621904240773E-2</v>
      </c>
      <c r="GR118" s="80">
        <f t="shared" si="370"/>
        <v>440.10871362202289</v>
      </c>
      <c r="GS118" s="80">
        <f t="shared" si="371"/>
        <v>11.855438399900176</v>
      </c>
      <c r="GT118" s="80">
        <f t="shared" si="372"/>
        <v>2.1404433428900935</v>
      </c>
      <c r="GU118" s="80">
        <f t="shared" si="373"/>
        <v>8.8025732476355088E-6</v>
      </c>
      <c r="GV118" s="80">
        <f t="shared" si="374"/>
        <v>1790.8237502956842</v>
      </c>
      <c r="GW118" s="80">
        <f t="shared" si="375"/>
        <v>-7.8242945951089403E-3</v>
      </c>
      <c r="GX118" s="184">
        <f t="shared" ca="1" si="376"/>
        <v>16.554558394508142</v>
      </c>
      <c r="GY118" s="81" t="e">
        <f>#REF!</f>
        <v>#REF!</v>
      </c>
      <c r="GZ118" s="81" t="e">
        <f>#REF!</f>
        <v>#REF!</v>
      </c>
      <c r="HA118" s="81">
        <f t="shared" si="377"/>
        <v>5.52</v>
      </c>
      <c r="HB118" s="81">
        <f t="shared" si="378"/>
        <v>4.7842989604799939</v>
      </c>
      <c r="HC118" s="81" t="e">
        <f t="shared" si="379"/>
        <v>#REF!</v>
      </c>
      <c r="HD118" s="80">
        <f t="shared" si="380"/>
        <v>440.10871362202289</v>
      </c>
      <c r="HE118" s="80">
        <f t="shared" si="381"/>
        <v>11.855438399900176</v>
      </c>
      <c r="HF118" s="81">
        <f t="shared" si="382"/>
        <v>-1.2345905779326927</v>
      </c>
      <c r="HG118" s="81"/>
      <c r="HH118" s="82">
        <f t="shared" si="383"/>
        <v>0.18596897292872269</v>
      </c>
      <c r="HI118" s="82">
        <f t="shared" si="384"/>
        <v>0.83770895419103897</v>
      </c>
      <c r="HJ118" s="82">
        <f t="shared" si="385"/>
        <v>1.80621904240773E-2</v>
      </c>
      <c r="HK118" s="82">
        <f t="shared" si="386"/>
        <v>0</v>
      </c>
      <c r="HL118" s="82">
        <f t="shared" si="387"/>
        <v>1.5073113085286187E-2</v>
      </c>
      <c r="HM118" s="82">
        <f t="shared" si="388"/>
        <v>0</v>
      </c>
      <c r="HN118" s="82">
        <f t="shared" si="389"/>
        <v>0</v>
      </c>
      <c r="HO118" s="82">
        <f t="shared" si="390"/>
        <v>4.1891974929664122E-2</v>
      </c>
      <c r="HP118" s="82">
        <f t="shared" si="391"/>
        <v>8.2254212706590571E-2</v>
      </c>
      <c r="HQ118" s="82">
        <f t="shared" si="392"/>
        <v>0.18166746395711422</v>
      </c>
      <c r="HR118" s="82">
        <f t="shared" si="393"/>
        <v>0.63686817397929862</v>
      </c>
      <c r="HS118" s="82">
        <f t="shared" si="394"/>
        <v>0.14138289869456452</v>
      </c>
      <c r="HT118" s="82">
        <f t="shared" si="395"/>
        <v>8.7037366625823773E-2</v>
      </c>
      <c r="HU118" s="82">
        <f t="shared" si="396"/>
        <v>1.9322044484359025E-2</v>
      </c>
      <c r="HV118" s="82">
        <f t="shared" si="397"/>
        <v>1.80621904240773E-2</v>
      </c>
      <c r="HW118" s="82"/>
      <c r="HX118" s="186">
        <f t="shared" si="398"/>
        <v>-8.7795168962142454E-7</v>
      </c>
      <c r="HY118" s="186">
        <f t="shared" si="399"/>
        <v>1.5902129545355535E-12</v>
      </c>
      <c r="HZ118" s="186">
        <f t="shared" si="400"/>
        <v>2.7411661799203596E-5</v>
      </c>
      <c r="IA118" s="186">
        <f t="shared" si="401"/>
        <v>7.8306076767383624E-9</v>
      </c>
      <c r="IB118" s="82">
        <f t="shared" si="402"/>
        <v>2.1404433428900935</v>
      </c>
      <c r="IC118" s="82" t="e">
        <f t="shared" ca="1" si="403"/>
        <v>#REF!</v>
      </c>
      <c r="ID118" s="82" t="e">
        <f ca="1">ID$8+ID$9*IE118+ID$10*#REF!+ID$11*EW118/(EW118+EU118)</f>
        <v>#REF!</v>
      </c>
      <c r="IE118" s="82" t="e">
        <f t="shared" ca="1" si="404"/>
        <v>#REF!</v>
      </c>
      <c r="IF118" s="82" t="e">
        <f ca="1">IF$8+IF$9*IE118+IF$10*#REF!+IF$11*(EW118/(EW118+EU118))</f>
        <v>#REF!</v>
      </c>
      <c r="IG118" s="82" t="e">
        <f t="shared" ca="1" si="405"/>
        <v>#REF!</v>
      </c>
      <c r="IH118" s="184">
        <f t="shared" si="406"/>
        <v>9.0152168825590739E-2</v>
      </c>
      <c r="II118" s="187">
        <f t="shared" si="407"/>
        <v>-25</v>
      </c>
      <c r="IJ118" s="187"/>
      <c r="IK118" s="82">
        <f t="shared" si="408"/>
        <v>2.0773231047784089</v>
      </c>
      <c r="IL118" s="187">
        <f t="shared" si="409"/>
        <v>1790.8237502956842</v>
      </c>
      <c r="IM118" s="186">
        <f t="shared" si="410"/>
        <v>1.2938235669819321E-5</v>
      </c>
    </row>
    <row r="119" spans="1:247" ht="14" x14ac:dyDescent="0.2">
      <c r="A119" s="189">
        <v>2001</v>
      </c>
      <c r="F119" s="193">
        <v>50.02</v>
      </c>
      <c r="G119" s="193">
        <v>1.46</v>
      </c>
      <c r="H119" s="193">
        <v>16.5</v>
      </c>
      <c r="I119" s="193">
        <v>10.8</v>
      </c>
      <c r="J119" s="193">
        <v>0.14000000000000001</v>
      </c>
      <c r="K119" s="193">
        <v>4.9000000000000004</v>
      </c>
      <c r="L119" s="193">
        <v>10.199999999999999</v>
      </c>
      <c r="M119" s="193">
        <v>3.5</v>
      </c>
      <c r="N119" s="193">
        <v>2.02</v>
      </c>
      <c r="O119" s="198">
        <v>0.31</v>
      </c>
      <c r="P119" s="198">
        <v>0.41</v>
      </c>
      <c r="Q119" s="194">
        <v>1.5</v>
      </c>
      <c r="R119" s="176">
        <f t="shared" ca="1" si="216"/>
        <v>4.8999388569087525</v>
      </c>
      <c r="T119" s="4">
        <v>48.52</v>
      </c>
      <c r="U119" s="4">
        <v>1.39</v>
      </c>
      <c r="V119" s="4">
        <v>5.18</v>
      </c>
      <c r="W119" s="4">
        <v>8.2155808512552859</v>
      </c>
      <c r="X119" s="4">
        <v>0.22</v>
      </c>
      <c r="Y119" s="4">
        <v>13.18</v>
      </c>
      <c r="Z119" s="4">
        <v>22.23</v>
      </c>
      <c r="AA119" s="4">
        <v>0.23</v>
      </c>
      <c r="AB119" s="4">
        <v>0.08</v>
      </c>
      <c r="AC119" s="4">
        <v>1.8700000000000001E-2</v>
      </c>
      <c r="AE119" s="177">
        <f t="shared" ca="1" si="217"/>
        <v>1361.8909094661162</v>
      </c>
      <c r="AF119" s="178">
        <f t="shared" ca="1" si="218"/>
        <v>1088.7409094661161</v>
      </c>
      <c r="AG119" s="178">
        <f t="shared" ca="1" si="219"/>
        <v>2.1219953160054419</v>
      </c>
      <c r="AH119" s="175"/>
      <c r="AI119" s="179">
        <f t="shared" ca="1" si="220"/>
        <v>1404.5628393895254</v>
      </c>
      <c r="AJ119" s="179">
        <f t="shared" ca="1" si="221"/>
        <v>1.7345139022103639</v>
      </c>
      <c r="AK119" s="179"/>
      <c r="AL119" s="179">
        <f t="shared" si="222"/>
        <v>1397.0632302875306</v>
      </c>
      <c r="AM119" s="179">
        <f t="shared" si="223"/>
        <v>1.4491827401180339</v>
      </c>
      <c r="AN119" s="180"/>
      <c r="AO119" s="179">
        <f t="shared" ca="1" si="224"/>
        <v>1349.9562500325267</v>
      </c>
      <c r="AP119" s="179">
        <f t="shared" ca="1" si="225"/>
        <v>1076.8062500325268</v>
      </c>
      <c r="AQ119" s="179">
        <f t="shared" ca="1" si="226"/>
        <v>-0.28228029766916674</v>
      </c>
      <c r="AR119" s="179"/>
      <c r="AS119" s="179">
        <f t="shared" ca="1" si="227"/>
        <v>1380.4126979817763</v>
      </c>
      <c r="AT119" s="179">
        <f t="shared" ca="1" si="228"/>
        <v>1107.2626979817765</v>
      </c>
      <c r="AU119" s="181">
        <f t="shared" ca="1" si="229"/>
        <v>0.84257273373714181</v>
      </c>
      <c r="AV119" s="80"/>
      <c r="AW119" s="181">
        <f t="shared" si="230"/>
        <v>1397.7784212522999</v>
      </c>
      <c r="AX119" s="181">
        <f t="shared" si="231"/>
        <v>1124.6284212523001</v>
      </c>
      <c r="AY119" s="181">
        <f t="shared" ca="1" si="232"/>
        <v>1404.5628393895254</v>
      </c>
      <c r="AZ119" s="181">
        <f t="shared" ca="1" si="233"/>
        <v>1131.4128393895253</v>
      </c>
      <c r="BA119" s="181">
        <f t="shared" ca="1" si="234"/>
        <v>1.7345139022103639</v>
      </c>
      <c r="BB119" s="181"/>
      <c r="BC119" s="181">
        <f t="shared" si="235"/>
        <v>1397.0632302875306</v>
      </c>
      <c r="BD119" s="181">
        <f t="shared" si="236"/>
        <v>1.4491827401180339</v>
      </c>
      <c r="BE119" s="181">
        <f t="shared" si="237"/>
        <v>1123.9132302875305</v>
      </c>
      <c r="BF119" s="181"/>
      <c r="BG119" s="181">
        <f t="shared" ca="1" si="238"/>
        <v>2.2884933930471552</v>
      </c>
      <c r="BH119" s="181">
        <f t="shared" ca="1" si="239"/>
        <v>4.9905258480330019</v>
      </c>
      <c r="BI119" s="181">
        <f t="shared" ca="1" si="240"/>
        <v>1086.4825164945878</v>
      </c>
      <c r="BJ119" s="181">
        <f t="shared" ca="1" si="241"/>
        <v>1115.0280677386227</v>
      </c>
      <c r="BK119" s="181">
        <f t="shared" ca="1" si="242"/>
        <v>1115.0280677386227</v>
      </c>
      <c r="BL119" s="181"/>
      <c r="BM119" s="181">
        <f t="shared" si="243"/>
        <v>1146.5729862348353</v>
      </c>
      <c r="BN119" s="180"/>
      <c r="BO119" s="182">
        <f t="shared" ca="1" si="244"/>
        <v>0.91341519442576125</v>
      </c>
      <c r="BP119" s="182">
        <f t="shared" ca="1" si="245"/>
        <v>0.82780447327115647</v>
      </c>
      <c r="BQ119" s="182">
        <f t="shared" ca="1" si="246"/>
        <v>0.10068890038479116</v>
      </c>
      <c r="BR119" s="182">
        <f t="shared" ca="1" si="247"/>
        <v>1.1414967763848228E-2</v>
      </c>
      <c r="BS119" s="182">
        <f t="shared" ca="1" si="248"/>
        <v>1.599651775974725E-2</v>
      </c>
      <c r="BT119" s="182">
        <f t="shared" ca="1" si="249"/>
        <v>5.3114603887056959E-2</v>
      </c>
      <c r="BU119" s="182">
        <f t="shared" si="250"/>
        <v>8.7733587921169615E-2</v>
      </c>
      <c r="BV119" s="181">
        <f t="shared" ca="1" si="251"/>
        <v>1.0967530509877697</v>
      </c>
      <c r="BW119" s="180"/>
      <c r="BX119" s="182">
        <f t="shared" si="252"/>
        <v>0.79121429033625112</v>
      </c>
      <c r="BY119" s="182">
        <f t="shared" si="253"/>
        <v>0.10440763108307149</v>
      </c>
      <c r="BZ119" s="182">
        <f t="shared" si="254"/>
        <v>4.3100744262702613E-2</v>
      </c>
      <c r="CA119" s="182">
        <f t="shared" si="255"/>
        <v>1.681640523250038E-2</v>
      </c>
      <c r="CB119" s="182">
        <f t="shared" si="256"/>
        <v>6.3601534515909608E-2</v>
      </c>
      <c r="CC119" s="182">
        <f t="shared" si="257"/>
        <v>2.7875480243885547E-4</v>
      </c>
      <c r="CD119" s="182">
        <f t="shared" si="258"/>
        <v>1.019419360232874</v>
      </c>
      <c r="CE119" s="182">
        <f t="shared" si="259"/>
        <v>0.28281027771561079</v>
      </c>
      <c r="CF119" s="180"/>
      <c r="CG119" s="181">
        <f t="shared" ca="1" si="260"/>
        <v>2.6490884737140732</v>
      </c>
      <c r="CH119" s="181">
        <f t="shared" ca="1" si="261"/>
        <v>0.70031020881978989</v>
      </c>
      <c r="CI119" s="181">
        <f t="shared" ca="1" si="262"/>
        <v>5.985588223768568</v>
      </c>
      <c r="CJ119" s="181">
        <f t="shared" ca="1" si="263"/>
        <v>1111.2090365884869</v>
      </c>
      <c r="CK119" s="183">
        <f t="shared" ca="1" si="264"/>
        <v>0.26424770304029371</v>
      </c>
      <c r="CL119" s="79"/>
      <c r="CM119" s="181">
        <f t="shared" si="265"/>
        <v>-1.0223883454036697</v>
      </c>
      <c r="CN119" s="181">
        <f t="shared" si="266"/>
        <v>-1.4458236230588444</v>
      </c>
      <c r="CO119" s="181">
        <f t="shared" ca="1" si="267"/>
        <v>797.63716931737315</v>
      </c>
      <c r="CP119" s="184"/>
      <c r="CQ119" s="80">
        <f t="shared" si="268"/>
        <v>0.83249700836990703</v>
      </c>
      <c r="CR119" s="80">
        <f t="shared" si="269"/>
        <v>1.8277690701412639E-2</v>
      </c>
      <c r="CS119" s="80">
        <f t="shared" si="270"/>
        <v>0.32365316150292761</v>
      </c>
      <c r="CT119" s="80">
        <f t="shared" si="271"/>
        <v>0.15032068412613575</v>
      </c>
      <c r="CU119" s="80">
        <f t="shared" si="272"/>
        <v>1.9735682819383262E-3</v>
      </c>
      <c r="CV119" s="80">
        <f t="shared" si="273"/>
        <v>0.12157481565288157</v>
      </c>
      <c r="CW119" s="80">
        <f t="shared" si="274"/>
        <v>0.18189145716456184</v>
      </c>
      <c r="CX119" s="80">
        <f t="shared" si="275"/>
        <v>0.11294166240446345</v>
      </c>
      <c r="CY119" s="80">
        <f t="shared" si="276"/>
        <v>4.2889294662193725E-2</v>
      </c>
      <c r="CZ119" s="80">
        <f t="shared" si="277"/>
        <v>4.0789956723171726E-3</v>
      </c>
      <c r="DA119" s="80">
        <f t="shared" si="278"/>
        <v>5.7772110161550538E-3</v>
      </c>
      <c r="DB119" s="80">
        <f t="shared" si="279"/>
        <v>1.7958755495548941</v>
      </c>
      <c r="DC119" s="80"/>
      <c r="DD119" s="80">
        <f t="shared" si="280"/>
        <v>0.46356052265216291</v>
      </c>
      <c r="DE119" s="80">
        <f t="shared" si="281"/>
        <v>1.017759315557403E-2</v>
      </c>
      <c r="DF119" s="80">
        <f t="shared" si="282"/>
        <v>0.18022026168970601</v>
      </c>
      <c r="DG119" s="80">
        <f t="shared" si="283"/>
        <v>8.3703285655508025E-2</v>
      </c>
      <c r="DH119" s="80">
        <f t="shared" si="284"/>
        <v>1.0989449031852307E-3</v>
      </c>
      <c r="DI119" s="80">
        <f t="shared" si="285"/>
        <v>6.7696681812397172E-2</v>
      </c>
      <c r="DJ119" s="80">
        <f t="shared" si="286"/>
        <v>0.1012828852253395</v>
      </c>
      <c r="DK119" s="80">
        <f t="shared" si="287"/>
        <v>6.2889470505044689E-2</v>
      </c>
      <c r="DL119" s="80">
        <f t="shared" si="288"/>
        <v>2.3882108463932142E-2</v>
      </c>
      <c r="DM119" s="80">
        <f t="shared" si="289"/>
        <v>2.2713131059266035E-3</v>
      </c>
      <c r="DN119" s="80">
        <f t="shared" si="290"/>
        <v>3.2169328312237058E-3</v>
      </c>
      <c r="DO119" s="80">
        <f t="shared" si="291"/>
        <v>0.99999999999999989</v>
      </c>
      <c r="DP119" s="80">
        <f t="shared" si="292"/>
        <v>44.713802086349844</v>
      </c>
      <c r="DQ119" s="80">
        <f t="shared" si="293"/>
        <v>0.80753208408852239</v>
      </c>
      <c r="DR119" s="80">
        <f t="shared" si="294"/>
        <v>1.740136306504354E-2</v>
      </c>
      <c r="DS119" s="80">
        <f t="shared" si="295"/>
        <v>5.0803738684398934E-2</v>
      </c>
      <c r="DT119" s="80">
        <f t="shared" si="296"/>
        <v>0.11434923463465511</v>
      </c>
      <c r="DU119" s="80">
        <f t="shared" si="297"/>
        <v>3.1013215859030836E-3</v>
      </c>
      <c r="DV119" s="80">
        <f t="shared" si="298"/>
        <v>0.3270114429193835</v>
      </c>
      <c r="DW119" s="80">
        <f t="shared" si="299"/>
        <v>0.39641638164394216</v>
      </c>
      <c r="DX119" s="80">
        <f t="shared" si="300"/>
        <v>3.7109403361466563E-3</v>
      </c>
      <c r="DY119" s="80">
        <f t="shared" si="301"/>
        <v>8.492929636077965E-4</v>
      </c>
      <c r="DZ119" s="80">
        <f t="shared" si="302"/>
        <v>1.2302777269730826E-4</v>
      </c>
      <c r="EA119" s="80">
        <f t="shared" si="303"/>
        <v>1.7212988276943002</v>
      </c>
      <c r="EB119" s="80"/>
      <c r="EC119" s="80">
        <f t="shared" si="304"/>
        <v>1.6150641681770448</v>
      </c>
      <c r="ED119" s="80">
        <f t="shared" si="305"/>
        <v>3.4802726130087079E-2</v>
      </c>
      <c r="EE119" s="80">
        <f t="shared" si="306"/>
        <v>0.1524112160531968</v>
      </c>
      <c r="EF119" s="80">
        <f t="shared" si="307"/>
        <v>0.11434923463465511</v>
      </c>
      <c r="EG119" s="80">
        <f t="shared" si="308"/>
        <v>3.1013215859030836E-3</v>
      </c>
      <c r="EH119" s="80">
        <f t="shared" si="309"/>
        <v>0.3270114429193835</v>
      </c>
      <c r="EI119" s="80">
        <f t="shared" si="310"/>
        <v>0.39641638164394216</v>
      </c>
      <c r="EJ119" s="80">
        <f t="shared" si="311"/>
        <v>3.7109403361466563E-3</v>
      </c>
      <c r="EK119" s="80">
        <f t="shared" si="312"/>
        <v>8.492929636077965E-4</v>
      </c>
      <c r="EL119" s="80">
        <f t="shared" si="313"/>
        <v>3.6908331809192479E-4</v>
      </c>
      <c r="EM119" s="80">
        <f t="shared" si="314"/>
        <v>2.6480858077620586</v>
      </c>
      <c r="EN119" s="80">
        <f t="shared" si="315"/>
        <v>2.2657876049230823</v>
      </c>
      <c r="EO119" s="80"/>
      <c r="EP119" s="80">
        <f t="shared" si="316"/>
        <v>1.8296961867054782</v>
      </c>
      <c r="EQ119" s="80">
        <f t="shared" si="317"/>
        <v>3.9427792741541991E-2</v>
      </c>
      <c r="ER119" s="80">
        <f t="shared" si="318"/>
        <v>0.17030381329452182</v>
      </c>
      <c r="ES119" s="80">
        <f t="shared" si="319"/>
        <v>5.9917149495202993E-2</v>
      </c>
      <c r="ET119" s="80">
        <f t="shared" si="320"/>
        <v>0.23022096278972481</v>
      </c>
      <c r="EU119" s="80">
        <f t="shared" si="321"/>
        <v>0.25909107846764279</v>
      </c>
      <c r="EV119" s="80">
        <f t="shared" si="322"/>
        <v>7.0269360082196031E-3</v>
      </c>
      <c r="EW119" s="80">
        <f t="shared" si="323"/>
        <v>0.74093847403475122</v>
      </c>
      <c r="EX119" s="80">
        <f t="shared" si="324"/>
        <v>0.89819532391730228</v>
      </c>
      <c r="EY119" s="80">
        <f t="shared" si="325"/>
        <v>1.681640523250038E-2</v>
      </c>
      <c r="EZ119" s="80">
        <f t="shared" si="326"/>
        <v>3.8486349397818713E-3</v>
      </c>
      <c r="FA119" s="80">
        <f t="shared" si="327"/>
        <v>5.5750960487771094E-4</v>
      </c>
      <c r="FB119" s="80">
        <f t="shared" si="328"/>
        <v>4.0258193044418213</v>
      </c>
      <c r="FC119" s="80">
        <f t="shared" si="329"/>
        <v>4.7789973943857526E-2</v>
      </c>
      <c r="FD119" s="80">
        <f t="shared" si="330"/>
        <v>7.6961142533150451E-2</v>
      </c>
      <c r="FE119" s="80">
        <f t="shared" si="331"/>
        <v>1.681640523250038E-2</v>
      </c>
      <c r="FF119" s="80">
        <f t="shared" si="332"/>
        <v>4.3100744262702613E-2</v>
      </c>
      <c r="FG119" s="80">
        <f t="shared" si="333"/>
        <v>6.3601534515909608E-2</v>
      </c>
      <c r="FH119" s="80">
        <f t="shared" si="334"/>
        <v>2.7875480243885547E-4</v>
      </c>
      <c r="FI119" s="184">
        <f t="shared" si="335"/>
        <v>0.79121429033625112</v>
      </c>
      <c r="FJ119" s="80">
        <f t="shared" si="336"/>
        <v>0.10440763108307149</v>
      </c>
      <c r="FK119" s="80">
        <f t="shared" si="337"/>
        <v>1.019419360232874</v>
      </c>
      <c r="FL119" s="80">
        <f t="shared" si="338"/>
        <v>0.79121429033625124</v>
      </c>
      <c r="FM119" s="80">
        <f t="shared" si="339"/>
        <v>1.9321883129414119</v>
      </c>
      <c r="FN119" s="80">
        <f t="shared" si="340"/>
        <v>-3.5489298861375551</v>
      </c>
      <c r="FO119" s="80">
        <f t="shared" si="341"/>
        <v>-3.5489298861375551</v>
      </c>
      <c r="FP119" s="80">
        <f t="shared" si="342"/>
        <v>0.44713802086349841</v>
      </c>
      <c r="FQ119" s="185">
        <f t="shared" ca="1" si="343"/>
        <v>1404.5628393895254</v>
      </c>
      <c r="FR119" s="185">
        <f t="shared" ca="1" si="344"/>
        <v>1.7345139022103639</v>
      </c>
      <c r="FS119" s="80">
        <f t="shared" ca="1" si="345"/>
        <v>0.14045628393895254</v>
      </c>
      <c r="FT119" s="184">
        <f t="shared" ca="1" si="346"/>
        <v>-0.59062761307031231</v>
      </c>
      <c r="FU119" s="184">
        <f t="shared" ca="1" si="347"/>
        <v>5.668275399130045</v>
      </c>
      <c r="FV119" s="80">
        <f t="shared" si="348"/>
        <v>173.08731688355186</v>
      </c>
      <c r="FW119" s="80">
        <f t="shared" si="349"/>
        <v>7.0938618379558963E-2</v>
      </c>
      <c r="FX119" s="184">
        <f t="shared" si="350"/>
        <v>74.091657809580326</v>
      </c>
      <c r="FY119" s="184">
        <f t="shared" si="351"/>
        <v>314.36830775567302</v>
      </c>
      <c r="FZ119" s="184">
        <f t="shared" si="352"/>
        <v>1.6611494615586205E-3</v>
      </c>
      <c r="GA119" s="184">
        <f t="shared" si="353"/>
        <v>0.28281027771561079</v>
      </c>
      <c r="GB119" s="80">
        <f t="shared" si="354"/>
        <v>0.92203866515802224</v>
      </c>
      <c r="GC119" s="80">
        <f t="shared" si="355"/>
        <v>0.14769242578548022</v>
      </c>
      <c r="GD119" s="80">
        <f t="shared" si="356"/>
        <v>0.13135127862205398</v>
      </c>
      <c r="GE119" s="80">
        <f t="shared" si="357"/>
        <v>0.90065505776325505</v>
      </c>
      <c r="GF119" s="80">
        <f t="shared" si="358"/>
        <v>5.1584520795281419E-2</v>
      </c>
      <c r="GG119" s="80">
        <f t="shared" si="359"/>
        <v>0.21130110452378525</v>
      </c>
      <c r="GH119" s="80">
        <f t="shared" si="360"/>
        <v>0.86864872137794602</v>
      </c>
      <c r="GI119" s="80">
        <f t="shared" si="361"/>
        <v>0.37634533429592526</v>
      </c>
      <c r="GJ119" s="80">
        <f t="shared" si="362"/>
        <v>-1.6473316162258562E-2</v>
      </c>
      <c r="GK119" s="80">
        <f t="shared" si="363"/>
        <v>3.0232223350584651E-2</v>
      </c>
      <c r="GL119" s="80">
        <f t="shared" si="364"/>
        <v>3.0232223350584651E-2</v>
      </c>
      <c r="GM119" s="80">
        <f t="shared" si="365"/>
        <v>0.18106888117320061</v>
      </c>
      <c r="GN119" s="80">
        <f t="shared" si="366"/>
        <v>4.7729111491393111E-2</v>
      </c>
      <c r="GO119" s="80">
        <f t="shared" si="367"/>
        <v>0.69320936254335808</v>
      </c>
      <c r="GP119" s="80">
        <f t="shared" si="368"/>
        <v>0.89819532391730228</v>
      </c>
      <c r="GQ119" s="80">
        <f t="shared" si="369"/>
        <v>1.681640523250038E-2</v>
      </c>
      <c r="GR119" s="80">
        <f t="shared" si="370"/>
        <v>440.7968174392513</v>
      </c>
      <c r="GS119" s="80">
        <f t="shared" si="371"/>
        <v>11.798851643706541</v>
      </c>
      <c r="GT119" s="80">
        <f t="shared" si="372"/>
        <v>2.2310615575310999</v>
      </c>
      <c r="GU119" s="80">
        <f t="shared" si="373"/>
        <v>9.1752406553466478E-6</v>
      </c>
      <c r="GV119" s="80">
        <f t="shared" si="374"/>
        <v>1875.2104824500871</v>
      </c>
      <c r="GW119" s="80">
        <f t="shared" si="375"/>
        <v>-8.1165050883008193E-3</v>
      </c>
      <c r="GX119" s="184">
        <f t="shared" ca="1" si="376"/>
        <v>18.960213223768569</v>
      </c>
      <c r="GY119" s="81" t="e">
        <f>#REF!</f>
        <v>#REF!</v>
      </c>
      <c r="GZ119" s="81" t="e">
        <f>#REF!</f>
        <v>#REF!</v>
      </c>
      <c r="HA119" s="81">
        <f t="shared" si="377"/>
        <v>5.52</v>
      </c>
      <c r="HB119" s="81">
        <f t="shared" si="378"/>
        <v>4.7842989604799939</v>
      </c>
      <c r="HC119" s="81" t="e">
        <f t="shared" si="379"/>
        <v>#REF!</v>
      </c>
      <c r="HD119" s="80">
        <f t="shared" si="380"/>
        <v>440.7968174392513</v>
      </c>
      <c r="HE119" s="80">
        <f t="shared" si="381"/>
        <v>11.798851643706541</v>
      </c>
      <c r="HF119" s="81">
        <f t="shared" si="382"/>
        <v>-1.235942276631306</v>
      </c>
      <c r="HG119" s="81"/>
      <c r="HH119" s="82">
        <f t="shared" si="383"/>
        <v>0.21832804053200486</v>
      </c>
      <c r="HI119" s="82">
        <f t="shared" si="384"/>
        <v>0.74093847403475122</v>
      </c>
      <c r="HJ119" s="82">
        <f t="shared" si="385"/>
        <v>1.681640523250038E-2</v>
      </c>
      <c r="HK119" s="82">
        <f t="shared" si="386"/>
        <v>0</v>
      </c>
      <c r="HL119" s="82">
        <f t="shared" si="387"/>
        <v>3.0973568711357147E-2</v>
      </c>
      <c r="HM119" s="82">
        <f t="shared" si="388"/>
        <v>0</v>
      </c>
      <c r="HN119" s="82">
        <f t="shared" si="389"/>
        <v>0</v>
      </c>
      <c r="HO119" s="82">
        <f t="shared" si="390"/>
        <v>5.9917149495202993E-2</v>
      </c>
      <c r="HP119" s="82">
        <f t="shared" si="391"/>
        <v>0.13933024458316468</v>
      </c>
      <c r="HQ119" s="82">
        <f t="shared" si="392"/>
        <v>0.22759893858132921</v>
      </c>
      <c r="HR119" s="82">
        <f t="shared" si="393"/>
        <v>0.56222417540267533</v>
      </c>
      <c r="HS119" s="82">
        <f t="shared" si="394"/>
        <v>0.16566733522010516</v>
      </c>
      <c r="HT119" s="82">
        <f t="shared" si="395"/>
        <v>6.5645030612829877E-2</v>
      </c>
      <c r="HU119" s="82">
        <f t="shared" si="396"/>
        <v>1.9343240237367429E-2</v>
      </c>
      <c r="HV119" s="82">
        <f t="shared" si="397"/>
        <v>1.681640523250038E-2</v>
      </c>
      <c r="HW119" s="82"/>
      <c r="HX119" s="186">
        <f t="shared" si="398"/>
        <v>-8.8339031782640082E-7</v>
      </c>
      <c r="HY119" s="186">
        <f t="shared" si="399"/>
        <v>1.6450187355954296E-12</v>
      </c>
      <c r="HZ119" s="186">
        <f t="shared" si="400"/>
        <v>2.7166834663646626E-5</v>
      </c>
      <c r="IA119" s="186">
        <f t="shared" si="401"/>
        <v>7.6366294400574323E-9</v>
      </c>
      <c r="IB119" s="82">
        <f t="shared" si="402"/>
        <v>2.2310615575310999</v>
      </c>
      <c r="IC119" s="82" t="e">
        <f t="shared" ca="1" si="403"/>
        <v>#REF!</v>
      </c>
      <c r="ID119" s="82" t="e">
        <f ca="1">ID$8+ID$9*IE119+ID$10*#REF!+ID$11*EW119/(EW119+EU119)</f>
        <v>#REF!</v>
      </c>
      <c r="IE119" s="82" t="e">
        <f t="shared" ca="1" si="404"/>
        <v>#REF!</v>
      </c>
      <c r="IF119" s="82" t="e">
        <f ca="1">IF$8+IF$9*IE119+IF$10*#REF!+IF$11*(EW119/(EW119+EU119))</f>
        <v>#REF!</v>
      </c>
      <c r="IG119" s="82" t="e">
        <f t="shared" ca="1" si="405"/>
        <v>#REF!</v>
      </c>
      <c r="IH119" s="184">
        <f t="shared" si="406"/>
        <v>7.0938618379558963E-2</v>
      </c>
      <c r="II119" s="187">
        <f t="shared" si="407"/>
        <v>-25</v>
      </c>
      <c r="IJ119" s="187"/>
      <c r="IK119" s="82">
        <f t="shared" si="408"/>
        <v>2.0741536805640033</v>
      </c>
      <c r="IL119" s="187">
        <f t="shared" si="409"/>
        <v>1875.2104824500871</v>
      </c>
      <c r="IM119" s="186">
        <f t="shared" si="410"/>
        <v>1.2441345792871135E-5</v>
      </c>
    </row>
    <row r="120" spans="1:247" ht="14" x14ac:dyDescent="0.2">
      <c r="A120" s="189">
        <v>2001</v>
      </c>
      <c r="F120" s="193">
        <v>50.02</v>
      </c>
      <c r="G120" s="193">
        <v>1.46</v>
      </c>
      <c r="H120" s="193">
        <v>16.5</v>
      </c>
      <c r="I120" s="193">
        <v>10.8</v>
      </c>
      <c r="J120" s="193">
        <v>0.14000000000000001</v>
      </c>
      <c r="K120" s="193">
        <v>4.9000000000000004</v>
      </c>
      <c r="L120" s="193">
        <v>10.199999999999999</v>
      </c>
      <c r="M120" s="193">
        <v>3.5</v>
      </c>
      <c r="N120" s="193">
        <v>2.02</v>
      </c>
      <c r="O120" s="198">
        <v>0.31</v>
      </c>
      <c r="P120" s="198">
        <v>0.41</v>
      </c>
      <c r="Q120" s="194">
        <v>1.5</v>
      </c>
      <c r="R120" s="176">
        <f t="shared" ca="1" si="216"/>
        <v>8.5789328946305883</v>
      </c>
      <c r="T120" s="4">
        <v>49.09</v>
      </c>
      <c r="U120" s="4">
        <v>1.35</v>
      </c>
      <c r="V120" s="4">
        <v>4.95</v>
      </c>
      <c r="W120" s="4">
        <v>7.68</v>
      </c>
      <c r="X120" s="4">
        <v>0.2</v>
      </c>
      <c r="Y120" s="4">
        <v>13.78</v>
      </c>
      <c r="Z120" s="4">
        <v>22.41</v>
      </c>
      <c r="AA120" s="4">
        <v>0.33</v>
      </c>
      <c r="AB120" s="4">
        <v>0.27364943516795143</v>
      </c>
      <c r="AC120" s="4">
        <v>6.3100000000000003E-2</v>
      </c>
      <c r="AE120" s="177">
        <f t="shared" ca="1" si="217"/>
        <v>1380.9693370332079</v>
      </c>
      <c r="AF120" s="178">
        <f t="shared" ca="1" si="218"/>
        <v>1107.8193370332078</v>
      </c>
      <c r="AG120" s="178">
        <f t="shared" ca="1" si="219"/>
        <v>4.125882325205156</v>
      </c>
      <c r="AH120" s="175"/>
      <c r="AI120" s="179">
        <f t="shared" ca="1" si="220"/>
        <v>1425.9870151143648</v>
      </c>
      <c r="AJ120" s="179">
        <f t="shared" ca="1" si="221"/>
        <v>4.3487210160158485</v>
      </c>
      <c r="AK120" s="179"/>
      <c r="AL120" s="179">
        <f t="shared" si="222"/>
        <v>1409.8699275868291</v>
      </c>
      <c r="AM120" s="179">
        <f t="shared" si="223"/>
        <v>3.3317122458090873</v>
      </c>
      <c r="AN120" s="180"/>
      <c r="AO120" s="179">
        <f t="shared" ca="1" si="224"/>
        <v>1371.4529204427884</v>
      </c>
      <c r="AP120" s="179">
        <f t="shared" ca="1" si="225"/>
        <v>1098.3029204427885</v>
      </c>
      <c r="AQ120" s="179">
        <f t="shared" ca="1" si="226"/>
        <v>2.2648893146899107</v>
      </c>
      <c r="AR120" s="179"/>
      <c r="AS120" s="179">
        <f t="shared" ca="1" si="227"/>
        <v>1403.5202058508926</v>
      </c>
      <c r="AT120" s="179">
        <f t="shared" ca="1" si="228"/>
        <v>1130.3702058508925</v>
      </c>
      <c r="AU120" s="181">
        <f t="shared" ca="1" si="229"/>
        <v>3.4902296510667226</v>
      </c>
      <c r="AV120" s="80"/>
      <c r="AW120" s="181">
        <f t="shared" si="230"/>
        <v>1415.3578347723706</v>
      </c>
      <c r="AX120" s="181">
        <f t="shared" si="231"/>
        <v>1142.2078347723705</v>
      </c>
      <c r="AY120" s="181">
        <f t="shared" ca="1" si="232"/>
        <v>1425.9870151143648</v>
      </c>
      <c r="AZ120" s="181">
        <f t="shared" ca="1" si="233"/>
        <v>1152.8370151143649</v>
      </c>
      <c r="BA120" s="181">
        <f t="shared" ca="1" si="234"/>
        <v>4.3487210160158485</v>
      </c>
      <c r="BB120" s="181"/>
      <c r="BC120" s="181">
        <f t="shared" si="235"/>
        <v>1409.8699275868291</v>
      </c>
      <c r="BD120" s="181">
        <f t="shared" si="236"/>
        <v>3.3317122458090873</v>
      </c>
      <c r="BE120" s="181">
        <f t="shared" si="237"/>
        <v>1136.7199275868293</v>
      </c>
      <c r="BF120" s="181"/>
      <c r="BG120" s="181">
        <f t="shared" ca="1" si="238"/>
        <v>4.581854265260592</v>
      </c>
      <c r="BH120" s="181">
        <f t="shared" ca="1" si="239"/>
        <v>6.8626348361394456</v>
      </c>
      <c r="BI120" s="181">
        <f t="shared" ca="1" si="240"/>
        <v>1108.1374960816743</v>
      </c>
      <c r="BJ120" s="181">
        <f t="shared" ca="1" si="241"/>
        <v>1137.8978509986969</v>
      </c>
      <c r="BK120" s="181">
        <f t="shared" ca="1" si="242"/>
        <v>1137.8978509986969</v>
      </c>
      <c r="BL120" s="181"/>
      <c r="BM120" s="181">
        <f t="shared" si="243"/>
        <v>1156.4691190978747</v>
      </c>
      <c r="BN120" s="180"/>
      <c r="BO120" s="182">
        <f t="shared" ca="1" si="244"/>
        <v>0.86335454390746935</v>
      </c>
      <c r="BP120" s="182">
        <f t="shared" ca="1" si="245"/>
        <v>0.76928736088342486</v>
      </c>
      <c r="BQ120" s="182">
        <f t="shared" ca="1" si="246"/>
        <v>9.2261341181882006E-2</v>
      </c>
      <c r="BR120" s="182">
        <f t="shared" ca="1" si="247"/>
        <v>1.134761587616513E-2</v>
      </c>
      <c r="BS120" s="182">
        <f t="shared" ca="1" si="248"/>
        <v>1.6003458194678598E-2</v>
      </c>
      <c r="BT120" s="182">
        <f t="shared" ca="1" si="249"/>
        <v>5.326965222482892E-2</v>
      </c>
      <c r="BU120" s="182">
        <f t="shared" si="250"/>
        <v>8.7733587921169615E-2</v>
      </c>
      <c r="BV120" s="181">
        <f t="shared" ca="1" si="251"/>
        <v>1.0299030162821492</v>
      </c>
      <c r="BW120" s="180"/>
      <c r="BX120" s="182">
        <f t="shared" si="252"/>
        <v>0.7987167185344286</v>
      </c>
      <c r="BY120" s="182">
        <f t="shared" si="253"/>
        <v>0.10411205826844749</v>
      </c>
      <c r="BZ120" s="182">
        <f t="shared" si="254"/>
        <v>2.7074848696887463E-2</v>
      </c>
      <c r="CA120" s="182">
        <f t="shared" si="255"/>
        <v>2.389230676561753E-2</v>
      </c>
      <c r="CB120" s="182">
        <f t="shared" si="256"/>
        <v>6.9904387907323229E-2</v>
      </c>
      <c r="CC120" s="182">
        <f t="shared" si="257"/>
        <v>9.3142721897761401E-4</v>
      </c>
      <c r="CD120" s="182">
        <f t="shared" si="258"/>
        <v>1.0246317473916817</v>
      </c>
      <c r="CE120" s="182">
        <f t="shared" si="259"/>
        <v>0.2528624415416868</v>
      </c>
      <c r="CF120" s="180"/>
      <c r="CG120" s="181">
        <f t="shared" ca="1" si="260"/>
        <v>2.9683849705033936</v>
      </c>
      <c r="CH120" s="181">
        <f t="shared" ca="1" si="261"/>
        <v>-0.89305509176323028</v>
      </c>
      <c r="CI120" s="181">
        <f t="shared" ca="1" si="262"/>
        <v>7.2947473865653203</v>
      </c>
      <c r="CJ120" s="181">
        <f t="shared" ca="1" si="263"/>
        <v>1127.9976575905866</v>
      </c>
      <c r="CK120" s="183">
        <f t="shared" ca="1" si="264"/>
        <v>0.26915151030529522</v>
      </c>
      <c r="CL120" s="79"/>
      <c r="CM120" s="181">
        <f t="shared" si="265"/>
        <v>-0.58777832263173868</v>
      </c>
      <c r="CN120" s="181">
        <f t="shared" si="266"/>
        <v>-0.98382043634988381</v>
      </c>
      <c r="CO120" s="181">
        <f t="shared" ca="1" si="267"/>
        <v>752.6878891814996</v>
      </c>
      <c r="CP120" s="184"/>
      <c r="CQ120" s="80">
        <f t="shared" si="268"/>
        <v>0.83249700836990703</v>
      </c>
      <c r="CR120" s="80">
        <f t="shared" si="269"/>
        <v>1.8277690701412639E-2</v>
      </c>
      <c r="CS120" s="80">
        <f t="shared" si="270"/>
        <v>0.32365316150292761</v>
      </c>
      <c r="CT120" s="80">
        <f t="shared" si="271"/>
        <v>0.15032068412613575</v>
      </c>
      <c r="CU120" s="80">
        <f t="shared" si="272"/>
        <v>1.9735682819383262E-3</v>
      </c>
      <c r="CV120" s="80">
        <f t="shared" si="273"/>
        <v>0.12157481565288157</v>
      </c>
      <c r="CW120" s="80">
        <f t="shared" si="274"/>
        <v>0.18189145716456184</v>
      </c>
      <c r="CX120" s="80">
        <f t="shared" si="275"/>
        <v>0.11294166240446345</v>
      </c>
      <c r="CY120" s="80">
        <f t="shared" si="276"/>
        <v>4.2889294662193725E-2</v>
      </c>
      <c r="CZ120" s="80">
        <f t="shared" si="277"/>
        <v>4.0789956723171726E-3</v>
      </c>
      <c r="DA120" s="80">
        <f t="shared" si="278"/>
        <v>5.7772110161550538E-3</v>
      </c>
      <c r="DB120" s="80">
        <f t="shared" si="279"/>
        <v>1.7958755495548941</v>
      </c>
      <c r="DC120" s="80"/>
      <c r="DD120" s="80">
        <f t="shared" si="280"/>
        <v>0.46356052265216291</v>
      </c>
      <c r="DE120" s="80">
        <f t="shared" si="281"/>
        <v>1.017759315557403E-2</v>
      </c>
      <c r="DF120" s="80">
        <f t="shared" si="282"/>
        <v>0.18022026168970601</v>
      </c>
      <c r="DG120" s="80">
        <f t="shared" si="283"/>
        <v>8.3703285655508025E-2</v>
      </c>
      <c r="DH120" s="80">
        <f t="shared" si="284"/>
        <v>1.0989449031852307E-3</v>
      </c>
      <c r="DI120" s="80">
        <f t="shared" si="285"/>
        <v>6.7696681812397172E-2</v>
      </c>
      <c r="DJ120" s="80">
        <f t="shared" si="286"/>
        <v>0.1012828852253395</v>
      </c>
      <c r="DK120" s="80">
        <f t="shared" si="287"/>
        <v>6.2889470505044689E-2</v>
      </c>
      <c r="DL120" s="80">
        <f t="shared" si="288"/>
        <v>2.3882108463932142E-2</v>
      </c>
      <c r="DM120" s="80">
        <f t="shared" si="289"/>
        <v>2.2713131059266035E-3</v>
      </c>
      <c r="DN120" s="80">
        <f t="shared" si="290"/>
        <v>3.2169328312237058E-3</v>
      </c>
      <c r="DO120" s="80">
        <f t="shared" si="291"/>
        <v>0.99999999999999989</v>
      </c>
      <c r="DP120" s="80">
        <f t="shared" si="292"/>
        <v>44.713802086349844</v>
      </c>
      <c r="DQ120" s="80">
        <f t="shared" si="293"/>
        <v>0.81701875531544854</v>
      </c>
      <c r="DR120" s="80">
        <f t="shared" si="294"/>
        <v>1.690060441568977E-2</v>
      </c>
      <c r="DS120" s="80">
        <f t="shared" si="295"/>
        <v>4.854797422543914E-2</v>
      </c>
      <c r="DT120" s="80">
        <f t="shared" si="296"/>
        <v>0.10689470871191875</v>
      </c>
      <c r="DU120" s="80">
        <f t="shared" si="297"/>
        <v>2.8193832599118945E-3</v>
      </c>
      <c r="DV120" s="80">
        <f t="shared" si="298"/>
        <v>0.34189815504014448</v>
      </c>
      <c r="DW120" s="80">
        <f t="shared" si="299"/>
        <v>0.39962623088802263</v>
      </c>
      <c r="DX120" s="80">
        <f t="shared" si="300"/>
        <v>5.32439265621042E-3</v>
      </c>
      <c r="DY120" s="80">
        <f t="shared" si="301"/>
        <v>2.9051067472923632E-3</v>
      </c>
      <c r="DZ120" s="80">
        <f t="shared" si="302"/>
        <v>4.1513649503744125E-4</v>
      </c>
      <c r="EA120" s="80">
        <f t="shared" si="303"/>
        <v>1.7423504477551155</v>
      </c>
      <c r="EB120" s="80"/>
      <c r="EC120" s="80">
        <f t="shared" si="304"/>
        <v>1.6340375106308971</v>
      </c>
      <c r="ED120" s="80">
        <f t="shared" si="305"/>
        <v>3.3801208831379541E-2</v>
      </c>
      <c r="EE120" s="80">
        <f t="shared" si="306"/>
        <v>0.14564392267631743</v>
      </c>
      <c r="EF120" s="80">
        <f t="shared" si="307"/>
        <v>0.10689470871191875</v>
      </c>
      <c r="EG120" s="80">
        <f t="shared" si="308"/>
        <v>2.8193832599118945E-3</v>
      </c>
      <c r="EH120" s="80">
        <f t="shared" si="309"/>
        <v>0.34189815504014448</v>
      </c>
      <c r="EI120" s="80">
        <f t="shared" si="310"/>
        <v>0.39962623088802263</v>
      </c>
      <c r="EJ120" s="80">
        <f t="shared" si="311"/>
        <v>5.32439265621042E-3</v>
      </c>
      <c r="EK120" s="80">
        <f t="shared" si="312"/>
        <v>2.9051067472923632E-3</v>
      </c>
      <c r="EL120" s="80">
        <f t="shared" si="313"/>
        <v>1.2454094851123238E-3</v>
      </c>
      <c r="EM120" s="80">
        <f t="shared" si="314"/>
        <v>2.6741960289272071</v>
      </c>
      <c r="EN120" s="80">
        <f t="shared" si="315"/>
        <v>2.2436649875689882</v>
      </c>
      <c r="EO120" s="80"/>
      <c r="EP120" s="80">
        <f t="shared" si="316"/>
        <v>1.8331163754884661</v>
      </c>
      <c r="EQ120" s="80">
        <f t="shared" si="317"/>
        <v>3.791929439623698E-2</v>
      </c>
      <c r="ER120" s="80">
        <f t="shared" si="318"/>
        <v>0.16688362451153393</v>
      </c>
      <c r="ES120" s="80">
        <f t="shared" si="319"/>
        <v>5.0967155462504993E-2</v>
      </c>
      <c r="ET120" s="80">
        <f t="shared" si="320"/>
        <v>0.21785077997403893</v>
      </c>
      <c r="EU120" s="80">
        <f t="shared" si="321"/>
        <v>0.2398359152933178</v>
      </c>
      <c r="EV120" s="80">
        <f t="shared" si="322"/>
        <v>6.3257515068024343E-3</v>
      </c>
      <c r="EW120" s="80">
        <f t="shared" si="323"/>
        <v>0.76710491977800577</v>
      </c>
      <c r="EX120" s="80">
        <f t="shared" si="324"/>
        <v>0.89662738235761696</v>
      </c>
      <c r="EY120" s="80">
        <f t="shared" si="325"/>
        <v>2.389230676561753E-2</v>
      </c>
      <c r="EZ120" s="80">
        <f t="shared" si="326"/>
        <v>1.3036172588100609E-2</v>
      </c>
      <c r="FA120" s="80">
        <f t="shared" si="327"/>
        <v>1.862854437955228E-3</v>
      </c>
      <c r="FB120" s="80">
        <f t="shared" si="328"/>
        <v>4.0375717525861585</v>
      </c>
      <c r="FC120" s="80">
        <f t="shared" si="329"/>
        <v>6.2107332584217301E-2</v>
      </c>
      <c r="FD120" s="80">
        <f t="shared" si="330"/>
        <v>0.11166638233614457</v>
      </c>
      <c r="FE120" s="80">
        <f t="shared" si="331"/>
        <v>2.389230676561753E-2</v>
      </c>
      <c r="FF120" s="80">
        <f t="shared" si="332"/>
        <v>2.7074848696887463E-2</v>
      </c>
      <c r="FG120" s="80">
        <f t="shared" si="333"/>
        <v>6.9904387907323229E-2</v>
      </c>
      <c r="FH120" s="80">
        <f t="shared" si="334"/>
        <v>9.3142721897761401E-4</v>
      </c>
      <c r="FI120" s="184">
        <f t="shared" si="335"/>
        <v>0.7987167185344286</v>
      </c>
      <c r="FJ120" s="80">
        <f t="shared" si="336"/>
        <v>0.10411205826844749</v>
      </c>
      <c r="FK120" s="80">
        <f t="shared" si="337"/>
        <v>1.0246317473916819</v>
      </c>
      <c r="FL120" s="80">
        <f t="shared" si="338"/>
        <v>0.7987167185344286</v>
      </c>
      <c r="FM120" s="80">
        <f t="shared" si="339"/>
        <v>2.2833899155324291</v>
      </c>
      <c r="FN120" s="80">
        <f t="shared" si="340"/>
        <v>-3.2071657796903548</v>
      </c>
      <c r="FO120" s="80">
        <f t="shared" si="341"/>
        <v>-3.2071657796903548</v>
      </c>
      <c r="FP120" s="80">
        <f t="shared" si="342"/>
        <v>0.44713802086349841</v>
      </c>
      <c r="FQ120" s="185">
        <f t="shared" ca="1" si="343"/>
        <v>1425.9870151143648</v>
      </c>
      <c r="FR120" s="185">
        <f t="shared" ca="1" si="344"/>
        <v>4.3487210160158485</v>
      </c>
      <c r="FS120" s="80">
        <f t="shared" ca="1" si="345"/>
        <v>0.14259870151143647</v>
      </c>
      <c r="FT120" s="184">
        <f t="shared" ca="1" si="346"/>
        <v>-1.4561451037098687</v>
      </c>
      <c r="FU120" s="184">
        <f t="shared" ca="1" si="347"/>
        <v>5.6632700298443384</v>
      </c>
      <c r="FV120" s="80">
        <f t="shared" si="348"/>
        <v>170.85952649733821</v>
      </c>
      <c r="FW120" s="80">
        <f t="shared" si="349"/>
        <v>5.7917956239792769E-2</v>
      </c>
      <c r="FX120" s="184">
        <f t="shared" si="350"/>
        <v>76.181727174037022</v>
      </c>
      <c r="FY120" s="184">
        <f t="shared" si="351"/>
        <v>314.04646008216287</v>
      </c>
      <c r="FZ120" s="184">
        <f t="shared" si="352"/>
        <v>1.6611494615586205E-3</v>
      </c>
      <c r="GA120" s="184">
        <f t="shared" si="353"/>
        <v>0.2528624415416868</v>
      </c>
      <c r="GB120" s="80">
        <f t="shared" si="354"/>
        <v>0.92684544063003693</v>
      </c>
      <c r="GC120" s="80">
        <f t="shared" si="355"/>
        <v>0.1528566368809145</v>
      </c>
      <c r="GD120" s="80">
        <f t="shared" si="356"/>
        <v>0.13169563845172563</v>
      </c>
      <c r="GE120" s="80">
        <f t="shared" si="357"/>
        <v>0.91111355014125806</v>
      </c>
      <c r="GF120" s="80">
        <f t="shared" si="358"/>
        <v>3.3719952345848236E-2</v>
      </c>
      <c r="GG120" s="80">
        <f t="shared" si="359"/>
        <v>0.1777285827091005</v>
      </c>
      <c r="GH120" s="80">
        <f t="shared" si="360"/>
        <v>0.86830436154827439</v>
      </c>
      <c r="GI120" s="80">
        <f t="shared" si="361"/>
        <v>0.34227337784680584</v>
      </c>
      <c r="GJ120" s="80">
        <f t="shared" si="362"/>
        <v>-1.3001656155532284E-2</v>
      </c>
      <c r="GK120" s="80">
        <f t="shared" si="363"/>
        <v>2.6310530383588944E-2</v>
      </c>
      <c r="GL120" s="80">
        <f t="shared" si="364"/>
        <v>2.6310530383588944E-2</v>
      </c>
      <c r="GM120" s="80">
        <f t="shared" si="365"/>
        <v>0.15141805232551156</v>
      </c>
      <c r="GN120" s="80">
        <f t="shared" si="366"/>
        <v>4.6844028986374124E-2</v>
      </c>
      <c r="GO120" s="80">
        <f t="shared" si="367"/>
        <v>0.72026089079163169</v>
      </c>
      <c r="GP120" s="80">
        <f t="shared" si="368"/>
        <v>0.89662738235761696</v>
      </c>
      <c r="GQ120" s="80">
        <f t="shared" si="369"/>
        <v>2.389230676561753E-2</v>
      </c>
      <c r="GR120" s="80">
        <f t="shared" si="370"/>
        <v>440.62653219924965</v>
      </c>
      <c r="GS120" s="80">
        <f t="shared" si="371"/>
        <v>11.786352652019277</v>
      </c>
      <c r="GT120" s="80">
        <f t="shared" si="372"/>
        <v>2.2398470912732669</v>
      </c>
      <c r="GU120" s="80">
        <f t="shared" si="373"/>
        <v>9.2113711628613103E-6</v>
      </c>
      <c r="GV120" s="80">
        <f t="shared" si="374"/>
        <v>1884.5022644457049</v>
      </c>
      <c r="GW120" s="80">
        <f t="shared" si="375"/>
        <v>-8.139823459995121E-3</v>
      </c>
      <c r="GX120" s="184">
        <f t="shared" ca="1" si="376"/>
        <v>20.269372386565308</v>
      </c>
      <c r="GY120" s="81" t="e">
        <f>#REF!</f>
        <v>#REF!</v>
      </c>
      <c r="GZ120" s="81" t="e">
        <f>#REF!</f>
        <v>#REF!</v>
      </c>
      <c r="HA120" s="81">
        <f t="shared" si="377"/>
        <v>5.52</v>
      </c>
      <c r="HB120" s="81">
        <f t="shared" si="378"/>
        <v>4.7842989604799939</v>
      </c>
      <c r="HC120" s="81" t="e">
        <f t="shared" si="379"/>
        <v>#REF!</v>
      </c>
      <c r="HD120" s="80">
        <f t="shared" si="380"/>
        <v>440.62653219924965</v>
      </c>
      <c r="HE120" s="80">
        <f t="shared" si="381"/>
        <v>11.786352652019277</v>
      </c>
      <c r="HF120" s="81">
        <f t="shared" si="382"/>
        <v>-0.80987110164491583</v>
      </c>
      <c r="HG120" s="81"/>
      <c r="HH120" s="82">
        <f t="shared" si="383"/>
        <v>0.18405433421590292</v>
      </c>
      <c r="HI120" s="82">
        <f t="shared" si="384"/>
        <v>0.76710491977800577</v>
      </c>
      <c r="HJ120" s="82">
        <f t="shared" si="385"/>
        <v>2.389230676561753E-2</v>
      </c>
      <c r="HK120" s="82">
        <f t="shared" si="386"/>
        <v>0</v>
      </c>
      <c r="HL120" s="82">
        <f t="shared" si="387"/>
        <v>3.8215025818599771E-2</v>
      </c>
      <c r="HM120" s="82">
        <f t="shared" si="388"/>
        <v>0</v>
      </c>
      <c r="HN120" s="82">
        <f t="shared" si="389"/>
        <v>0</v>
      </c>
      <c r="HO120" s="82">
        <f t="shared" si="390"/>
        <v>5.0967155462504993E-2</v>
      </c>
      <c r="HP120" s="82">
        <f t="shared" si="391"/>
        <v>0.12866859869293418</v>
      </c>
      <c r="HQ120" s="82">
        <f t="shared" si="392"/>
        <v>0.19350527626479005</v>
      </c>
      <c r="HR120" s="82">
        <f t="shared" si="393"/>
        <v>0.58853449038157069</v>
      </c>
      <c r="HS120" s="82">
        <f t="shared" si="394"/>
        <v>0.14120926746451234</v>
      </c>
      <c r="HT120" s="82">
        <f t="shared" si="395"/>
        <v>6.4100451362945537E-2</v>
      </c>
      <c r="HU120" s="82">
        <f t="shared" si="396"/>
        <v>1.5379859513819894E-2</v>
      </c>
      <c r="HV120" s="82">
        <f t="shared" si="397"/>
        <v>2.389230676561753E-2</v>
      </c>
      <c r="HW120" s="82"/>
      <c r="HX120" s="186">
        <f t="shared" si="398"/>
        <v>-8.8055073119632549E-7</v>
      </c>
      <c r="HY120" s="186">
        <f t="shared" si="399"/>
        <v>1.6598515397793728E-12</v>
      </c>
      <c r="HZ120" s="186">
        <f t="shared" si="400"/>
        <v>2.7068360005573101E-5</v>
      </c>
      <c r="IA120" s="186">
        <f t="shared" si="401"/>
        <v>7.6093785459958234E-9</v>
      </c>
      <c r="IB120" s="82">
        <f t="shared" si="402"/>
        <v>2.2398470912732669</v>
      </c>
      <c r="IC120" s="82" t="e">
        <f t="shared" ca="1" si="403"/>
        <v>#REF!</v>
      </c>
      <c r="ID120" s="82" t="e">
        <f ca="1">ID$8+ID$9*IE120+ID$10*#REF!+ID$11*EW120/(EW120+EU120)</f>
        <v>#REF!</v>
      </c>
      <c r="IE120" s="82" t="e">
        <f t="shared" ca="1" si="404"/>
        <v>#REF!</v>
      </c>
      <c r="IF120" s="82" t="e">
        <f ca="1">IF$8+IF$9*IE120+IF$10*#REF!+IF$11*(EW120/(EW120+EU120))</f>
        <v>#REF!</v>
      </c>
      <c r="IG120" s="82" t="e">
        <f t="shared" ca="1" si="405"/>
        <v>#REF!</v>
      </c>
      <c r="IH120" s="184">
        <f t="shared" si="406"/>
        <v>5.7917956239792769E-2</v>
      </c>
      <c r="II120" s="187">
        <f t="shared" si="407"/>
        <v>-25</v>
      </c>
      <c r="IJ120" s="187"/>
      <c r="IK120" s="82">
        <f t="shared" si="408"/>
        <v>2.0734536120395997</v>
      </c>
      <c r="IL120" s="187">
        <f t="shared" si="409"/>
        <v>1884.5022644457049</v>
      </c>
      <c r="IM120" s="186">
        <f t="shared" si="410"/>
        <v>1.2393171782851586E-5</v>
      </c>
    </row>
    <row r="121" spans="1:247" ht="14" x14ac:dyDescent="0.2">
      <c r="A121" s="189">
        <v>2001</v>
      </c>
      <c r="F121" s="193">
        <v>50.02</v>
      </c>
      <c r="G121" s="193">
        <v>1.46</v>
      </c>
      <c r="H121" s="193">
        <v>16.5</v>
      </c>
      <c r="I121" s="193">
        <v>10.8</v>
      </c>
      <c r="J121" s="193">
        <v>0.14000000000000001</v>
      </c>
      <c r="K121" s="193">
        <v>4.9000000000000004</v>
      </c>
      <c r="L121" s="193">
        <v>10.199999999999999</v>
      </c>
      <c r="M121" s="193">
        <v>3.5</v>
      </c>
      <c r="N121" s="193">
        <v>2.02</v>
      </c>
      <c r="O121" s="198">
        <v>0.31</v>
      </c>
      <c r="P121" s="198">
        <v>0.41</v>
      </c>
      <c r="Q121" s="194">
        <v>1.5</v>
      </c>
      <c r="R121" s="176">
        <f t="shared" ca="1" si="216"/>
        <v>11.182009100529186</v>
      </c>
      <c r="T121" s="4">
        <v>49.57</v>
      </c>
      <c r="U121" s="4">
        <v>1.3</v>
      </c>
      <c r="V121" s="4">
        <v>4.3899999999999997</v>
      </c>
      <c r="W121" s="4">
        <v>7.81</v>
      </c>
      <c r="X121" s="4">
        <v>0.18</v>
      </c>
      <c r="Y121" s="4">
        <v>14.15</v>
      </c>
      <c r="Z121" s="4">
        <v>21.92</v>
      </c>
      <c r="AA121" s="4">
        <v>0.46</v>
      </c>
      <c r="AB121" s="4">
        <v>0.12398224341418437</v>
      </c>
      <c r="AC121" s="4">
        <v>3.27E-2</v>
      </c>
      <c r="AE121" s="177">
        <f t="shared" ca="1" si="217"/>
        <v>1405.0495205864333</v>
      </c>
      <c r="AF121" s="178">
        <f t="shared" ca="1" si="218"/>
        <v>1131.8995205864335</v>
      </c>
      <c r="AG121" s="178">
        <f t="shared" ca="1" si="219"/>
        <v>6.179916354482291</v>
      </c>
      <c r="AH121" s="175"/>
      <c r="AI121" s="179">
        <f t="shared" ca="1" si="220"/>
        <v>1447.6957745193597</v>
      </c>
      <c r="AJ121" s="179">
        <f t="shared" ca="1" si="221"/>
        <v>6.9282124261328883</v>
      </c>
      <c r="AK121" s="179"/>
      <c r="AL121" s="179">
        <f t="shared" si="222"/>
        <v>1423.3066020094034</v>
      </c>
      <c r="AM121" s="179">
        <f t="shared" si="223"/>
        <v>5.1740430548130982</v>
      </c>
      <c r="AN121" s="180"/>
      <c r="AO121" s="179">
        <f t="shared" ca="1" si="224"/>
        <v>1398.7900651700809</v>
      </c>
      <c r="AP121" s="179">
        <f t="shared" ca="1" si="225"/>
        <v>1125.640065170081</v>
      </c>
      <c r="AQ121" s="179">
        <f t="shared" ca="1" si="226"/>
        <v>5.000333052492647</v>
      </c>
      <c r="AR121" s="179"/>
      <c r="AS121" s="179">
        <f t="shared" ca="1" si="227"/>
        <v>1426.3280031738586</v>
      </c>
      <c r="AT121" s="179">
        <f t="shared" ca="1" si="228"/>
        <v>1153.1780031738585</v>
      </c>
      <c r="AU121" s="181">
        <f t="shared" ca="1" si="229"/>
        <v>6.0858877530881417</v>
      </c>
      <c r="AV121" s="80"/>
      <c r="AW121" s="181">
        <f t="shared" si="230"/>
        <v>1433.0131817017368</v>
      </c>
      <c r="AX121" s="181">
        <f t="shared" si="231"/>
        <v>1159.8631817017367</v>
      </c>
      <c r="AY121" s="181">
        <f t="shared" ca="1" si="232"/>
        <v>1447.6957745193597</v>
      </c>
      <c r="AZ121" s="181">
        <f t="shared" ca="1" si="233"/>
        <v>1174.5457745193598</v>
      </c>
      <c r="BA121" s="181">
        <f t="shared" ca="1" si="234"/>
        <v>6.9282124261328883</v>
      </c>
      <c r="BB121" s="181"/>
      <c r="BC121" s="181">
        <f t="shared" si="235"/>
        <v>1423.3066020094034</v>
      </c>
      <c r="BD121" s="181">
        <f t="shared" si="236"/>
        <v>5.1740430548130982</v>
      </c>
      <c r="BE121" s="181">
        <f t="shared" si="237"/>
        <v>1150.1566020094033</v>
      </c>
      <c r="BF121" s="181"/>
      <c r="BG121" s="181">
        <f t="shared" ca="1" si="238"/>
        <v>6.8717179102050068</v>
      </c>
      <c r="BH121" s="181">
        <f t="shared" ca="1" si="239"/>
        <v>8.4299104275250158</v>
      </c>
      <c r="BI121" s="181">
        <f t="shared" ca="1" si="240"/>
        <v>1134.5252756403415</v>
      </c>
      <c r="BJ121" s="181">
        <f t="shared" ca="1" si="241"/>
        <v>1160.6086030988668</v>
      </c>
      <c r="BK121" s="181">
        <f t="shared" ca="1" si="242"/>
        <v>1160.6086030988668</v>
      </c>
      <c r="BL121" s="181"/>
      <c r="BM121" s="181">
        <f t="shared" si="243"/>
        <v>1166.2884256456878</v>
      </c>
      <c r="BN121" s="180"/>
      <c r="BO121" s="182">
        <f t="shared" ca="1" si="244"/>
        <v>0.79967626084416532</v>
      </c>
      <c r="BP121" s="182">
        <f t="shared" ca="1" si="245"/>
        <v>0.70991665792354297</v>
      </c>
      <c r="BQ121" s="182">
        <f t="shared" ca="1" si="246"/>
        <v>8.8855623926926558E-2</v>
      </c>
      <c r="BR121" s="182">
        <f t="shared" ca="1" si="247"/>
        <v>1.1928494996073548E-2</v>
      </c>
      <c r="BS121" s="182">
        <f t="shared" ca="1" si="248"/>
        <v>1.6010018952389803E-2</v>
      </c>
      <c r="BT121" s="182">
        <f t="shared" ca="1" si="249"/>
        <v>5.2028108502311231E-2</v>
      </c>
      <c r="BU121" s="182">
        <f t="shared" si="250"/>
        <v>8.7733587921169615E-2</v>
      </c>
      <c r="BV121" s="181">
        <f t="shared" ca="1" si="251"/>
        <v>0.96647249222241371</v>
      </c>
      <c r="BW121" s="180"/>
      <c r="BX121" s="182">
        <f t="shared" si="252"/>
        <v>0.7965515740628536</v>
      </c>
      <c r="BY121" s="182">
        <f t="shared" si="253"/>
        <v>0.11749856592380453</v>
      </c>
      <c r="BZ121" s="182">
        <f t="shared" si="254"/>
        <v>1.08455850817245E-2</v>
      </c>
      <c r="CA121" s="182">
        <f t="shared" si="255"/>
        <v>3.3302845408107358E-2</v>
      </c>
      <c r="CB121" s="182">
        <f t="shared" si="256"/>
        <v>6.9100920470585747E-2</v>
      </c>
      <c r="CC121" s="182">
        <f t="shared" si="257"/>
        <v>4.8266597619427349E-4</v>
      </c>
      <c r="CD121" s="182">
        <f t="shared" si="258"/>
        <v>1.0277821569232699</v>
      </c>
      <c r="CE121" s="182">
        <f t="shared" si="259"/>
        <v>0.25041879335165551</v>
      </c>
      <c r="CF121" s="180"/>
      <c r="CG121" s="181">
        <f t="shared" ca="1" si="260"/>
        <v>3.9156615366241567</v>
      </c>
      <c r="CH121" s="181">
        <f t="shared" ca="1" si="261"/>
        <v>2.5927103700171088</v>
      </c>
      <c r="CI121" s="181">
        <f t="shared" ca="1" si="262"/>
        <v>8.1574670667134654</v>
      </c>
      <c r="CJ121" s="181">
        <f t="shared" ca="1" si="263"/>
        <v>1159.3047811856236</v>
      </c>
      <c r="CK121" s="183">
        <f t="shared" ca="1" si="264"/>
        <v>0.27406110944019635</v>
      </c>
      <c r="CL121" s="79"/>
      <c r="CM121" s="181">
        <f t="shared" si="265"/>
        <v>-0.57312543684728479</v>
      </c>
      <c r="CN121" s="181">
        <f t="shared" si="266"/>
        <v>-0.93790570130640216</v>
      </c>
      <c r="CO121" s="181">
        <f t="shared" ca="1" si="267"/>
        <v>819.64954185431668</v>
      </c>
      <c r="CP121" s="184"/>
      <c r="CQ121" s="80">
        <f t="shared" si="268"/>
        <v>0.83249700836990703</v>
      </c>
      <c r="CR121" s="80">
        <f t="shared" si="269"/>
        <v>1.8277690701412639E-2</v>
      </c>
      <c r="CS121" s="80">
        <f t="shared" si="270"/>
        <v>0.32365316150292761</v>
      </c>
      <c r="CT121" s="80">
        <f t="shared" si="271"/>
        <v>0.15032068412613575</v>
      </c>
      <c r="CU121" s="80">
        <f t="shared" si="272"/>
        <v>1.9735682819383262E-3</v>
      </c>
      <c r="CV121" s="80">
        <f t="shared" si="273"/>
        <v>0.12157481565288157</v>
      </c>
      <c r="CW121" s="80">
        <f t="shared" si="274"/>
        <v>0.18189145716456184</v>
      </c>
      <c r="CX121" s="80">
        <f t="shared" si="275"/>
        <v>0.11294166240446345</v>
      </c>
      <c r="CY121" s="80">
        <f t="shared" si="276"/>
        <v>4.2889294662193725E-2</v>
      </c>
      <c r="CZ121" s="80">
        <f t="shared" si="277"/>
        <v>4.0789956723171726E-3</v>
      </c>
      <c r="DA121" s="80">
        <f t="shared" si="278"/>
        <v>5.7772110161550538E-3</v>
      </c>
      <c r="DB121" s="80">
        <f t="shared" si="279"/>
        <v>1.7958755495548941</v>
      </c>
      <c r="DC121" s="80"/>
      <c r="DD121" s="80">
        <f t="shared" si="280"/>
        <v>0.46356052265216291</v>
      </c>
      <c r="DE121" s="80">
        <f t="shared" si="281"/>
        <v>1.017759315557403E-2</v>
      </c>
      <c r="DF121" s="80">
        <f t="shared" si="282"/>
        <v>0.18022026168970601</v>
      </c>
      <c r="DG121" s="80">
        <f t="shared" si="283"/>
        <v>8.3703285655508025E-2</v>
      </c>
      <c r="DH121" s="80">
        <f t="shared" si="284"/>
        <v>1.0989449031852307E-3</v>
      </c>
      <c r="DI121" s="80">
        <f t="shared" si="285"/>
        <v>6.7696681812397172E-2</v>
      </c>
      <c r="DJ121" s="80">
        <f t="shared" si="286"/>
        <v>0.1012828852253395</v>
      </c>
      <c r="DK121" s="80">
        <f t="shared" si="287"/>
        <v>6.2889470505044689E-2</v>
      </c>
      <c r="DL121" s="80">
        <f t="shared" si="288"/>
        <v>2.3882108463932142E-2</v>
      </c>
      <c r="DM121" s="80">
        <f t="shared" si="289"/>
        <v>2.2713131059266035E-3</v>
      </c>
      <c r="DN121" s="80">
        <f t="shared" si="290"/>
        <v>3.2169328312237058E-3</v>
      </c>
      <c r="DO121" s="80">
        <f t="shared" si="291"/>
        <v>0.99999999999999989</v>
      </c>
      <c r="DP121" s="80">
        <f t="shared" si="292"/>
        <v>44.713802086349844</v>
      </c>
      <c r="DQ121" s="80">
        <f t="shared" si="293"/>
        <v>0.82500753108549152</v>
      </c>
      <c r="DR121" s="80">
        <f t="shared" si="294"/>
        <v>1.6274656103997556E-2</v>
      </c>
      <c r="DS121" s="80">
        <f t="shared" si="295"/>
        <v>4.3055678151450061E-2</v>
      </c>
      <c r="DT121" s="80">
        <f t="shared" si="296"/>
        <v>0.1087041243541778</v>
      </c>
      <c r="DU121" s="80">
        <f t="shared" si="297"/>
        <v>2.5374449339207049E-3</v>
      </c>
      <c r="DV121" s="80">
        <f t="shared" si="298"/>
        <v>0.35107829418128045</v>
      </c>
      <c r="DW121" s="80">
        <f t="shared" si="299"/>
        <v>0.39088830794580354</v>
      </c>
      <c r="DX121" s="80">
        <f t="shared" si="300"/>
        <v>7.4218806722933127E-3</v>
      </c>
      <c r="DY121" s="80">
        <f t="shared" si="301"/>
        <v>1.3162155867996982E-3</v>
      </c>
      <c r="DZ121" s="80">
        <f t="shared" si="302"/>
        <v>2.1513412658834117E-4</v>
      </c>
      <c r="EA121" s="80">
        <f t="shared" si="303"/>
        <v>1.7464992671418029</v>
      </c>
      <c r="EB121" s="80"/>
      <c r="EC121" s="80">
        <f t="shared" si="304"/>
        <v>1.650015062170983</v>
      </c>
      <c r="ED121" s="80">
        <f t="shared" si="305"/>
        <v>3.2549312207995111E-2</v>
      </c>
      <c r="EE121" s="80">
        <f t="shared" si="306"/>
        <v>0.12916703445435018</v>
      </c>
      <c r="EF121" s="80">
        <f t="shared" si="307"/>
        <v>0.1087041243541778</v>
      </c>
      <c r="EG121" s="80">
        <f t="shared" si="308"/>
        <v>2.5374449339207049E-3</v>
      </c>
      <c r="EH121" s="80">
        <f t="shared" si="309"/>
        <v>0.35107829418128045</v>
      </c>
      <c r="EI121" s="80">
        <f t="shared" si="310"/>
        <v>0.39088830794580354</v>
      </c>
      <c r="EJ121" s="80">
        <f t="shared" si="311"/>
        <v>7.4218806722933127E-3</v>
      </c>
      <c r="EK121" s="80">
        <f t="shared" si="312"/>
        <v>1.3162155867996982E-3</v>
      </c>
      <c r="EL121" s="80">
        <f t="shared" si="313"/>
        <v>6.4540237976502346E-4</v>
      </c>
      <c r="EM121" s="80">
        <f t="shared" si="314"/>
        <v>2.6743230788873689</v>
      </c>
      <c r="EN121" s="80">
        <f t="shared" si="315"/>
        <v>2.2435583970266797</v>
      </c>
      <c r="EO121" s="80"/>
      <c r="EP121" s="80">
        <f t="shared" si="316"/>
        <v>1.850952573977104</v>
      </c>
      <c r="EQ121" s="80">
        <f t="shared" si="317"/>
        <v>3.6513141360845221E-2</v>
      </c>
      <c r="ER121" s="80">
        <f t="shared" si="318"/>
        <v>0.149047426022896</v>
      </c>
      <c r="ES121" s="80">
        <f t="shared" si="319"/>
        <v>4.4148430489831858E-2</v>
      </c>
      <c r="ET121" s="80">
        <f t="shared" si="320"/>
        <v>0.19319585651272786</v>
      </c>
      <c r="EU121" s="80">
        <f t="shared" si="321"/>
        <v>0.24388405098624799</v>
      </c>
      <c r="EV121" s="80">
        <f t="shared" si="322"/>
        <v>5.6929058884906056E-3</v>
      </c>
      <c r="EW121" s="80">
        <f t="shared" si="323"/>
        <v>0.78766465492421467</v>
      </c>
      <c r="EX121" s="80">
        <f t="shared" si="324"/>
        <v>0.87698074559135808</v>
      </c>
      <c r="EY121" s="80">
        <f t="shared" si="325"/>
        <v>3.3302845408107358E-2</v>
      </c>
      <c r="EZ121" s="80">
        <f t="shared" si="326"/>
        <v>5.9060130641237227E-3</v>
      </c>
      <c r="FA121" s="80">
        <f t="shared" si="327"/>
        <v>9.6533195238854698E-4</v>
      </c>
      <c r="FB121" s="80">
        <f t="shared" si="328"/>
        <v>4.0350581196656075</v>
      </c>
      <c r="FC121" s="80">
        <f t="shared" si="329"/>
        <v>6.421022626709251E-2</v>
      </c>
      <c r="FD121" s="80">
        <f t="shared" si="330"/>
        <v>0.10426056416311447</v>
      </c>
      <c r="FE121" s="80">
        <f t="shared" si="331"/>
        <v>3.3302845408107358E-2</v>
      </c>
      <c r="FF121" s="80">
        <f t="shared" si="332"/>
        <v>1.08455850817245E-2</v>
      </c>
      <c r="FG121" s="80">
        <f t="shared" si="333"/>
        <v>6.9100920470585747E-2</v>
      </c>
      <c r="FH121" s="80">
        <f t="shared" si="334"/>
        <v>4.8266597619427349E-4</v>
      </c>
      <c r="FI121" s="184">
        <f t="shared" si="335"/>
        <v>0.7965515740628536</v>
      </c>
      <c r="FJ121" s="80">
        <f t="shared" si="336"/>
        <v>0.11749856592380453</v>
      </c>
      <c r="FK121" s="80">
        <f t="shared" si="337"/>
        <v>1.0277821569232699</v>
      </c>
      <c r="FL121" s="80">
        <f t="shared" si="338"/>
        <v>0.79655157406285348</v>
      </c>
      <c r="FM121" s="80">
        <f t="shared" si="339"/>
        <v>2.6154762420923743</v>
      </c>
      <c r="FN121" s="80">
        <f t="shared" si="340"/>
        <v>-2.8723649933607605</v>
      </c>
      <c r="FO121" s="80">
        <f t="shared" si="341"/>
        <v>-2.87236499336076</v>
      </c>
      <c r="FP121" s="80">
        <f t="shared" si="342"/>
        <v>0.44713802086349841</v>
      </c>
      <c r="FQ121" s="185">
        <f t="shared" ca="1" si="343"/>
        <v>1447.6957745193597</v>
      </c>
      <c r="FR121" s="185">
        <f t="shared" ca="1" si="344"/>
        <v>6.9282124261328883</v>
      </c>
      <c r="FS121" s="80">
        <f t="shared" ca="1" si="345"/>
        <v>0.14476957745193597</v>
      </c>
      <c r="FT121" s="184">
        <f t="shared" ca="1" si="346"/>
        <v>-2.8736117087640163</v>
      </c>
      <c r="FU121" s="184">
        <f t="shared" ca="1" si="347"/>
        <v>5.6597859028144883</v>
      </c>
      <c r="FV121" s="80">
        <f t="shared" si="348"/>
        <v>173.59559036128493</v>
      </c>
      <c r="FW121" s="80">
        <f t="shared" si="349"/>
        <v>7.4030977919651908E-2</v>
      </c>
      <c r="FX121" s="184">
        <f t="shared" si="350"/>
        <v>76.357485634089215</v>
      </c>
      <c r="FY121" s="184">
        <f t="shared" si="351"/>
        <v>314.17136081112471</v>
      </c>
      <c r="FZ121" s="184">
        <f t="shared" si="352"/>
        <v>1.6611494615586205E-3</v>
      </c>
      <c r="GA121" s="184">
        <f t="shared" si="353"/>
        <v>0.25041879335165551</v>
      </c>
      <c r="GB121" s="80">
        <f t="shared" si="354"/>
        <v>0.91597649688795602</v>
      </c>
      <c r="GC121" s="80">
        <f t="shared" si="355"/>
        <v>0.14583713007015814</v>
      </c>
      <c r="GD121" s="80">
        <f t="shared" si="356"/>
        <v>0.13106347181596104</v>
      </c>
      <c r="GE121" s="80">
        <f t="shared" si="357"/>
        <v>0.91933842814932287</v>
      </c>
      <c r="GF121" s="80">
        <f t="shared" si="358"/>
        <v>4.8000051494047291E-2</v>
      </c>
      <c r="GG121" s="80">
        <f t="shared" si="359"/>
        <v>0.17967382471915549</v>
      </c>
      <c r="GH121" s="80">
        <f t="shared" si="360"/>
        <v>0.86893652818403899</v>
      </c>
      <c r="GI121" s="80">
        <f t="shared" si="361"/>
        <v>0.35591898010028428</v>
      </c>
      <c r="GJ121" s="80">
        <f t="shared" si="362"/>
        <v>-1.5096824170442807E-2</v>
      </c>
      <c r="GK121" s="80">
        <f t="shared" si="363"/>
        <v>2.9258573130595336E-2</v>
      </c>
      <c r="GL121" s="80">
        <f t="shared" si="364"/>
        <v>2.9258573130595336E-2</v>
      </c>
      <c r="GM121" s="80">
        <f t="shared" si="365"/>
        <v>0.15041525158856017</v>
      </c>
      <c r="GN121" s="80">
        <f t="shared" si="366"/>
        <v>5.4764929981448648E-2</v>
      </c>
      <c r="GO121" s="80">
        <f t="shared" si="367"/>
        <v>0.73289972494276601</v>
      </c>
      <c r="GP121" s="80">
        <f t="shared" si="368"/>
        <v>0.87698074559135808</v>
      </c>
      <c r="GQ121" s="80">
        <f t="shared" si="369"/>
        <v>3.3302845408107358E-2</v>
      </c>
      <c r="GR121" s="80">
        <f t="shared" si="370"/>
        <v>440.44811204650773</v>
      </c>
      <c r="GS121" s="80">
        <f t="shared" si="371"/>
        <v>11.798951859453021</v>
      </c>
      <c r="GT121" s="80">
        <f t="shared" si="372"/>
        <v>2.2406544846339722</v>
      </c>
      <c r="GU121" s="80">
        <f t="shared" si="373"/>
        <v>9.2146915680572103E-6</v>
      </c>
      <c r="GV121" s="80">
        <f t="shared" si="374"/>
        <v>1883.2580621399788</v>
      </c>
      <c r="GW121" s="80">
        <f t="shared" si="375"/>
        <v>-8.1514609209080782E-3</v>
      </c>
      <c r="GX121" s="184">
        <f t="shared" ca="1" si="376"/>
        <v>21.132092066713454</v>
      </c>
      <c r="GY121" s="81" t="e">
        <f>#REF!</f>
        <v>#REF!</v>
      </c>
      <c r="GZ121" s="81" t="e">
        <f>#REF!</f>
        <v>#REF!</v>
      </c>
      <c r="HA121" s="81">
        <f t="shared" si="377"/>
        <v>5.52</v>
      </c>
      <c r="HB121" s="81">
        <f t="shared" si="378"/>
        <v>4.7842989604799939</v>
      </c>
      <c r="HC121" s="81" t="e">
        <f t="shared" si="379"/>
        <v>#REF!</v>
      </c>
      <c r="HD121" s="80">
        <f t="shared" si="380"/>
        <v>440.44811204650773</v>
      </c>
      <c r="HE121" s="80">
        <f t="shared" si="381"/>
        <v>11.798951859453021</v>
      </c>
      <c r="HF121" s="81">
        <f t="shared" si="382"/>
        <v>-0.77621490778298607</v>
      </c>
      <c r="HG121" s="81"/>
      <c r="HH121" s="82">
        <f t="shared" si="383"/>
        <v>0.18536673060764611</v>
      </c>
      <c r="HI121" s="82">
        <f t="shared" si="384"/>
        <v>0.78766465492421467</v>
      </c>
      <c r="HJ121" s="82">
        <f t="shared" si="385"/>
        <v>3.3302845408107358E-2</v>
      </c>
      <c r="HK121" s="82">
        <f t="shared" si="386"/>
        <v>0</v>
      </c>
      <c r="HL121" s="82">
        <f t="shared" si="387"/>
        <v>3.0907380858985152E-2</v>
      </c>
      <c r="HM121" s="82">
        <f t="shared" si="388"/>
        <v>0</v>
      </c>
      <c r="HN121" s="82">
        <f t="shared" si="389"/>
        <v>0</v>
      </c>
      <c r="HO121" s="82">
        <f t="shared" si="390"/>
        <v>4.4148430489831858E-2</v>
      </c>
      <c r="HP121" s="82">
        <f t="shared" si="391"/>
        <v>0.11814004516391086</v>
      </c>
      <c r="HQ121" s="82">
        <f t="shared" si="392"/>
        <v>0.1905043695032759</v>
      </c>
      <c r="HR121" s="82">
        <f t="shared" si="393"/>
        <v>0.5892588414836456</v>
      </c>
      <c r="HS121" s="82">
        <f t="shared" si="394"/>
        <v>0.1386744780848165</v>
      </c>
      <c r="HT121" s="82">
        <f t="shared" si="395"/>
        <v>7.2625041069789689E-2</v>
      </c>
      <c r="HU121" s="82">
        <f t="shared" si="396"/>
        <v>1.7091367930744859E-2</v>
      </c>
      <c r="HV121" s="82">
        <f t="shared" si="397"/>
        <v>3.3302845408107358E-2</v>
      </c>
      <c r="HW121" s="82"/>
      <c r="HX121" s="186">
        <f t="shared" si="398"/>
        <v>-8.7911482006387407E-7</v>
      </c>
      <c r="HY121" s="186">
        <f t="shared" si="399"/>
        <v>1.643021521419856E-12</v>
      </c>
      <c r="HZ121" s="186">
        <f t="shared" si="400"/>
        <v>2.7088173472228297E-5</v>
      </c>
      <c r="IA121" s="186">
        <f t="shared" si="401"/>
        <v>7.6006990116302451E-9</v>
      </c>
      <c r="IB121" s="82">
        <f t="shared" si="402"/>
        <v>2.2406544846339722</v>
      </c>
      <c r="IC121" s="82" t="e">
        <f t="shared" ca="1" si="403"/>
        <v>#REF!</v>
      </c>
      <c r="ID121" s="82" t="e">
        <f ca="1">ID$8+ID$9*IE121+ID$10*#REF!+ID$11*EW121/(EW121+EU121)</f>
        <v>#REF!</v>
      </c>
      <c r="IE121" s="82" t="e">
        <f t="shared" ca="1" si="404"/>
        <v>#REF!</v>
      </c>
      <c r="IF121" s="82" t="e">
        <f ca="1">IF$8+IF$9*IE121+IF$10*#REF!+IF$11*(EW121/(EW121+EU121))</f>
        <v>#REF!</v>
      </c>
      <c r="IG121" s="82" t="e">
        <f t="shared" ca="1" si="405"/>
        <v>#REF!</v>
      </c>
      <c r="IH121" s="184">
        <f t="shared" si="406"/>
        <v>7.4030977919651908E-2</v>
      </c>
      <c r="II121" s="187">
        <f t="shared" si="407"/>
        <v>-25</v>
      </c>
      <c r="IJ121" s="187"/>
      <c r="IK121" s="82">
        <f t="shared" si="408"/>
        <v>2.0741592936479636</v>
      </c>
      <c r="IL121" s="187">
        <f t="shared" si="409"/>
        <v>1883.2580621399788</v>
      </c>
      <c r="IM121" s="186">
        <f t="shared" si="410"/>
        <v>1.2388744575923719E-5</v>
      </c>
    </row>
    <row r="122" spans="1:247" ht="14" x14ac:dyDescent="0.2">
      <c r="A122" s="189">
        <v>2001</v>
      </c>
      <c r="F122" s="193">
        <v>50.02</v>
      </c>
      <c r="G122" s="193">
        <v>1.46</v>
      </c>
      <c r="H122" s="193">
        <v>16.5</v>
      </c>
      <c r="I122" s="193">
        <v>10.8</v>
      </c>
      <c r="J122" s="193">
        <v>0.14000000000000001</v>
      </c>
      <c r="K122" s="193">
        <v>4.9000000000000004</v>
      </c>
      <c r="L122" s="193">
        <v>10.199999999999999</v>
      </c>
      <c r="M122" s="193">
        <v>3.5</v>
      </c>
      <c r="N122" s="193">
        <v>2.02</v>
      </c>
      <c r="O122" s="198">
        <v>0.31</v>
      </c>
      <c r="P122" s="198">
        <v>0.41</v>
      </c>
      <c r="Q122" s="194">
        <v>1.5</v>
      </c>
      <c r="R122" s="176">
        <f t="shared" ca="1" si="216"/>
        <v>10.20327679049632</v>
      </c>
      <c r="T122" s="4">
        <v>48.16</v>
      </c>
      <c r="U122" s="4">
        <v>1.76</v>
      </c>
      <c r="V122" s="4">
        <v>5.71</v>
      </c>
      <c r="W122" s="4">
        <v>7.56</v>
      </c>
      <c r="X122" s="4">
        <v>0.19</v>
      </c>
      <c r="Y122" s="4">
        <v>13.1</v>
      </c>
      <c r="Z122" s="4">
        <v>22.5</v>
      </c>
      <c r="AA122" s="4">
        <v>0.4</v>
      </c>
      <c r="AB122" s="4">
        <v>0.16415896213476305</v>
      </c>
      <c r="AC122" s="4">
        <v>0</v>
      </c>
      <c r="AE122" s="177">
        <f t="shared" ca="1" si="217"/>
        <v>1386.9104543709252</v>
      </c>
      <c r="AF122" s="178">
        <f t="shared" ca="1" si="218"/>
        <v>1113.7604543709253</v>
      </c>
      <c r="AG122" s="178">
        <f t="shared" ca="1" si="219"/>
        <v>5.2827429366694183</v>
      </c>
      <c r="AH122" s="175"/>
      <c r="AI122" s="179">
        <f t="shared" ca="1" si="220"/>
        <v>1439.0155527198167</v>
      </c>
      <c r="AJ122" s="179">
        <f t="shared" ca="1" si="221"/>
        <v>5.8869937714383775</v>
      </c>
      <c r="AK122" s="179"/>
      <c r="AL122" s="179">
        <f t="shared" si="222"/>
        <v>1418.2537951077409</v>
      </c>
      <c r="AM122" s="179">
        <f t="shared" si="223"/>
        <v>4.4347128343679438</v>
      </c>
      <c r="AN122" s="180"/>
      <c r="AO122" s="179">
        <f t="shared" ca="1" si="224"/>
        <v>1377.7145291197755</v>
      </c>
      <c r="AP122" s="179">
        <f t="shared" ca="1" si="225"/>
        <v>1104.5645291197757</v>
      </c>
      <c r="AQ122" s="179">
        <f t="shared" ca="1" si="226"/>
        <v>3.5002656355714352</v>
      </c>
      <c r="AR122" s="179"/>
      <c r="AS122" s="179">
        <f t="shared" ca="1" si="227"/>
        <v>1417.047855954135</v>
      </c>
      <c r="AT122" s="179">
        <f t="shared" ca="1" si="228"/>
        <v>1143.8978559541351</v>
      </c>
      <c r="AU122" s="181">
        <f t="shared" ca="1" si="229"/>
        <v>5.0316912516479819</v>
      </c>
      <c r="AV122" s="80"/>
      <c r="AW122" s="181">
        <f t="shared" si="230"/>
        <v>1426.0917638120873</v>
      </c>
      <c r="AX122" s="181">
        <f t="shared" si="231"/>
        <v>1152.9417638120872</v>
      </c>
      <c r="AY122" s="181">
        <f t="shared" ca="1" si="232"/>
        <v>1439.0155527198167</v>
      </c>
      <c r="AZ122" s="181">
        <f t="shared" ca="1" si="233"/>
        <v>1165.8655527198166</v>
      </c>
      <c r="BA122" s="181">
        <f t="shared" ca="1" si="234"/>
        <v>5.8869937714383775</v>
      </c>
      <c r="BB122" s="181"/>
      <c r="BC122" s="181">
        <f t="shared" si="235"/>
        <v>1418.2537951077409</v>
      </c>
      <c r="BD122" s="181">
        <f t="shared" si="236"/>
        <v>4.4347128343679438</v>
      </c>
      <c r="BE122" s="181">
        <f t="shared" si="237"/>
        <v>1145.103795107741</v>
      </c>
      <c r="BF122" s="181"/>
      <c r="BG122" s="181">
        <f t="shared" ca="1" si="238"/>
        <v>5.9569124816607868</v>
      </c>
      <c r="BH122" s="181">
        <f t="shared" ca="1" si="239"/>
        <v>8.5136081871692664</v>
      </c>
      <c r="BI122" s="181">
        <f t="shared" ca="1" si="240"/>
        <v>1115.7691641823999</v>
      </c>
      <c r="BJ122" s="181">
        <f t="shared" ca="1" si="241"/>
        <v>1151.425432554091</v>
      </c>
      <c r="BK122" s="181">
        <f t="shared" ca="1" si="242"/>
        <v>1151.425432554091</v>
      </c>
      <c r="BL122" s="181"/>
      <c r="BM122" s="181">
        <f t="shared" si="243"/>
        <v>1162.3317632627354</v>
      </c>
      <c r="BN122" s="180"/>
      <c r="BO122" s="182">
        <f t="shared" ca="1" si="244"/>
        <v>0.85726405848558407</v>
      </c>
      <c r="BP122" s="182">
        <f t="shared" ca="1" si="245"/>
        <v>0.74334318925021714</v>
      </c>
      <c r="BQ122" s="182">
        <f t="shared" ca="1" si="246"/>
        <v>9.3635840424762765E-2</v>
      </c>
      <c r="BR122" s="182">
        <f t="shared" ca="1" si="247"/>
        <v>1.1723683013106698E-2</v>
      </c>
      <c r="BS122" s="182">
        <f t="shared" ca="1" si="248"/>
        <v>1.6007515307778067E-2</v>
      </c>
      <c r="BT122" s="182">
        <f t="shared" ca="1" si="249"/>
        <v>5.2455327951817572E-2</v>
      </c>
      <c r="BU122" s="182">
        <f t="shared" si="250"/>
        <v>8.7733587921169615E-2</v>
      </c>
      <c r="BV122" s="181">
        <f t="shared" ca="1" si="251"/>
        <v>1.0048991438688519</v>
      </c>
      <c r="BW122" s="180"/>
      <c r="BX122" s="182">
        <f t="shared" si="252"/>
        <v>0.79401345782243837</v>
      </c>
      <c r="BY122" s="182">
        <f t="shared" si="253"/>
        <v>8.8693390187077059E-2</v>
      </c>
      <c r="BZ122" s="182">
        <f t="shared" si="254"/>
        <v>3.3414098144132501E-2</v>
      </c>
      <c r="CA122" s="182">
        <f t="shared" si="255"/>
        <v>2.914220527441384E-2</v>
      </c>
      <c r="CB122" s="182">
        <f t="shared" si="256"/>
        <v>7.8453001438312214E-2</v>
      </c>
      <c r="CC122" s="182">
        <f t="shared" si="257"/>
        <v>0</v>
      </c>
      <c r="CD122" s="182">
        <f t="shared" si="258"/>
        <v>1.0237161528663741</v>
      </c>
      <c r="CE122" s="182">
        <f t="shared" si="259"/>
        <v>0.26183206106870227</v>
      </c>
      <c r="CF122" s="180"/>
      <c r="CG122" s="181">
        <f t="shared" ca="1" si="260"/>
        <v>4.3588101528030165</v>
      </c>
      <c r="CH122" s="181">
        <f t="shared" ca="1" si="261"/>
        <v>1.5672725196007242</v>
      </c>
      <c r="CI122" s="181">
        <f t="shared" ca="1" si="262"/>
        <v>8.950285212850547</v>
      </c>
      <c r="CJ122" s="181">
        <f t="shared" ca="1" si="263"/>
        <v>1124.4370466019113</v>
      </c>
      <c r="CK122" s="183">
        <f t="shared" ca="1" si="264"/>
        <v>0.2721051631276088</v>
      </c>
      <c r="CL122" s="79"/>
      <c r="CM122" s="181">
        <f t="shared" si="265"/>
        <v>-1.3504867234608715E-2</v>
      </c>
      <c r="CN122" s="181">
        <f t="shared" si="266"/>
        <v>-0.41269990107596954</v>
      </c>
      <c r="CO122" s="181">
        <f t="shared" ca="1" si="267"/>
        <v>707.25548766670477</v>
      </c>
      <c r="CP122" s="184"/>
      <c r="CQ122" s="80">
        <f t="shared" si="268"/>
        <v>0.83249700836990703</v>
      </c>
      <c r="CR122" s="80">
        <f t="shared" si="269"/>
        <v>1.8277690701412639E-2</v>
      </c>
      <c r="CS122" s="80">
        <f t="shared" si="270"/>
        <v>0.32365316150292761</v>
      </c>
      <c r="CT122" s="80">
        <f t="shared" si="271"/>
        <v>0.15032068412613575</v>
      </c>
      <c r="CU122" s="80">
        <f t="shared" si="272"/>
        <v>1.9735682819383262E-3</v>
      </c>
      <c r="CV122" s="80">
        <f t="shared" si="273"/>
        <v>0.12157481565288157</v>
      </c>
      <c r="CW122" s="80">
        <f t="shared" si="274"/>
        <v>0.18189145716456184</v>
      </c>
      <c r="CX122" s="80">
        <f t="shared" si="275"/>
        <v>0.11294166240446345</v>
      </c>
      <c r="CY122" s="80">
        <f t="shared" si="276"/>
        <v>4.2889294662193725E-2</v>
      </c>
      <c r="CZ122" s="80">
        <f t="shared" si="277"/>
        <v>4.0789956723171726E-3</v>
      </c>
      <c r="DA122" s="80">
        <f t="shared" si="278"/>
        <v>5.7772110161550538E-3</v>
      </c>
      <c r="DB122" s="80">
        <f t="shared" si="279"/>
        <v>1.7958755495548941</v>
      </c>
      <c r="DC122" s="80"/>
      <c r="DD122" s="80">
        <f t="shared" si="280"/>
        <v>0.46356052265216291</v>
      </c>
      <c r="DE122" s="80">
        <f t="shared" si="281"/>
        <v>1.017759315557403E-2</v>
      </c>
      <c r="DF122" s="80">
        <f t="shared" si="282"/>
        <v>0.18022026168970601</v>
      </c>
      <c r="DG122" s="80">
        <f t="shared" si="283"/>
        <v>8.3703285655508025E-2</v>
      </c>
      <c r="DH122" s="80">
        <f t="shared" si="284"/>
        <v>1.0989449031852307E-3</v>
      </c>
      <c r="DI122" s="80">
        <f t="shared" si="285"/>
        <v>6.7696681812397172E-2</v>
      </c>
      <c r="DJ122" s="80">
        <f t="shared" si="286"/>
        <v>0.1012828852253395</v>
      </c>
      <c r="DK122" s="80">
        <f t="shared" si="287"/>
        <v>6.2889470505044689E-2</v>
      </c>
      <c r="DL122" s="80">
        <f t="shared" si="288"/>
        <v>2.3882108463932142E-2</v>
      </c>
      <c r="DM122" s="80">
        <f t="shared" si="289"/>
        <v>2.2713131059266035E-3</v>
      </c>
      <c r="DN122" s="80">
        <f t="shared" si="290"/>
        <v>3.2169328312237058E-3</v>
      </c>
      <c r="DO122" s="80">
        <f t="shared" si="291"/>
        <v>0.99999999999999989</v>
      </c>
      <c r="DP122" s="80">
        <f t="shared" si="292"/>
        <v>44.713802086349844</v>
      </c>
      <c r="DQ122" s="80">
        <f t="shared" si="293"/>
        <v>0.80154050226098994</v>
      </c>
      <c r="DR122" s="80">
        <f t="shared" si="294"/>
        <v>2.2033380571565921E-2</v>
      </c>
      <c r="DS122" s="80">
        <f t="shared" si="295"/>
        <v>5.6001804611567167E-2</v>
      </c>
      <c r="DT122" s="80">
        <f t="shared" si="296"/>
        <v>0.10522447888829502</v>
      </c>
      <c r="DU122" s="80">
        <f t="shared" si="297"/>
        <v>2.6784140969162997E-3</v>
      </c>
      <c r="DV122" s="80">
        <f t="shared" si="298"/>
        <v>0.32502654796994868</v>
      </c>
      <c r="DW122" s="80">
        <f t="shared" si="299"/>
        <v>0.40123115551006289</v>
      </c>
      <c r="DX122" s="80">
        <f t="shared" si="300"/>
        <v>6.4538092802550549E-3</v>
      </c>
      <c r="DY122" s="80">
        <f t="shared" si="301"/>
        <v>1.742738143177662E-3</v>
      </c>
      <c r="DZ122" s="80">
        <f t="shared" si="302"/>
        <v>0</v>
      </c>
      <c r="EA122" s="80">
        <f t="shared" si="303"/>
        <v>1.7219328313327786</v>
      </c>
      <c r="EB122" s="80"/>
      <c r="EC122" s="80">
        <f t="shared" si="304"/>
        <v>1.6030810045219799</v>
      </c>
      <c r="ED122" s="80">
        <f t="shared" si="305"/>
        <v>4.4066761143131843E-2</v>
      </c>
      <c r="EE122" s="80">
        <f t="shared" si="306"/>
        <v>0.16800541383470149</v>
      </c>
      <c r="EF122" s="80">
        <f t="shared" si="307"/>
        <v>0.10522447888829502</v>
      </c>
      <c r="EG122" s="80">
        <f t="shared" si="308"/>
        <v>2.6784140969162997E-3</v>
      </c>
      <c r="EH122" s="80">
        <f t="shared" si="309"/>
        <v>0.32502654796994868</v>
      </c>
      <c r="EI122" s="80">
        <f t="shared" si="310"/>
        <v>0.40123115551006289</v>
      </c>
      <c r="EJ122" s="80">
        <f t="shared" si="311"/>
        <v>6.4538092802550549E-3</v>
      </c>
      <c r="EK122" s="80">
        <f t="shared" si="312"/>
        <v>1.742738143177662E-3</v>
      </c>
      <c r="EL122" s="80">
        <f t="shared" si="313"/>
        <v>0</v>
      </c>
      <c r="EM122" s="80">
        <f t="shared" si="314"/>
        <v>2.6575103233884687</v>
      </c>
      <c r="EN122" s="80">
        <f t="shared" si="315"/>
        <v>2.2577522831029597</v>
      </c>
      <c r="EO122" s="80"/>
      <c r="EP122" s="80">
        <f t="shared" si="316"/>
        <v>1.8096798989792431</v>
      </c>
      <c r="EQ122" s="80">
        <f t="shared" si="317"/>
        <v>4.9745915289929353E-2</v>
      </c>
      <c r="ER122" s="80">
        <f t="shared" si="318"/>
        <v>0.19032010102075692</v>
      </c>
      <c r="ES122" s="80">
        <f t="shared" si="319"/>
        <v>6.2556303418546344E-2</v>
      </c>
      <c r="ET122" s="80">
        <f t="shared" si="320"/>
        <v>0.25287640443930326</v>
      </c>
      <c r="EU122" s="80">
        <f t="shared" si="321"/>
        <v>0.23757080744836725</v>
      </c>
      <c r="EV122" s="80">
        <f t="shared" si="322"/>
        <v>6.0471955424079276E-3</v>
      </c>
      <c r="EW122" s="80">
        <f t="shared" si="323"/>
        <v>0.73382943074822526</v>
      </c>
      <c r="EX122" s="80">
        <f t="shared" si="324"/>
        <v>0.90588055740488316</v>
      </c>
      <c r="EY122" s="80">
        <f t="shared" si="325"/>
        <v>2.914220527441384E-2</v>
      </c>
      <c r="EZ122" s="80">
        <f t="shared" si="326"/>
        <v>7.8693420432199585E-3</v>
      </c>
      <c r="FA122" s="80">
        <f t="shared" si="327"/>
        <v>0</v>
      </c>
      <c r="FB122" s="80">
        <f t="shared" si="328"/>
        <v>4.0326417571699924</v>
      </c>
      <c r="FC122" s="80">
        <f t="shared" si="329"/>
        <v>5.7414172296765695E-2</v>
      </c>
      <c r="FD122" s="80">
        <f t="shared" si="330"/>
        <v>9.7132626607228545E-2</v>
      </c>
      <c r="FE122" s="80">
        <f t="shared" si="331"/>
        <v>2.914220527441384E-2</v>
      </c>
      <c r="FF122" s="80">
        <f t="shared" si="332"/>
        <v>3.3414098144132501E-2</v>
      </c>
      <c r="FG122" s="80">
        <f t="shared" si="333"/>
        <v>7.8453001438312214E-2</v>
      </c>
      <c r="FH122" s="80">
        <f t="shared" si="334"/>
        <v>0</v>
      </c>
      <c r="FI122" s="184">
        <f t="shared" si="335"/>
        <v>0.79401345782243837</v>
      </c>
      <c r="FJ122" s="80">
        <f t="shared" si="336"/>
        <v>8.8693390187077059E-2</v>
      </c>
      <c r="FK122" s="80">
        <f t="shared" si="337"/>
        <v>1.0237161528663741</v>
      </c>
      <c r="FL122" s="80">
        <f t="shared" si="338"/>
        <v>0.79401345782243837</v>
      </c>
      <c r="FM122" s="80">
        <f t="shared" si="339"/>
        <v>2.4820208775694259</v>
      </c>
      <c r="FN122" s="80">
        <f t="shared" si="340"/>
        <v>-3.0026288902682898</v>
      </c>
      <c r="FO122" s="80">
        <f t="shared" si="341"/>
        <v>-3.0026288902682903</v>
      </c>
      <c r="FP122" s="80">
        <f t="shared" si="342"/>
        <v>0.44713802086349841</v>
      </c>
      <c r="FQ122" s="185">
        <f t="shared" ca="1" si="343"/>
        <v>1439.0155527198167</v>
      </c>
      <c r="FR122" s="185">
        <f t="shared" ca="1" si="344"/>
        <v>5.8869937714383775</v>
      </c>
      <c r="FS122" s="80">
        <f t="shared" ca="1" si="345"/>
        <v>0.14390155527198167</v>
      </c>
      <c r="FT122" s="184">
        <f t="shared" ca="1" si="346"/>
        <v>-2.6604219942808354</v>
      </c>
      <c r="FU122" s="184">
        <f t="shared" ca="1" si="347"/>
        <v>5.661536272564633</v>
      </c>
      <c r="FV122" s="80">
        <f t="shared" si="348"/>
        <v>173.1022838806889</v>
      </c>
      <c r="FW122" s="80">
        <f t="shared" si="349"/>
        <v>4.8830449881913436E-2</v>
      </c>
      <c r="FX122" s="184">
        <f t="shared" si="350"/>
        <v>75.543468273240478</v>
      </c>
      <c r="FY122" s="184">
        <f t="shared" si="351"/>
        <v>314.53752758981329</v>
      </c>
      <c r="FZ122" s="184">
        <f t="shared" si="352"/>
        <v>1.6611494615586205E-3</v>
      </c>
      <c r="GA122" s="184">
        <f t="shared" si="353"/>
        <v>0.26183206106870227</v>
      </c>
      <c r="GB122" s="80">
        <f t="shared" si="354"/>
        <v>0.94106995822170492</v>
      </c>
      <c r="GC122" s="80">
        <f t="shared" si="355"/>
        <v>0.16971639100524138</v>
      </c>
      <c r="GD122" s="80">
        <f t="shared" si="356"/>
        <v>0.13276982607933319</v>
      </c>
      <c r="GE122" s="80">
        <f t="shared" si="357"/>
        <v>0.88769778129152432</v>
      </c>
      <c r="GF122" s="80">
        <f t="shared" si="358"/>
        <v>2.628828460830257E-2</v>
      </c>
      <c r="GG122" s="80">
        <f t="shared" si="359"/>
        <v>0.18015663515160157</v>
      </c>
      <c r="GH122" s="80">
        <f t="shared" si="360"/>
        <v>0.86723017392066681</v>
      </c>
      <c r="GI122" s="80">
        <f t="shared" si="361"/>
        <v>0.32869295142448252</v>
      </c>
      <c r="GJ122" s="80">
        <f t="shared" si="362"/>
        <v>-1.0616638036120946E-2</v>
      </c>
      <c r="GK122" s="80">
        <f t="shared" si="363"/>
        <v>2.2513929266928506E-2</v>
      </c>
      <c r="GL122" s="80">
        <f t="shared" si="364"/>
        <v>2.2513929266928506E-2</v>
      </c>
      <c r="GM122" s="80">
        <f t="shared" si="365"/>
        <v>0.15764270588467308</v>
      </c>
      <c r="GN122" s="80">
        <f t="shared" si="366"/>
        <v>3.6416112511366575E-2</v>
      </c>
      <c r="GO122" s="80">
        <f t="shared" si="367"/>
        <v>0.6974133182368587</v>
      </c>
      <c r="GP122" s="80">
        <f t="shared" si="368"/>
        <v>0.90588055740488316</v>
      </c>
      <c r="GQ122" s="80">
        <f t="shared" si="369"/>
        <v>2.914220527441384E-2</v>
      </c>
      <c r="GR122" s="80">
        <f t="shared" si="370"/>
        <v>440.6251606855659</v>
      </c>
      <c r="GS122" s="80">
        <f t="shared" si="371"/>
        <v>11.749349203855601</v>
      </c>
      <c r="GT122" s="80">
        <f t="shared" si="372"/>
        <v>2.269007136548717</v>
      </c>
      <c r="GU122" s="80">
        <f t="shared" si="373"/>
        <v>9.3312918490565974E-6</v>
      </c>
      <c r="GV122" s="80">
        <f t="shared" si="374"/>
        <v>1914.7722708978495</v>
      </c>
      <c r="GW122" s="80">
        <f t="shared" si="375"/>
        <v>-8.2198691593959542E-3</v>
      </c>
      <c r="GX122" s="184">
        <f t="shared" ca="1" si="376"/>
        <v>21.924910212850548</v>
      </c>
      <c r="GY122" s="81" t="e">
        <f>#REF!</f>
        <v>#REF!</v>
      </c>
      <c r="GZ122" s="81" t="e">
        <f>#REF!</f>
        <v>#REF!</v>
      </c>
      <c r="HA122" s="81">
        <f t="shared" si="377"/>
        <v>5.52</v>
      </c>
      <c r="HB122" s="81">
        <f t="shared" si="378"/>
        <v>4.7842989604799939</v>
      </c>
      <c r="HC122" s="81" t="e">
        <f t="shared" si="379"/>
        <v>#REF!</v>
      </c>
      <c r="HD122" s="80">
        <f t="shared" si="380"/>
        <v>440.6251606855659</v>
      </c>
      <c r="HE122" s="80">
        <f t="shared" si="381"/>
        <v>11.749349203855601</v>
      </c>
      <c r="HF122" s="81">
        <f t="shared" si="382"/>
        <v>-0.21363319774005163</v>
      </c>
      <c r="HG122" s="81"/>
      <c r="HH122" s="82">
        <f t="shared" si="383"/>
        <v>0.1862038306940095</v>
      </c>
      <c r="HI122" s="82">
        <f t="shared" si="384"/>
        <v>0.73382943074822526</v>
      </c>
      <c r="HJ122" s="82">
        <f t="shared" si="385"/>
        <v>2.914220527441384E-2</v>
      </c>
      <c r="HK122" s="82">
        <f t="shared" si="386"/>
        <v>0</v>
      </c>
      <c r="HL122" s="82">
        <f t="shared" si="387"/>
        <v>2.8271967022351855E-2</v>
      </c>
      <c r="HM122" s="82">
        <f t="shared" si="388"/>
        <v>0</v>
      </c>
      <c r="HN122" s="82">
        <f t="shared" si="389"/>
        <v>0</v>
      </c>
      <c r="HO122" s="82">
        <f t="shared" si="390"/>
        <v>6.2556303418546344E-2</v>
      </c>
      <c r="HP122" s="82">
        <f t="shared" si="391"/>
        <v>0.16204813399840506</v>
      </c>
      <c r="HQ122" s="82">
        <f t="shared" si="392"/>
        <v>0.20238815105675451</v>
      </c>
      <c r="HR122" s="82">
        <f t="shared" si="393"/>
        <v>0.57073949864721552</v>
      </c>
      <c r="HS122" s="82">
        <f t="shared" si="394"/>
        <v>0.14482095773691073</v>
      </c>
      <c r="HT122" s="82">
        <f t="shared" si="395"/>
        <v>5.1826614398589925E-2</v>
      </c>
      <c r="HU122" s="82">
        <f t="shared" si="396"/>
        <v>1.3150622922113012E-2</v>
      </c>
      <c r="HV122" s="82">
        <f t="shared" si="397"/>
        <v>2.914220527441384E-2</v>
      </c>
      <c r="HW122" s="82"/>
      <c r="HX122" s="186">
        <f t="shared" si="398"/>
        <v>-8.8239201440396087E-7</v>
      </c>
      <c r="HY122" s="186">
        <f t="shared" si="399"/>
        <v>1.6910114143035444E-12</v>
      </c>
      <c r="HZ122" s="186">
        <f t="shared" si="400"/>
        <v>2.6964319770258451E-5</v>
      </c>
      <c r="IA122" s="186">
        <f t="shared" si="401"/>
        <v>7.5207570643892711E-9</v>
      </c>
      <c r="IB122" s="82">
        <f t="shared" si="402"/>
        <v>2.269007136548717</v>
      </c>
      <c r="IC122" s="82" t="e">
        <f t="shared" ca="1" si="403"/>
        <v>#REF!</v>
      </c>
      <c r="ID122" s="82" t="e">
        <f ca="1">ID$8+ID$9*IE122+ID$10*#REF!+ID$11*EW122/(EW122+EU122)</f>
        <v>#REF!</v>
      </c>
      <c r="IE122" s="82" t="e">
        <f t="shared" ca="1" si="404"/>
        <v>#REF!</v>
      </c>
      <c r="IF122" s="82" t="e">
        <f ca="1">IF$8+IF$9*IE122+IF$10*#REF!+IF$11*(EW122/(EW122+EU122))</f>
        <v>#REF!</v>
      </c>
      <c r="IG122" s="82" t="e">
        <f t="shared" ca="1" si="405"/>
        <v>#REF!</v>
      </c>
      <c r="IH122" s="184">
        <f t="shared" si="406"/>
        <v>4.8830449881913436E-2</v>
      </c>
      <c r="II122" s="187">
        <f t="shared" si="407"/>
        <v>-25</v>
      </c>
      <c r="IJ122" s="187"/>
      <c r="IK122" s="82">
        <f t="shared" si="408"/>
        <v>2.071381048907952</v>
      </c>
      <c r="IL122" s="187">
        <f t="shared" si="409"/>
        <v>1914.7722708978495</v>
      </c>
      <c r="IM122" s="186">
        <f t="shared" si="410"/>
        <v>1.2233277534591203E-5</v>
      </c>
    </row>
    <row r="123" spans="1:247" ht="14" x14ac:dyDescent="0.2">
      <c r="A123" s="189">
        <v>2001</v>
      </c>
      <c r="F123" s="193">
        <v>50.02</v>
      </c>
      <c r="G123" s="193">
        <v>1.46</v>
      </c>
      <c r="H123" s="193">
        <v>16.5</v>
      </c>
      <c r="I123" s="193">
        <v>10.8</v>
      </c>
      <c r="J123" s="193">
        <v>0.14000000000000001</v>
      </c>
      <c r="K123" s="193">
        <v>4.9000000000000004</v>
      </c>
      <c r="L123" s="193">
        <v>10.199999999999999</v>
      </c>
      <c r="M123" s="193">
        <v>3.5</v>
      </c>
      <c r="N123" s="193">
        <v>2.02</v>
      </c>
      <c r="O123" s="198">
        <v>0.31</v>
      </c>
      <c r="P123" s="198">
        <v>0.41</v>
      </c>
      <c r="Q123" s="194">
        <v>1.5</v>
      </c>
      <c r="R123" s="176">
        <f t="shared" ca="1" si="216"/>
        <v>12.552838071649628</v>
      </c>
      <c r="T123" s="4">
        <v>47.2</v>
      </c>
      <c r="U123" s="4">
        <v>2.34</v>
      </c>
      <c r="V123" s="4">
        <v>6.02</v>
      </c>
      <c r="W123" s="4">
        <v>9.59</v>
      </c>
      <c r="X123" s="4">
        <v>0.17</v>
      </c>
      <c r="Y123" s="4">
        <v>12.3</v>
      </c>
      <c r="Z123" s="4">
        <v>21.48</v>
      </c>
      <c r="AA123" s="4">
        <v>0.55000000000000004</v>
      </c>
      <c r="AB123" s="4">
        <v>0.218656457538178</v>
      </c>
      <c r="AC123" s="4">
        <v>2.5700000000000001E-2</v>
      </c>
      <c r="AE123" s="177">
        <f t="shared" ca="1" si="217"/>
        <v>1420.4687689452408</v>
      </c>
      <c r="AF123" s="178">
        <f t="shared" ca="1" si="218"/>
        <v>1147.3187689452407</v>
      </c>
      <c r="AG123" s="178">
        <f t="shared" ca="1" si="219"/>
        <v>7.6218857156838631</v>
      </c>
      <c r="AH123" s="175"/>
      <c r="AI123" s="179">
        <f t="shared" ca="1" si="220"/>
        <v>1462.766164073201</v>
      </c>
      <c r="AJ123" s="179">
        <f t="shared" ca="1" si="221"/>
        <v>8.5371894064982925</v>
      </c>
      <c r="AK123" s="179"/>
      <c r="AL123" s="179">
        <f t="shared" si="222"/>
        <v>1435.8951661842091</v>
      </c>
      <c r="AM123" s="179">
        <f t="shared" si="223"/>
        <v>6.3357302735631231</v>
      </c>
      <c r="AN123" s="180"/>
      <c r="AO123" s="179">
        <f t="shared" ca="1" si="224"/>
        <v>1415.0477659630144</v>
      </c>
      <c r="AP123" s="179">
        <f t="shared" ca="1" si="225"/>
        <v>1141.8977659630145</v>
      </c>
      <c r="AQ123" s="179">
        <f t="shared" ca="1" si="226"/>
        <v>6.6230062335430437</v>
      </c>
      <c r="AR123" s="179"/>
      <c r="AS123" s="179">
        <f t="shared" ca="1" si="227"/>
        <v>1439.8541033359695</v>
      </c>
      <c r="AT123" s="179">
        <f t="shared" ca="1" si="228"/>
        <v>1166.7041033359696</v>
      </c>
      <c r="AU123" s="181">
        <f t="shared" ca="1" si="229"/>
        <v>7.6180914724128952</v>
      </c>
      <c r="AV123" s="80"/>
      <c r="AW123" s="181">
        <f t="shared" si="230"/>
        <v>1446.14206495349</v>
      </c>
      <c r="AX123" s="181">
        <f t="shared" si="231"/>
        <v>1172.9920649534902</v>
      </c>
      <c r="AY123" s="181">
        <f t="shared" ca="1" si="232"/>
        <v>1462.766164073201</v>
      </c>
      <c r="AZ123" s="181">
        <f t="shared" ca="1" si="233"/>
        <v>1189.6161640732012</v>
      </c>
      <c r="BA123" s="181">
        <f t="shared" ca="1" si="234"/>
        <v>8.5371894064982925</v>
      </c>
      <c r="BB123" s="181"/>
      <c r="BC123" s="181">
        <f t="shared" si="235"/>
        <v>1435.8951661842091</v>
      </c>
      <c r="BD123" s="181">
        <f t="shared" si="236"/>
        <v>6.3357302735631231</v>
      </c>
      <c r="BE123" s="181">
        <f t="shared" si="237"/>
        <v>1162.7451661842092</v>
      </c>
      <c r="BF123" s="181"/>
      <c r="BG123" s="181">
        <f t="shared" ca="1" si="238"/>
        <v>8.4143750418816783</v>
      </c>
      <c r="BH123" s="181">
        <f t="shared" ca="1" si="239"/>
        <v>10.06010748584584</v>
      </c>
      <c r="BI123" s="181">
        <f t="shared" ca="1" si="240"/>
        <v>1150.5901703933546</v>
      </c>
      <c r="BJ123" s="181">
        <f t="shared" ca="1" si="241"/>
        <v>1174.8376554187207</v>
      </c>
      <c r="BK123" s="181">
        <f t="shared" ca="1" si="242"/>
        <v>1174.8376554187207</v>
      </c>
      <c r="BL123" s="181"/>
      <c r="BM123" s="181">
        <f t="shared" si="243"/>
        <v>1172.5496627015614</v>
      </c>
      <c r="BN123" s="180"/>
      <c r="BO123" s="182">
        <f t="shared" ca="1" si="244"/>
        <v>0.76651870476898831</v>
      </c>
      <c r="BP123" s="182">
        <f t="shared" ca="1" si="245"/>
        <v>0.67438413381835527</v>
      </c>
      <c r="BQ123" s="182">
        <f t="shared" ca="1" si="246"/>
        <v>0.10844287488006324</v>
      </c>
      <c r="BR123" s="182">
        <f t="shared" ca="1" si="247"/>
        <v>1.4814070314665214E-2</v>
      </c>
      <c r="BS123" s="182">
        <f t="shared" ca="1" si="248"/>
        <v>1.6013996692919693E-2</v>
      </c>
      <c r="BT123" s="182">
        <f t="shared" ca="1" si="249"/>
        <v>4.6949101691969218E-2</v>
      </c>
      <c r="BU123" s="182">
        <f t="shared" si="250"/>
        <v>8.7733587921169615E-2</v>
      </c>
      <c r="BV123" s="181">
        <f t="shared" ca="1" si="251"/>
        <v>0.94833776531914216</v>
      </c>
      <c r="BW123" s="180"/>
      <c r="BX123" s="182">
        <f t="shared" si="252"/>
        <v>0.75539201100502096</v>
      </c>
      <c r="BY123" s="182">
        <f t="shared" si="253"/>
        <v>0.1202798384264705</v>
      </c>
      <c r="BZ123" s="182">
        <f t="shared" si="254"/>
        <v>1.1396943250061797E-2</v>
      </c>
      <c r="CA123" s="182">
        <f t="shared" si="255"/>
        <v>4.0296026949679042E-2</v>
      </c>
      <c r="CB123" s="182">
        <f t="shared" si="256"/>
        <v>0.10250781939683329</v>
      </c>
      <c r="CC123" s="182">
        <f t="shared" si="257"/>
        <v>3.8389113707856451E-4</v>
      </c>
      <c r="CD123" s="182">
        <f t="shared" si="258"/>
        <v>1.0302565301651443</v>
      </c>
      <c r="CE123" s="182">
        <f t="shared" si="259"/>
        <v>0.35374134296898524</v>
      </c>
      <c r="CF123" s="180"/>
      <c r="CG123" s="181">
        <f t="shared" ca="1" si="260"/>
        <v>6.3303086960731889</v>
      </c>
      <c r="CH123" s="181">
        <f t="shared" ca="1" si="261"/>
        <v>2.2280364893372298</v>
      </c>
      <c r="CI123" s="181">
        <f t="shared" ca="1" si="262"/>
        <v>11.7108830205984</v>
      </c>
      <c r="CJ123" s="181">
        <f t="shared" ca="1" si="263"/>
        <v>1132.7613988405587</v>
      </c>
      <c r="CK123" s="183">
        <f t="shared" ca="1" si="264"/>
        <v>0.27743440750422116</v>
      </c>
      <c r="CL123" s="79"/>
      <c r="CM123" s="181">
        <f t="shared" si="265"/>
        <v>-0.81033009044381243</v>
      </c>
      <c r="CN123" s="181">
        <f t="shared" si="266"/>
        <v>-1.2991691248687847</v>
      </c>
      <c r="CO123" s="181">
        <f t="shared" ca="1" si="267"/>
        <v>765.64122496110087</v>
      </c>
      <c r="CP123" s="184"/>
      <c r="CQ123" s="80">
        <f t="shared" si="268"/>
        <v>0.83249700836990703</v>
      </c>
      <c r="CR123" s="80">
        <f t="shared" si="269"/>
        <v>1.8277690701412639E-2</v>
      </c>
      <c r="CS123" s="80">
        <f t="shared" si="270"/>
        <v>0.32365316150292761</v>
      </c>
      <c r="CT123" s="80">
        <f t="shared" si="271"/>
        <v>0.15032068412613575</v>
      </c>
      <c r="CU123" s="80">
        <f t="shared" si="272"/>
        <v>1.9735682819383262E-3</v>
      </c>
      <c r="CV123" s="80">
        <f t="shared" si="273"/>
        <v>0.12157481565288157</v>
      </c>
      <c r="CW123" s="80">
        <f t="shared" si="274"/>
        <v>0.18189145716456184</v>
      </c>
      <c r="CX123" s="80">
        <f t="shared" si="275"/>
        <v>0.11294166240446345</v>
      </c>
      <c r="CY123" s="80">
        <f t="shared" si="276"/>
        <v>4.2889294662193725E-2</v>
      </c>
      <c r="CZ123" s="80">
        <f t="shared" si="277"/>
        <v>4.0789956723171726E-3</v>
      </c>
      <c r="DA123" s="80">
        <f t="shared" si="278"/>
        <v>5.7772110161550538E-3</v>
      </c>
      <c r="DB123" s="80">
        <f t="shared" si="279"/>
        <v>1.7958755495548941</v>
      </c>
      <c r="DC123" s="80"/>
      <c r="DD123" s="80">
        <f t="shared" si="280"/>
        <v>0.46356052265216291</v>
      </c>
      <c r="DE123" s="80">
        <f t="shared" si="281"/>
        <v>1.017759315557403E-2</v>
      </c>
      <c r="DF123" s="80">
        <f t="shared" si="282"/>
        <v>0.18022026168970601</v>
      </c>
      <c r="DG123" s="80">
        <f t="shared" si="283"/>
        <v>8.3703285655508025E-2</v>
      </c>
      <c r="DH123" s="80">
        <f t="shared" si="284"/>
        <v>1.0989449031852307E-3</v>
      </c>
      <c r="DI123" s="80">
        <f t="shared" si="285"/>
        <v>6.7696681812397172E-2</v>
      </c>
      <c r="DJ123" s="80">
        <f t="shared" si="286"/>
        <v>0.1012828852253395</v>
      </c>
      <c r="DK123" s="80">
        <f t="shared" si="287"/>
        <v>6.2889470505044689E-2</v>
      </c>
      <c r="DL123" s="80">
        <f t="shared" si="288"/>
        <v>2.3882108463932142E-2</v>
      </c>
      <c r="DM123" s="80">
        <f t="shared" si="289"/>
        <v>2.2713131059266035E-3</v>
      </c>
      <c r="DN123" s="80">
        <f t="shared" si="290"/>
        <v>3.2169328312237058E-3</v>
      </c>
      <c r="DO123" s="80">
        <f t="shared" si="291"/>
        <v>0.99999999999999989</v>
      </c>
      <c r="DP123" s="80">
        <f t="shared" si="292"/>
        <v>44.713802086349844</v>
      </c>
      <c r="DQ123" s="80">
        <f t="shared" si="293"/>
        <v>0.78556295072090387</v>
      </c>
      <c r="DR123" s="80">
        <f t="shared" si="294"/>
        <v>2.9294380987195601E-2</v>
      </c>
      <c r="DS123" s="80">
        <f t="shared" si="295"/>
        <v>5.9042182795382543E-2</v>
      </c>
      <c r="DT123" s="80">
        <f t="shared" si="296"/>
        <v>0.13347920007126313</v>
      </c>
      <c r="DU123" s="80">
        <f t="shared" si="297"/>
        <v>2.3964757709251101E-3</v>
      </c>
      <c r="DV123" s="80">
        <f t="shared" si="298"/>
        <v>0.30517759847560066</v>
      </c>
      <c r="DW123" s="80">
        <f t="shared" si="299"/>
        <v>0.3830420097936067</v>
      </c>
      <c r="DX123" s="80">
        <f t="shared" si="300"/>
        <v>8.8739877603507007E-3</v>
      </c>
      <c r="DY123" s="80">
        <f t="shared" si="301"/>
        <v>2.321292385432269E-3</v>
      </c>
      <c r="DZ123" s="80">
        <f t="shared" si="302"/>
        <v>1.6908094964282472E-4</v>
      </c>
      <c r="EA123" s="80">
        <f t="shared" si="303"/>
        <v>1.7093591597103037</v>
      </c>
      <c r="EB123" s="80"/>
      <c r="EC123" s="80">
        <f t="shared" si="304"/>
        <v>1.5711259014418077</v>
      </c>
      <c r="ED123" s="80">
        <f t="shared" si="305"/>
        <v>5.8588761974391203E-2</v>
      </c>
      <c r="EE123" s="80">
        <f t="shared" si="306"/>
        <v>0.17712654838614764</v>
      </c>
      <c r="EF123" s="80">
        <f t="shared" si="307"/>
        <v>0.13347920007126313</v>
      </c>
      <c r="EG123" s="80">
        <f t="shared" si="308"/>
        <v>2.3964757709251101E-3</v>
      </c>
      <c r="EH123" s="80">
        <f t="shared" si="309"/>
        <v>0.30517759847560066</v>
      </c>
      <c r="EI123" s="80">
        <f t="shared" si="310"/>
        <v>0.3830420097936067</v>
      </c>
      <c r="EJ123" s="80">
        <f t="shared" si="311"/>
        <v>8.8739877603507007E-3</v>
      </c>
      <c r="EK123" s="80">
        <f t="shared" si="312"/>
        <v>2.321292385432269E-3</v>
      </c>
      <c r="EL123" s="80">
        <f t="shared" si="313"/>
        <v>5.0724284892847415E-4</v>
      </c>
      <c r="EM123" s="80">
        <f t="shared" si="314"/>
        <v>2.6426390189084534</v>
      </c>
      <c r="EN123" s="80">
        <f t="shared" si="315"/>
        <v>2.2704576588286018</v>
      </c>
      <c r="EO123" s="80"/>
      <c r="EP123" s="80">
        <f t="shared" si="316"/>
        <v>1.7835874179562716</v>
      </c>
      <c r="EQ123" s="80">
        <f t="shared" si="317"/>
        <v>6.6511651673021227E-2</v>
      </c>
      <c r="ER123" s="80">
        <f t="shared" si="318"/>
        <v>0.21641258204372837</v>
      </c>
      <c r="ES123" s="80">
        <f t="shared" si="319"/>
        <v>5.169297019974084E-2</v>
      </c>
      <c r="ET123" s="80">
        <f t="shared" si="320"/>
        <v>0.26810555224346921</v>
      </c>
      <c r="EU123" s="80">
        <f t="shared" si="321"/>
        <v>0.3030588720961146</v>
      </c>
      <c r="EV123" s="80">
        <f t="shared" si="322"/>
        <v>5.4410967682940944E-3</v>
      </c>
      <c r="EW123" s="80">
        <f t="shared" si="323"/>
        <v>0.69289281576184736</v>
      </c>
      <c r="EX123" s="80">
        <f t="shared" si="324"/>
        <v>0.86968066478899464</v>
      </c>
      <c r="EY123" s="80">
        <f t="shared" si="325"/>
        <v>4.0296026949679042E-2</v>
      </c>
      <c r="EZ123" s="80">
        <f t="shared" si="326"/>
        <v>1.054079214977042E-2</v>
      </c>
      <c r="FA123" s="80">
        <f t="shared" si="327"/>
        <v>7.6778227415712902E-4</v>
      </c>
      <c r="FB123" s="80">
        <f t="shared" si="328"/>
        <v>4.0408826726616196</v>
      </c>
      <c r="FC123" s="80">
        <f t="shared" si="329"/>
        <v>7.1224553173467001E-2</v>
      </c>
      <c r="FD123" s="80">
        <f t="shared" si="330"/>
        <v>0.12140715573320371</v>
      </c>
      <c r="FE123" s="80">
        <f t="shared" si="331"/>
        <v>4.0296026949679042E-2</v>
      </c>
      <c r="FF123" s="80">
        <f t="shared" si="332"/>
        <v>1.1396943250061797E-2</v>
      </c>
      <c r="FG123" s="80">
        <f t="shared" si="333"/>
        <v>0.10250781939683329</v>
      </c>
      <c r="FH123" s="80">
        <f t="shared" si="334"/>
        <v>3.8389113707856451E-4</v>
      </c>
      <c r="FI123" s="184">
        <f t="shared" si="335"/>
        <v>0.75539201100502096</v>
      </c>
      <c r="FJ123" s="80">
        <f t="shared" si="336"/>
        <v>0.1202798384264705</v>
      </c>
      <c r="FK123" s="80">
        <f t="shared" si="337"/>
        <v>1.0302565301651443</v>
      </c>
      <c r="FL123" s="80">
        <f t="shared" si="338"/>
        <v>0.75539201100502096</v>
      </c>
      <c r="FM123" s="80">
        <f t="shared" si="339"/>
        <v>2.8060862783015446</v>
      </c>
      <c r="FN123" s="80">
        <f t="shared" si="340"/>
        <v>-2.6286999134093643</v>
      </c>
      <c r="FO123" s="80">
        <f t="shared" si="341"/>
        <v>-2.6286999134093647</v>
      </c>
      <c r="FP123" s="80">
        <f t="shared" si="342"/>
        <v>0.44713802086349841</v>
      </c>
      <c r="FQ123" s="185">
        <f t="shared" ca="1" si="343"/>
        <v>1462.766164073201</v>
      </c>
      <c r="FR123" s="185">
        <f t="shared" ca="1" si="344"/>
        <v>8.5371894064982925</v>
      </c>
      <c r="FS123" s="80">
        <f t="shared" ca="1" si="345"/>
        <v>0.14627661640732009</v>
      </c>
      <c r="FT123" s="184">
        <f t="shared" ca="1" si="346"/>
        <v>-2.0970812944048918</v>
      </c>
      <c r="FU123" s="184">
        <f t="shared" ca="1" si="347"/>
        <v>5.6627122154822169</v>
      </c>
      <c r="FV123" s="80">
        <f t="shared" si="348"/>
        <v>173.0995450066182</v>
      </c>
      <c r="FW123" s="80">
        <f t="shared" si="349"/>
        <v>6.6776832393607266E-2</v>
      </c>
      <c r="FX123" s="184">
        <f t="shared" si="350"/>
        <v>69.57092640227188</v>
      </c>
      <c r="FY123" s="184">
        <f t="shared" si="351"/>
        <v>314.29909935431829</v>
      </c>
      <c r="FZ123" s="184">
        <f t="shared" si="352"/>
        <v>1.6611494615586205E-3</v>
      </c>
      <c r="GA123" s="184">
        <f t="shared" si="353"/>
        <v>0.35374134296898524</v>
      </c>
      <c r="GB123" s="80">
        <f t="shared" si="354"/>
        <v>0.91541778850696776</v>
      </c>
      <c r="GC123" s="80">
        <f t="shared" si="355"/>
        <v>0.19019695732038619</v>
      </c>
      <c r="GD123" s="80">
        <f t="shared" si="356"/>
        <v>0.13243313753747718</v>
      </c>
      <c r="GE123" s="80">
        <f t="shared" si="357"/>
        <v>0.88179537812723796</v>
      </c>
      <c r="GF123" s="80">
        <f t="shared" si="358"/>
        <v>4.2931756557257006E-2</v>
      </c>
      <c r="GG123" s="80">
        <f t="shared" si="359"/>
        <v>0.23183431892264761</v>
      </c>
      <c r="GH123" s="80">
        <f t="shared" si="360"/>
        <v>0.86756686246252279</v>
      </c>
      <c r="GI123" s="80">
        <f t="shared" si="361"/>
        <v>0.39697701233631771</v>
      </c>
      <c r="GJ123" s="80">
        <f t="shared" si="362"/>
        <v>-1.9609059394458467E-2</v>
      </c>
      <c r="GK123" s="80">
        <f t="shared" si="363"/>
        <v>3.3851667620830292E-2</v>
      </c>
      <c r="GL123" s="80">
        <f t="shared" si="364"/>
        <v>3.3851667620830292E-2</v>
      </c>
      <c r="GM123" s="80">
        <f t="shared" si="365"/>
        <v>0.1979826513018173</v>
      </c>
      <c r="GN123" s="80">
        <f t="shared" si="366"/>
        <v>5.0730543872201952E-2</v>
      </c>
      <c r="GO123" s="80">
        <f t="shared" si="367"/>
        <v>0.64216227188964536</v>
      </c>
      <c r="GP123" s="80">
        <f t="shared" si="368"/>
        <v>0.86968066478899464</v>
      </c>
      <c r="GQ123" s="80">
        <f t="shared" si="369"/>
        <v>4.0296026949679042E-2</v>
      </c>
      <c r="GR123" s="80">
        <f t="shared" si="370"/>
        <v>441.1606626232707</v>
      </c>
      <c r="GS123" s="80">
        <f t="shared" si="371"/>
        <v>11.760576984757105</v>
      </c>
      <c r="GT123" s="80">
        <f t="shared" si="372"/>
        <v>2.3173923700171049</v>
      </c>
      <c r="GU123" s="80">
        <f t="shared" si="373"/>
        <v>9.5302761216953413E-6</v>
      </c>
      <c r="GV123" s="80">
        <f t="shared" si="374"/>
        <v>1953.8235820756922</v>
      </c>
      <c r="GW123" s="80">
        <f t="shared" si="375"/>
        <v>-8.4031128016895992E-3</v>
      </c>
      <c r="GX123" s="184">
        <f t="shared" ca="1" si="376"/>
        <v>24.685508020598387</v>
      </c>
      <c r="GY123" s="81" t="e">
        <f>#REF!</f>
        <v>#REF!</v>
      </c>
      <c r="GZ123" s="81" t="e">
        <f>#REF!</f>
        <v>#REF!</v>
      </c>
      <c r="HA123" s="81">
        <f t="shared" si="377"/>
        <v>5.52</v>
      </c>
      <c r="HB123" s="81">
        <f t="shared" si="378"/>
        <v>4.7842989604799939</v>
      </c>
      <c r="HC123" s="81" t="e">
        <f t="shared" si="379"/>
        <v>#REF!</v>
      </c>
      <c r="HD123" s="80">
        <f t="shared" si="380"/>
        <v>441.1606626232707</v>
      </c>
      <c r="HE123" s="80">
        <f t="shared" si="381"/>
        <v>11.760576984757105</v>
      </c>
      <c r="HF123" s="81">
        <f t="shared" si="382"/>
        <v>-1.1024653337251777</v>
      </c>
      <c r="HG123" s="81"/>
      <c r="HH123" s="82">
        <f t="shared" si="383"/>
        <v>0.23727541569094171</v>
      </c>
      <c r="HI123" s="82">
        <f t="shared" si="384"/>
        <v>0.69289281576184736</v>
      </c>
      <c r="HJ123" s="82">
        <f t="shared" si="385"/>
        <v>4.0296026949679042E-2</v>
      </c>
      <c r="HK123" s="82">
        <f t="shared" si="386"/>
        <v>0</v>
      </c>
      <c r="HL123" s="82">
        <f t="shared" si="387"/>
        <v>3.0928526223787958E-2</v>
      </c>
      <c r="HM123" s="82">
        <f t="shared" si="388"/>
        <v>0</v>
      </c>
      <c r="HN123" s="82">
        <f t="shared" si="389"/>
        <v>0</v>
      </c>
      <c r="HO123" s="82">
        <f t="shared" si="390"/>
        <v>5.169297019974084E-2</v>
      </c>
      <c r="HP123" s="82">
        <f t="shared" si="391"/>
        <v>0.18548405581994043</v>
      </c>
      <c r="HQ123" s="82">
        <f t="shared" si="392"/>
        <v>0.25508871155527602</v>
      </c>
      <c r="HR123" s="82">
        <f t="shared" si="393"/>
        <v>0.48662676921759085</v>
      </c>
      <c r="HS123" s="82">
        <f t="shared" si="394"/>
        <v>0.16664131352767542</v>
      </c>
      <c r="HT123" s="82">
        <f t="shared" si="395"/>
        <v>6.7059378547001156E-2</v>
      </c>
      <c r="HU123" s="82">
        <f t="shared" si="396"/>
        <v>2.2963929714325166E-2</v>
      </c>
      <c r="HV123" s="82">
        <f t="shared" si="397"/>
        <v>4.0296026949679042E-2</v>
      </c>
      <c r="HW123" s="82"/>
      <c r="HX123" s="186">
        <f t="shared" si="398"/>
        <v>-8.8295299002865523E-7</v>
      </c>
      <c r="HY123" s="186">
        <f t="shared" si="399"/>
        <v>1.6694201417061898E-12</v>
      </c>
      <c r="HZ123" s="186">
        <f t="shared" si="400"/>
        <v>2.6801972899724968E-5</v>
      </c>
      <c r="IA123" s="186">
        <f t="shared" si="401"/>
        <v>7.3587977751503314E-9</v>
      </c>
      <c r="IB123" s="82">
        <f t="shared" si="402"/>
        <v>2.3173923700171049</v>
      </c>
      <c r="IC123" s="82" t="e">
        <f t="shared" ca="1" si="403"/>
        <v>#REF!</v>
      </c>
      <c r="ID123" s="82" t="e">
        <f ca="1">ID$8+ID$9*IE123+ID$10*#REF!+ID$11*EW123/(EW123+EU123)</f>
        <v>#REF!</v>
      </c>
      <c r="IE123" s="82" t="e">
        <f t="shared" ca="1" si="404"/>
        <v>#REF!</v>
      </c>
      <c r="IF123" s="82" t="e">
        <f ca="1">IF$8+IF$9*IE123+IF$10*#REF!+IF$11*(EW123/(EW123+EU123))</f>
        <v>#REF!</v>
      </c>
      <c r="IG123" s="82" t="e">
        <f t="shared" ca="1" si="405"/>
        <v>#REF!</v>
      </c>
      <c r="IH123" s="184">
        <f t="shared" si="406"/>
        <v>6.6776832393607266E-2</v>
      </c>
      <c r="II123" s="187">
        <f t="shared" si="407"/>
        <v>-25</v>
      </c>
      <c r="IJ123" s="187"/>
      <c r="IK123" s="82">
        <f t="shared" si="408"/>
        <v>2.0720099169162456</v>
      </c>
      <c r="IL123" s="187">
        <f t="shared" si="409"/>
        <v>1953.8235820756922</v>
      </c>
      <c r="IM123" s="186">
        <f t="shared" si="410"/>
        <v>1.1967965171072875E-5</v>
      </c>
    </row>
    <row r="124" spans="1:247" ht="14" x14ac:dyDescent="0.2">
      <c r="A124" s="189">
        <v>2001</v>
      </c>
      <c r="F124" s="193">
        <v>50.02</v>
      </c>
      <c r="G124" s="193">
        <v>1.46</v>
      </c>
      <c r="H124" s="193">
        <v>16.5</v>
      </c>
      <c r="I124" s="193">
        <v>10.8</v>
      </c>
      <c r="J124" s="193">
        <v>0.14000000000000001</v>
      </c>
      <c r="K124" s="193">
        <v>4.9000000000000004</v>
      </c>
      <c r="L124" s="193">
        <v>10.199999999999999</v>
      </c>
      <c r="M124" s="193">
        <v>3.5</v>
      </c>
      <c r="N124" s="193">
        <v>2.02</v>
      </c>
      <c r="O124" s="198">
        <v>0.31</v>
      </c>
      <c r="P124" s="198">
        <v>0.41</v>
      </c>
      <c r="Q124" s="194">
        <v>1.5</v>
      </c>
      <c r="R124" s="176">
        <f t="shared" ca="1" si="216"/>
        <v>13.417493056498104</v>
      </c>
      <c r="T124" s="4">
        <v>48.76</v>
      </c>
      <c r="U124" s="4">
        <v>1.66</v>
      </c>
      <c r="V124" s="4">
        <v>6.58</v>
      </c>
      <c r="W124" s="4">
        <v>7.77</v>
      </c>
      <c r="X124" s="4">
        <v>0.24</v>
      </c>
      <c r="Y124" s="4">
        <v>12.43</v>
      </c>
      <c r="Z124" s="4">
        <v>21.07</v>
      </c>
      <c r="AA124" s="4">
        <v>0.63</v>
      </c>
      <c r="AB124" s="4">
        <v>0.34251247756490028</v>
      </c>
      <c r="AC124" s="4">
        <v>0</v>
      </c>
      <c r="AE124" s="177">
        <f t="shared" ca="1" si="217"/>
        <v>1426.2825248362499</v>
      </c>
      <c r="AF124" s="178">
        <f t="shared" ca="1" si="218"/>
        <v>1153.13252483625</v>
      </c>
      <c r="AG124" s="178">
        <f t="shared" ca="1" si="219"/>
        <v>8.5776652510051576</v>
      </c>
      <c r="AH124" s="175"/>
      <c r="AI124" s="179">
        <f t="shared" ca="1" si="220"/>
        <v>1473.406680817094</v>
      </c>
      <c r="AJ124" s="179">
        <f t="shared" ca="1" si="221"/>
        <v>9.6417651979721377</v>
      </c>
      <c r="AK124" s="179"/>
      <c r="AL124" s="179">
        <f t="shared" si="222"/>
        <v>1445.216034954633</v>
      </c>
      <c r="AM124" s="179">
        <f t="shared" si="223"/>
        <v>7.132565431251856</v>
      </c>
      <c r="AN124" s="180"/>
      <c r="AO124" s="179">
        <f t="shared" ca="1" si="224"/>
        <v>1420.3219203909339</v>
      </c>
      <c r="AP124" s="179">
        <f t="shared" ca="1" si="225"/>
        <v>1147.1719203909338</v>
      </c>
      <c r="AQ124" s="179">
        <f t="shared" ca="1" si="226"/>
        <v>7.4878969092787893</v>
      </c>
      <c r="AR124" s="179"/>
      <c r="AS124" s="179">
        <f t="shared" ca="1" si="227"/>
        <v>1449.0001379667719</v>
      </c>
      <c r="AT124" s="179">
        <f t="shared" ca="1" si="228"/>
        <v>1175.8501379667719</v>
      </c>
      <c r="AU124" s="181">
        <f t="shared" ca="1" si="229"/>
        <v>8.6514908092411922</v>
      </c>
      <c r="AV124" s="80"/>
      <c r="AW124" s="181">
        <f t="shared" si="230"/>
        <v>1455.4722920156514</v>
      </c>
      <c r="AX124" s="181">
        <f t="shared" si="231"/>
        <v>1182.3222920156513</v>
      </c>
      <c r="AY124" s="181">
        <f t="shared" ca="1" si="232"/>
        <v>1473.406680817094</v>
      </c>
      <c r="AZ124" s="181">
        <f t="shared" ca="1" si="233"/>
        <v>1200.2566808170941</v>
      </c>
      <c r="BA124" s="181">
        <f t="shared" ca="1" si="234"/>
        <v>9.6417651979721377</v>
      </c>
      <c r="BB124" s="181"/>
      <c r="BC124" s="181">
        <f t="shared" si="235"/>
        <v>1445.216034954633</v>
      </c>
      <c r="BD124" s="181">
        <f t="shared" si="236"/>
        <v>7.132565431251856</v>
      </c>
      <c r="BE124" s="181">
        <f t="shared" si="237"/>
        <v>1172.0660349546329</v>
      </c>
      <c r="BF124" s="181"/>
      <c r="BG124" s="181">
        <f t="shared" ca="1" si="238"/>
        <v>9.4906214179089368</v>
      </c>
      <c r="BH124" s="181">
        <f t="shared" ca="1" si="239"/>
        <v>11.375855622157607</v>
      </c>
      <c r="BI124" s="181">
        <f t="shared" ca="1" si="240"/>
        <v>1157.0263533074581</v>
      </c>
      <c r="BJ124" s="181">
        <f t="shared" ca="1" si="241"/>
        <v>1184.6304877255279</v>
      </c>
      <c r="BK124" s="181">
        <f t="shared" ca="1" si="242"/>
        <v>1184.6304877255279</v>
      </c>
      <c r="BL124" s="181"/>
      <c r="BM124" s="181">
        <f t="shared" si="243"/>
        <v>1176.8760174370864</v>
      </c>
      <c r="BN124" s="180"/>
      <c r="BO124" s="182">
        <f t="shared" ca="1" si="244"/>
        <v>0.76274524745947248</v>
      </c>
      <c r="BP124" s="182">
        <f t="shared" ca="1" si="245"/>
        <v>0.65743144006013032</v>
      </c>
      <c r="BQ124" s="182">
        <f t="shared" ca="1" si="246"/>
        <v>0.12731710500678384</v>
      </c>
      <c r="BR124" s="182">
        <f t="shared" ca="1" si="247"/>
        <v>1.7253636384137995E-2</v>
      </c>
      <c r="BS124" s="182">
        <f t="shared" ca="1" si="248"/>
        <v>1.601677870206655E-2</v>
      </c>
      <c r="BT124" s="182">
        <f t="shared" ca="1" si="249"/>
        <v>4.3675359344606431E-2</v>
      </c>
      <c r="BU124" s="182">
        <f t="shared" si="250"/>
        <v>8.7733587921169615E-2</v>
      </c>
      <c r="BV124" s="181">
        <f t="shared" ca="1" si="251"/>
        <v>0.94942790741889471</v>
      </c>
      <c r="BW124" s="180"/>
      <c r="BX124" s="182">
        <f t="shared" si="252"/>
        <v>0.72278623571324285</v>
      </c>
      <c r="BY124" s="182">
        <f t="shared" si="253"/>
        <v>0.10704729667057983</v>
      </c>
      <c r="BZ124" s="182">
        <f t="shared" si="254"/>
        <v>6.9808210096855408E-2</v>
      </c>
      <c r="CA124" s="182">
        <f t="shared" si="255"/>
        <v>4.5723918516999071E-2</v>
      </c>
      <c r="CB124" s="182">
        <f t="shared" si="256"/>
        <v>5.2476999277250767E-2</v>
      </c>
      <c r="CC124" s="182">
        <f t="shared" si="257"/>
        <v>0</v>
      </c>
      <c r="CD124" s="182">
        <f t="shared" si="258"/>
        <v>0.99784266027492796</v>
      </c>
      <c r="CE124" s="182">
        <f t="shared" si="259"/>
        <v>0.28361044069008673</v>
      </c>
      <c r="CF124" s="180"/>
      <c r="CG124" s="181">
        <f t="shared" ca="1" si="260"/>
        <v>9.2703673312230421</v>
      </c>
      <c r="CH124" s="181">
        <f t="shared" ca="1" si="261"/>
        <v>4.0305466281973441</v>
      </c>
      <c r="CI124" s="181">
        <f t="shared" ca="1" si="262"/>
        <v>10.278389475975136</v>
      </c>
      <c r="CJ124" s="181">
        <f t="shared" ca="1" si="263"/>
        <v>1176.1845887499881</v>
      </c>
      <c r="CK124" s="183">
        <f t="shared" ca="1" si="264"/>
        <v>0.27979894144932171</v>
      </c>
      <c r="CL124" s="79"/>
      <c r="CM124" s="181">
        <f t="shared" si="265"/>
        <v>3.1597989560465707</v>
      </c>
      <c r="CN124" s="181">
        <f t="shared" si="266"/>
        <v>3.0569192846334055</v>
      </c>
      <c r="CO124" s="181">
        <f t="shared" ca="1" si="267"/>
        <v>831.39074596784883</v>
      </c>
      <c r="CP124" s="184"/>
      <c r="CQ124" s="80">
        <f t="shared" si="268"/>
        <v>0.83249700836990703</v>
      </c>
      <c r="CR124" s="80">
        <f t="shared" si="269"/>
        <v>1.8277690701412639E-2</v>
      </c>
      <c r="CS124" s="80">
        <f t="shared" si="270"/>
        <v>0.32365316150292761</v>
      </c>
      <c r="CT124" s="80">
        <f t="shared" si="271"/>
        <v>0.15032068412613575</v>
      </c>
      <c r="CU124" s="80">
        <f t="shared" si="272"/>
        <v>1.9735682819383262E-3</v>
      </c>
      <c r="CV124" s="80">
        <f t="shared" si="273"/>
        <v>0.12157481565288157</v>
      </c>
      <c r="CW124" s="80">
        <f t="shared" si="274"/>
        <v>0.18189145716456184</v>
      </c>
      <c r="CX124" s="80">
        <f t="shared" si="275"/>
        <v>0.11294166240446345</v>
      </c>
      <c r="CY124" s="80">
        <f t="shared" si="276"/>
        <v>4.2889294662193725E-2</v>
      </c>
      <c r="CZ124" s="80">
        <f t="shared" si="277"/>
        <v>4.0789956723171726E-3</v>
      </c>
      <c r="DA124" s="80">
        <f t="shared" si="278"/>
        <v>5.7772110161550538E-3</v>
      </c>
      <c r="DB124" s="80">
        <f t="shared" si="279"/>
        <v>1.7958755495548941</v>
      </c>
      <c r="DC124" s="80"/>
      <c r="DD124" s="80">
        <f t="shared" si="280"/>
        <v>0.46356052265216291</v>
      </c>
      <c r="DE124" s="80">
        <f t="shared" si="281"/>
        <v>1.017759315557403E-2</v>
      </c>
      <c r="DF124" s="80">
        <f t="shared" si="282"/>
        <v>0.18022026168970601</v>
      </c>
      <c r="DG124" s="80">
        <f t="shared" si="283"/>
        <v>8.3703285655508025E-2</v>
      </c>
      <c r="DH124" s="80">
        <f t="shared" si="284"/>
        <v>1.0989449031852307E-3</v>
      </c>
      <c r="DI124" s="80">
        <f t="shared" si="285"/>
        <v>6.7696681812397172E-2</v>
      </c>
      <c r="DJ124" s="80">
        <f t="shared" si="286"/>
        <v>0.1012828852253395</v>
      </c>
      <c r="DK124" s="80">
        <f t="shared" si="287"/>
        <v>6.2889470505044689E-2</v>
      </c>
      <c r="DL124" s="80">
        <f t="shared" si="288"/>
        <v>2.3882108463932142E-2</v>
      </c>
      <c r="DM124" s="80">
        <f t="shared" si="289"/>
        <v>2.2713131059266035E-3</v>
      </c>
      <c r="DN124" s="80">
        <f t="shared" si="290"/>
        <v>3.2169328312237058E-3</v>
      </c>
      <c r="DO124" s="80">
        <f t="shared" si="291"/>
        <v>0.99999999999999989</v>
      </c>
      <c r="DP124" s="80">
        <f t="shared" si="292"/>
        <v>44.713802086349844</v>
      </c>
      <c r="DQ124" s="80">
        <f t="shared" si="293"/>
        <v>0.81152647197354377</v>
      </c>
      <c r="DR124" s="80">
        <f t="shared" si="294"/>
        <v>2.0781483948181495E-2</v>
      </c>
      <c r="DS124" s="80">
        <f t="shared" si="295"/>
        <v>6.4534478869371623E-2</v>
      </c>
      <c r="DT124" s="80">
        <f t="shared" si="296"/>
        <v>0.10814738107963655</v>
      </c>
      <c r="DU124" s="80">
        <f t="shared" si="297"/>
        <v>3.3832599118942732E-3</v>
      </c>
      <c r="DV124" s="80">
        <f t="shared" si="298"/>
        <v>0.30840305276843222</v>
      </c>
      <c r="DW124" s="80">
        <f t="shared" si="299"/>
        <v>0.37573068651542335</v>
      </c>
      <c r="DX124" s="80">
        <f t="shared" si="300"/>
        <v>1.016474961640171E-2</v>
      </c>
      <c r="DY124" s="80">
        <f t="shared" si="301"/>
        <v>3.6361679642967883E-3</v>
      </c>
      <c r="DZ124" s="80">
        <f t="shared" si="302"/>
        <v>0</v>
      </c>
      <c r="EA124" s="80">
        <f t="shared" si="303"/>
        <v>1.7063077326471818</v>
      </c>
      <c r="EB124" s="80"/>
      <c r="EC124" s="80">
        <f t="shared" si="304"/>
        <v>1.6230529439470875</v>
      </c>
      <c r="ED124" s="80">
        <f t="shared" si="305"/>
        <v>4.156296789636299E-2</v>
      </c>
      <c r="EE124" s="80">
        <f t="shared" si="306"/>
        <v>0.19360343660811485</v>
      </c>
      <c r="EF124" s="80">
        <f t="shared" si="307"/>
        <v>0.10814738107963655</v>
      </c>
      <c r="EG124" s="80">
        <f t="shared" si="308"/>
        <v>3.3832599118942732E-3</v>
      </c>
      <c r="EH124" s="80">
        <f t="shared" si="309"/>
        <v>0.30840305276843222</v>
      </c>
      <c r="EI124" s="80">
        <f t="shared" si="310"/>
        <v>0.37573068651542335</v>
      </c>
      <c r="EJ124" s="80">
        <f t="shared" si="311"/>
        <v>1.016474961640171E-2</v>
      </c>
      <c r="EK124" s="80">
        <f t="shared" si="312"/>
        <v>3.6361679642967883E-3</v>
      </c>
      <c r="EL124" s="80">
        <f t="shared" si="313"/>
        <v>0</v>
      </c>
      <c r="EM124" s="80">
        <f t="shared" si="314"/>
        <v>2.6676846463076509</v>
      </c>
      <c r="EN124" s="80">
        <f t="shared" si="315"/>
        <v>2.2491414074390748</v>
      </c>
      <c r="EO124" s="80"/>
      <c r="EP124" s="80">
        <f t="shared" si="316"/>
        <v>1.8252377913486431</v>
      </c>
      <c r="EQ124" s="80">
        <f t="shared" si="317"/>
        <v>4.6740496055885469E-2</v>
      </c>
      <c r="ER124" s="80">
        <f t="shared" si="318"/>
        <v>0.17476220865135694</v>
      </c>
      <c r="ES124" s="80">
        <f t="shared" si="319"/>
        <v>0.11553212861385448</v>
      </c>
      <c r="ET124" s="80">
        <f t="shared" si="320"/>
        <v>0.29029433726521142</v>
      </c>
      <c r="EU124" s="80">
        <f t="shared" si="321"/>
        <v>0.24323875289230371</v>
      </c>
      <c r="EV124" s="80">
        <f t="shared" si="322"/>
        <v>7.6094299599700861E-3</v>
      </c>
      <c r="EW124" s="80">
        <f t="shared" si="323"/>
        <v>0.69364207616209883</v>
      </c>
      <c r="EX124" s="80">
        <f t="shared" si="324"/>
        <v>0.8450714450873491</v>
      </c>
      <c r="EY124" s="80">
        <f t="shared" si="325"/>
        <v>4.5723918516999071E-2</v>
      </c>
      <c r="EZ124" s="80">
        <f t="shared" si="326"/>
        <v>1.6356511865806708E-2</v>
      </c>
      <c r="FA124" s="80">
        <f t="shared" si="327"/>
        <v>0</v>
      </c>
      <c r="FB124" s="80">
        <f t="shared" si="328"/>
        <v>4.0139147591542681</v>
      </c>
      <c r="FC124" s="80">
        <f t="shared" si="329"/>
        <v>1.147300644273061E-2</v>
      </c>
      <c r="FD124" s="80">
        <f t="shared" si="330"/>
        <v>4.1599565479163658E-2</v>
      </c>
      <c r="FE124" s="80">
        <f t="shared" si="331"/>
        <v>4.5723918516999071E-2</v>
      </c>
      <c r="FF124" s="80">
        <f t="shared" si="332"/>
        <v>6.9808210096855408E-2</v>
      </c>
      <c r="FG124" s="80">
        <f t="shared" si="333"/>
        <v>5.2476999277250767E-2</v>
      </c>
      <c r="FH124" s="80">
        <f t="shared" si="334"/>
        <v>0</v>
      </c>
      <c r="FI124" s="184">
        <f t="shared" si="335"/>
        <v>0.72278623571324285</v>
      </c>
      <c r="FJ124" s="80">
        <f t="shared" si="336"/>
        <v>0.10704729667057983</v>
      </c>
      <c r="FK124" s="80">
        <f t="shared" si="337"/>
        <v>0.99784266027492796</v>
      </c>
      <c r="FL124" s="80">
        <f t="shared" si="338"/>
        <v>0.72278623571324285</v>
      </c>
      <c r="FM124" s="80">
        <f t="shared" si="339"/>
        <v>2.9324549431654972</v>
      </c>
      <c r="FN124" s="80">
        <f t="shared" si="340"/>
        <v>-2.4582079296981427</v>
      </c>
      <c r="FO124" s="80">
        <f t="shared" si="341"/>
        <v>-2.4582079296981432</v>
      </c>
      <c r="FP124" s="80">
        <f t="shared" si="342"/>
        <v>0.44713802086349841</v>
      </c>
      <c r="FQ124" s="185">
        <f t="shared" ca="1" si="343"/>
        <v>1473.406680817094</v>
      </c>
      <c r="FR124" s="185">
        <f t="shared" ca="1" si="344"/>
        <v>9.6417651979721377</v>
      </c>
      <c r="FS124" s="80">
        <f t="shared" ca="1" si="345"/>
        <v>0.1473406680817094</v>
      </c>
      <c r="FT124" s="184">
        <f t="shared" ca="1" si="346"/>
        <v>-1.8895237093595818</v>
      </c>
      <c r="FU124" s="184">
        <f t="shared" ca="1" si="347"/>
        <v>5.6656519697273415</v>
      </c>
      <c r="FV124" s="80">
        <f t="shared" si="348"/>
        <v>174.67452495893571</v>
      </c>
      <c r="FW124" s="80">
        <f t="shared" si="349"/>
        <v>7.6489456375965936E-2</v>
      </c>
      <c r="FX124" s="184">
        <f t="shared" si="350"/>
        <v>74.037386042170851</v>
      </c>
      <c r="FY124" s="184">
        <f t="shared" si="351"/>
        <v>317.63465174590988</v>
      </c>
      <c r="FZ124" s="184">
        <f t="shared" si="352"/>
        <v>1.6611494615586205E-3</v>
      </c>
      <c r="GA124" s="184">
        <f t="shared" si="353"/>
        <v>0.28361044069008673</v>
      </c>
      <c r="GB124" s="80">
        <f t="shared" si="354"/>
        <v>0.89840479356431824</v>
      </c>
      <c r="GC124" s="80">
        <f t="shared" si="355"/>
        <v>0.17374563111247057</v>
      </c>
      <c r="GD124" s="80">
        <f t="shared" si="356"/>
        <v>0.13126861559603198</v>
      </c>
      <c r="GE124" s="80">
        <f t="shared" si="357"/>
        <v>0.83772737533026009</v>
      </c>
      <c r="GF124" s="80">
        <f t="shared" si="358"/>
        <v>8.7680447281411888E-2</v>
      </c>
      <c r="GG124" s="80">
        <f t="shared" si="359"/>
        <v>0.2317657464495731</v>
      </c>
      <c r="GH124" s="80">
        <f t="shared" si="360"/>
        <v>0.86873138440396802</v>
      </c>
      <c r="GI124" s="80">
        <f t="shared" si="361"/>
        <v>0.41107812584220593</v>
      </c>
      <c r="GJ124" s="80">
        <f t="shared" si="362"/>
        <v>-2.3546288855264257E-2</v>
      </c>
      <c r="GK124" s="80">
        <f t="shared" si="363"/>
        <v>3.8974786653774983E-2</v>
      </c>
      <c r="GL124" s="80">
        <f t="shared" si="364"/>
        <v>3.8974786653774983E-2</v>
      </c>
      <c r="GM124" s="80">
        <f t="shared" si="365"/>
        <v>0.19279095979579811</v>
      </c>
      <c r="GN124" s="80">
        <f t="shared" si="366"/>
        <v>6.2620419781906772E-2</v>
      </c>
      <c r="GO124" s="80">
        <f t="shared" si="367"/>
        <v>0.63102165638019203</v>
      </c>
      <c r="GP124" s="80">
        <f t="shared" si="368"/>
        <v>0.8450714450873491</v>
      </c>
      <c r="GQ124" s="80">
        <f t="shared" si="369"/>
        <v>4.5723918516999071E-2</v>
      </c>
      <c r="GR124" s="80">
        <f t="shared" si="370"/>
        <v>438.83438704510172</v>
      </c>
      <c r="GS124" s="80">
        <f t="shared" si="371"/>
        <v>11.668448428099556</v>
      </c>
      <c r="GT124" s="80">
        <f t="shared" si="372"/>
        <v>2.2156026217452776</v>
      </c>
      <c r="GU124" s="80">
        <f t="shared" si="373"/>
        <v>9.1116657819274526E-6</v>
      </c>
      <c r="GV124" s="80">
        <f t="shared" si="374"/>
        <v>1882.0293178876968</v>
      </c>
      <c r="GW124" s="80">
        <f t="shared" si="375"/>
        <v>-7.971201510636159E-3</v>
      </c>
      <c r="GX124" s="184">
        <f t="shared" ca="1" si="376"/>
        <v>23.253014475975142</v>
      </c>
      <c r="GY124" s="81" t="e">
        <f>#REF!</f>
        <v>#REF!</v>
      </c>
      <c r="GZ124" s="81" t="e">
        <f>#REF!</f>
        <v>#REF!</v>
      </c>
      <c r="HA124" s="81">
        <f t="shared" si="377"/>
        <v>5.52</v>
      </c>
      <c r="HB124" s="81">
        <f t="shared" si="378"/>
        <v>4.7842989604799939</v>
      </c>
      <c r="HC124" s="81" t="e">
        <f t="shared" si="379"/>
        <v>#REF!</v>
      </c>
      <c r="HD124" s="80">
        <f t="shared" si="380"/>
        <v>438.83438704510172</v>
      </c>
      <c r="HE124" s="80">
        <f t="shared" si="381"/>
        <v>11.668448428099556</v>
      </c>
      <c r="HF124" s="81">
        <f t="shared" si="382"/>
        <v>3.4551503903391847</v>
      </c>
      <c r="HG124" s="81"/>
      <c r="HH124" s="82">
        <f t="shared" si="383"/>
        <v>0.23937517640954317</v>
      </c>
      <c r="HI124" s="82">
        <f t="shared" si="384"/>
        <v>0.69364207616209883</v>
      </c>
      <c r="HJ124" s="82">
        <f t="shared" si="385"/>
        <v>1.147300644273061E-2</v>
      </c>
      <c r="HK124" s="82">
        <f t="shared" si="386"/>
        <v>3.4250912074268461E-2</v>
      </c>
      <c r="HL124" s="82">
        <f t="shared" si="387"/>
        <v>0</v>
      </c>
      <c r="HM124" s="82">
        <f t="shared" si="388"/>
        <v>3.4250912074268461E-2</v>
      </c>
      <c r="HN124" s="82">
        <f t="shared" si="389"/>
        <v>0</v>
      </c>
      <c r="HO124" s="82">
        <f t="shared" si="390"/>
        <v>8.1281216539586018E-2</v>
      </c>
      <c r="HP124" s="82">
        <f t="shared" si="391"/>
        <v>0.17476220865135694</v>
      </c>
      <c r="HQ124" s="82">
        <f t="shared" si="392"/>
        <v>0.25656028947992326</v>
      </c>
      <c r="HR124" s="82">
        <f t="shared" si="393"/>
        <v>0.4983345046949077</v>
      </c>
      <c r="HS124" s="82">
        <f t="shared" si="394"/>
        <v>0.17197473174108446</v>
      </c>
      <c r="HT124" s="82">
        <f t="shared" si="395"/>
        <v>8.1187063269433618E-2</v>
      </c>
      <c r="HU124" s="82">
        <f t="shared" si="396"/>
        <v>2.8017573126218193E-2</v>
      </c>
      <c r="HV124" s="82">
        <f t="shared" si="397"/>
        <v>4.5723918516999071E-2</v>
      </c>
      <c r="HW124" s="82"/>
      <c r="HX124" s="186">
        <f t="shared" si="398"/>
        <v>-8.8186868717277174E-7</v>
      </c>
      <c r="HY124" s="186">
        <f t="shared" si="399"/>
        <v>1.6260035148023798E-12</v>
      </c>
      <c r="HZ124" s="186">
        <f t="shared" si="400"/>
        <v>2.698447191468374E-5</v>
      </c>
      <c r="IA124" s="186">
        <f t="shared" si="401"/>
        <v>7.4380383516007624E-9</v>
      </c>
      <c r="IB124" s="82">
        <f t="shared" si="402"/>
        <v>2.2156026217452776</v>
      </c>
      <c r="IC124" s="82" t="e">
        <f t="shared" ca="1" si="403"/>
        <v>#REF!</v>
      </c>
      <c r="ID124" s="82" t="e">
        <f ca="1">ID$8+ID$9*IE124+ID$10*#REF!+ID$11*EW124/(EW124+EU124)</f>
        <v>#REF!</v>
      </c>
      <c r="IE124" s="82" t="e">
        <f t="shared" ca="1" si="404"/>
        <v>#REF!</v>
      </c>
      <c r="IF124" s="82" t="e">
        <f ca="1">IF$8+IF$9*IE124+IF$10*#REF!+IF$11*(EW124/(EW124+EU124))</f>
        <v>#REF!</v>
      </c>
      <c r="IG124" s="82" t="e">
        <f t="shared" ca="1" si="405"/>
        <v>#REF!</v>
      </c>
      <c r="IH124" s="184">
        <f t="shared" si="406"/>
        <v>7.6489456375965936E-2</v>
      </c>
      <c r="II124" s="187">
        <f t="shared" si="407"/>
        <v>-25</v>
      </c>
      <c r="IJ124" s="187"/>
      <c r="IK124" s="82">
        <f t="shared" si="408"/>
        <v>2.066849796457856</v>
      </c>
      <c r="IL124" s="187">
        <f t="shared" si="409"/>
        <v>1882.0293178876968</v>
      </c>
      <c r="IM124" s="186">
        <f t="shared" si="410"/>
        <v>1.2526112290763395E-5</v>
      </c>
    </row>
    <row r="125" spans="1:247" ht="14" x14ac:dyDescent="0.2">
      <c r="A125" s="189">
        <v>2001</v>
      </c>
      <c r="F125" s="193">
        <v>50.02</v>
      </c>
      <c r="G125" s="193">
        <v>1.46</v>
      </c>
      <c r="H125" s="193">
        <v>16.5</v>
      </c>
      <c r="I125" s="193">
        <v>10.8</v>
      </c>
      <c r="J125" s="193">
        <v>0.14000000000000001</v>
      </c>
      <c r="K125" s="193">
        <v>4.9000000000000004</v>
      </c>
      <c r="L125" s="193">
        <v>10.199999999999999</v>
      </c>
      <c r="M125" s="193">
        <v>3.5</v>
      </c>
      <c r="N125" s="193">
        <v>2.02</v>
      </c>
      <c r="O125" s="198">
        <v>0.31</v>
      </c>
      <c r="P125" s="198">
        <v>0.41</v>
      </c>
      <c r="Q125" s="194">
        <v>1.5</v>
      </c>
      <c r="R125" s="176">
        <f t="shared" ca="1" si="216"/>
        <v>9.5638677690280023</v>
      </c>
      <c r="T125" s="4">
        <v>48.73</v>
      </c>
      <c r="U125" s="4">
        <v>0.88</v>
      </c>
      <c r="V125" s="4">
        <v>4.8899999999999997</v>
      </c>
      <c r="W125" s="4">
        <v>8.77</v>
      </c>
      <c r="X125" s="4">
        <v>0.27</v>
      </c>
      <c r="Y125" s="4">
        <v>12.42</v>
      </c>
      <c r="Z125" s="4">
        <v>23.03</v>
      </c>
      <c r="AA125" s="4">
        <v>0.37</v>
      </c>
      <c r="AB125" s="4">
        <v>0.21910112251093389</v>
      </c>
      <c r="AC125" s="4">
        <v>0</v>
      </c>
      <c r="AE125" s="177">
        <f t="shared" ca="1" si="217"/>
        <v>1371.5149541234571</v>
      </c>
      <c r="AF125" s="178">
        <f t="shared" ca="1" si="218"/>
        <v>1098.3649541234572</v>
      </c>
      <c r="AG125" s="178">
        <f t="shared" ca="1" si="219"/>
        <v>4.5224021116530668</v>
      </c>
      <c r="AH125" s="175"/>
      <c r="AI125" s="179">
        <f t="shared" ca="1" si="220"/>
        <v>1432.2618927346055</v>
      </c>
      <c r="AJ125" s="179">
        <f t="shared" ca="1" si="221"/>
        <v>5.2501425190931732</v>
      </c>
      <c r="AK125" s="179"/>
      <c r="AL125" s="179">
        <f t="shared" si="222"/>
        <v>1410.6359858976452</v>
      </c>
      <c r="AM125" s="179">
        <f t="shared" si="223"/>
        <v>3.9571962131391922</v>
      </c>
      <c r="AN125" s="180"/>
      <c r="AO125" s="179">
        <f t="shared" ca="1" si="224"/>
        <v>1361.3605749169124</v>
      </c>
      <c r="AP125" s="179">
        <f t="shared" ca="1" si="225"/>
        <v>1088.2105749169123</v>
      </c>
      <c r="AQ125" s="179">
        <f t="shared" ca="1" si="226"/>
        <v>2.5081404018421436</v>
      </c>
      <c r="AR125" s="179"/>
      <c r="AS125" s="179">
        <f t="shared" ca="1" si="227"/>
        <v>1412.1245232189849</v>
      </c>
      <c r="AT125" s="179">
        <f t="shared" ca="1" si="228"/>
        <v>1138.9745232189848</v>
      </c>
      <c r="AU125" s="181">
        <f t="shared" ca="1" si="229"/>
        <v>4.4713599583842791</v>
      </c>
      <c r="AV125" s="80"/>
      <c r="AW125" s="181">
        <f t="shared" si="230"/>
        <v>1419.5024339935746</v>
      </c>
      <c r="AX125" s="181">
        <f t="shared" si="231"/>
        <v>1146.3524339935748</v>
      </c>
      <c r="AY125" s="181">
        <f t="shared" ca="1" si="232"/>
        <v>1432.2618927346055</v>
      </c>
      <c r="AZ125" s="181">
        <f t="shared" ca="1" si="233"/>
        <v>1159.1118927346056</v>
      </c>
      <c r="BA125" s="181">
        <f t="shared" ca="1" si="234"/>
        <v>5.2501425190931732</v>
      </c>
      <c r="BB125" s="181"/>
      <c r="BC125" s="181">
        <f t="shared" si="235"/>
        <v>1410.6359858976452</v>
      </c>
      <c r="BD125" s="181">
        <f t="shared" si="236"/>
        <v>3.9571962131391922</v>
      </c>
      <c r="BE125" s="181">
        <f t="shared" si="237"/>
        <v>1137.4859858976452</v>
      </c>
      <c r="BF125" s="181"/>
      <c r="BG125" s="181">
        <f t="shared" ca="1" si="238"/>
        <v>5.2741729459622633</v>
      </c>
      <c r="BH125" s="181">
        <f t="shared" ca="1" si="239"/>
        <v>8.2375650893049084</v>
      </c>
      <c r="BI125" s="181">
        <f t="shared" ca="1" si="240"/>
        <v>1101.0788136184428</v>
      </c>
      <c r="BJ125" s="181">
        <f t="shared" ca="1" si="241"/>
        <v>1145.8190485080845</v>
      </c>
      <c r="BK125" s="181">
        <f t="shared" ca="1" si="242"/>
        <v>1145.8190485080845</v>
      </c>
      <c r="BL125" s="181"/>
      <c r="BM125" s="181">
        <f t="shared" si="243"/>
        <v>1159.7877857304247</v>
      </c>
      <c r="BN125" s="180"/>
      <c r="BO125" s="182">
        <f t="shared" ca="1" si="244"/>
        <v>0.90548212786654103</v>
      </c>
      <c r="BP125" s="182">
        <f t="shared" ca="1" si="245"/>
        <v>0.76931549258584409</v>
      </c>
      <c r="BQ125" s="182">
        <f t="shared" ca="1" si="246"/>
        <v>7.4342850749900408E-2</v>
      </c>
      <c r="BR125" s="182">
        <f t="shared" ca="1" si="247"/>
        <v>9.1443643489536597E-3</v>
      </c>
      <c r="BS125" s="182">
        <f t="shared" ca="1" si="248"/>
        <v>1.6005982086064699E-2</v>
      </c>
      <c r="BT125" s="182">
        <f t="shared" ca="1" si="249"/>
        <v>5.901658574407203E-2</v>
      </c>
      <c r="BU125" s="182">
        <f t="shared" si="250"/>
        <v>8.7733587921169615E-2</v>
      </c>
      <c r="BV125" s="181">
        <f t="shared" ca="1" si="251"/>
        <v>1.0155588634360047</v>
      </c>
      <c r="BW125" s="180"/>
      <c r="BX125" s="182">
        <f t="shared" si="252"/>
        <v>0.8376295704189155</v>
      </c>
      <c r="BY125" s="182">
        <f t="shared" si="253"/>
        <v>6.9892763831724769E-2</v>
      </c>
      <c r="BZ125" s="182">
        <f t="shared" si="254"/>
        <v>3.3357767762217709E-2</v>
      </c>
      <c r="CA125" s="182">
        <f t="shared" si="255"/>
        <v>2.7125352493313E-2</v>
      </c>
      <c r="CB125" s="182">
        <f t="shared" si="256"/>
        <v>6.2038355052050881E-2</v>
      </c>
      <c r="CC125" s="182">
        <f t="shared" si="257"/>
        <v>0</v>
      </c>
      <c r="CD125" s="182">
        <f t="shared" si="258"/>
        <v>1.0300438095582218</v>
      </c>
      <c r="CE125" s="182">
        <f t="shared" si="259"/>
        <v>0.32036887934633512</v>
      </c>
      <c r="CF125" s="180"/>
      <c r="CG125" s="181">
        <f t="shared" ca="1" si="260"/>
        <v>3.3733716576493862</v>
      </c>
      <c r="CH125" s="181">
        <f t="shared" ca="1" si="261"/>
        <v>0.98692660581838254</v>
      </c>
      <c r="CI125" s="181">
        <f t="shared" ca="1" si="262"/>
        <v>7.2956633584137212</v>
      </c>
      <c r="CJ125" s="181">
        <f t="shared" ca="1" si="263"/>
        <v>1094.1182889041111</v>
      </c>
      <c r="CK125" s="183">
        <f t="shared" ca="1" si="264"/>
        <v>0.27057674793576775</v>
      </c>
      <c r="CL125" s="79"/>
      <c r="CM125" s="181">
        <f t="shared" si="265"/>
        <v>-1.7446412729942948</v>
      </c>
      <c r="CN125" s="181">
        <f t="shared" si="266"/>
        <v>-2.2283052147277704</v>
      </c>
      <c r="CO125" s="181">
        <f t="shared" ca="1" si="267"/>
        <v>559.96508235065301</v>
      </c>
      <c r="CP125" s="184"/>
      <c r="CQ125" s="80">
        <f t="shared" si="268"/>
        <v>0.83249700836990703</v>
      </c>
      <c r="CR125" s="80">
        <f t="shared" si="269"/>
        <v>1.8277690701412639E-2</v>
      </c>
      <c r="CS125" s="80">
        <f t="shared" si="270"/>
        <v>0.32365316150292761</v>
      </c>
      <c r="CT125" s="80">
        <f t="shared" si="271"/>
        <v>0.15032068412613575</v>
      </c>
      <c r="CU125" s="80">
        <f t="shared" si="272"/>
        <v>1.9735682819383262E-3</v>
      </c>
      <c r="CV125" s="80">
        <f t="shared" si="273"/>
        <v>0.12157481565288157</v>
      </c>
      <c r="CW125" s="80">
        <f t="shared" si="274"/>
        <v>0.18189145716456184</v>
      </c>
      <c r="CX125" s="80">
        <f t="shared" si="275"/>
        <v>0.11294166240446345</v>
      </c>
      <c r="CY125" s="80">
        <f t="shared" si="276"/>
        <v>4.2889294662193725E-2</v>
      </c>
      <c r="CZ125" s="80">
        <f t="shared" si="277"/>
        <v>4.0789956723171726E-3</v>
      </c>
      <c r="DA125" s="80">
        <f t="shared" si="278"/>
        <v>5.7772110161550538E-3</v>
      </c>
      <c r="DB125" s="80">
        <f t="shared" si="279"/>
        <v>1.7958755495548941</v>
      </c>
      <c r="DC125" s="80"/>
      <c r="DD125" s="80">
        <f t="shared" si="280"/>
        <v>0.46356052265216291</v>
      </c>
      <c r="DE125" s="80">
        <f t="shared" si="281"/>
        <v>1.017759315557403E-2</v>
      </c>
      <c r="DF125" s="80">
        <f t="shared" si="282"/>
        <v>0.18022026168970601</v>
      </c>
      <c r="DG125" s="80">
        <f t="shared" si="283"/>
        <v>8.3703285655508025E-2</v>
      </c>
      <c r="DH125" s="80">
        <f t="shared" si="284"/>
        <v>1.0989449031852307E-3</v>
      </c>
      <c r="DI125" s="80">
        <f t="shared" si="285"/>
        <v>6.7696681812397172E-2</v>
      </c>
      <c r="DJ125" s="80">
        <f t="shared" si="286"/>
        <v>0.1012828852253395</v>
      </c>
      <c r="DK125" s="80">
        <f t="shared" si="287"/>
        <v>6.2889470505044689E-2</v>
      </c>
      <c r="DL125" s="80">
        <f t="shared" si="288"/>
        <v>2.3882108463932142E-2</v>
      </c>
      <c r="DM125" s="80">
        <f t="shared" si="289"/>
        <v>2.2713131059266035E-3</v>
      </c>
      <c r="DN125" s="80">
        <f t="shared" si="290"/>
        <v>3.2169328312237058E-3</v>
      </c>
      <c r="DO125" s="80">
        <f t="shared" si="291"/>
        <v>0.99999999999999989</v>
      </c>
      <c r="DP125" s="80">
        <f t="shared" si="292"/>
        <v>44.713802086349844</v>
      </c>
      <c r="DQ125" s="80">
        <f t="shared" si="293"/>
        <v>0.81102717348791609</v>
      </c>
      <c r="DR125" s="80">
        <f t="shared" si="294"/>
        <v>1.1016690285782961E-2</v>
      </c>
      <c r="DS125" s="80">
        <f t="shared" si="295"/>
        <v>4.7959513931797447E-2</v>
      </c>
      <c r="DT125" s="80">
        <f t="shared" si="296"/>
        <v>0.12206596294316764</v>
      </c>
      <c r="DU125" s="80">
        <f t="shared" si="297"/>
        <v>3.8061674008810576E-3</v>
      </c>
      <c r="DV125" s="80">
        <f t="shared" si="298"/>
        <v>0.30815494089975287</v>
      </c>
      <c r="DW125" s="80">
        <f t="shared" si="299"/>
        <v>0.41068237828429993</v>
      </c>
      <c r="DX125" s="80">
        <f t="shared" si="300"/>
        <v>5.9697735842359247E-3</v>
      </c>
      <c r="DY125" s="80">
        <f t="shared" si="301"/>
        <v>2.3260130208388242E-3</v>
      </c>
      <c r="DZ125" s="80">
        <f t="shared" si="302"/>
        <v>0</v>
      </c>
      <c r="EA125" s="80">
        <f t="shared" si="303"/>
        <v>1.7230086138386727</v>
      </c>
      <c r="EB125" s="80"/>
      <c r="EC125" s="80">
        <f t="shared" si="304"/>
        <v>1.6220543469758322</v>
      </c>
      <c r="ED125" s="80">
        <f t="shared" si="305"/>
        <v>2.2033380571565921E-2</v>
      </c>
      <c r="EE125" s="80">
        <f t="shared" si="306"/>
        <v>0.14387854179539233</v>
      </c>
      <c r="EF125" s="80">
        <f t="shared" si="307"/>
        <v>0.12206596294316764</v>
      </c>
      <c r="EG125" s="80">
        <f t="shared" si="308"/>
        <v>3.8061674008810576E-3</v>
      </c>
      <c r="EH125" s="80">
        <f t="shared" si="309"/>
        <v>0.30815494089975287</v>
      </c>
      <c r="EI125" s="80">
        <f t="shared" si="310"/>
        <v>0.41068237828429993</v>
      </c>
      <c r="EJ125" s="80">
        <f t="shared" si="311"/>
        <v>5.9697735842359247E-3</v>
      </c>
      <c r="EK125" s="80">
        <f t="shared" si="312"/>
        <v>2.3260130208388242E-3</v>
      </c>
      <c r="EL125" s="80">
        <f t="shared" si="313"/>
        <v>0</v>
      </c>
      <c r="EM125" s="80">
        <f t="shared" si="314"/>
        <v>2.6409715054759668</v>
      </c>
      <c r="EN125" s="80">
        <f t="shared" si="315"/>
        <v>2.2718912292537801</v>
      </c>
      <c r="EO125" s="80"/>
      <c r="EP125" s="80">
        <f t="shared" si="316"/>
        <v>1.8425655221336805</v>
      </c>
      <c r="EQ125" s="80">
        <f t="shared" si="317"/>
        <v>2.5028722035675629E-2</v>
      </c>
      <c r="ER125" s="80">
        <f t="shared" si="318"/>
        <v>0.15743447786631948</v>
      </c>
      <c r="ES125" s="80">
        <f t="shared" si="319"/>
        <v>6.0483120255530709E-2</v>
      </c>
      <c r="ET125" s="80">
        <f t="shared" si="320"/>
        <v>0.21791759812185019</v>
      </c>
      <c r="EU125" s="80">
        <f t="shared" si="321"/>
        <v>0.27732059060099951</v>
      </c>
      <c r="EV125" s="80">
        <f t="shared" si="322"/>
        <v>8.6471983351333308E-3</v>
      </c>
      <c r="EW125" s="80">
        <f t="shared" si="323"/>
        <v>0.70009450748136548</v>
      </c>
      <c r="EX125" s="80">
        <f t="shared" si="324"/>
        <v>0.93302569323318407</v>
      </c>
      <c r="EY125" s="80">
        <f t="shared" si="325"/>
        <v>2.7125352493313E-2</v>
      </c>
      <c r="EZ125" s="80">
        <f t="shared" si="326"/>
        <v>1.0568897162347629E-2</v>
      </c>
      <c r="FA125" s="80">
        <f t="shared" si="327"/>
        <v>0</v>
      </c>
      <c r="FB125" s="80">
        <f t="shared" si="328"/>
        <v>4.0422940815975483</v>
      </c>
      <c r="FC125" s="80">
        <f t="shared" si="329"/>
        <v>7.4019266032750497E-2</v>
      </c>
      <c r="FD125" s="80">
        <f t="shared" si="330"/>
        <v>0.12555468971965489</v>
      </c>
      <c r="FE125" s="80">
        <f t="shared" si="331"/>
        <v>2.7125352493313E-2</v>
      </c>
      <c r="FF125" s="80">
        <f t="shared" si="332"/>
        <v>3.3357767762217709E-2</v>
      </c>
      <c r="FG125" s="80">
        <f t="shared" si="333"/>
        <v>6.2038355052050881E-2</v>
      </c>
      <c r="FH125" s="80">
        <f t="shared" si="334"/>
        <v>0</v>
      </c>
      <c r="FI125" s="184">
        <f t="shared" si="335"/>
        <v>0.8376295704189155</v>
      </c>
      <c r="FJ125" s="80">
        <f t="shared" si="336"/>
        <v>6.9892763831724769E-2</v>
      </c>
      <c r="FK125" s="80">
        <f t="shared" si="337"/>
        <v>1.0300438095582218</v>
      </c>
      <c r="FL125" s="80">
        <f t="shared" si="338"/>
        <v>0.8376295704189155</v>
      </c>
      <c r="FM125" s="80">
        <f t="shared" si="339"/>
        <v>2.4103022079868777</v>
      </c>
      <c r="FN125" s="80">
        <f t="shared" si="340"/>
        <v>-3.127823112029481</v>
      </c>
      <c r="FO125" s="80">
        <f t="shared" si="341"/>
        <v>-3.127823112029481</v>
      </c>
      <c r="FP125" s="80">
        <f t="shared" si="342"/>
        <v>0.44713802086349841</v>
      </c>
      <c r="FQ125" s="185">
        <f t="shared" ca="1" si="343"/>
        <v>1432.2618927346055</v>
      </c>
      <c r="FR125" s="185">
        <f t="shared" ca="1" si="344"/>
        <v>5.2501425190931732</v>
      </c>
      <c r="FS125" s="80">
        <f t="shared" ca="1" si="345"/>
        <v>0.14322618927346054</v>
      </c>
      <c r="FT125" s="184">
        <f t="shared" ca="1" si="346"/>
        <v>-3.7284344653844603</v>
      </c>
      <c r="FU125" s="184">
        <f t="shared" ca="1" si="347"/>
        <v>5.6575390196611526</v>
      </c>
      <c r="FV125" s="80">
        <f t="shared" si="348"/>
        <v>172.55790567137439</v>
      </c>
      <c r="FW125" s="80">
        <f t="shared" si="349"/>
        <v>2.5537892360548573E-2</v>
      </c>
      <c r="FX125" s="184">
        <f t="shared" si="350"/>
        <v>71.627142741595947</v>
      </c>
      <c r="FY125" s="184">
        <f t="shared" si="351"/>
        <v>314.94841798884664</v>
      </c>
      <c r="FZ125" s="184">
        <f t="shared" si="352"/>
        <v>1.6611494615586205E-3</v>
      </c>
      <c r="GA125" s="184">
        <f t="shared" si="353"/>
        <v>0.32036887934633512</v>
      </c>
      <c r="GB125" s="80">
        <f t="shared" si="354"/>
        <v>0.9687982440616304</v>
      </c>
      <c r="GC125" s="80">
        <f t="shared" si="355"/>
        <v>0.15953110832395684</v>
      </c>
      <c r="GD125" s="80">
        <f t="shared" si="356"/>
        <v>0.13351400454498327</v>
      </c>
      <c r="GE125" s="80">
        <f t="shared" si="357"/>
        <v>0.91448815770879366</v>
      </c>
      <c r="GF125" s="80">
        <f t="shared" si="358"/>
        <v>-1.109232565917917E-2</v>
      </c>
      <c r="GG125" s="80">
        <f t="shared" si="359"/>
        <v>0.20330132456824901</v>
      </c>
      <c r="GH125" s="80">
        <f t="shared" si="360"/>
        <v>0.8664859954550167</v>
      </c>
      <c r="GI125" s="80">
        <f t="shared" si="361"/>
        <v>0.32380963037623656</v>
      </c>
      <c r="GJ125" s="80">
        <f t="shared" si="362"/>
        <v>-6.3433583111257696E-3</v>
      </c>
      <c r="GK125" s="80">
        <f t="shared" si="363"/>
        <v>1.4008549541052006E-2</v>
      </c>
      <c r="GL125" s="80">
        <f t="shared" si="364"/>
        <v>1.4008549541052006E-2</v>
      </c>
      <c r="GM125" s="80">
        <f t="shared" si="365"/>
        <v>0.18929277502719699</v>
      </c>
      <c r="GN125" s="80">
        <f t="shared" si="366"/>
        <v>1.7193206397317598E-2</v>
      </c>
      <c r="GO125" s="80">
        <f t="shared" si="367"/>
        <v>0.6829013010840479</v>
      </c>
      <c r="GP125" s="80">
        <f t="shared" si="368"/>
        <v>0.93302569323318407</v>
      </c>
      <c r="GQ125" s="80">
        <f t="shared" si="369"/>
        <v>2.7125352493313E-2</v>
      </c>
      <c r="GR125" s="80">
        <f t="shared" si="370"/>
        <v>441.16343609659356</v>
      </c>
      <c r="GS125" s="80">
        <f t="shared" si="371"/>
        <v>11.819293674506122</v>
      </c>
      <c r="GT125" s="80">
        <f t="shared" si="372"/>
        <v>2.2480101992300359</v>
      </c>
      <c r="GU125" s="80">
        <f t="shared" si="373"/>
        <v>9.2449419443335217E-6</v>
      </c>
      <c r="GV125" s="80">
        <f t="shared" si="374"/>
        <v>1886.3302837126221</v>
      </c>
      <c r="GW125" s="80">
        <f t="shared" si="375"/>
        <v>-8.1923111342578278E-3</v>
      </c>
      <c r="GX125" s="184">
        <f t="shared" ca="1" si="376"/>
        <v>20.270288358413708</v>
      </c>
      <c r="GY125" s="81" t="e">
        <f>#REF!</f>
        <v>#REF!</v>
      </c>
      <c r="GZ125" s="81" t="e">
        <f>#REF!</f>
        <v>#REF!</v>
      </c>
      <c r="HA125" s="81">
        <f t="shared" si="377"/>
        <v>5.52</v>
      </c>
      <c r="HB125" s="81">
        <f t="shared" si="378"/>
        <v>4.7842989604799939</v>
      </c>
      <c r="HC125" s="81" t="e">
        <f t="shared" si="379"/>
        <v>#REF!</v>
      </c>
      <c r="HD125" s="80">
        <f t="shared" si="380"/>
        <v>441.16343609659356</v>
      </c>
      <c r="HE125" s="80">
        <f t="shared" si="381"/>
        <v>11.819293674506122</v>
      </c>
      <c r="HF125" s="81">
        <f t="shared" si="382"/>
        <v>-2.0493595430595235</v>
      </c>
      <c r="HG125" s="81"/>
      <c r="HH125" s="82">
        <f t="shared" si="383"/>
        <v>0.21194852290338234</v>
      </c>
      <c r="HI125" s="82">
        <f t="shared" si="384"/>
        <v>0.70009450748136548</v>
      </c>
      <c r="HJ125" s="82">
        <f t="shared" si="385"/>
        <v>2.7125352493313E-2</v>
      </c>
      <c r="HK125" s="82">
        <f t="shared" si="386"/>
        <v>0</v>
      </c>
      <c r="HL125" s="82">
        <f t="shared" si="387"/>
        <v>4.6893913539437497E-2</v>
      </c>
      <c r="HM125" s="82">
        <f t="shared" si="388"/>
        <v>0</v>
      </c>
      <c r="HN125" s="82">
        <f t="shared" si="389"/>
        <v>0</v>
      </c>
      <c r="HO125" s="82">
        <f t="shared" si="390"/>
        <v>6.0483120255530709E-2</v>
      </c>
      <c r="HP125" s="82">
        <f t="shared" si="391"/>
        <v>0.11054056432688197</v>
      </c>
      <c r="HQ125" s="82">
        <f t="shared" si="392"/>
        <v>0.23238873149874442</v>
      </c>
      <c r="HR125" s="82">
        <f t="shared" si="393"/>
        <v>0.59535255666618947</v>
      </c>
      <c r="HS125" s="82">
        <f t="shared" si="394"/>
        <v>0.18023865870067515</v>
      </c>
      <c r="HT125" s="82">
        <f t="shared" si="395"/>
        <v>3.0588506338332055E-2</v>
      </c>
      <c r="HU125" s="82">
        <f t="shared" si="396"/>
        <v>9.2604479351707982E-3</v>
      </c>
      <c r="HV125" s="82">
        <f t="shared" si="397"/>
        <v>2.7125352493313E-2</v>
      </c>
      <c r="HW125" s="82"/>
      <c r="HX125" s="186">
        <f t="shared" si="398"/>
        <v>-8.8938759734164398E-7</v>
      </c>
      <c r="HY125" s="186">
        <f t="shared" si="399"/>
        <v>1.6994762708142916E-12</v>
      </c>
      <c r="HZ125" s="186">
        <f t="shared" si="400"/>
        <v>2.7347723484485294E-5</v>
      </c>
      <c r="IA125" s="186">
        <f t="shared" si="401"/>
        <v>7.6546881261114776E-9</v>
      </c>
      <c r="IB125" s="82">
        <f t="shared" si="402"/>
        <v>2.2480101992300359</v>
      </c>
      <c r="IC125" s="82" t="e">
        <f t="shared" ca="1" si="403"/>
        <v>#REF!</v>
      </c>
      <c r="ID125" s="82" t="e">
        <f ca="1">ID$8+ID$9*IE125+ID$10*#REF!+ID$11*EW125/(EW125+EU125)</f>
        <v>#REF!</v>
      </c>
      <c r="IE125" s="82" t="e">
        <f t="shared" ca="1" si="404"/>
        <v>#REF!</v>
      </c>
      <c r="IF125" s="82" t="e">
        <f ca="1">IF$8+IF$9*IE125+IF$10*#REF!+IF$11*(EW125/(EW125+EU125))</f>
        <v>#REF!</v>
      </c>
      <c r="IG125" s="82" t="e">
        <f t="shared" ca="1" si="405"/>
        <v>#REF!</v>
      </c>
      <c r="IH125" s="184">
        <f t="shared" si="406"/>
        <v>2.5537892360548573E-2</v>
      </c>
      <c r="II125" s="187">
        <f t="shared" si="407"/>
        <v>-25</v>
      </c>
      <c r="IJ125" s="187"/>
      <c r="IK125" s="82">
        <f t="shared" si="408"/>
        <v>2.0752986387090879</v>
      </c>
      <c r="IL125" s="187">
        <f t="shared" si="409"/>
        <v>1886.3302837126221</v>
      </c>
      <c r="IM125" s="186">
        <f t="shared" si="410"/>
        <v>1.2348410740888637E-5</v>
      </c>
    </row>
    <row r="126" spans="1:247" ht="14" x14ac:dyDescent="0.2">
      <c r="A126" s="189">
        <v>2001</v>
      </c>
      <c r="F126" s="193">
        <v>50.02</v>
      </c>
      <c r="G126" s="193">
        <v>1.46</v>
      </c>
      <c r="H126" s="193">
        <v>16.5</v>
      </c>
      <c r="I126" s="193">
        <v>10.8</v>
      </c>
      <c r="J126" s="193">
        <v>0.14000000000000001</v>
      </c>
      <c r="K126" s="193">
        <v>4.9000000000000004</v>
      </c>
      <c r="L126" s="193">
        <v>10.199999999999999</v>
      </c>
      <c r="M126" s="193">
        <v>3.5</v>
      </c>
      <c r="N126" s="193">
        <v>2.02</v>
      </c>
      <c r="O126" s="198">
        <v>0.31</v>
      </c>
      <c r="P126" s="198">
        <v>0.41</v>
      </c>
      <c r="Q126" s="194">
        <v>1.5</v>
      </c>
      <c r="R126" s="176">
        <f t="shared" ca="1" si="216"/>
        <v>10.70699410963771</v>
      </c>
      <c r="T126" s="4">
        <v>49.71</v>
      </c>
      <c r="U126" s="4">
        <v>1.31</v>
      </c>
      <c r="V126" s="4">
        <v>4.29</v>
      </c>
      <c r="W126" s="4">
        <v>8.34</v>
      </c>
      <c r="X126" s="4">
        <v>0.2</v>
      </c>
      <c r="Y126" s="4">
        <v>14.47</v>
      </c>
      <c r="Z126" s="4">
        <v>21.43</v>
      </c>
      <c r="AA126" s="4">
        <v>0.43</v>
      </c>
      <c r="AB126" s="4">
        <v>0.13768869730683111</v>
      </c>
      <c r="AC126" s="4">
        <v>7.0099999999999996E-2</v>
      </c>
      <c r="AE126" s="177">
        <f t="shared" ca="1" si="217"/>
        <v>1409.8206015068897</v>
      </c>
      <c r="AF126" s="178">
        <f t="shared" ca="1" si="218"/>
        <v>1136.6706015068899</v>
      </c>
      <c r="AG126" s="178">
        <f t="shared" ca="1" si="219"/>
        <v>5.9539710798764087</v>
      </c>
      <c r="AH126" s="175"/>
      <c r="AI126" s="179">
        <f t="shared" ca="1" si="220"/>
        <v>1444.0982633100832</v>
      </c>
      <c r="AJ126" s="179">
        <f t="shared" ca="1" si="221"/>
        <v>6.4137836179262981</v>
      </c>
      <c r="AK126" s="179"/>
      <c r="AL126" s="179">
        <f t="shared" si="222"/>
        <v>1422.9603401225261</v>
      </c>
      <c r="AM126" s="179">
        <f t="shared" si="223"/>
        <v>4.820558710918676</v>
      </c>
      <c r="AN126" s="180"/>
      <c r="AO126" s="179">
        <f t="shared" ca="1" si="224"/>
        <v>1403.8560332780771</v>
      </c>
      <c r="AP126" s="179">
        <f t="shared" ca="1" si="225"/>
        <v>1130.706033278077</v>
      </c>
      <c r="AQ126" s="179">
        <f t="shared" ca="1" si="226"/>
        <v>4.8378049971349801</v>
      </c>
      <c r="AR126" s="179"/>
      <c r="AS126" s="179">
        <f t="shared" ca="1" si="227"/>
        <v>1421.3794429684674</v>
      </c>
      <c r="AT126" s="179">
        <f t="shared" ca="1" si="228"/>
        <v>1148.2294429684675</v>
      </c>
      <c r="AU126" s="181">
        <f t="shared" ca="1" si="229"/>
        <v>5.5240621705932673</v>
      </c>
      <c r="AV126" s="80"/>
      <c r="AW126" s="181">
        <f t="shared" si="230"/>
        <v>1430.7079278178621</v>
      </c>
      <c r="AX126" s="181">
        <f t="shared" si="231"/>
        <v>1157.557927817862</v>
      </c>
      <c r="AY126" s="181">
        <f t="shared" ca="1" si="232"/>
        <v>1444.0982633100832</v>
      </c>
      <c r="AZ126" s="181">
        <f t="shared" ca="1" si="233"/>
        <v>1170.9482633100833</v>
      </c>
      <c r="BA126" s="181">
        <f t="shared" ca="1" si="234"/>
        <v>6.4137836179262981</v>
      </c>
      <c r="BB126" s="181"/>
      <c r="BC126" s="181">
        <f t="shared" si="235"/>
        <v>1422.9603401225261</v>
      </c>
      <c r="BD126" s="181">
        <f t="shared" si="236"/>
        <v>4.820558710918676</v>
      </c>
      <c r="BE126" s="181">
        <f t="shared" si="237"/>
        <v>1149.8103401225262</v>
      </c>
      <c r="BF126" s="181"/>
      <c r="BG126" s="181">
        <f t="shared" ca="1" si="238"/>
        <v>6.4776910368309881</v>
      </c>
      <c r="BH126" s="181">
        <f t="shared" ca="1" si="239"/>
        <v>7.6812935661527337</v>
      </c>
      <c r="BI126" s="181">
        <f t="shared" ca="1" si="240"/>
        <v>1137.8643975503974</v>
      </c>
      <c r="BJ126" s="181">
        <f t="shared" ca="1" si="241"/>
        <v>1156.0689556599054</v>
      </c>
      <c r="BK126" s="181">
        <f t="shared" ca="1" si="242"/>
        <v>1156.0689556599054</v>
      </c>
      <c r="BL126" s="181"/>
      <c r="BM126" s="181">
        <f t="shared" si="243"/>
        <v>1164.3939711549101</v>
      </c>
      <c r="BN126" s="180"/>
      <c r="BO126" s="182">
        <f t="shared" ca="1" si="244"/>
        <v>0.77215029865407681</v>
      </c>
      <c r="BP126" s="182">
        <f t="shared" ca="1" si="245"/>
        <v>0.70356070581223795</v>
      </c>
      <c r="BQ126" s="182">
        <f t="shared" ca="1" si="246"/>
        <v>9.9579564047465957E-2</v>
      </c>
      <c r="BR126" s="182">
        <f t="shared" ca="1" si="247"/>
        <v>1.333566160645888E-2</v>
      </c>
      <c r="BS126" s="182">
        <f t="shared" ca="1" si="248"/>
        <v>1.6008603904483394E-2</v>
      </c>
      <c r="BT126" s="182">
        <f t="shared" ca="1" si="249"/>
        <v>4.9346114083817338E-2</v>
      </c>
      <c r="BU126" s="182">
        <f t="shared" si="250"/>
        <v>8.7733587921169615E-2</v>
      </c>
      <c r="BV126" s="181">
        <f t="shared" ca="1" si="251"/>
        <v>0.96956423737563302</v>
      </c>
      <c r="BW126" s="180"/>
      <c r="BX126" s="182">
        <f t="shared" si="252"/>
        <v>0.77483621389469548</v>
      </c>
      <c r="BY126" s="182">
        <f t="shared" si="253"/>
        <v>0.14370515053953331</v>
      </c>
      <c r="BZ126" s="182">
        <f t="shared" si="254"/>
        <v>6.9190460961358266E-3</v>
      </c>
      <c r="CA126" s="182">
        <f t="shared" si="255"/>
        <v>3.1023866710437782E-2</v>
      </c>
      <c r="CB126" s="182">
        <f t="shared" si="256"/>
        <v>7.1641923232269186E-2</v>
      </c>
      <c r="CC126" s="182">
        <f t="shared" si="257"/>
        <v>1.0311477815344279E-3</v>
      </c>
      <c r="CD126" s="182">
        <f t="shared" si="258"/>
        <v>1.0291573482546059</v>
      </c>
      <c r="CE126" s="182">
        <f t="shared" si="259"/>
        <v>0.26149888658527215</v>
      </c>
      <c r="CF126" s="180"/>
      <c r="CG126" s="181">
        <f t="shared" ca="1" si="260"/>
        <v>3.668101403458877</v>
      </c>
      <c r="CH126" s="181">
        <f t="shared" ca="1" si="261"/>
        <v>2.0429992577036415</v>
      </c>
      <c r="CI126" s="181">
        <f t="shared" ca="1" si="262"/>
        <v>7.9808127116507794</v>
      </c>
      <c r="CJ126" s="181">
        <f t="shared" ca="1" si="263"/>
        <v>1162.0361654129588</v>
      </c>
      <c r="CK126" s="183">
        <f t="shared" ca="1" si="264"/>
        <v>0.27325162366831124</v>
      </c>
      <c r="CL126" s="79"/>
      <c r="CM126" s="181">
        <f t="shared" si="265"/>
        <v>-0.74903275146917148</v>
      </c>
      <c r="CN126" s="181">
        <f t="shared" si="266"/>
        <v>-1.1097652852593425</v>
      </c>
      <c r="CO126" s="181">
        <f t="shared" ca="1" si="267"/>
        <v>882.93296686351948</v>
      </c>
      <c r="CP126" s="184"/>
      <c r="CQ126" s="80">
        <f t="shared" si="268"/>
        <v>0.83249700836990703</v>
      </c>
      <c r="CR126" s="80">
        <f t="shared" si="269"/>
        <v>1.8277690701412639E-2</v>
      </c>
      <c r="CS126" s="80">
        <f t="shared" si="270"/>
        <v>0.32365316150292761</v>
      </c>
      <c r="CT126" s="80">
        <f t="shared" si="271"/>
        <v>0.15032068412613575</v>
      </c>
      <c r="CU126" s="80">
        <f t="shared" si="272"/>
        <v>1.9735682819383262E-3</v>
      </c>
      <c r="CV126" s="80">
        <f t="shared" si="273"/>
        <v>0.12157481565288157</v>
      </c>
      <c r="CW126" s="80">
        <f t="shared" si="274"/>
        <v>0.18189145716456184</v>
      </c>
      <c r="CX126" s="80">
        <f t="shared" si="275"/>
        <v>0.11294166240446345</v>
      </c>
      <c r="CY126" s="80">
        <f t="shared" si="276"/>
        <v>4.2889294662193725E-2</v>
      </c>
      <c r="CZ126" s="80">
        <f t="shared" si="277"/>
        <v>4.0789956723171726E-3</v>
      </c>
      <c r="DA126" s="80">
        <f t="shared" si="278"/>
        <v>5.7772110161550538E-3</v>
      </c>
      <c r="DB126" s="80">
        <f t="shared" si="279"/>
        <v>1.7958755495548941</v>
      </c>
      <c r="DC126" s="80"/>
      <c r="DD126" s="80">
        <f t="shared" si="280"/>
        <v>0.46356052265216291</v>
      </c>
      <c r="DE126" s="80">
        <f t="shared" si="281"/>
        <v>1.017759315557403E-2</v>
      </c>
      <c r="DF126" s="80">
        <f t="shared" si="282"/>
        <v>0.18022026168970601</v>
      </c>
      <c r="DG126" s="80">
        <f t="shared" si="283"/>
        <v>8.3703285655508025E-2</v>
      </c>
      <c r="DH126" s="80">
        <f t="shared" si="284"/>
        <v>1.0989449031852307E-3</v>
      </c>
      <c r="DI126" s="80">
        <f t="shared" si="285"/>
        <v>6.7696681812397172E-2</v>
      </c>
      <c r="DJ126" s="80">
        <f t="shared" si="286"/>
        <v>0.1012828852253395</v>
      </c>
      <c r="DK126" s="80">
        <f t="shared" si="287"/>
        <v>6.2889470505044689E-2</v>
      </c>
      <c r="DL126" s="80">
        <f t="shared" si="288"/>
        <v>2.3882108463932142E-2</v>
      </c>
      <c r="DM126" s="80">
        <f t="shared" si="289"/>
        <v>2.2713131059266035E-3</v>
      </c>
      <c r="DN126" s="80">
        <f t="shared" si="290"/>
        <v>3.2169328312237058E-3</v>
      </c>
      <c r="DO126" s="80">
        <f t="shared" si="291"/>
        <v>0.99999999999999989</v>
      </c>
      <c r="DP126" s="80">
        <f t="shared" si="292"/>
        <v>44.713802086349844</v>
      </c>
      <c r="DQ126" s="80">
        <f t="shared" si="293"/>
        <v>0.8273375906850875</v>
      </c>
      <c r="DR126" s="80">
        <f t="shared" si="294"/>
        <v>1.6399845766336001E-2</v>
      </c>
      <c r="DS126" s="80">
        <f t="shared" si="295"/>
        <v>4.2074910995380591E-2</v>
      </c>
      <c r="DT126" s="80">
        <f t="shared" si="296"/>
        <v>0.11608097274184927</v>
      </c>
      <c r="DU126" s="80">
        <f t="shared" si="297"/>
        <v>2.8193832599118945E-3</v>
      </c>
      <c r="DV126" s="80">
        <f t="shared" si="298"/>
        <v>0.35901787397901969</v>
      </c>
      <c r="DW126" s="80">
        <f t="shared" si="299"/>
        <v>0.38215038500358434</v>
      </c>
      <c r="DX126" s="80">
        <f t="shared" si="300"/>
        <v>6.9378449762741833E-3</v>
      </c>
      <c r="DY126" s="80">
        <f t="shared" si="301"/>
        <v>1.4617255223876929E-3</v>
      </c>
      <c r="DZ126" s="80">
        <f t="shared" si="302"/>
        <v>4.6118967198295765E-4</v>
      </c>
      <c r="EA126" s="80">
        <f t="shared" si="303"/>
        <v>1.7547417226018145</v>
      </c>
      <c r="EB126" s="80"/>
      <c r="EC126" s="80">
        <f t="shared" si="304"/>
        <v>1.654675181370175</v>
      </c>
      <c r="ED126" s="80">
        <f t="shared" si="305"/>
        <v>3.2799691532672003E-2</v>
      </c>
      <c r="EE126" s="80">
        <f t="shared" si="306"/>
        <v>0.12622473298614179</v>
      </c>
      <c r="EF126" s="80">
        <f t="shared" si="307"/>
        <v>0.11608097274184927</v>
      </c>
      <c r="EG126" s="80">
        <f t="shared" si="308"/>
        <v>2.8193832599118945E-3</v>
      </c>
      <c r="EH126" s="80">
        <f t="shared" si="309"/>
        <v>0.35901787397901969</v>
      </c>
      <c r="EI126" s="80">
        <f t="shared" si="310"/>
        <v>0.38215038500358434</v>
      </c>
      <c r="EJ126" s="80">
        <f t="shared" si="311"/>
        <v>6.9378449762741833E-3</v>
      </c>
      <c r="EK126" s="80">
        <f t="shared" si="312"/>
        <v>1.4617255223876929E-3</v>
      </c>
      <c r="EL126" s="80">
        <f t="shared" si="313"/>
        <v>1.3835690159488729E-3</v>
      </c>
      <c r="EM126" s="80">
        <f t="shared" si="314"/>
        <v>2.6835513603879648</v>
      </c>
      <c r="EN126" s="80">
        <f t="shared" si="315"/>
        <v>2.2358431772785492</v>
      </c>
      <c r="EO126" s="80"/>
      <c r="EP126" s="80">
        <f t="shared" si="316"/>
        <v>1.8497971074393258</v>
      </c>
      <c r="EQ126" s="80">
        <f t="shared" si="317"/>
        <v>3.6667483265082845E-2</v>
      </c>
      <c r="ER126" s="80">
        <f t="shared" si="318"/>
        <v>0.15020289256067421</v>
      </c>
      <c r="ES126" s="80">
        <f t="shared" si="319"/>
        <v>3.7942912806573609E-2</v>
      </c>
      <c r="ET126" s="80">
        <f t="shared" si="320"/>
        <v>0.18814580536724781</v>
      </c>
      <c r="EU126" s="80">
        <f t="shared" si="321"/>
        <v>0.25953885091672091</v>
      </c>
      <c r="EV126" s="80">
        <f t="shared" si="322"/>
        <v>6.3036988258073643E-3</v>
      </c>
      <c r="EW126" s="80">
        <f t="shared" si="323"/>
        <v>0.80270766405704119</v>
      </c>
      <c r="EX126" s="80">
        <f t="shared" si="324"/>
        <v>0.85442833100463489</v>
      </c>
      <c r="EY126" s="80">
        <f t="shared" si="325"/>
        <v>3.1023866710437782E-2</v>
      </c>
      <c r="EZ126" s="80">
        <f t="shared" si="326"/>
        <v>6.5363780725688925E-3</v>
      </c>
      <c r="FA126" s="80">
        <f t="shared" si="327"/>
        <v>2.0622955630688559E-3</v>
      </c>
      <c r="FB126" s="80">
        <f t="shared" si="328"/>
        <v>4.0372114812219353</v>
      </c>
      <c r="FC126" s="80">
        <f t="shared" si="329"/>
        <v>6.7886584371303821E-2</v>
      </c>
      <c r="FD126" s="80">
        <f t="shared" si="330"/>
        <v>0.11060549508991002</v>
      </c>
      <c r="FE126" s="80">
        <f t="shared" si="331"/>
        <v>3.1023866710437782E-2</v>
      </c>
      <c r="FF126" s="80">
        <f t="shared" si="332"/>
        <v>6.9190460961358266E-3</v>
      </c>
      <c r="FG126" s="80">
        <f t="shared" si="333"/>
        <v>7.1641923232269186E-2</v>
      </c>
      <c r="FH126" s="80">
        <f t="shared" si="334"/>
        <v>1.0311477815344279E-3</v>
      </c>
      <c r="FI126" s="184">
        <f t="shared" si="335"/>
        <v>0.77483621389469548</v>
      </c>
      <c r="FJ126" s="80">
        <f t="shared" si="336"/>
        <v>0.14370515053953331</v>
      </c>
      <c r="FK126" s="80">
        <f t="shared" si="337"/>
        <v>1.0291573482546059</v>
      </c>
      <c r="FL126" s="80">
        <f t="shared" si="338"/>
        <v>0.77483621389469548</v>
      </c>
      <c r="FM126" s="80">
        <f t="shared" si="339"/>
        <v>2.5445902032194763</v>
      </c>
      <c r="FN126" s="80">
        <f t="shared" si="340"/>
        <v>-2.9156108242246916</v>
      </c>
      <c r="FO126" s="80">
        <f t="shared" si="341"/>
        <v>-2.9156108242246916</v>
      </c>
      <c r="FP126" s="80">
        <f t="shared" si="342"/>
        <v>0.44713802086349841</v>
      </c>
      <c r="FQ126" s="185">
        <f t="shared" ca="1" si="343"/>
        <v>1444.0982633100832</v>
      </c>
      <c r="FR126" s="185">
        <f t="shared" ca="1" si="344"/>
        <v>6.4137836179262981</v>
      </c>
      <c r="FS126" s="80">
        <f t="shared" ca="1" si="345"/>
        <v>0.14440982633100832</v>
      </c>
      <c r="FT126" s="184">
        <f t="shared" ca="1" si="346"/>
        <v>-2.7503198225431045</v>
      </c>
      <c r="FU126" s="184">
        <f t="shared" ca="1" si="347"/>
        <v>5.6630622376327047</v>
      </c>
      <c r="FV126" s="80">
        <f t="shared" si="348"/>
        <v>173.13723975587922</v>
      </c>
      <c r="FW126" s="80">
        <f t="shared" si="349"/>
        <v>9.5710632506864013E-2</v>
      </c>
      <c r="FX126" s="184">
        <f t="shared" si="350"/>
        <v>75.566984945756062</v>
      </c>
      <c r="FY126" s="184">
        <f t="shared" si="351"/>
        <v>313.8707134072859</v>
      </c>
      <c r="FZ126" s="184">
        <f t="shared" si="352"/>
        <v>1.6611494615586205E-3</v>
      </c>
      <c r="GA126" s="184">
        <f t="shared" si="353"/>
        <v>0.26149888658527215</v>
      </c>
      <c r="GB126" s="80">
        <f t="shared" si="354"/>
        <v>0.89175589654088006</v>
      </c>
      <c r="GC126" s="80">
        <f t="shared" si="355"/>
        <v>0.14455927600602914</v>
      </c>
      <c r="GD126" s="80">
        <f t="shared" si="356"/>
        <v>0.13010968698908995</v>
      </c>
      <c r="GE126" s="80">
        <f t="shared" si="357"/>
        <v>0.92538960392834357</v>
      </c>
      <c r="GF126" s="80">
        <f t="shared" si="358"/>
        <v>6.8970326674114735E-2</v>
      </c>
      <c r="GG126" s="80">
        <f t="shared" si="359"/>
        <v>0.19165226654541709</v>
      </c>
      <c r="GH126" s="80">
        <f t="shared" si="360"/>
        <v>0.86989031301091002</v>
      </c>
      <c r="GI126" s="80">
        <f t="shared" si="361"/>
        <v>0.39025280649926147</v>
      </c>
      <c r="GJ126" s="80">
        <f t="shared" si="362"/>
        <v>-2.074522776811696E-2</v>
      </c>
      <c r="GK126" s="80">
        <f t="shared" si="363"/>
        <v>3.6336199749750005E-2</v>
      </c>
      <c r="GL126" s="80">
        <f t="shared" si="364"/>
        <v>3.6336199749750005E-2</v>
      </c>
      <c r="GM126" s="80">
        <f t="shared" si="365"/>
        <v>0.15531606679566709</v>
      </c>
      <c r="GN126" s="80">
        <f t="shared" si="366"/>
        <v>7.1907903709369947E-2</v>
      </c>
      <c r="GO126" s="80">
        <f t="shared" si="367"/>
        <v>0.73079976034767125</v>
      </c>
      <c r="GP126" s="80">
        <f t="shared" si="368"/>
        <v>0.85442833100463489</v>
      </c>
      <c r="GQ126" s="80">
        <f t="shared" si="369"/>
        <v>3.1023866710437782E-2</v>
      </c>
      <c r="GR126" s="80">
        <f t="shared" si="370"/>
        <v>440.43088395206058</v>
      </c>
      <c r="GS126" s="80">
        <f t="shared" si="371"/>
        <v>11.810876750582144</v>
      </c>
      <c r="GT126" s="80">
        <f t="shared" si="372"/>
        <v>2.2425769655698469</v>
      </c>
      <c r="GU126" s="80">
        <f t="shared" si="373"/>
        <v>9.2225977709059955E-6</v>
      </c>
      <c r="GV126" s="80">
        <f t="shared" si="374"/>
        <v>1883.0541886270234</v>
      </c>
      <c r="GW126" s="80">
        <f t="shared" si="375"/>
        <v>-8.1666979880282969E-3</v>
      </c>
      <c r="GX126" s="184">
        <f t="shared" ca="1" si="376"/>
        <v>20.955437711650781</v>
      </c>
      <c r="GY126" s="81" t="e">
        <f>#REF!</f>
        <v>#REF!</v>
      </c>
      <c r="GZ126" s="81" t="e">
        <f>#REF!</f>
        <v>#REF!</v>
      </c>
      <c r="HA126" s="81">
        <f t="shared" si="377"/>
        <v>5.52</v>
      </c>
      <c r="HB126" s="81">
        <f t="shared" si="378"/>
        <v>4.7842989604799939</v>
      </c>
      <c r="HC126" s="81" t="e">
        <f t="shared" si="379"/>
        <v>#REF!</v>
      </c>
      <c r="HD126" s="80">
        <f t="shared" si="380"/>
        <v>440.43088395206058</v>
      </c>
      <c r="HE126" s="80">
        <f t="shared" si="381"/>
        <v>11.810876750582144</v>
      </c>
      <c r="HF126" s="81">
        <f t="shared" si="382"/>
        <v>-0.9449835899276593</v>
      </c>
      <c r="HG126" s="81"/>
      <c r="HH126" s="82">
        <f t="shared" si="383"/>
        <v>0.19795596537122445</v>
      </c>
      <c r="HI126" s="82">
        <f t="shared" si="384"/>
        <v>0.80270766405704119</v>
      </c>
      <c r="HJ126" s="82">
        <f t="shared" si="385"/>
        <v>3.1023866710437782E-2</v>
      </c>
      <c r="HK126" s="82">
        <f t="shared" si="386"/>
        <v>0</v>
      </c>
      <c r="HL126" s="82">
        <f t="shared" si="387"/>
        <v>3.6862717660866039E-2</v>
      </c>
      <c r="HM126" s="82">
        <f t="shared" si="388"/>
        <v>0</v>
      </c>
      <c r="HN126" s="82">
        <f t="shared" si="389"/>
        <v>0</v>
      </c>
      <c r="HO126" s="82">
        <f t="shared" si="390"/>
        <v>3.7942912806573609E-2</v>
      </c>
      <c r="HP126" s="82">
        <f t="shared" si="391"/>
        <v>0.11334017489980816</v>
      </c>
      <c r="HQ126" s="82">
        <f t="shared" si="392"/>
        <v>0.19782468308988868</v>
      </c>
      <c r="HR126" s="82">
        <f t="shared" si="393"/>
        <v>0.56491226425994623</v>
      </c>
      <c r="HS126" s="82">
        <f t="shared" si="394"/>
        <v>0.13931317418401443</v>
      </c>
      <c r="HT126" s="82">
        <f t="shared" si="395"/>
        <v>9.1887419599268383E-2</v>
      </c>
      <c r="HU126" s="82">
        <f t="shared" si="396"/>
        <v>2.2660382685658981E-2</v>
      </c>
      <c r="HV126" s="82">
        <f t="shared" si="397"/>
        <v>3.1023866710437782E-2</v>
      </c>
      <c r="HW126" s="82"/>
      <c r="HX126" s="186">
        <f t="shared" si="398"/>
        <v>-8.7683672851453784E-7</v>
      </c>
      <c r="HY126" s="186">
        <f t="shared" si="399"/>
        <v>1.6098753703947858E-12</v>
      </c>
      <c r="HZ126" s="186">
        <f t="shared" si="400"/>
        <v>2.7036678224139908E-5</v>
      </c>
      <c r="IA126" s="186">
        <f t="shared" si="401"/>
        <v>7.5897432584533331E-9</v>
      </c>
      <c r="IB126" s="82">
        <f t="shared" si="402"/>
        <v>2.2425769655698469</v>
      </c>
      <c r="IC126" s="82" t="e">
        <f t="shared" ca="1" si="403"/>
        <v>#REF!</v>
      </c>
      <c r="ID126" s="82" t="e">
        <f ca="1">ID$8+ID$9*IE126+ID$10*#REF!+ID$11*EW126/(EW126+EU126)</f>
        <v>#REF!</v>
      </c>
      <c r="IE126" s="82" t="e">
        <f t="shared" ca="1" si="404"/>
        <v>#REF!</v>
      </c>
      <c r="IF126" s="82" t="e">
        <f ca="1">IF$8+IF$9*IE126+IF$10*#REF!+IF$11*(EW126/(EW126+EU126))</f>
        <v>#REF!</v>
      </c>
      <c r="IG126" s="82" t="e">
        <f t="shared" ca="1" si="405"/>
        <v>#REF!</v>
      </c>
      <c r="IH126" s="184">
        <f t="shared" si="406"/>
        <v>9.5710632506864013E-2</v>
      </c>
      <c r="II126" s="187">
        <f t="shared" si="407"/>
        <v>-25</v>
      </c>
      <c r="IJ126" s="187"/>
      <c r="IK126" s="82">
        <f t="shared" si="408"/>
        <v>2.0748272068001059</v>
      </c>
      <c r="IL126" s="187">
        <f t="shared" si="409"/>
        <v>1883.0541886270234</v>
      </c>
      <c r="IM126" s="186">
        <f t="shared" si="410"/>
        <v>1.2378202972125339E-5</v>
      </c>
    </row>
    <row r="127" spans="1:247" ht="14" x14ac:dyDescent="0.2">
      <c r="A127" s="189">
        <v>2001</v>
      </c>
      <c r="F127" s="193">
        <v>50.02</v>
      </c>
      <c r="G127" s="193">
        <v>1.46</v>
      </c>
      <c r="H127" s="193">
        <v>16.5</v>
      </c>
      <c r="I127" s="193">
        <v>10.8</v>
      </c>
      <c r="J127" s="193">
        <v>0.14000000000000001</v>
      </c>
      <c r="K127" s="193">
        <v>4.9000000000000004</v>
      </c>
      <c r="L127" s="193">
        <v>10.199999999999999</v>
      </c>
      <c r="M127" s="193">
        <v>3.5</v>
      </c>
      <c r="N127" s="193">
        <v>2.02</v>
      </c>
      <c r="O127" s="198">
        <v>0.31</v>
      </c>
      <c r="P127" s="198">
        <v>0.41</v>
      </c>
      <c r="Q127" s="194">
        <v>1.5</v>
      </c>
      <c r="R127" s="176">
        <f t="shared" ca="1" si="216"/>
        <v>12.230855037043442</v>
      </c>
      <c r="T127" s="4">
        <v>49.92</v>
      </c>
      <c r="U127" s="4">
        <v>1.21</v>
      </c>
      <c r="V127" s="4">
        <v>3.78</v>
      </c>
      <c r="W127" s="4">
        <v>8.1999999999999993</v>
      </c>
      <c r="X127" s="4">
        <v>0.24</v>
      </c>
      <c r="Y127" s="4">
        <v>13.84</v>
      </c>
      <c r="Z127" s="4">
        <v>21.69</v>
      </c>
      <c r="AA127" s="4">
        <v>0.54</v>
      </c>
      <c r="AB127" s="4">
        <v>0.2469769374986141</v>
      </c>
      <c r="AC127" s="4">
        <v>4.9000000000000002E-2</v>
      </c>
      <c r="AE127" s="177">
        <f t="shared" ca="1" si="217"/>
        <v>1411.9933910812824</v>
      </c>
      <c r="AF127" s="178">
        <f t="shared" ca="1" si="218"/>
        <v>1138.8433910812823</v>
      </c>
      <c r="AG127" s="178">
        <f t="shared" ca="1" si="219"/>
        <v>7.0535837215171338</v>
      </c>
      <c r="AH127" s="175"/>
      <c r="AI127" s="179">
        <f t="shared" ca="1" si="220"/>
        <v>1457.608652574866</v>
      </c>
      <c r="AJ127" s="179">
        <f t="shared" ca="1" si="221"/>
        <v>8.1397550365950195</v>
      </c>
      <c r="AK127" s="179"/>
      <c r="AL127" s="179">
        <f t="shared" si="222"/>
        <v>1428.4139185443162</v>
      </c>
      <c r="AM127" s="179">
        <f t="shared" si="223"/>
        <v>6.0259078538252959</v>
      </c>
      <c r="AN127" s="180"/>
      <c r="AO127" s="179">
        <f t="shared" ca="1" si="224"/>
        <v>1406.9562790958892</v>
      </c>
      <c r="AP127" s="179">
        <f t="shared" ca="1" si="225"/>
        <v>1133.8062790958893</v>
      </c>
      <c r="AQ127" s="179">
        <f t="shared" ca="1" si="226"/>
        <v>6.1144994297948925</v>
      </c>
      <c r="AR127" s="179"/>
      <c r="AS127" s="179">
        <f t="shared" ca="1" si="227"/>
        <v>1437.280959696023</v>
      </c>
      <c r="AT127" s="179">
        <f t="shared" ca="1" si="228"/>
        <v>1164.1309596960232</v>
      </c>
      <c r="AU127" s="181">
        <f t="shared" ca="1" si="229"/>
        <v>7.3269841603541499</v>
      </c>
      <c r="AV127" s="80"/>
      <c r="AW127" s="181">
        <f t="shared" si="230"/>
        <v>1440.643809316495</v>
      </c>
      <c r="AX127" s="181">
        <f t="shared" si="231"/>
        <v>1167.4938093164951</v>
      </c>
      <c r="AY127" s="181">
        <f t="shared" ca="1" si="232"/>
        <v>1457.608652574866</v>
      </c>
      <c r="AZ127" s="181">
        <f t="shared" ca="1" si="233"/>
        <v>1184.4586525748659</v>
      </c>
      <c r="BA127" s="181">
        <f t="shared" ca="1" si="234"/>
        <v>8.1397550365950195</v>
      </c>
      <c r="BB127" s="181"/>
      <c r="BC127" s="181">
        <f t="shared" si="235"/>
        <v>1428.4139185443162</v>
      </c>
      <c r="BD127" s="181">
        <f t="shared" si="236"/>
        <v>6.0259078538252959</v>
      </c>
      <c r="BE127" s="181">
        <f t="shared" si="237"/>
        <v>1155.2639185443163</v>
      </c>
      <c r="BF127" s="181"/>
      <c r="BG127" s="181">
        <f t="shared" ca="1" si="238"/>
        <v>7.9165951322939794</v>
      </c>
      <c r="BH127" s="181">
        <f t="shared" ca="1" si="239"/>
        <v>9.2689551023566903</v>
      </c>
      <c r="BI127" s="181">
        <f t="shared" ca="1" si="240"/>
        <v>1143.0801456839099</v>
      </c>
      <c r="BJ127" s="181">
        <f t="shared" ca="1" si="241"/>
        <v>1171.3188299630842</v>
      </c>
      <c r="BK127" s="181">
        <f t="shared" ca="1" si="242"/>
        <v>1171.3188299630842</v>
      </c>
      <c r="BL127" s="181"/>
      <c r="BM127" s="181">
        <f t="shared" si="243"/>
        <v>1170.874468205468</v>
      </c>
      <c r="BN127" s="180"/>
      <c r="BO127" s="182">
        <f t="shared" ca="1" si="244"/>
        <v>0.78833542290846481</v>
      </c>
      <c r="BP127" s="182">
        <f t="shared" ca="1" si="245"/>
        <v>0.69073608568934508</v>
      </c>
      <c r="BQ127" s="182">
        <f t="shared" ca="1" si="246"/>
        <v>8.268677379088353E-2</v>
      </c>
      <c r="BR127" s="182">
        <f t="shared" ca="1" si="247"/>
        <v>1.1485876388505368E-2</v>
      </c>
      <c r="BS127" s="182">
        <f t="shared" ca="1" si="248"/>
        <v>1.6013084129026606E-2</v>
      </c>
      <c r="BT127" s="182">
        <f t="shared" ca="1" si="249"/>
        <v>5.2972355707511291E-2</v>
      </c>
      <c r="BU127" s="182">
        <f t="shared" si="250"/>
        <v>8.7733587921169615E-2</v>
      </c>
      <c r="BV127" s="181">
        <f t="shared" ca="1" si="251"/>
        <v>0.94162776362644141</v>
      </c>
      <c r="BW127" s="180"/>
      <c r="BX127" s="182">
        <f t="shared" si="252"/>
        <v>0.80659985990056871</v>
      </c>
      <c r="BY127" s="182">
        <f t="shared" si="253"/>
        <v>0.1120847234777273</v>
      </c>
      <c r="BZ127" s="182">
        <f t="shared" si="254"/>
        <v>0</v>
      </c>
      <c r="CA127" s="182">
        <f t="shared" si="255"/>
        <v>3.8874540623026671E-2</v>
      </c>
      <c r="CB127" s="182">
        <f t="shared" si="256"/>
        <v>6.4086457594039858E-2</v>
      </c>
      <c r="CC127" s="182">
        <f t="shared" si="257"/>
        <v>7.2628954313209895E-4</v>
      </c>
      <c r="CD127" s="182">
        <f t="shared" si="258"/>
        <v>1.0223718711384946</v>
      </c>
      <c r="CE127" s="182">
        <f t="shared" si="259"/>
        <v>0.26881288803254116</v>
      </c>
      <c r="CF127" s="180"/>
      <c r="CG127" s="181">
        <f t="shared" ca="1" si="260"/>
        <v>4.2600005589506509</v>
      </c>
      <c r="CH127" s="181">
        <f t="shared" ca="1" si="261"/>
        <v>1.7732625526295358</v>
      </c>
      <c r="CI127" s="181">
        <f t="shared" ca="1" si="262"/>
        <v>8.1459837951754857</v>
      </c>
      <c r="CJ127" s="181">
        <f t="shared" ca="1" si="263"/>
        <v>1163.9650456943536</v>
      </c>
      <c r="CK127" s="183">
        <f t="shared" ca="1" si="264"/>
        <v>0.27628318852382144</v>
      </c>
      <c r="CL127" s="79"/>
      <c r="CM127" s="181">
        <f t="shared" si="265"/>
        <v>-1.2399337554524779</v>
      </c>
      <c r="CN127" s="181">
        <f t="shared" si="266"/>
        <v>-1.6208690476397205</v>
      </c>
      <c r="CO127" s="181">
        <f t="shared" ca="1" si="267"/>
        <v>799.18490355947972</v>
      </c>
      <c r="CP127" s="184"/>
      <c r="CQ127" s="80">
        <f t="shared" si="268"/>
        <v>0.83249700836990703</v>
      </c>
      <c r="CR127" s="80">
        <f t="shared" si="269"/>
        <v>1.8277690701412639E-2</v>
      </c>
      <c r="CS127" s="80">
        <f t="shared" si="270"/>
        <v>0.32365316150292761</v>
      </c>
      <c r="CT127" s="80">
        <f t="shared" si="271"/>
        <v>0.15032068412613575</v>
      </c>
      <c r="CU127" s="80">
        <f t="shared" si="272"/>
        <v>1.9735682819383262E-3</v>
      </c>
      <c r="CV127" s="80">
        <f t="shared" si="273"/>
        <v>0.12157481565288157</v>
      </c>
      <c r="CW127" s="80">
        <f t="shared" si="274"/>
        <v>0.18189145716456184</v>
      </c>
      <c r="CX127" s="80">
        <f t="shared" si="275"/>
        <v>0.11294166240446345</v>
      </c>
      <c r="CY127" s="80">
        <f t="shared" si="276"/>
        <v>4.2889294662193725E-2</v>
      </c>
      <c r="CZ127" s="80">
        <f t="shared" si="277"/>
        <v>4.0789956723171726E-3</v>
      </c>
      <c r="DA127" s="80">
        <f t="shared" si="278"/>
        <v>5.7772110161550538E-3</v>
      </c>
      <c r="DB127" s="80">
        <f t="shared" si="279"/>
        <v>1.7958755495548941</v>
      </c>
      <c r="DC127" s="80"/>
      <c r="DD127" s="80">
        <f t="shared" si="280"/>
        <v>0.46356052265216291</v>
      </c>
      <c r="DE127" s="80">
        <f t="shared" si="281"/>
        <v>1.017759315557403E-2</v>
      </c>
      <c r="DF127" s="80">
        <f t="shared" si="282"/>
        <v>0.18022026168970601</v>
      </c>
      <c r="DG127" s="80">
        <f t="shared" si="283"/>
        <v>8.3703285655508025E-2</v>
      </c>
      <c r="DH127" s="80">
        <f t="shared" si="284"/>
        <v>1.0989449031852307E-3</v>
      </c>
      <c r="DI127" s="80">
        <f t="shared" si="285"/>
        <v>6.7696681812397172E-2</v>
      </c>
      <c r="DJ127" s="80">
        <f t="shared" si="286"/>
        <v>0.1012828852253395</v>
      </c>
      <c r="DK127" s="80">
        <f t="shared" si="287"/>
        <v>6.2889470505044689E-2</v>
      </c>
      <c r="DL127" s="80">
        <f t="shared" si="288"/>
        <v>2.3882108463932142E-2</v>
      </c>
      <c r="DM127" s="80">
        <f t="shared" si="289"/>
        <v>2.2713131059266035E-3</v>
      </c>
      <c r="DN127" s="80">
        <f t="shared" si="290"/>
        <v>3.2169328312237058E-3</v>
      </c>
      <c r="DO127" s="80">
        <f t="shared" si="291"/>
        <v>0.99999999999999989</v>
      </c>
      <c r="DP127" s="80">
        <f t="shared" si="292"/>
        <v>44.713802086349844</v>
      </c>
      <c r="DQ127" s="80">
        <f t="shared" si="293"/>
        <v>0.8308326800844813</v>
      </c>
      <c r="DR127" s="80">
        <f t="shared" si="294"/>
        <v>1.5147949142951572E-2</v>
      </c>
      <c r="DS127" s="80">
        <f t="shared" si="295"/>
        <v>3.7072998499426253E-2</v>
      </c>
      <c r="DT127" s="80">
        <f t="shared" si="296"/>
        <v>0.11413237128095491</v>
      </c>
      <c r="DU127" s="80">
        <f t="shared" si="297"/>
        <v>3.3832599118942732E-3</v>
      </c>
      <c r="DV127" s="80">
        <f t="shared" si="298"/>
        <v>0.34338682625222061</v>
      </c>
      <c r="DW127" s="80">
        <f t="shared" si="299"/>
        <v>0.38678683391170066</v>
      </c>
      <c r="DX127" s="80">
        <f t="shared" si="300"/>
        <v>8.7126425283443245E-3</v>
      </c>
      <c r="DY127" s="80">
        <f t="shared" si="301"/>
        <v>2.621947189887194E-3</v>
      </c>
      <c r="DZ127" s="80">
        <f t="shared" si="302"/>
        <v>3.2237223861861523E-4</v>
      </c>
      <c r="EA127" s="80">
        <f t="shared" si="303"/>
        <v>1.7423998810404797</v>
      </c>
      <c r="EB127" s="80"/>
      <c r="EC127" s="80">
        <f t="shared" si="304"/>
        <v>1.6616653601689626</v>
      </c>
      <c r="ED127" s="80">
        <f t="shared" si="305"/>
        <v>3.0295898285903143E-2</v>
      </c>
      <c r="EE127" s="80">
        <f t="shared" si="306"/>
        <v>0.11121899549827877</v>
      </c>
      <c r="EF127" s="80">
        <f t="shared" si="307"/>
        <v>0.11413237128095491</v>
      </c>
      <c r="EG127" s="80">
        <f t="shared" si="308"/>
        <v>3.3832599118942732E-3</v>
      </c>
      <c r="EH127" s="80">
        <f t="shared" si="309"/>
        <v>0.34338682625222061</v>
      </c>
      <c r="EI127" s="80">
        <f t="shared" si="310"/>
        <v>0.38678683391170066</v>
      </c>
      <c r="EJ127" s="80">
        <f t="shared" si="311"/>
        <v>8.7126425283443245E-3</v>
      </c>
      <c r="EK127" s="80">
        <f t="shared" si="312"/>
        <v>2.621947189887194E-3</v>
      </c>
      <c r="EL127" s="80">
        <f t="shared" si="313"/>
        <v>9.671167158558457E-4</v>
      </c>
      <c r="EM127" s="80">
        <f t="shared" si="314"/>
        <v>2.6631712517440023</v>
      </c>
      <c r="EN127" s="80">
        <f t="shared" si="315"/>
        <v>2.2529531272428858</v>
      </c>
      <c r="EO127" s="80"/>
      <c r="EP127" s="80">
        <f t="shared" si="316"/>
        <v>1.8718270848119203</v>
      </c>
      <c r="EQ127" s="80">
        <f t="shared" si="317"/>
        <v>3.4127619392928937E-2</v>
      </c>
      <c r="ER127" s="80">
        <f t="shared" si="318"/>
        <v>0.12817291518807972</v>
      </c>
      <c r="ES127" s="80">
        <f t="shared" si="319"/>
        <v>3.8874540623026671E-2</v>
      </c>
      <c r="ET127" s="80">
        <f t="shared" si="320"/>
        <v>0.16704745581110639</v>
      </c>
      <c r="EU127" s="80">
        <f t="shared" si="321"/>
        <v>0.25713488279707347</v>
      </c>
      <c r="EV127" s="80">
        <f t="shared" si="322"/>
        <v>7.6223259987776926E-3</v>
      </c>
      <c r="EW127" s="80">
        <f t="shared" si="323"/>
        <v>0.77363442405894989</v>
      </c>
      <c r="EX127" s="80">
        <f t="shared" si="324"/>
        <v>0.87141260703774071</v>
      </c>
      <c r="EY127" s="80">
        <f t="shared" si="325"/>
        <v>3.9258350461565415E-2</v>
      </c>
      <c r="EZ127" s="80">
        <f t="shared" si="326"/>
        <v>1.18142482418441E-2</v>
      </c>
      <c r="FA127" s="80">
        <f t="shared" si="327"/>
        <v>1.4525790862641979E-3</v>
      </c>
      <c r="FB127" s="80">
        <f t="shared" si="328"/>
        <v>4.0353315776981713</v>
      </c>
      <c r="FC127" s="80">
        <f t="shared" si="329"/>
        <v>5.8848907154496394E-2</v>
      </c>
      <c r="FD127" s="80">
        <f t="shared" si="330"/>
        <v>0.10506669011320824</v>
      </c>
      <c r="FE127" s="80">
        <f t="shared" si="331"/>
        <v>3.8874540623026671E-2</v>
      </c>
      <c r="FF127" s="80">
        <f t="shared" si="332"/>
        <v>0</v>
      </c>
      <c r="FG127" s="80">
        <f t="shared" si="333"/>
        <v>6.4086457594039858E-2</v>
      </c>
      <c r="FH127" s="80">
        <f t="shared" si="334"/>
        <v>7.2628954313209895E-4</v>
      </c>
      <c r="FI127" s="184">
        <f t="shared" si="335"/>
        <v>0.80659985990056871</v>
      </c>
      <c r="FJ127" s="80">
        <f t="shared" si="336"/>
        <v>0.1120847234777273</v>
      </c>
      <c r="FK127" s="80">
        <f t="shared" si="337"/>
        <v>1.0223718711384946</v>
      </c>
      <c r="FL127" s="80">
        <f t="shared" si="338"/>
        <v>0.80659985990056871</v>
      </c>
      <c r="FM127" s="80">
        <f t="shared" si="339"/>
        <v>2.7701729547240719</v>
      </c>
      <c r="FN127" s="80">
        <f t="shared" si="340"/>
        <v>-2.7302041113595279</v>
      </c>
      <c r="FO127" s="80">
        <f t="shared" si="341"/>
        <v>-2.7302041113595279</v>
      </c>
      <c r="FP127" s="80">
        <f t="shared" si="342"/>
        <v>0.44713802086349841</v>
      </c>
      <c r="FQ127" s="185">
        <f t="shared" ca="1" si="343"/>
        <v>1457.608652574866</v>
      </c>
      <c r="FR127" s="185">
        <f t="shared" ca="1" si="344"/>
        <v>8.1397550365950195</v>
      </c>
      <c r="FS127" s="80">
        <f t="shared" ca="1" si="345"/>
        <v>0.1457608652574866</v>
      </c>
      <c r="FT127" s="184">
        <f t="shared" ca="1" si="346"/>
        <v>-1.4998667048405343</v>
      </c>
      <c r="FU127" s="184">
        <f t="shared" ca="1" si="347"/>
        <v>5.6570046634868314</v>
      </c>
      <c r="FV127" s="80">
        <f t="shared" si="348"/>
        <v>172.37164446884401</v>
      </c>
      <c r="FW127" s="80">
        <f t="shared" si="349"/>
        <v>6.9004730499630629E-2</v>
      </c>
      <c r="FX127" s="184">
        <f t="shared" si="350"/>
        <v>75.05408037600894</v>
      </c>
      <c r="FY127" s="184">
        <f t="shared" si="351"/>
        <v>314.31805704633905</v>
      </c>
      <c r="FZ127" s="184">
        <f t="shared" si="352"/>
        <v>1.6611494615586205E-3</v>
      </c>
      <c r="GA127" s="184">
        <f t="shared" si="353"/>
        <v>0.26881288803254116</v>
      </c>
      <c r="GB127" s="80">
        <f t="shared" si="354"/>
        <v>0.91829328349808381</v>
      </c>
      <c r="GC127" s="80">
        <f t="shared" si="355"/>
        <v>0.1333036462567162</v>
      </c>
      <c r="GD127" s="80">
        <f t="shared" si="356"/>
        <v>0.13076061769419958</v>
      </c>
      <c r="GE127" s="80">
        <f t="shared" si="357"/>
        <v>0.92699783998404439</v>
      </c>
      <c r="GF127" s="80">
        <f t="shared" si="358"/>
        <v>4.4922559717482602E-2</v>
      </c>
      <c r="GG127" s="80">
        <f t="shared" si="359"/>
        <v>0.19828597564257708</v>
      </c>
      <c r="GH127" s="80">
        <f t="shared" si="360"/>
        <v>0.86923938230580045</v>
      </c>
      <c r="GI127" s="80">
        <f t="shared" si="361"/>
        <v>0.37046958658438245</v>
      </c>
      <c r="GJ127" s="80">
        <f t="shared" si="362"/>
        <v>-1.6201295998133903E-2</v>
      </c>
      <c r="GK127" s="80">
        <f t="shared" si="363"/>
        <v>3.0208881670576612E-2</v>
      </c>
      <c r="GL127" s="80">
        <f t="shared" si="364"/>
        <v>3.0208881670576612E-2</v>
      </c>
      <c r="GM127" s="80">
        <f t="shared" si="365"/>
        <v>0.16807709397200046</v>
      </c>
      <c r="GN127" s="80">
        <f t="shared" si="366"/>
        <v>5.1497834831339573E-2</v>
      </c>
      <c r="GO127" s="80">
        <f t="shared" si="367"/>
        <v>0.72213658922761037</v>
      </c>
      <c r="GP127" s="80">
        <f t="shared" si="368"/>
        <v>0.87141260703774071</v>
      </c>
      <c r="GQ127" s="80">
        <f t="shared" si="369"/>
        <v>3.9258350461565415E-2</v>
      </c>
      <c r="GR127" s="80">
        <f t="shared" si="370"/>
        <v>440.56213665642224</v>
      </c>
      <c r="GS127" s="80">
        <f t="shared" si="371"/>
        <v>11.832864033154365</v>
      </c>
      <c r="GT127" s="80">
        <f t="shared" si="372"/>
        <v>2.2144659245622993</v>
      </c>
      <c r="GU127" s="80">
        <f t="shared" si="373"/>
        <v>9.1069911147624558E-6</v>
      </c>
      <c r="GV127" s="80">
        <f t="shared" si="374"/>
        <v>1856.142733322137</v>
      </c>
      <c r="GW127" s="80">
        <f t="shared" si="375"/>
        <v>-8.0793748660925348E-3</v>
      </c>
      <c r="GX127" s="184">
        <f t="shared" ca="1" si="376"/>
        <v>21.120608795175485</v>
      </c>
      <c r="GY127" s="81" t="e">
        <f>#REF!</f>
        <v>#REF!</v>
      </c>
      <c r="GZ127" s="81" t="e">
        <f>#REF!</f>
        <v>#REF!</v>
      </c>
      <c r="HA127" s="81">
        <f t="shared" si="377"/>
        <v>5.52</v>
      </c>
      <c r="HB127" s="81">
        <f t="shared" si="378"/>
        <v>4.7842989604799939</v>
      </c>
      <c r="HC127" s="81" t="e">
        <f t="shared" si="379"/>
        <v>#REF!</v>
      </c>
      <c r="HD127" s="80">
        <f t="shared" si="380"/>
        <v>440.56213665642224</v>
      </c>
      <c r="HE127" s="80">
        <f t="shared" si="381"/>
        <v>11.832864033154365</v>
      </c>
      <c r="HF127" s="81">
        <f t="shared" si="382"/>
        <v>-1.4718346250383547</v>
      </c>
      <c r="HG127" s="81"/>
      <c r="HH127" s="82">
        <f t="shared" si="383"/>
        <v>0.20590830164135476</v>
      </c>
      <c r="HI127" s="82">
        <f t="shared" si="384"/>
        <v>0.77363442405894989</v>
      </c>
      <c r="HJ127" s="82">
        <f t="shared" si="385"/>
        <v>3.9258350461565415E-2</v>
      </c>
      <c r="HK127" s="82">
        <f t="shared" si="386"/>
        <v>0</v>
      </c>
      <c r="HL127" s="82">
        <f t="shared" si="387"/>
        <v>1.9590556692930979E-2</v>
      </c>
      <c r="HM127" s="82">
        <f t="shared" si="388"/>
        <v>0</v>
      </c>
      <c r="HN127" s="82">
        <f t="shared" si="389"/>
        <v>0</v>
      </c>
      <c r="HO127" s="82">
        <f t="shared" si="390"/>
        <v>3.8874540623026671E-2</v>
      </c>
      <c r="HP127" s="82">
        <f t="shared" si="391"/>
        <v>0.10858235849514875</v>
      </c>
      <c r="HQ127" s="82">
        <f t="shared" si="392"/>
        <v>0.21020859656136459</v>
      </c>
      <c r="HR127" s="82">
        <f t="shared" si="393"/>
        <v>0.58700431931724262</v>
      </c>
      <c r="HS127" s="82">
        <f t="shared" si="394"/>
        <v>0.15623537253241832</v>
      </c>
      <c r="HT127" s="82">
        <f t="shared" si="395"/>
        <v>7.0551309844452542E-2</v>
      </c>
      <c r="HU127" s="82">
        <f t="shared" si="396"/>
        <v>1.8777732656241355E-2</v>
      </c>
      <c r="HV127" s="82">
        <f t="shared" si="397"/>
        <v>3.9258350461565415E-2</v>
      </c>
      <c r="HW127" s="82"/>
      <c r="HX127" s="186">
        <f t="shared" si="398"/>
        <v>-8.8146166746432749E-7</v>
      </c>
      <c r="HY127" s="186">
        <f t="shared" si="399"/>
        <v>1.6321544009907412E-12</v>
      </c>
      <c r="HZ127" s="186">
        <f t="shared" si="400"/>
        <v>2.7246112879918323E-5</v>
      </c>
      <c r="IA127" s="186">
        <f t="shared" si="401"/>
        <v>7.6311178796080592E-9</v>
      </c>
      <c r="IB127" s="82">
        <f t="shared" si="402"/>
        <v>2.2144659245622993</v>
      </c>
      <c r="IC127" s="82" t="e">
        <f t="shared" ca="1" si="403"/>
        <v>#REF!</v>
      </c>
      <c r="ID127" s="82" t="e">
        <f ca="1">ID$8+ID$9*IE127+ID$10*#REF!+ID$11*EW127/(EW127+EU127)</f>
        <v>#REF!</v>
      </c>
      <c r="IE127" s="82" t="e">
        <f t="shared" ca="1" si="404"/>
        <v>#REF!</v>
      </c>
      <c r="IF127" s="82" t="e">
        <f ca="1">IF$8+IF$9*IE127+IF$10*#REF!+IF$11*(EW127/(EW127+EU127))</f>
        <v>#REF!</v>
      </c>
      <c r="IG127" s="82" t="e">
        <f t="shared" ca="1" si="405"/>
        <v>#REF!</v>
      </c>
      <c r="IH127" s="184">
        <f t="shared" si="406"/>
        <v>6.9004730499630629E-2</v>
      </c>
      <c r="II127" s="187">
        <f t="shared" si="407"/>
        <v>-25</v>
      </c>
      <c r="IJ127" s="187"/>
      <c r="IK127" s="82">
        <f t="shared" si="408"/>
        <v>2.076058714496976</v>
      </c>
      <c r="IL127" s="187">
        <f t="shared" si="409"/>
        <v>1856.142733322137</v>
      </c>
      <c r="IM127" s="186">
        <f t="shared" si="410"/>
        <v>1.2532345180316725E-5</v>
      </c>
    </row>
    <row r="128" spans="1:247" ht="14" x14ac:dyDescent="0.2">
      <c r="A128" s="189">
        <v>2001</v>
      </c>
      <c r="F128" s="193">
        <v>50.02</v>
      </c>
      <c r="G128" s="193">
        <v>1.46</v>
      </c>
      <c r="H128" s="193">
        <v>16.5</v>
      </c>
      <c r="I128" s="193">
        <v>10.8</v>
      </c>
      <c r="J128" s="193">
        <v>0.14000000000000001</v>
      </c>
      <c r="K128" s="193">
        <v>4.9000000000000004</v>
      </c>
      <c r="L128" s="193">
        <v>10.199999999999999</v>
      </c>
      <c r="M128" s="193">
        <v>3.5</v>
      </c>
      <c r="N128" s="193">
        <v>2.02</v>
      </c>
      <c r="O128" s="198">
        <v>0.31</v>
      </c>
      <c r="P128" s="198">
        <v>0.41</v>
      </c>
      <c r="Q128" s="194">
        <v>1.5</v>
      </c>
      <c r="R128" s="176">
        <f t="shared" ca="1" si="216"/>
        <v>12.83643751636524</v>
      </c>
      <c r="T128" s="4">
        <v>46.29</v>
      </c>
      <c r="U128" s="4">
        <v>2.02</v>
      </c>
      <c r="V128" s="4">
        <v>6.52</v>
      </c>
      <c r="W128" s="4">
        <v>8.9499999999999993</v>
      </c>
      <c r="X128" s="4">
        <v>0.87</v>
      </c>
      <c r="Y128" s="4">
        <v>12.13</v>
      </c>
      <c r="Z128" s="4">
        <v>21.66</v>
      </c>
      <c r="AA128" s="4">
        <v>0.56999999999999995</v>
      </c>
      <c r="AB128" s="4">
        <v>0.21997046771706677</v>
      </c>
      <c r="AC128" s="4">
        <v>4.2099999999999999E-2</v>
      </c>
      <c r="AE128" s="177">
        <f t="shared" ca="1" si="217"/>
        <v>1418.8433870151975</v>
      </c>
      <c r="AF128" s="178">
        <f t="shared" ca="1" si="218"/>
        <v>1145.6933870151975</v>
      </c>
      <c r="AG128" s="178">
        <f t="shared" ca="1" si="219"/>
        <v>7.8329769005689354</v>
      </c>
      <c r="AH128" s="175"/>
      <c r="AI128" s="179">
        <f t="shared" ca="1" si="220"/>
        <v>1465.6586013607257</v>
      </c>
      <c r="AJ128" s="179">
        <f t="shared" ca="1" si="221"/>
        <v>8.8903665273256145</v>
      </c>
      <c r="AK128" s="179"/>
      <c r="AL128" s="179">
        <f t="shared" si="222"/>
        <v>1437.32663143122</v>
      </c>
      <c r="AM128" s="179">
        <f t="shared" si="223"/>
        <v>6.5825072653315297</v>
      </c>
      <c r="AN128" s="180"/>
      <c r="AO128" s="179">
        <f t="shared" ca="1" si="224"/>
        <v>1413.1103071417051</v>
      </c>
      <c r="AP128" s="179">
        <f t="shared" ca="1" si="225"/>
        <v>1139.960307141705</v>
      </c>
      <c r="AQ128" s="179">
        <f t="shared" ca="1" si="226"/>
        <v>6.7739336328299933</v>
      </c>
      <c r="AR128" s="179"/>
      <c r="AS128" s="179">
        <f t="shared" ca="1" si="227"/>
        <v>1443.0549757861454</v>
      </c>
      <c r="AT128" s="179">
        <f t="shared" ca="1" si="228"/>
        <v>1169.9049757861453</v>
      </c>
      <c r="AU128" s="181">
        <f t="shared" ca="1" si="229"/>
        <v>7.9799838515053141</v>
      </c>
      <c r="AV128" s="80"/>
      <c r="AW128" s="181">
        <f t="shared" si="230"/>
        <v>1448.32980830412</v>
      </c>
      <c r="AX128" s="181">
        <f t="shared" si="231"/>
        <v>1175.1798083041199</v>
      </c>
      <c r="AY128" s="181">
        <f t="shared" ca="1" si="232"/>
        <v>1465.6586013607257</v>
      </c>
      <c r="AZ128" s="181">
        <f t="shared" ca="1" si="233"/>
        <v>1192.5086013607256</v>
      </c>
      <c r="BA128" s="181">
        <f t="shared" ca="1" si="234"/>
        <v>8.8903665273256145</v>
      </c>
      <c r="BB128" s="181"/>
      <c r="BC128" s="181">
        <f t="shared" si="235"/>
        <v>1437.32663143122</v>
      </c>
      <c r="BD128" s="181">
        <f t="shared" si="236"/>
        <v>6.5825072653315297</v>
      </c>
      <c r="BE128" s="181">
        <f t="shared" si="237"/>
        <v>1164.1766314312199</v>
      </c>
      <c r="BF128" s="181"/>
      <c r="BG128" s="181">
        <f t="shared" ca="1" si="238"/>
        <v>8.7175984641370601</v>
      </c>
      <c r="BH128" s="181">
        <f t="shared" ca="1" si="239"/>
        <v>10.622057095326182</v>
      </c>
      <c r="BI128" s="181">
        <f t="shared" ca="1" si="240"/>
        <v>1149.6620736954433</v>
      </c>
      <c r="BJ128" s="181">
        <f t="shared" ca="1" si="241"/>
        <v>1177.9667705676525</v>
      </c>
      <c r="BK128" s="181">
        <f t="shared" ca="1" si="242"/>
        <v>1177.9667705676525</v>
      </c>
      <c r="BL128" s="181"/>
      <c r="BM128" s="181">
        <f t="shared" si="243"/>
        <v>1173.8867571100736</v>
      </c>
      <c r="BN128" s="180"/>
      <c r="BO128" s="182">
        <f t="shared" ca="1" si="244"/>
        <v>0.7767468769861523</v>
      </c>
      <c r="BP128" s="182">
        <f t="shared" ca="1" si="245"/>
        <v>0.67394185429944253</v>
      </c>
      <c r="BQ128" s="182">
        <f t="shared" ca="1" si="246"/>
        <v>0.10690750524664451</v>
      </c>
      <c r="BR128" s="182">
        <f t="shared" ca="1" si="247"/>
        <v>1.456049654307953E-2</v>
      </c>
      <c r="BS128" s="182">
        <f t="shared" ca="1" si="248"/>
        <v>1.6014947688469439E-2</v>
      </c>
      <c r="BT128" s="182">
        <f t="shared" ca="1" si="249"/>
        <v>4.733593537230097E-2</v>
      </c>
      <c r="BU128" s="182">
        <f t="shared" si="250"/>
        <v>8.7733587921169615E-2</v>
      </c>
      <c r="BV128" s="181">
        <f t="shared" ca="1" si="251"/>
        <v>0.94649432707110659</v>
      </c>
      <c r="BW128" s="180"/>
      <c r="BX128" s="182">
        <f t="shared" si="252"/>
        <v>0.7586302701014469</v>
      </c>
      <c r="BY128" s="182">
        <f t="shared" si="253"/>
        <v>0.10799737580814162</v>
      </c>
      <c r="BZ128" s="182">
        <f t="shared" si="254"/>
        <v>1.5337025042340739E-2</v>
      </c>
      <c r="CA128" s="182">
        <f t="shared" si="255"/>
        <v>4.2127659896700594E-2</v>
      </c>
      <c r="CB128" s="182">
        <f t="shared" si="256"/>
        <v>0.11005942428546614</v>
      </c>
      <c r="CC128" s="182">
        <f t="shared" si="257"/>
        <v>6.3438075479059269E-4</v>
      </c>
      <c r="CD128" s="182">
        <f t="shared" si="258"/>
        <v>1.0347861358888866</v>
      </c>
      <c r="CE128" s="182">
        <f t="shared" si="259"/>
        <v>0.33476077066349114</v>
      </c>
      <c r="CF128" s="180"/>
      <c r="CG128" s="181">
        <f t="shared" ca="1" si="260"/>
        <v>6.729744863288488</v>
      </c>
      <c r="CH128" s="181">
        <f t="shared" ca="1" si="261"/>
        <v>2.0728185818555449</v>
      </c>
      <c r="CI128" s="181">
        <f t="shared" ca="1" si="262"/>
        <v>12.609034282908059</v>
      </c>
      <c r="CJ128" s="181">
        <f t="shared" ca="1" si="263"/>
        <v>1134.6252822509764</v>
      </c>
      <c r="CK128" s="183">
        <f t="shared" ca="1" si="264"/>
        <v>0.27807857101597183</v>
      </c>
      <c r="CL128" s="79"/>
      <c r="CM128" s="181">
        <f t="shared" si="265"/>
        <v>0.14721441584034406</v>
      </c>
      <c r="CN128" s="181">
        <f t="shared" si="266"/>
        <v>-0.30246525308972738</v>
      </c>
      <c r="CO128" s="181">
        <f t="shared" ca="1" si="267"/>
        <v>713.56827273862336</v>
      </c>
      <c r="CP128" s="184"/>
      <c r="CQ128" s="80">
        <f t="shared" si="268"/>
        <v>0.83249700836990703</v>
      </c>
      <c r="CR128" s="80">
        <f t="shared" si="269"/>
        <v>1.8277690701412639E-2</v>
      </c>
      <c r="CS128" s="80">
        <f t="shared" si="270"/>
        <v>0.32365316150292761</v>
      </c>
      <c r="CT128" s="80">
        <f t="shared" si="271"/>
        <v>0.15032068412613575</v>
      </c>
      <c r="CU128" s="80">
        <f t="shared" si="272"/>
        <v>1.9735682819383262E-3</v>
      </c>
      <c r="CV128" s="80">
        <f t="shared" si="273"/>
        <v>0.12157481565288157</v>
      </c>
      <c r="CW128" s="80">
        <f t="shared" si="274"/>
        <v>0.18189145716456184</v>
      </c>
      <c r="CX128" s="80">
        <f t="shared" si="275"/>
        <v>0.11294166240446345</v>
      </c>
      <c r="CY128" s="80">
        <f t="shared" si="276"/>
        <v>4.2889294662193725E-2</v>
      </c>
      <c r="CZ128" s="80">
        <f t="shared" si="277"/>
        <v>4.0789956723171726E-3</v>
      </c>
      <c r="DA128" s="80">
        <f t="shared" si="278"/>
        <v>5.7772110161550538E-3</v>
      </c>
      <c r="DB128" s="80">
        <f t="shared" si="279"/>
        <v>1.7958755495548941</v>
      </c>
      <c r="DC128" s="80"/>
      <c r="DD128" s="80">
        <f t="shared" si="280"/>
        <v>0.46356052265216291</v>
      </c>
      <c r="DE128" s="80">
        <f t="shared" si="281"/>
        <v>1.017759315557403E-2</v>
      </c>
      <c r="DF128" s="80">
        <f t="shared" si="282"/>
        <v>0.18022026168970601</v>
      </c>
      <c r="DG128" s="80">
        <f t="shared" si="283"/>
        <v>8.3703285655508025E-2</v>
      </c>
      <c r="DH128" s="80">
        <f t="shared" si="284"/>
        <v>1.0989449031852307E-3</v>
      </c>
      <c r="DI128" s="80">
        <f t="shared" si="285"/>
        <v>6.7696681812397172E-2</v>
      </c>
      <c r="DJ128" s="80">
        <f t="shared" si="286"/>
        <v>0.1012828852253395</v>
      </c>
      <c r="DK128" s="80">
        <f t="shared" si="287"/>
        <v>6.2889470505044689E-2</v>
      </c>
      <c r="DL128" s="80">
        <f t="shared" si="288"/>
        <v>2.3882108463932142E-2</v>
      </c>
      <c r="DM128" s="80">
        <f t="shared" si="289"/>
        <v>2.2713131059266035E-3</v>
      </c>
      <c r="DN128" s="80">
        <f t="shared" si="290"/>
        <v>3.2169328312237058E-3</v>
      </c>
      <c r="DO128" s="80">
        <f t="shared" si="291"/>
        <v>0.99999999999999989</v>
      </c>
      <c r="DP128" s="80">
        <f t="shared" si="292"/>
        <v>44.713802086349844</v>
      </c>
      <c r="DQ128" s="80">
        <f t="shared" si="293"/>
        <v>0.7704175633235304</v>
      </c>
      <c r="DR128" s="80">
        <f t="shared" si="294"/>
        <v>2.5288311792365434E-2</v>
      </c>
      <c r="DS128" s="80">
        <f t="shared" si="295"/>
        <v>6.3946018575729929E-2</v>
      </c>
      <c r="DT128" s="80">
        <f t="shared" si="296"/>
        <v>0.12457130767860322</v>
      </c>
      <c r="DU128" s="80">
        <f t="shared" si="297"/>
        <v>1.2264317180616741E-2</v>
      </c>
      <c r="DV128" s="80">
        <f t="shared" si="298"/>
        <v>0.30095969670805173</v>
      </c>
      <c r="DW128" s="80">
        <f t="shared" si="299"/>
        <v>0.38625185903768722</v>
      </c>
      <c r="DX128" s="80">
        <f t="shared" si="300"/>
        <v>9.1966782243634512E-3</v>
      </c>
      <c r="DY128" s="80">
        <f t="shared" si="301"/>
        <v>2.3352421304202596E-3</v>
      </c>
      <c r="DZ128" s="80">
        <f t="shared" si="302"/>
        <v>2.7697696420089183E-4</v>
      </c>
      <c r="EA128" s="80">
        <f t="shared" si="303"/>
        <v>1.6955079716155694</v>
      </c>
      <c r="EB128" s="80"/>
      <c r="EC128" s="80">
        <f t="shared" si="304"/>
        <v>1.5408351266470608</v>
      </c>
      <c r="ED128" s="80">
        <f t="shared" si="305"/>
        <v>5.0576623584730869E-2</v>
      </c>
      <c r="EE128" s="80">
        <f t="shared" si="306"/>
        <v>0.19183805572718979</v>
      </c>
      <c r="EF128" s="80">
        <f t="shared" si="307"/>
        <v>0.12457130767860322</v>
      </c>
      <c r="EG128" s="80">
        <f t="shared" si="308"/>
        <v>1.2264317180616741E-2</v>
      </c>
      <c r="EH128" s="80">
        <f t="shared" si="309"/>
        <v>0.30095969670805173</v>
      </c>
      <c r="EI128" s="80">
        <f t="shared" si="310"/>
        <v>0.38625185903768722</v>
      </c>
      <c r="EJ128" s="80">
        <f t="shared" si="311"/>
        <v>9.1966782243634512E-3</v>
      </c>
      <c r="EK128" s="80">
        <f t="shared" si="312"/>
        <v>2.3352421304202596E-3</v>
      </c>
      <c r="EL128" s="80">
        <f t="shared" si="313"/>
        <v>8.3093089260267549E-4</v>
      </c>
      <c r="EM128" s="80">
        <f t="shared" si="314"/>
        <v>2.6196598378113269</v>
      </c>
      <c r="EN128" s="80">
        <f t="shared" si="315"/>
        <v>2.2903737017294885</v>
      </c>
      <c r="EO128" s="80"/>
      <c r="EP128" s="80">
        <f t="shared" si="316"/>
        <v>1.764544126386727</v>
      </c>
      <c r="EQ128" s="80">
        <f t="shared" si="317"/>
        <v>5.7919684290369498E-2</v>
      </c>
      <c r="ER128" s="80">
        <f t="shared" si="318"/>
        <v>0.23545587361327303</v>
      </c>
      <c r="ES128" s="80">
        <f t="shared" si="319"/>
        <v>5.7464684939041333E-2</v>
      </c>
      <c r="ET128" s="80">
        <f t="shared" si="320"/>
        <v>0.29292055855231436</v>
      </c>
      <c r="EU128" s="80">
        <f t="shared" si="321"/>
        <v>0.28531484709712551</v>
      </c>
      <c r="EV128" s="80">
        <f t="shared" si="322"/>
        <v>2.8089869540153727E-2</v>
      </c>
      <c r="EW128" s="80">
        <f t="shared" si="323"/>
        <v>0.68931017462060462</v>
      </c>
      <c r="EX128" s="80">
        <f t="shared" si="324"/>
        <v>0.88466110018404431</v>
      </c>
      <c r="EY128" s="80">
        <f t="shared" si="325"/>
        <v>4.2127659896700594E-2</v>
      </c>
      <c r="EZ128" s="80">
        <f t="shared" si="326"/>
        <v>1.0697154325370615E-2</v>
      </c>
      <c r="FA128" s="80">
        <f t="shared" si="327"/>
        <v>1.2687615095811854E-3</v>
      </c>
      <c r="FB128" s="80">
        <f t="shared" si="328"/>
        <v>4.056853936402991</v>
      </c>
      <c r="FC128" s="80">
        <f t="shared" si="329"/>
        <v>0.10301071848061209</v>
      </c>
      <c r="FD128" s="80">
        <f t="shared" si="330"/>
        <v>0.16817150617968935</v>
      </c>
      <c r="FE128" s="80">
        <f t="shared" si="331"/>
        <v>4.2127659896700594E-2</v>
      </c>
      <c r="FF128" s="80">
        <f t="shared" si="332"/>
        <v>1.5337025042340739E-2</v>
      </c>
      <c r="FG128" s="80">
        <f t="shared" si="333"/>
        <v>0.11005942428546614</v>
      </c>
      <c r="FH128" s="80">
        <f t="shared" si="334"/>
        <v>6.3438075479059269E-4</v>
      </c>
      <c r="FI128" s="184">
        <f t="shared" si="335"/>
        <v>0.7586302701014469</v>
      </c>
      <c r="FJ128" s="80">
        <f t="shared" si="336"/>
        <v>0.10799737580814162</v>
      </c>
      <c r="FK128" s="80">
        <f t="shared" si="337"/>
        <v>1.0347861358888866</v>
      </c>
      <c r="FL128" s="80">
        <f t="shared" si="338"/>
        <v>0.7586302701014469</v>
      </c>
      <c r="FM128" s="80">
        <f t="shared" si="339"/>
        <v>2.8505379306929863</v>
      </c>
      <c r="FN128" s="80">
        <f t="shared" si="340"/>
        <v>-2.5885259576870223</v>
      </c>
      <c r="FO128" s="80">
        <f t="shared" si="341"/>
        <v>-2.5885259576870228</v>
      </c>
      <c r="FP128" s="80">
        <f t="shared" si="342"/>
        <v>0.44713802086349841</v>
      </c>
      <c r="FQ128" s="185">
        <f t="shared" ca="1" si="343"/>
        <v>1465.6586013607257</v>
      </c>
      <c r="FR128" s="185">
        <f t="shared" ca="1" si="344"/>
        <v>8.8903665273256145</v>
      </c>
      <c r="FS128" s="80">
        <f t="shared" ca="1" si="345"/>
        <v>0.14656586013607256</v>
      </c>
      <c r="FT128" s="184">
        <f t="shared" ca="1" si="346"/>
        <v>-1.7558052592040927</v>
      </c>
      <c r="FU128" s="184">
        <f t="shared" ca="1" si="347"/>
        <v>5.6618898752745315</v>
      </c>
      <c r="FV128" s="80">
        <f t="shared" si="348"/>
        <v>172.98917058486182</v>
      </c>
      <c r="FW128" s="80">
        <f t="shared" si="349"/>
        <v>5.1667449947426669E-2</v>
      </c>
      <c r="FX128" s="184">
        <f t="shared" si="350"/>
        <v>70.725680057518773</v>
      </c>
      <c r="FY128" s="184">
        <f t="shared" si="351"/>
        <v>314.26918597218923</v>
      </c>
      <c r="FZ128" s="184">
        <f t="shared" si="352"/>
        <v>1.6611494615586205E-3</v>
      </c>
      <c r="GA128" s="184">
        <f t="shared" si="353"/>
        <v>0.33476077066349114</v>
      </c>
      <c r="GB128" s="80">
        <f t="shared" si="354"/>
        <v>0.95487862962089864</v>
      </c>
      <c r="GC128" s="80">
        <f t="shared" si="355"/>
        <v>0.21966384921960413</v>
      </c>
      <c r="GD128" s="80">
        <f t="shared" si="356"/>
        <v>0.13489479779554847</v>
      </c>
      <c r="GE128" s="80">
        <f t="shared" si="357"/>
        <v>0.88461563077058913</v>
      </c>
      <c r="GF128" s="80">
        <f t="shared" si="358"/>
        <v>-1.3001327533471163E-2</v>
      </c>
      <c r="GG128" s="80">
        <f t="shared" si="359"/>
        <v>0.18230412861651341</v>
      </c>
      <c r="GH128" s="80">
        <f t="shared" si="360"/>
        <v>0.86510520220445153</v>
      </c>
      <c r="GI128" s="80">
        <f t="shared" si="361"/>
        <v>0.31432321748592851</v>
      </c>
      <c r="GJ128" s="80">
        <f t="shared" si="362"/>
        <v>-8.2258121089450326E-3</v>
      </c>
      <c r="GK128" s="80">
        <f t="shared" si="363"/>
        <v>1.8347749595263457E-2</v>
      </c>
      <c r="GL128" s="80">
        <f t="shared" si="364"/>
        <v>1.8347749595263457E-2</v>
      </c>
      <c r="GM128" s="80">
        <f t="shared" si="365"/>
        <v>0.16395637902124996</v>
      </c>
      <c r="GN128" s="80">
        <f t="shared" si="366"/>
        <v>2.6773620783837899E-2</v>
      </c>
      <c r="GO128" s="80">
        <f t="shared" si="367"/>
        <v>0.66253655383676668</v>
      </c>
      <c r="GP128" s="80">
        <f t="shared" si="368"/>
        <v>0.88466110018404431</v>
      </c>
      <c r="GQ128" s="80">
        <f t="shared" si="369"/>
        <v>4.2127659896700594E-2</v>
      </c>
      <c r="GR128" s="80">
        <f t="shared" si="370"/>
        <v>440.90676453077248</v>
      </c>
      <c r="GS128" s="80">
        <f t="shared" si="371"/>
        <v>11.720693626358976</v>
      </c>
      <c r="GT128" s="80">
        <f t="shared" si="372"/>
        <v>2.3698970976652154</v>
      </c>
      <c r="GU128" s="80">
        <f t="shared" si="373"/>
        <v>9.7462018141481986E-6</v>
      </c>
      <c r="GV128" s="80">
        <f t="shared" si="374"/>
        <v>2004.5674803544091</v>
      </c>
      <c r="GW128" s="80">
        <f t="shared" si="375"/>
        <v>-8.5642883132375745E-3</v>
      </c>
      <c r="GX128" s="184">
        <f t="shared" ca="1" si="376"/>
        <v>25.583659282908059</v>
      </c>
      <c r="GY128" s="81" t="e">
        <f>#REF!</f>
        <v>#REF!</v>
      </c>
      <c r="GZ128" s="81" t="e">
        <f>#REF!</f>
        <v>#REF!</v>
      </c>
      <c r="HA128" s="81">
        <f t="shared" si="377"/>
        <v>5.52</v>
      </c>
      <c r="HB128" s="81">
        <f t="shared" si="378"/>
        <v>4.7842989604799939</v>
      </c>
      <c r="HC128" s="81" t="e">
        <f t="shared" si="379"/>
        <v>#REF!</v>
      </c>
      <c r="HD128" s="80">
        <f t="shared" si="380"/>
        <v>440.90676453077248</v>
      </c>
      <c r="HE128" s="80">
        <f t="shared" si="381"/>
        <v>11.720693626358976</v>
      </c>
      <c r="HF128" s="81">
        <f t="shared" si="382"/>
        <v>-0.12587188804249649</v>
      </c>
      <c r="HG128" s="81"/>
      <c r="HH128" s="82">
        <f t="shared" si="383"/>
        <v>0.21039399815666712</v>
      </c>
      <c r="HI128" s="82">
        <f t="shared" si="384"/>
        <v>0.68931017462060462</v>
      </c>
      <c r="HJ128" s="82">
        <f t="shared" si="385"/>
        <v>4.2127659896700594E-2</v>
      </c>
      <c r="HK128" s="82">
        <f t="shared" si="386"/>
        <v>0</v>
      </c>
      <c r="HL128" s="82">
        <f t="shared" si="387"/>
        <v>6.0883058583911499E-2</v>
      </c>
      <c r="HM128" s="82">
        <f t="shared" si="388"/>
        <v>0</v>
      </c>
      <c r="HN128" s="82">
        <f t="shared" si="389"/>
        <v>0</v>
      </c>
      <c r="HO128" s="82">
        <f t="shared" si="390"/>
        <v>5.7464684939041333E-2</v>
      </c>
      <c r="HP128" s="82">
        <f t="shared" si="391"/>
        <v>0.17457281502936151</v>
      </c>
      <c r="HQ128" s="82">
        <f t="shared" si="392"/>
        <v>0.23384797417045178</v>
      </c>
      <c r="HR128" s="82">
        <f t="shared" si="393"/>
        <v>0.49738989951632728</v>
      </c>
      <c r="HS128" s="82">
        <f t="shared" si="394"/>
        <v>0.151815327054444</v>
      </c>
      <c r="HT128" s="82">
        <f t="shared" si="395"/>
        <v>5.6090939777630341E-2</v>
      </c>
      <c r="HU128" s="82">
        <f t="shared" si="396"/>
        <v>1.7120300141624703E-2</v>
      </c>
      <c r="HV128" s="82">
        <f t="shared" si="397"/>
        <v>4.2127659896700594E-2</v>
      </c>
      <c r="HW128" s="82"/>
      <c r="HX128" s="186">
        <f t="shared" si="398"/>
        <v>-8.8245978471466905E-7</v>
      </c>
      <c r="HY128" s="186">
        <f t="shared" si="399"/>
        <v>1.7048686760543177E-12</v>
      </c>
      <c r="HZ128" s="186">
        <f t="shared" si="400"/>
        <v>2.6666669836224131E-5</v>
      </c>
      <c r="IA128" s="186">
        <f t="shared" si="401"/>
        <v>7.3036789496024155E-9</v>
      </c>
      <c r="IB128" s="82">
        <f t="shared" si="402"/>
        <v>2.3698970976652154</v>
      </c>
      <c r="IC128" s="82" t="e">
        <f t="shared" ca="1" si="403"/>
        <v>#REF!</v>
      </c>
      <c r="ID128" s="82" t="e">
        <f ca="1">ID$8+ID$9*IE128+ID$10*#REF!+ID$11*EW128/(EW128+EU128)</f>
        <v>#REF!</v>
      </c>
      <c r="IE128" s="82" t="e">
        <f t="shared" ca="1" si="404"/>
        <v>#REF!</v>
      </c>
      <c r="IF128" s="82" t="e">
        <f ca="1">IF$8+IF$9*IE128+IF$10*#REF!+IF$11*(EW128/(EW128+EU128))</f>
        <v>#REF!</v>
      </c>
      <c r="IG128" s="82" t="e">
        <f t="shared" ca="1" si="405"/>
        <v>#REF!</v>
      </c>
      <c r="IH128" s="184">
        <f t="shared" si="406"/>
        <v>5.1667449947426669E-2</v>
      </c>
      <c r="II128" s="187">
        <f t="shared" si="407"/>
        <v>-25</v>
      </c>
      <c r="IJ128" s="187"/>
      <c r="IK128" s="82">
        <f t="shared" si="408"/>
        <v>2.0697760500123663</v>
      </c>
      <c r="IL128" s="187">
        <f t="shared" si="409"/>
        <v>2004.5674803544091</v>
      </c>
      <c r="IM128" s="186">
        <f t="shared" si="410"/>
        <v>1.1680064247802403E-5</v>
      </c>
    </row>
    <row r="129" spans="1:247" ht="14" x14ac:dyDescent="0.2">
      <c r="A129" s="189">
        <v>2001</v>
      </c>
      <c r="F129" s="193">
        <v>50.02</v>
      </c>
      <c r="G129" s="193">
        <v>1.46</v>
      </c>
      <c r="H129" s="193">
        <v>16.5</v>
      </c>
      <c r="I129" s="193">
        <v>10.8</v>
      </c>
      <c r="J129" s="193">
        <v>0.14000000000000001</v>
      </c>
      <c r="K129" s="193">
        <v>4.9000000000000004</v>
      </c>
      <c r="L129" s="193">
        <v>10.199999999999999</v>
      </c>
      <c r="M129" s="193">
        <v>3.5</v>
      </c>
      <c r="N129" s="193">
        <v>2.02</v>
      </c>
      <c r="O129" s="198">
        <v>0.31</v>
      </c>
      <c r="P129" s="198">
        <v>0.41</v>
      </c>
      <c r="Q129" s="194">
        <v>1.5</v>
      </c>
      <c r="R129" s="176">
        <f t="shared" ca="1" si="216"/>
        <v>7.1302487597228232</v>
      </c>
      <c r="T129" s="4">
        <v>50.97</v>
      </c>
      <c r="U129" s="4">
        <v>1.02</v>
      </c>
      <c r="V129" s="4">
        <v>3.11</v>
      </c>
      <c r="W129" s="4">
        <v>8.39</v>
      </c>
      <c r="X129" s="4">
        <v>0.76</v>
      </c>
      <c r="Y129" s="4">
        <v>14.78</v>
      </c>
      <c r="Z129" s="4">
        <v>21.58</v>
      </c>
      <c r="AA129" s="4">
        <v>0.32</v>
      </c>
      <c r="AB129" s="4">
        <v>0.23293871933735161</v>
      </c>
      <c r="AC129" s="4">
        <v>0</v>
      </c>
      <c r="AE129" s="177">
        <f t="shared" ca="1" si="217"/>
        <v>1382.3932538990653</v>
      </c>
      <c r="AF129" s="178">
        <f t="shared" ca="1" si="218"/>
        <v>1109.2432538990652</v>
      </c>
      <c r="AG129" s="178">
        <f t="shared" ca="1" si="219"/>
        <v>3.3033378447123556</v>
      </c>
      <c r="AH129" s="175"/>
      <c r="AI129" s="179">
        <f t="shared" ca="1" si="220"/>
        <v>1416.2760800132223</v>
      </c>
      <c r="AJ129" s="179">
        <f t="shared" ca="1" si="221"/>
        <v>3.1762099642776329</v>
      </c>
      <c r="AK129" s="179"/>
      <c r="AL129" s="179">
        <f t="shared" si="222"/>
        <v>1403.9296308480289</v>
      </c>
      <c r="AM129" s="179">
        <f t="shared" si="223"/>
        <v>2.4887469853889082</v>
      </c>
      <c r="AN129" s="180"/>
      <c r="AO129" s="179">
        <f t="shared" ca="1" si="224"/>
        <v>1373.4829055831924</v>
      </c>
      <c r="AP129" s="179">
        <f t="shared" ca="1" si="225"/>
        <v>1100.3329055831923</v>
      </c>
      <c r="AQ129" s="179">
        <f t="shared" ca="1" si="226"/>
        <v>1.5652326683777238</v>
      </c>
      <c r="AR129" s="179"/>
      <c r="AS129" s="179">
        <f t="shared" ca="1" si="227"/>
        <v>1393.1656553750406</v>
      </c>
      <c r="AT129" s="179">
        <f t="shared" ca="1" si="228"/>
        <v>1120.0156553750408</v>
      </c>
      <c r="AU129" s="181">
        <f t="shared" ca="1" si="229"/>
        <v>2.3062027753603678</v>
      </c>
      <c r="AV129" s="80"/>
      <c r="AW129" s="181">
        <f t="shared" si="230"/>
        <v>1407.3841802753125</v>
      </c>
      <c r="AX129" s="181">
        <f t="shared" si="231"/>
        <v>1134.2341802753126</v>
      </c>
      <c r="AY129" s="181">
        <f t="shared" ca="1" si="232"/>
        <v>1416.2760800132223</v>
      </c>
      <c r="AZ129" s="181">
        <f t="shared" ca="1" si="233"/>
        <v>1143.1260800132222</v>
      </c>
      <c r="BA129" s="181">
        <f t="shared" ca="1" si="234"/>
        <v>3.1762099642776329</v>
      </c>
      <c r="BB129" s="181"/>
      <c r="BC129" s="181">
        <f t="shared" si="235"/>
        <v>1403.9296308480289</v>
      </c>
      <c r="BD129" s="181">
        <f t="shared" si="236"/>
        <v>2.4887469853889082</v>
      </c>
      <c r="BE129" s="181">
        <f t="shared" si="237"/>
        <v>1130.7796308480288</v>
      </c>
      <c r="BF129" s="181"/>
      <c r="BG129" s="181">
        <f t="shared" ca="1" si="238"/>
        <v>3.5471510069172756</v>
      </c>
      <c r="BH129" s="181">
        <f t="shared" ca="1" si="239"/>
        <v>4.9597886355270688</v>
      </c>
      <c r="BI129" s="181">
        <f t="shared" ca="1" si="240"/>
        <v>1107.9814838332391</v>
      </c>
      <c r="BJ129" s="181">
        <f t="shared" ca="1" si="241"/>
        <v>1127.6208665725585</v>
      </c>
      <c r="BK129" s="181">
        <f t="shared" ca="1" si="242"/>
        <v>1127.6208665725585</v>
      </c>
      <c r="BL129" s="181"/>
      <c r="BM129" s="181">
        <f t="shared" si="243"/>
        <v>1152.0207921283022</v>
      </c>
      <c r="BN129" s="180"/>
      <c r="BO129" s="182">
        <f t="shared" ca="1" si="244"/>
        <v>0.83632519980503184</v>
      </c>
      <c r="BP129" s="182">
        <f t="shared" ca="1" si="245"/>
        <v>0.77581230229953246</v>
      </c>
      <c r="BQ129" s="182">
        <f t="shared" ca="1" si="246"/>
        <v>9.2629245349410402E-2</v>
      </c>
      <c r="BR129" s="182">
        <f t="shared" ca="1" si="247"/>
        <v>1.1448433349748802E-2</v>
      </c>
      <c r="BS129" s="182">
        <f t="shared" ca="1" si="248"/>
        <v>1.6000299107161737E-2</v>
      </c>
      <c r="BT129" s="182">
        <f t="shared" ca="1" si="249"/>
        <v>5.3043990958628953E-2</v>
      </c>
      <c r="BU129" s="182">
        <f t="shared" si="250"/>
        <v>8.7733587921169615E-2</v>
      </c>
      <c r="BV129" s="181">
        <f t="shared" ca="1" si="251"/>
        <v>1.0366678589856519</v>
      </c>
      <c r="BW129" s="180"/>
      <c r="BX129" s="182">
        <f t="shared" si="252"/>
        <v>0.79751769570095055</v>
      </c>
      <c r="BY129" s="182">
        <f t="shared" si="253"/>
        <v>0.13838410138173812</v>
      </c>
      <c r="BZ129" s="182">
        <f t="shared" si="254"/>
        <v>0</v>
      </c>
      <c r="CA129" s="182">
        <f t="shared" si="255"/>
        <v>2.045229654545902E-2</v>
      </c>
      <c r="CB129" s="182">
        <f t="shared" si="256"/>
        <v>5.7547685926930714E-2</v>
      </c>
      <c r="CC129" s="182">
        <f t="shared" si="257"/>
        <v>0</v>
      </c>
      <c r="CD129" s="182">
        <f t="shared" si="258"/>
        <v>1.0139017795550784</v>
      </c>
      <c r="CE129" s="182">
        <f t="shared" si="259"/>
        <v>0.25754899012679805</v>
      </c>
      <c r="CF129" s="180"/>
      <c r="CG129" s="181">
        <f t="shared" ca="1" si="260"/>
        <v>0.43628248560389693</v>
      </c>
      <c r="CH129" s="181">
        <f t="shared" ca="1" si="261"/>
        <v>-1.6206956157843155</v>
      </c>
      <c r="CI129" s="181">
        <f t="shared" ca="1" si="262"/>
        <v>4.9784183700954259</v>
      </c>
      <c r="CJ129" s="181">
        <f t="shared" ca="1" si="263"/>
        <v>1143.549850463929</v>
      </c>
      <c r="CK129" s="183">
        <f t="shared" ca="1" si="264"/>
        <v>0.26693598534929602</v>
      </c>
      <c r="CL129" s="79"/>
      <c r="CM129" s="181">
        <f t="shared" si="265"/>
        <v>-2.3586934550426735</v>
      </c>
      <c r="CN129" s="181">
        <f t="shared" si="266"/>
        <v>-2.7692441950262263</v>
      </c>
      <c r="CO129" s="181">
        <f t="shared" ca="1" si="267"/>
        <v>895.77507484469413</v>
      </c>
      <c r="CP129" s="184"/>
      <c r="CQ129" s="80">
        <f t="shared" si="268"/>
        <v>0.83249700836990703</v>
      </c>
      <c r="CR129" s="80">
        <f t="shared" si="269"/>
        <v>1.8277690701412639E-2</v>
      </c>
      <c r="CS129" s="80">
        <f t="shared" si="270"/>
        <v>0.32365316150292761</v>
      </c>
      <c r="CT129" s="80">
        <f t="shared" si="271"/>
        <v>0.15032068412613575</v>
      </c>
      <c r="CU129" s="80">
        <f t="shared" si="272"/>
        <v>1.9735682819383262E-3</v>
      </c>
      <c r="CV129" s="80">
        <f t="shared" si="273"/>
        <v>0.12157481565288157</v>
      </c>
      <c r="CW129" s="80">
        <f t="shared" si="274"/>
        <v>0.18189145716456184</v>
      </c>
      <c r="CX129" s="80">
        <f t="shared" si="275"/>
        <v>0.11294166240446345</v>
      </c>
      <c r="CY129" s="80">
        <f t="shared" si="276"/>
        <v>4.2889294662193725E-2</v>
      </c>
      <c r="CZ129" s="80">
        <f t="shared" si="277"/>
        <v>4.0789956723171726E-3</v>
      </c>
      <c r="DA129" s="80">
        <f t="shared" si="278"/>
        <v>5.7772110161550538E-3</v>
      </c>
      <c r="DB129" s="80">
        <f t="shared" si="279"/>
        <v>1.7958755495548941</v>
      </c>
      <c r="DC129" s="80"/>
      <c r="DD129" s="80">
        <f t="shared" si="280"/>
        <v>0.46356052265216291</v>
      </c>
      <c r="DE129" s="80">
        <f t="shared" si="281"/>
        <v>1.017759315557403E-2</v>
      </c>
      <c r="DF129" s="80">
        <f t="shared" si="282"/>
        <v>0.18022026168970601</v>
      </c>
      <c r="DG129" s="80">
        <f t="shared" si="283"/>
        <v>8.3703285655508025E-2</v>
      </c>
      <c r="DH129" s="80">
        <f t="shared" si="284"/>
        <v>1.0989449031852307E-3</v>
      </c>
      <c r="DI129" s="80">
        <f t="shared" si="285"/>
        <v>6.7696681812397172E-2</v>
      </c>
      <c r="DJ129" s="80">
        <f t="shared" si="286"/>
        <v>0.1012828852253395</v>
      </c>
      <c r="DK129" s="80">
        <f t="shared" si="287"/>
        <v>6.2889470505044689E-2</v>
      </c>
      <c r="DL129" s="80">
        <f t="shared" si="288"/>
        <v>2.3882108463932142E-2</v>
      </c>
      <c r="DM129" s="80">
        <f t="shared" si="289"/>
        <v>2.2713131059266035E-3</v>
      </c>
      <c r="DN129" s="80">
        <f t="shared" si="290"/>
        <v>3.2169328312237058E-3</v>
      </c>
      <c r="DO129" s="80">
        <f t="shared" si="291"/>
        <v>0.99999999999999989</v>
      </c>
      <c r="DP129" s="80">
        <f t="shared" si="292"/>
        <v>44.713802086349844</v>
      </c>
      <c r="DQ129" s="80">
        <f t="shared" si="293"/>
        <v>0.84830812708145054</v>
      </c>
      <c r="DR129" s="80">
        <f t="shared" si="294"/>
        <v>1.276934555852116E-2</v>
      </c>
      <c r="DS129" s="80">
        <f t="shared" si="295"/>
        <v>3.0501858553760752E-2</v>
      </c>
      <c r="DT129" s="80">
        <f t="shared" si="296"/>
        <v>0.11677690183502584</v>
      </c>
      <c r="DU129" s="80">
        <f t="shared" si="297"/>
        <v>1.0713656387665199E-2</v>
      </c>
      <c r="DV129" s="80">
        <f t="shared" si="298"/>
        <v>0.36670934190807947</v>
      </c>
      <c r="DW129" s="80">
        <f t="shared" si="299"/>
        <v>0.38482525937365142</v>
      </c>
      <c r="DX129" s="80">
        <f t="shared" si="300"/>
        <v>5.1630474242040439E-3</v>
      </c>
      <c r="DY129" s="80">
        <f t="shared" si="301"/>
        <v>2.472915191062801E-3</v>
      </c>
      <c r="DZ129" s="80">
        <f t="shared" si="302"/>
        <v>0</v>
      </c>
      <c r="EA129" s="80">
        <f t="shared" si="303"/>
        <v>1.7782404533134213</v>
      </c>
      <c r="EB129" s="80"/>
      <c r="EC129" s="80">
        <f t="shared" si="304"/>
        <v>1.6966162541629011</v>
      </c>
      <c r="ED129" s="80">
        <f t="shared" si="305"/>
        <v>2.5538691117042319E-2</v>
      </c>
      <c r="EE129" s="80">
        <f t="shared" si="306"/>
        <v>9.1505575661282257E-2</v>
      </c>
      <c r="EF129" s="80">
        <f t="shared" si="307"/>
        <v>0.11677690183502584</v>
      </c>
      <c r="EG129" s="80">
        <f t="shared" si="308"/>
        <v>1.0713656387665199E-2</v>
      </c>
      <c r="EH129" s="80">
        <f t="shared" si="309"/>
        <v>0.36670934190807947</v>
      </c>
      <c r="EI129" s="80">
        <f t="shared" si="310"/>
        <v>0.38482525937365142</v>
      </c>
      <c r="EJ129" s="80">
        <f t="shared" si="311"/>
        <v>5.1630474242040439E-3</v>
      </c>
      <c r="EK129" s="80">
        <f t="shared" si="312"/>
        <v>2.472915191062801E-3</v>
      </c>
      <c r="EL129" s="80">
        <f t="shared" si="313"/>
        <v>0</v>
      </c>
      <c r="EM129" s="80">
        <f t="shared" si="314"/>
        <v>2.7003216430609145</v>
      </c>
      <c r="EN129" s="80">
        <f t="shared" si="315"/>
        <v>2.2219575269554843</v>
      </c>
      <c r="EO129" s="80"/>
      <c r="EP129" s="80">
        <f t="shared" si="316"/>
        <v>1.8849046281461386</v>
      </c>
      <c r="EQ129" s="80">
        <f t="shared" si="317"/>
        <v>2.8372943478051672E-2</v>
      </c>
      <c r="ER129" s="80">
        <f t="shared" si="318"/>
        <v>0.11509537185386143</v>
      </c>
      <c r="ES129" s="80">
        <f t="shared" si="319"/>
        <v>2.045229654545902E-2</v>
      </c>
      <c r="ET129" s="80">
        <f t="shared" si="320"/>
        <v>0.13554766839932045</v>
      </c>
      <c r="EU129" s="80">
        <f t="shared" si="321"/>
        <v>0.2594733160068774</v>
      </c>
      <c r="EV129" s="80">
        <f t="shared" si="322"/>
        <v>2.3805289451787393E-2</v>
      </c>
      <c r="EW129" s="80">
        <f t="shared" si="323"/>
        <v>0.81481258245754939</v>
      </c>
      <c r="EX129" s="80">
        <f t="shared" si="324"/>
        <v>0.85506538162788126</v>
      </c>
      <c r="EY129" s="80">
        <f t="shared" si="325"/>
        <v>2.2944144172476602E-2</v>
      </c>
      <c r="EZ129" s="80">
        <f t="shared" si="326"/>
        <v>1.09894250446091E-2</v>
      </c>
      <c r="FA129" s="80">
        <f t="shared" si="327"/>
        <v>0</v>
      </c>
      <c r="FB129" s="80">
        <f t="shared" si="328"/>
        <v>4.0359153787846909</v>
      </c>
      <c r="FC129" s="80">
        <f t="shared" si="329"/>
        <v>6.0841332524775651E-2</v>
      </c>
      <c r="FD129" s="80">
        <f t="shared" si="330"/>
        <v>0.10678730968488992</v>
      </c>
      <c r="FE129" s="80">
        <f t="shared" si="331"/>
        <v>2.045229654545902E-2</v>
      </c>
      <c r="FF129" s="80">
        <f t="shared" si="332"/>
        <v>0</v>
      </c>
      <c r="FG129" s="80">
        <f t="shared" si="333"/>
        <v>5.7547685926930714E-2</v>
      </c>
      <c r="FH129" s="80">
        <f t="shared" si="334"/>
        <v>0</v>
      </c>
      <c r="FI129" s="184">
        <f t="shared" si="335"/>
        <v>0.79751769570095055</v>
      </c>
      <c r="FJ129" s="80">
        <f t="shared" si="336"/>
        <v>0.13838410138173812</v>
      </c>
      <c r="FK129" s="80">
        <f t="shared" si="337"/>
        <v>1.0139017795550784</v>
      </c>
      <c r="FL129" s="80">
        <f t="shared" si="338"/>
        <v>0.79751769570095055</v>
      </c>
      <c r="FM129" s="80">
        <f t="shared" si="339"/>
        <v>2.1279285777605343</v>
      </c>
      <c r="FN129" s="80">
        <f t="shared" si="340"/>
        <v>-3.3611248029546856</v>
      </c>
      <c r="FO129" s="80">
        <f t="shared" si="341"/>
        <v>-3.3611248029546856</v>
      </c>
      <c r="FP129" s="80">
        <f t="shared" si="342"/>
        <v>0.44713802086349841</v>
      </c>
      <c r="FQ129" s="185">
        <f t="shared" ca="1" si="343"/>
        <v>1416.2760800132223</v>
      </c>
      <c r="FR129" s="185">
        <f t="shared" ca="1" si="344"/>
        <v>3.1762099642776329</v>
      </c>
      <c r="FS129" s="80">
        <f t="shared" ca="1" si="345"/>
        <v>0.14162760800132224</v>
      </c>
      <c r="FT129" s="184">
        <f t="shared" ca="1" si="346"/>
        <v>-0.99171214372092786</v>
      </c>
      <c r="FU129" s="184">
        <f t="shared" ca="1" si="347"/>
        <v>5.66523294280465</v>
      </c>
      <c r="FV129" s="80">
        <f t="shared" si="348"/>
        <v>170.1104703949101</v>
      </c>
      <c r="FW129" s="80">
        <f t="shared" si="349"/>
        <v>0.10159475156127577</v>
      </c>
      <c r="FX129" s="184">
        <f t="shared" si="350"/>
        <v>75.846902916833784</v>
      </c>
      <c r="FY129" s="184">
        <f t="shared" si="351"/>
        <v>312.84514629166625</v>
      </c>
      <c r="FZ129" s="184">
        <f t="shared" si="352"/>
        <v>1.6611494615586205E-3</v>
      </c>
      <c r="GA129" s="184">
        <f t="shared" si="353"/>
        <v>0.25754899012679805</v>
      </c>
      <c r="GB129" s="80">
        <f t="shared" si="354"/>
        <v>0.90181481525214524</v>
      </c>
      <c r="GC129" s="80">
        <f t="shared" si="355"/>
        <v>0.10966657254828635</v>
      </c>
      <c r="GD129" s="80">
        <f t="shared" si="356"/>
        <v>0.12940932008461226</v>
      </c>
      <c r="GE129" s="80">
        <f t="shared" si="357"/>
        <v>0.95117475997648937</v>
      </c>
      <c r="GF129" s="80">
        <f t="shared" si="358"/>
        <v>6.2269805963161784E-2</v>
      </c>
      <c r="GG129" s="80">
        <f t="shared" si="359"/>
        <v>0.19863198348210176</v>
      </c>
      <c r="GH129" s="80">
        <f t="shared" si="360"/>
        <v>0.87059067991538774</v>
      </c>
      <c r="GI129" s="80">
        <f t="shared" si="361"/>
        <v>0.3895554325215731</v>
      </c>
      <c r="GJ129" s="80">
        <f t="shared" si="362"/>
        <v>-1.9502717995022997E-2</v>
      </c>
      <c r="GK129" s="80">
        <f t="shared" si="363"/>
        <v>3.4446284790100742E-2</v>
      </c>
      <c r="GL129" s="80">
        <f t="shared" si="364"/>
        <v>3.4446284790100742E-2</v>
      </c>
      <c r="GM129" s="80">
        <f t="shared" si="365"/>
        <v>0.164185698692001</v>
      </c>
      <c r="GN129" s="80">
        <f t="shared" si="366"/>
        <v>6.3738899957754017E-2</v>
      </c>
      <c r="GO129" s="80">
        <f t="shared" si="367"/>
        <v>0.75107368249979534</v>
      </c>
      <c r="GP129" s="80">
        <f t="shared" si="368"/>
        <v>0.85506538162788126</v>
      </c>
      <c r="GQ129" s="80">
        <f t="shared" si="369"/>
        <v>2.2944144172476602E-2</v>
      </c>
      <c r="GR129" s="80">
        <f t="shared" si="370"/>
        <v>440.76841519288638</v>
      </c>
      <c r="GS129" s="80">
        <f t="shared" si="371"/>
        <v>11.889911038851096</v>
      </c>
      <c r="GT129" s="80">
        <f t="shared" si="372"/>
        <v>2.1878914235065032</v>
      </c>
      <c r="GU129" s="80">
        <f t="shared" si="373"/>
        <v>8.997703479170494E-6</v>
      </c>
      <c r="GV129" s="80">
        <f t="shared" si="374"/>
        <v>1825.4268917713352</v>
      </c>
      <c r="GW129" s="80">
        <f t="shared" si="375"/>
        <v>-8.0209356690677178E-3</v>
      </c>
      <c r="GX129" s="184">
        <f t="shared" ca="1" si="376"/>
        <v>17.953043370095429</v>
      </c>
      <c r="GY129" s="81" t="e">
        <f>#REF!</f>
        <v>#REF!</v>
      </c>
      <c r="GZ129" s="81" t="e">
        <f>#REF!</f>
        <v>#REF!</v>
      </c>
      <c r="HA129" s="81">
        <f t="shared" si="377"/>
        <v>5.52</v>
      </c>
      <c r="HB129" s="81">
        <f t="shared" si="378"/>
        <v>4.7842989604799939</v>
      </c>
      <c r="HC129" s="81" t="e">
        <f t="shared" si="379"/>
        <v>#REF!</v>
      </c>
      <c r="HD129" s="80">
        <f t="shared" si="380"/>
        <v>440.76841519288638</v>
      </c>
      <c r="HE129" s="80">
        <f t="shared" si="381"/>
        <v>11.889911038851096</v>
      </c>
      <c r="HF129" s="81">
        <f t="shared" si="382"/>
        <v>-2.6611442282926134</v>
      </c>
      <c r="HG129" s="81"/>
      <c r="HH129" s="82">
        <f t="shared" si="383"/>
        <v>0.22243727293388915</v>
      </c>
      <c r="HI129" s="82">
        <f t="shared" si="384"/>
        <v>0.81481258245754939</v>
      </c>
      <c r="HJ129" s="82">
        <f t="shared" si="385"/>
        <v>2.2944144172476602E-2</v>
      </c>
      <c r="HK129" s="82">
        <f t="shared" si="386"/>
        <v>0</v>
      </c>
      <c r="HL129" s="82">
        <f t="shared" si="387"/>
        <v>3.7897188352299049E-2</v>
      </c>
      <c r="HM129" s="82">
        <f t="shared" si="388"/>
        <v>0</v>
      </c>
      <c r="HN129" s="82">
        <f t="shared" si="389"/>
        <v>0</v>
      </c>
      <c r="HO129" s="82">
        <f t="shared" si="390"/>
        <v>2.045229654545902E-2</v>
      </c>
      <c r="HP129" s="82">
        <f t="shared" si="391"/>
        <v>7.7198183501562365E-2</v>
      </c>
      <c r="HQ129" s="82">
        <f t="shared" si="392"/>
        <v>0.21444907586894335</v>
      </c>
      <c r="HR129" s="82">
        <f t="shared" si="393"/>
        <v>0.58128412500724835</v>
      </c>
      <c r="HS129" s="82">
        <f t="shared" si="394"/>
        <v>0.15868588476677153</v>
      </c>
      <c r="HT129" s="82">
        <f t="shared" si="395"/>
        <v>9.582972974271467E-2</v>
      </c>
      <c r="HU129" s="82">
        <f t="shared" si="396"/>
        <v>2.6160744456927423E-2</v>
      </c>
      <c r="HV129" s="82">
        <f t="shared" si="397"/>
        <v>2.2944144172476602E-2</v>
      </c>
      <c r="HW129" s="82"/>
      <c r="HX129" s="186">
        <f t="shared" si="398"/>
        <v>-8.7885609333573425E-7</v>
      </c>
      <c r="HY129" s="186">
        <f t="shared" si="399"/>
        <v>1.5755243451413808E-12</v>
      </c>
      <c r="HZ129" s="186">
        <f t="shared" si="400"/>
        <v>2.732756984836694E-5</v>
      </c>
      <c r="IA129" s="186">
        <f t="shared" si="401"/>
        <v>7.7372177971572383E-9</v>
      </c>
      <c r="IB129" s="82">
        <f t="shared" si="402"/>
        <v>2.1878914235065032</v>
      </c>
      <c r="IC129" s="82" t="e">
        <f t="shared" ca="1" si="403"/>
        <v>#REF!</v>
      </c>
      <c r="ID129" s="82" t="e">
        <f ca="1">ID$8+ID$9*IE129+ID$10*#REF!+ID$11*EW129/(EW129+EU129)</f>
        <v>#REF!</v>
      </c>
      <c r="IE129" s="82" t="e">
        <f t="shared" ca="1" si="404"/>
        <v>#REF!</v>
      </c>
      <c r="IF129" s="82" t="e">
        <f ca="1">IF$8+IF$9*IE129+IF$10*#REF!+IF$11*(EW129/(EW129+EU129))</f>
        <v>#REF!</v>
      </c>
      <c r="IG129" s="82" t="e">
        <f t="shared" ca="1" si="405"/>
        <v>#REF!</v>
      </c>
      <c r="IH129" s="184">
        <f t="shared" si="406"/>
        <v>0.10159475156127577</v>
      </c>
      <c r="II129" s="187">
        <f t="shared" si="407"/>
        <v>-25</v>
      </c>
      <c r="IJ129" s="187"/>
      <c r="IK129" s="82">
        <f t="shared" si="408"/>
        <v>2.0792539172860498</v>
      </c>
      <c r="IL129" s="187">
        <f t="shared" si="409"/>
        <v>1825.4268917713352</v>
      </c>
      <c r="IM129" s="186">
        <f t="shared" si="410"/>
        <v>1.2678062027772675E-5</v>
      </c>
    </row>
    <row r="130" spans="1:247" ht="14" x14ac:dyDescent="0.2">
      <c r="A130" s="189">
        <v>2001</v>
      </c>
      <c r="F130" s="193">
        <v>50.02</v>
      </c>
      <c r="G130" s="193">
        <v>1.46</v>
      </c>
      <c r="H130" s="193">
        <v>16.5</v>
      </c>
      <c r="I130" s="193">
        <v>10.8</v>
      </c>
      <c r="J130" s="193">
        <v>0.14000000000000001</v>
      </c>
      <c r="K130" s="193">
        <v>4.9000000000000004</v>
      </c>
      <c r="L130" s="193">
        <v>10.199999999999999</v>
      </c>
      <c r="M130" s="193">
        <v>3.5</v>
      </c>
      <c r="N130" s="193">
        <v>2.02</v>
      </c>
      <c r="O130" s="198">
        <v>0.31</v>
      </c>
      <c r="P130" s="198">
        <v>0.41</v>
      </c>
      <c r="Q130" s="194">
        <v>1.5</v>
      </c>
      <c r="R130" s="176">
        <f t="shared" ca="1" si="216"/>
        <v>11.852726548627166</v>
      </c>
      <c r="T130" s="4">
        <v>50.63</v>
      </c>
      <c r="U130" s="4">
        <v>0.71</v>
      </c>
      <c r="V130" s="4">
        <v>3.23</v>
      </c>
      <c r="W130" s="4">
        <v>7.82</v>
      </c>
      <c r="X130" s="4">
        <v>0.21129999999999999</v>
      </c>
      <c r="Y130" s="4">
        <v>13.87</v>
      </c>
      <c r="Z130" s="4">
        <v>22.35</v>
      </c>
      <c r="AA130" s="4">
        <v>0.51</v>
      </c>
      <c r="AB130" s="4">
        <v>0.11</v>
      </c>
      <c r="AC130" s="4">
        <v>1.8700000000000001E-2</v>
      </c>
      <c r="AE130" s="177">
        <f t="shared" ca="1" si="217"/>
        <v>1397.5108506949491</v>
      </c>
      <c r="AF130" s="178">
        <f t="shared" ca="1" si="218"/>
        <v>1124.360850694949</v>
      </c>
      <c r="AG130" s="178">
        <f t="shared" ca="1" si="219"/>
        <v>6.4425758972651668</v>
      </c>
      <c r="AH130" s="175"/>
      <c r="AI130" s="179">
        <f t="shared" ca="1" si="220"/>
        <v>1452.5227414202495</v>
      </c>
      <c r="AJ130" s="179">
        <f t="shared" ca="1" si="221"/>
        <v>7.6876976581006664</v>
      </c>
      <c r="AK130" s="179"/>
      <c r="AL130" s="179">
        <f t="shared" si="222"/>
        <v>1422.2833319419824</v>
      </c>
      <c r="AM130" s="179">
        <f t="shared" si="223"/>
        <v>5.6858820331714961</v>
      </c>
      <c r="AN130" s="180"/>
      <c r="AO130" s="179">
        <f t="shared" ca="1" si="224"/>
        <v>1391.2391663995397</v>
      </c>
      <c r="AP130" s="179">
        <f t="shared" ca="1" si="225"/>
        <v>1118.0891663995399</v>
      </c>
      <c r="AQ130" s="179">
        <f t="shared" ca="1" si="226"/>
        <v>5.2478633070016771</v>
      </c>
      <c r="AR130" s="179"/>
      <c r="AS130" s="179">
        <f t="shared" ca="1" si="227"/>
        <v>1433.9280323945022</v>
      </c>
      <c r="AT130" s="179">
        <f t="shared" ca="1" si="228"/>
        <v>1160.7780323945021</v>
      </c>
      <c r="AU130" s="181">
        <f t="shared" ca="1" si="229"/>
        <v>6.9474012603403024</v>
      </c>
      <c r="AV130" s="80"/>
      <c r="AW130" s="181">
        <f t="shared" si="230"/>
        <v>1435.6090831309496</v>
      </c>
      <c r="AX130" s="181">
        <f t="shared" si="231"/>
        <v>1162.4590831309497</v>
      </c>
      <c r="AY130" s="181">
        <f t="shared" ca="1" si="232"/>
        <v>1452.5227414202495</v>
      </c>
      <c r="AZ130" s="181">
        <f t="shared" ca="1" si="233"/>
        <v>1179.3727414202494</v>
      </c>
      <c r="BA130" s="181">
        <f t="shared" ca="1" si="234"/>
        <v>7.6876976581006664</v>
      </c>
      <c r="BB130" s="181"/>
      <c r="BC130" s="181">
        <f t="shared" si="235"/>
        <v>1422.2833319419824</v>
      </c>
      <c r="BD130" s="181">
        <f t="shared" si="236"/>
        <v>5.6858820331714961</v>
      </c>
      <c r="BE130" s="181">
        <f t="shared" si="237"/>
        <v>1149.1333319419823</v>
      </c>
      <c r="BF130" s="181"/>
      <c r="BG130" s="181">
        <f t="shared" ca="1" si="238"/>
        <v>7.4127206656954847</v>
      </c>
      <c r="BH130" s="181">
        <f t="shared" ca="1" si="239"/>
        <v>9.1591669875053334</v>
      </c>
      <c r="BI130" s="181">
        <f t="shared" ca="1" si="240"/>
        <v>1129.4436087892727</v>
      </c>
      <c r="BJ130" s="181">
        <f t="shared" ca="1" si="241"/>
        <v>1167.3195827380591</v>
      </c>
      <c r="BK130" s="181">
        <f t="shared" ca="1" si="242"/>
        <v>1167.3195827380591</v>
      </c>
      <c r="BL130" s="181"/>
      <c r="BM130" s="181">
        <f t="shared" si="243"/>
        <v>1169.0404281242968</v>
      </c>
      <c r="BN130" s="180"/>
      <c r="BO130" s="182">
        <f t="shared" ca="1" si="244"/>
        <v>0.83266637208037941</v>
      </c>
      <c r="BP130" s="182">
        <f t="shared" ca="1" si="245"/>
        <v>0.71358195700116234</v>
      </c>
      <c r="BQ130" s="182">
        <f t="shared" ca="1" si="246"/>
        <v>6.7470047276255052E-2</v>
      </c>
      <c r="BR130" s="182">
        <f t="shared" ca="1" si="247"/>
        <v>9.2280317697619428E-3</v>
      </c>
      <c r="BS130" s="182">
        <f t="shared" ca="1" si="248"/>
        <v>1.601212819200367E-2</v>
      </c>
      <c r="BT130" s="182">
        <f t="shared" ca="1" si="249"/>
        <v>5.8767708557460642E-2</v>
      </c>
      <c r="BU130" s="182">
        <f t="shared" si="250"/>
        <v>8.7733587921169615E-2</v>
      </c>
      <c r="BV130" s="181">
        <f t="shared" ca="1" si="251"/>
        <v>0.95279346071781323</v>
      </c>
      <c r="BW130" s="180"/>
      <c r="BX130" s="182">
        <f t="shared" si="252"/>
        <v>0.84506816404876905</v>
      </c>
      <c r="BY130" s="182">
        <f t="shared" si="253"/>
        <v>8.788135373291367E-2</v>
      </c>
      <c r="BZ130" s="182">
        <f t="shared" si="254"/>
        <v>4.7042565555551544E-3</v>
      </c>
      <c r="CA130" s="182">
        <f t="shared" si="255"/>
        <v>3.7088252882459531E-2</v>
      </c>
      <c r="CB130" s="182">
        <f t="shared" si="256"/>
        <v>4.8143445275719191E-2</v>
      </c>
      <c r="CC130" s="182">
        <f t="shared" si="257"/>
        <v>2.7725745307448135E-4</v>
      </c>
      <c r="CD130" s="182">
        <f t="shared" si="258"/>
        <v>1.0231627299484911</v>
      </c>
      <c r="CE130" s="182">
        <f t="shared" si="259"/>
        <v>0.25580122299660873</v>
      </c>
      <c r="CF130" s="180"/>
      <c r="CG130" s="181">
        <f t="shared" ca="1" si="260"/>
        <v>3.3170939221404296</v>
      </c>
      <c r="CH130" s="181">
        <f t="shared" ca="1" si="261"/>
        <v>3.4282415630382239</v>
      </c>
      <c r="CI130" s="181">
        <f t="shared" ca="1" si="262"/>
        <v>6.7523807789162937</v>
      </c>
      <c r="CJ130" s="181">
        <f t="shared" ca="1" si="263"/>
        <v>1162.1392619458143</v>
      </c>
      <c r="CK130" s="183">
        <f t="shared" ca="1" si="264"/>
        <v>0.27514467325184411</v>
      </c>
      <c r="CL130" s="79"/>
      <c r="CM130" s="181">
        <f t="shared" si="265"/>
        <v>-1.6743755273320149</v>
      </c>
      <c r="CN130" s="181">
        <f t="shared" si="266"/>
        <v>-2.0578843322778946</v>
      </c>
      <c r="CO130" s="181">
        <f t="shared" ca="1" si="267"/>
        <v>745.74672003414355</v>
      </c>
      <c r="CP130" s="184"/>
      <c r="CQ130" s="80">
        <f t="shared" si="268"/>
        <v>0.83249700836990703</v>
      </c>
      <c r="CR130" s="80">
        <f t="shared" si="269"/>
        <v>1.8277690701412639E-2</v>
      </c>
      <c r="CS130" s="80">
        <f t="shared" si="270"/>
        <v>0.32365316150292761</v>
      </c>
      <c r="CT130" s="80">
        <f t="shared" si="271"/>
        <v>0.15032068412613575</v>
      </c>
      <c r="CU130" s="80">
        <f t="shared" si="272"/>
        <v>1.9735682819383262E-3</v>
      </c>
      <c r="CV130" s="80">
        <f t="shared" si="273"/>
        <v>0.12157481565288157</v>
      </c>
      <c r="CW130" s="80">
        <f t="shared" si="274"/>
        <v>0.18189145716456184</v>
      </c>
      <c r="CX130" s="80">
        <f t="shared" si="275"/>
        <v>0.11294166240446345</v>
      </c>
      <c r="CY130" s="80">
        <f t="shared" si="276"/>
        <v>4.2889294662193725E-2</v>
      </c>
      <c r="CZ130" s="80">
        <f t="shared" si="277"/>
        <v>4.0789956723171726E-3</v>
      </c>
      <c r="DA130" s="80">
        <f t="shared" si="278"/>
        <v>5.7772110161550538E-3</v>
      </c>
      <c r="DB130" s="80">
        <f t="shared" si="279"/>
        <v>1.7958755495548941</v>
      </c>
      <c r="DC130" s="80"/>
      <c r="DD130" s="80">
        <f t="shared" si="280"/>
        <v>0.46356052265216291</v>
      </c>
      <c r="DE130" s="80">
        <f t="shared" si="281"/>
        <v>1.017759315557403E-2</v>
      </c>
      <c r="DF130" s="80">
        <f t="shared" si="282"/>
        <v>0.18022026168970601</v>
      </c>
      <c r="DG130" s="80">
        <f t="shared" si="283"/>
        <v>8.3703285655508025E-2</v>
      </c>
      <c r="DH130" s="80">
        <f t="shared" si="284"/>
        <v>1.0989449031852307E-3</v>
      </c>
      <c r="DI130" s="80">
        <f t="shared" si="285"/>
        <v>6.7696681812397172E-2</v>
      </c>
      <c r="DJ130" s="80">
        <f t="shared" si="286"/>
        <v>0.1012828852253395</v>
      </c>
      <c r="DK130" s="80">
        <f t="shared" si="287"/>
        <v>6.2889470505044689E-2</v>
      </c>
      <c r="DL130" s="80">
        <f t="shared" si="288"/>
        <v>2.3882108463932142E-2</v>
      </c>
      <c r="DM130" s="80">
        <f t="shared" si="289"/>
        <v>2.2713131059266035E-3</v>
      </c>
      <c r="DN130" s="80">
        <f t="shared" si="290"/>
        <v>3.2169328312237058E-3</v>
      </c>
      <c r="DO130" s="80">
        <f t="shared" si="291"/>
        <v>0.99999999999999989</v>
      </c>
      <c r="DP130" s="80">
        <f t="shared" si="292"/>
        <v>44.713802086349844</v>
      </c>
      <c r="DQ130" s="80">
        <f t="shared" si="293"/>
        <v>0.84264941091100343</v>
      </c>
      <c r="DR130" s="80">
        <f t="shared" si="294"/>
        <v>8.8884660260294349E-3</v>
      </c>
      <c r="DS130" s="80">
        <f t="shared" si="295"/>
        <v>3.1678779141044125E-2</v>
      </c>
      <c r="DT130" s="80">
        <f t="shared" si="296"/>
        <v>0.10884331017281311</v>
      </c>
      <c r="DU130" s="80">
        <f t="shared" si="297"/>
        <v>2.9786784140969163E-3</v>
      </c>
      <c r="DV130" s="80">
        <f t="shared" si="298"/>
        <v>0.34413116185825865</v>
      </c>
      <c r="DW130" s="80">
        <f t="shared" si="299"/>
        <v>0.39855628113999586</v>
      </c>
      <c r="DX130" s="80">
        <f t="shared" si="300"/>
        <v>8.2286068323251943E-3</v>
      </c>
      <c r="DY130" s="80">
        <f t="shared" si="301"/>
        <v>1.1677778249607202E-3</v>
      </c>
      <c r="DZ130" s="80">
        <f t="shared" si="302"/>
        <v>1.2302777269730826E-4</v>
      </c>
      <c r="EA130" s="80">
        <f t="shared" si="303"/>
        <v>1.7472455000932248</v>
      </c>
      <c r="EB130" s="80"/>
      <c r="EC130" s="80">
        <f t="shared" si="304"/>
        <v>1.6852988218220069</v>
      </c>
      <c r="ED130" s="80">
        <f t="shared" si="305"/>
        <v>1.777693205205887E-2</v>
      </c>
      <c r="EE130" s="80">
        <f t="shared" si="306"/>
        <v>9.5036337423132375E-2</v>
      </c>
      <c r="EF130" s="80">
        <f t="shared" si="307"/>
        <v>0.10884331017281311</v>
      </c>
      <c r="EG130" s="80">
        <f t="shared" si="308"/>
        <v>2.9786784140969163E-3</v>
      </c>
      <c r="EH130" s="80">
        <f t="shared" si="309"/>
        <v>0.34413116185825865</v>
      </c>
      <c r="EI130" s="80">
        <f t="shared" si="310"/>
        <v>0.39855628113999586</v>
      </c>
      <c r="EJ130" s="80">
        <f t="shared" si="311"/>
        <v>8.2286068323251943E-3</v>
      </c>
      <c r="EK130" s="80">
        <f t="shared" si="312"/>
        <v>1.1677778249607202E-3</v>
      </c>
      <c r="EL130" s="80">
        <f t="shared" si="313"/>
        <v>3.6908331809192479E-4</v>
      </c>
      <c r="EM130" s="80">
        <f t="shared" si="314"/>
        <v>2.6623869908577404</v>
      </c>
      <c r="EN130" s="80">
        <f t="shared" si="315"/>
        <v>2.2536167809575205</v>
      </c>
      <c r="EO130" s="80"/>
      <c r="EP130" s="80">
        <f t="shared" si="316"/>
        <v>1.8990088528930065</v>
      </c>
      <c r="EQ130" s="80">
        <f t="shared" si="317"/>
        <v>2.0031196193230738E-2</v>
      </c>
      <c r="ER130" s="80">
        <f t="shared" si="318"/>
        <v>0.10099114710699353</v>
      </c>
      <c r="ES130" s="80">
        <f t="shared" si="319"/>
        <v>4.1792509438014686E-2</v>
      </c>
      <c r="ET130" s="80">
        <f t="shared" si="320"/>
        <v>0.14278365654500821</v>
      </c>
      <c r="EU130" s="80">
        <f t="shared" si="321"/>
        <v>0.24529111030041603</v>
      </c>
      <c r="EV130" s="80">
        <f t="shared" si="322"/>
        <v>6.7127996590847444E-3</v>
      </c>
      <c r="EW130" s="80">
        <f t="shared" si="323"/>
        <v>0.77553976121418033</v>
      </c>
      <c r="EX130" s="80">
        <f t="shared" si="324"/>
        <v>0.89819312333311796</v>
      </c>
      <c r="EY130" s="80">
        <f t="shared" si="325"/>
        <v>3.7088252882459531E-2</v>
      </c>
      <c r="EZ130" s="80">
        <f t="shared" si="326"/>
        <v>5.2634474055231065E-3</v>
      </c>
      <c r="FA130" s="80">
        <f t="shared" si="327"/>
        <v>5.5451490614896271E-4</v>
      </c>
      <c r="FB130" s="80">
        <f t="shared" si="328"/>
        <v>4.0304667153321763</v>
      </c>
      <c r="FC130" s="80">
        <f t="shared" si="329"/>
        <v>5.5669983258827944E-2</v>
      </c>
      <c r="FD130" s="80">
        <f t="shared" si="330"/>
        <v>9.0709242826729763E-2</v>
      </c>
      <c r="FE130" s="80">
        <f t="shared" si="331"/>
        <v>3.7088252882459531E-2</v>
      </c>
      <c r="FF130" s="80">
        <f t="shared" si="332"/>
        <v>4.7042565555551544E-3</v>
      </c>
      <c r="FG130" s="80">
        <f t="shared" si="333"/>
        <v>4.8143445275719191E-2</v>
      </c>
      <c r="FH130" s="80">
        <f t="shared" si="334"/>
        <v>2.7725745307448135E-4</v>
      </c>
      <c r="FI130" s="184">
        <f t="shared" si="335"/>
        <v>0.84506816404876905</v>
      </c>
      <c r="FJ130" s="80">
        <f t="shared" si="336"/>
        <v>8.788135373291367E-2</v>
      </c>
      <c r="FK130" s="80">
        <f t="shared" si="337"/>
        <v>1.0231627299484911</v>
      </c>
      <c r="FL130" s="80">
        <f t="shared" si="338"/>
        <v>0.84506816404876905</v>
      </c>
      <c r="FM130" s="80">
        <f t="shared" si="339"/>
        <v>2.723133686643834</v>
      </c>
      <c r="FN130" s="80">
        <f t="shared" si="340"/>
        <v>-2.8238329623089098</v>
      </c>
      <c r="FO130" s="80">
        <f t="shared" si="341"/>
        <v>-2.8238329623089098</v>
      </c>
      <c r="FP130" s="80">
        <f t="shared" si="342"/>
        <v>0.44713802086349841</v>
      </c>
      <c r="FQ130" s="185">
        <f t="shared" ca="1" si="343"/>
        <v>1452.5227414202495</v>
      </c>
      <c r="FR130" s="185">
        <f t="shared" ca="1" si="344"/>
        <v>7.6876976581006664</v>
      </c>
      <c r="FS130" s="80">
        <f t="shared" ca="1" si="345"/>
        <v>0.14525227414202496</v>
      </c>
      <c r="FT130" s="184">
        <f t="shared" ca="1" si="346"/>
        <v>-1.2910678487967493</v>
      </c>
      <c r="FU130" s="184">
        <f t="shared" ca="1" si="347"/>
        <v>5.6532017638020582</v>
      </c>
      <c r="FV130" s="80">
        <f t="shared" si="348"/>
        <v>174.11047037687706</v>
      </c>
      <c r="FW130" s="80">
        <f t="shared" si="349"/>
        <v>5.3935064340886518E-2</v>
      </c>
      <c r="FX130" s="184">
        <f t="shared" si="350"/>
        <v>75.971425125840852</v>
      </c>
      <c r="FY130" s="184">
        <f t="shared" si="351"/>
        <v>314.47782859969942</v>
      </c>
      <c r="FZ130" s="184">
        <f t="shared" si="352"/>
        <v>1.6611494615586205E-3</v>
      </c>
      <c r="GA130" s="184">
        <f t="shared" si="353"/>
        <v>0.25580122299660873</v>
      </c>
      <c r="GB130" s="80">
        <f t="shared" si="354"/>
        <v>0.94199417587466228</v>
      </c>
      <c r="GC130" s="80">
        <f t="shared" si="355"/>
        <v>0.11804820379622233</v>
      </c>
      <c r="GD130" s="80">
        <f t="shared" si="356"/>
        <v>0.13118218317447244</v>
      </c>
      <c r="GE130" s="80">
        <f t="shared" si="357"/>
        <v>0.9381762943687546</v>
      </c>
      <c r="GF130" s="80">
        <f t="shared" si="358"/>
        <v>2.6984593887013797E-2</v>
      </c>
      <c r="GG130" s="80">
        <f t="shared" si="359"/>
        <v>0.18962112704158809</v>
      </c>
      <c r="GH130" s="80">
        <f t="shared" si="360"/>
        <v>0.86881781682552761</v>
      </c>
      <c r="GI130" s="80">
        <f t="shared" si="361"/>
        <v>0.34175461953601477</v>
      </c>
      <c r="GJ130" s="80">
        <f t="shared" si="362"/>
        <v>-1.099912974562268E-2</v>
      </c>
      <c r="GK130" s="80">
        <f t="shared" si="363"/>
        <v>2.2577391404206695E-2</v>
      </c>
      <c r="GL130" s="80">
        <f t="shared" si="364"/>
        <v>2.2577391404206695E-2</v>
      </c>
      <c r="GM130" s="80">
        <f t="shared" si="365"/>
        <v>0.1670437356373814</v>
      </c>
      <c r="GN130" s="80">
        <f t="shared" si="366"/>
        <v>3.5428432721131026E-2</v>
      </c>
      <c r="GO130" s="80">
        <f t="shared" si="367"/>
        <v>0.74011132849304928</v>
      </c>
      <c r="GP130" s="80">
        <f t="shared" si="368"/>
        <v>0.89819312333311796</v>
      </c>
      <c r="GQ130" s="80">
        <f t="shared" si="369"/>
        <v>3.7088252882459531E-2</v>
      </c>
      <c r="GR130" s="80">
        <f t="shared" si="370"/>
        <v>440.59156403090788</v>
      </c>
      <c r="GS130" s="80">
        <f t="shared" si="371"/>
        <v>11.858257967015858</v>
      </c>
      <c r="GT130" s="80">
        <f t="shared" si="372"/>
        <v>2.1884859358427589</v>
      </c>
      <c r="GU130" s="80">
        <f t="shared" si="373"/>
        <v>9.0001484111533451E-6</v>
      </c>
      <c r="GV130" s="80">
        <f t="shared" si="374"/>
        <v>1830.6015414122967</v>
      </c>
      <c r="GW130" s="80">
        <f t="shared" si="375"/>
        <v>-8.0017554830572844E-3</v>
      </c>
      <c r="GX130" s="184">
        <f t="shared" ca="1" si="376"/>
        <v>19.727005778916297</v>
      </c>
      <c r="GY130" s="81" t="e">
        <f>#REF!</f>
        <v>#REF!</v>
      </c>
      <c r="GZ130" s="81" t="e">
        <f>#REF!</f>
        <v>#REF!</v>
      </c>
      <c r="HA130" s="81">
        <f t="shared" si="377"/>
        <v>5.52</v>
      </c>
      <c r="HB130" s="81">
        <f t="shared" si="378"/>
        <v>4.7842989604799939</v>
      </c>
      <c r="HC130" s="81" t="e">
        <f t="shared" si="379"/>
        <v>#REF!</v>
      </c>
      <c r="HD130" s="80">
        <f t="shared" si="380"/>
        <v>440.59156403090788</v>
      </c>
      <c r="HE130" s="80">
        <f t="shared" si="381"/>
        <v>11.858257967015858</v>
      </c>
      <c r="HF130" s="81">
        <f t="shared" si="382"/>
        <v>-1.9186951950338482</v>
      </c>
      <c r="HG130" s="81"/>
      <c r="HH130" s="82">
        <f t="shared" si="383"/>
        <v>0.19633392670067285</v>
      </c>
      <c r="HI130" s="82">
        <f t="shared" si="384"/>
        <v>0.77553976121418033</v>
      </c>
      <c r="HJ130" s="82">
        <f t="shared" si="385"/>
        <v>3.7088252882459531E-2</v>
      </c>
      <c r="HK130" s="82">
        <f t="shared" si="386"/>
        <v>0</v>
      </c>
      <c r="HL130" s="82">
        <f t="shared" si="387"/>
        <v>1.8581730376368413E-2</v>
      </c>
      <c r="HM130" s="82">
        <f t="shared" si="388"/>
        <v>0</v>
      </c>
      <c r="HN130" s="82">
        <f t="shared" si="389"/>
        <v>0</v>
      </c>
      <c r="HO130" s="82">
        <f t="shared" si="390"/>
        <v>4.1792509438014686E-2</v>
      </c>
      <c r="HP130" s="82">
        <f t="shared" si="391"/>
        <v>8.2409416730625129E-2</v>
      </c>
      <c r="HQ130" s="82">
        <f t="shared" si="392"/>
        <v>0.20201588863045117</v>
      </c>
      <c r="HR130" s="82">
        <f t="shared" si="393"/>
        <v>0.63615451058085215</v>
      </c>
      <c r="HS130" s="82">
        <f t="shared" si="394"/>
        <v>0.16104746564527234</v>
      </c>
      <c r="HT130" s="82">
        <f t="shared" si="395"/>
        <v>5.1644433489672403E-2</v>
      </c>
      <c r="HU130" s="82">
        <f t="shared" si="396"/>
        <v>1.307419029474993E-2</v>
      </c>
      <c r="HV130" s="82">
        <f t="shared" si="397"/>
        <v>3.7088252882459531E-2</v>
      </c>
      <c r="HW130" s="82"/>
      <c r="HX130" s="186">
        <f t="shared" si="398"/>
        <v>-8.8446128831445519E-7</v>
      </c>
      <c r="HY130" s="186">
        <f t="shared" si="399"/>
        <v>1.649791243960725E-12</v>
      </c>
      <c r="HZ130" s="186">
        <f t="shared" si="400"/>
        <v>2.7481049612142672E-5</v>
      </c>
      <c r="IA130" s="186">
        <f t="shared" si="401"/>
        <v>7.746342161389752E-9</v>
      </c>
      <c r="IB130" s="82">
        <f t="shared" si="402"/>
        <v>2.1884859358427589</v>
      </c>
      <c r="IC130" s="82" t="e">
        <f t="shared" ca="1" si="403"/>
        <v>#REF!</v>
      </c>
      <c r="ID130" s="82" t="e">
        <f ca="1">ID$8+ID$9*IE130+ID$10*#REF!+ID$11*EW130/(EW130+EU130)</f>
        <v>#REF!</v>
      </c>
      <c r="IE130" s="82" t="e">
        <f t="shared" ca="1" si="404"/>
        <v>#REF!</v>
      </c>
      <c r="IF130" s="82" t="e">
        <f ca="1">IF$8+IF$9*IE130+IF$10*#REF!+IF$11*(EW130/(EW130+EU130))</f>
        <v>#REF!</v>
      </c>
      <c r="IG130" s="82" t="e">
        <f t="shared" ca="1" si="405"/>
        <v>#REF!</v>
      </c>
      <c r="IH130" s="184">
        <f t="shared" si="406"/>
        <v>5.3935064340886518E-2</v>
      </c>
      <c r="II130" s="187">
        <f t="shared" si="407"/>
        <v>-25</v>
      </c>
      <c r="IJ130" s="187"/>
      <c r="IK130" s="82">
        <f t="shared" si="408"/>
        <v>2.0774810287325582</v>
      </c>
      <c r="IL130" s="187">
        <f t="shared" si="409"/>
        <v>1830.6015414122967</v>
      </c>
      <c r="IM130" s="186">
        <f t="shared" si="410"/>
        <v>1.2674802118462204E-5</v>
      </c>
    </row>
    <row r="131" spans="1:247" ht="14" x14ac:dyDescent="0.2">
      <c r="A131" s="189">
        <v>2001</v>
      </c>
      <c r="F131" s="193">
        <v>50.02</v>
      </c>
      <c r="G131" s="193">
        <v>1.46</v>
      </c>
      <c r="H131" s="193">
        <v>16.5</v>
      </c>
      <c r="I131" s="193">
        <v>10.8</v>
      </c>
      <c r="J131" s="193">
        <v>0.14000000000000001</v>
      </c>
      <c r="K131" s="193">
        <v>4.9000000000000004</v>
      </c>
      <c r="L131" s="193">
        <v>10.199999999999999</v>
      </c>
      <c r="M131" s="193">
        <v>3.5</v>
      </c>
      <c r="N131" s="193">
        <v>2.02</v>
      </c>
      <c r="O131" s="198">
        <v>0.31</v>
      </c>
      <c r="P131" s="198">
        <v>0.41</v>
      </c>
      <c r="Q131" s="194">
        <v>1.5</v>
      </c>
      <c r="R131" s="176">
        <f t="shared" ca="1" si="216"/>
        <v>12.377102593212543</v>
      </c>
      <c r="T131" s="4">
        <v>45.65</v>
      </c>
      <c r="U131" s="4">
        <v>2.46</v>
      </c>
      <c r="V131" s="4">
        <v>7.54</v>
      </c>
      <c r="W131" s="4">
        <v>9.3699999999999992</v>
      </c>
      <c r="X131" s="4">
        <v>0.1696</v>
      </c>
      <c r="Y131" s="4">
        <v>11.56</v>
      </c>
      <c r="Z131" s="4">
        <v>21.89</v>
      </c>
      <c r="AA131" s="4">
        <v>0.53</v>
      </c>
      <c r="AB131" s="4">
        <v>0.11</v>
      </c>
      <c r="AC131" s="4">
        <v>0.1588</v>
      </c>
      <c r="AE131" s="177">
        <f t="shared" ca="1" si="217"/>
        <v>1415.0413410003403</v>
      </c>
      <c r="AF131" s="178">
        <f t="shared" ca="1" si="218"/>
        <v>1141.8913410003402</v>
      </c>
      <c r="AG131" s="178">
        <f t="shared" ca="1" si="219"/>
        <v>7.4784098093045444</v>
      </c>
      <c r="AH131" s="175"/>
      <c r="AI131" s="179">
        <f t="shared" ca="1" si="220"/>
        <v>1461.5013780038616</v>
      </c>
      <c r="AJ131" s="179">
        <f t="shared" ca="1" si="221"/>
        <v>8.3233927503957972</v>
      </c>
      <c r="AK131" s="179"/>
      <c r="AL131" s="179">
        <f t="shared" si="222"/>
        <v>1436.5188810444401</v>
      </c>
      <c r="AM131" s="179">
        <f t="shared" si="223"/>
        <v>6.1941663569053995</v>
      </c>
      <c r="AN131" s="180"/>
      <c r="AO131" s="179">
        <f t="shared" ca="1" si="224"/>
        <v>1408.093522557763</v>
      </c>
      <c r="AP131" s="179">
        <f t="shared" ca="1" si="225"/>
        <v>1134.9435225577631</v>
      </c>
      <c r="AQ131" s="179">
        <f t="shared" ca="1" si="226"/>
        <v>6.1869405649010352</v>
      </c>
      <c r="AR131" s="179"/>
      <c r="AS131" s="179">
        <f t="shared" ca="1" si="227"/>
        <v>1437.6572568504496</v>
      </c>
      <c r="AT131" s="179">
        <f t="shared" ca="1" si="228"/>
        <v>1164.5072568504497</v>
      </c>
      <c r="AU131" s="181">
        <f t="shared" ca="1" si="229"/>
        <v>7.3695663081260561</v>
      </c>
      <c r="AV131" s="80"/>
      <c r="AW131" s="181">
        <f t="shared" si="230"/>
        <v>1445.5848500073257</v>
      </c>
      <c r="AX131" s="181">
        <f t="shared" si="231"/>
        <v>1172.4348500073256</v>
      </c>
      <c r="AY131" s="181">
        <f t="shared" ca="1" si="232"/>
        <v>1461.5013780038616</v>
      </c>
      <c r="AZ131" s="181">
        <f t="shared" ca="1" si="233"/>
        <v>1188.3513780038616</v>
      </c>
      <c r="BA131" s="181">
        <f t="shared" ca="1" si="234"/>
        <v>8.3233927503957972</v>
      </c>
      <c r="BB131" s="181"/>
      <c r="BC131" s="181">
        <f t="shared" si="235"/>
        <v>1436.5188810444401</v>
      </c>
      <c r="BD131" s="181">
        <f t="shared" si="236"/>
        <v>6.1941663569053995</v>
      </c>
      <c r="BE131" s="181">
        <f t="shared" si="237"/>
        <v>1163.3688810444401</v>
      </c>
      <c r="BF131" s="181"/>
      <c r="BG131" s="181">
        <f t="shared" ca="1" si="238"/>
        <v>8.2704266767107182</v>
      </c>
      <c r="BH131" s="181">
        <f t="shared" ca="1" si="239"/>
        <v>10.43944108731699</v>
      </c>
      <c r="BI131" s="181">
        <f t="shared" ca="1" si="240"/>
        <v>1144.798926323881</v>
      </c>
      <c r="BJ131" s="181">
        <f t="shared" ca="1" si="241"/>
        <v>1172.9444096264278</v>
      </c>
      <c r="BK131" s="181">
        <f t="shared" ca="1" si="242"/>
        <v>1172.9444096264278</v>
      </c>
      <c r="BL131" s="181"/>
      <c r="BM131" s="181">
        <f t="shared" si="243"/>
        <v>1171.7837516268523</v>
      </c>
      <c r="BN131" s="180"/>
      <c r="BO131" s="182">
        <f t="shared" ca="1" si="244"/>
        <v>0.78515289420040291</v>
      </c>
      <c r="BP131" s="182">
        <f t="shared" ca="1" si="245"/>
        <v>0.68267994730526449</v>
      </c>
      <c r="BQ131" s="182">
        <f t="shared" ca="1" si="246"/>
        <v>0.11907391606503243</v>
      </c>
      <c r="BR131" s="182">
        <f t="shared" ca="1" si="247"/>
        <v>1.5747199194589112E-2</v>
      </c>
      <c r="BS131" s="182">
        <f t="shared" ca="1" si="248"/>
        <v>1.601354722926035E-2</v>
      </c>
      <c r="BT131" s="182">
        <f t="shared" ca="1" si="249"/>
        <v>4.5607730024814989E-2</v>
      </c>
      <c r="BU131" s="182">
        <f t="shared" si="250"/>
        <v>8.7733587921169615E-2</v>
      </c>
      <c r="BV131" s="181">
        <f t="shared" ca="1" si="251"/>
        <v>0.96685592774013096</v>
      </c>
      <c r="BW131" s="180"/>
      <c r="BX131" s="182">
        <f t="shared" si="252"/>
        <v>0.74013840310219581</v>
      </c>
      <c r="BY131" s="182">
        <f t="shared" si="253"/>
        <v>0.10662369242236125</v>
      </c>
      <c r="BZ131" s="182">
        <f t="shared" si="254"/>
        <v>3.4947259333036773E-2</v>
      </c>
      <c r="CA131" s="182">
        <f t="shared" si="255"/>
        <v>3.9079638115113058E-2</v>
      </c>
      <c r="CB131" s="182">
        <f t="shared" si="256"/>
        <v>0.11448921989166488</v>
      </c>
      <c r="CC131" s="182">
        <f t="shared" si="257"/>
        <v>2.3872647502821572E-3</v>
      </c>
      <c r="CD131" s="182">
        <f t="shared" si="258"/>
        <v>1.0376654776146539</v>
      </c>
      <c r="CE131" s="182">
        <f t="shared" si="259"/>
        <v>0.36775118544149682</v>
      </c>
      <c r="CF131" s="180"/>
      <c r="CG131" s="181">
        <f t="shared" ca="1" si="260"/>
        <v>7.3248533032319756</v>
      </c>
      <c r="CH131" s="181">
        <f t="shared" ca="1" si="261"/>
        <v>3.4419658851988828</v>
      </c>
      <c r="CI131" s="181">
        <f t="shared" ca="1" si="262"/>
        <v>13.197777636975898</v>
      </c>
      <c r="CJ131" s="181">
        <f t="shared" ca="1" si="263"/>
        <v>1119.0574823023267</v>
      </c>
      <c r="CK131" s="183">
        <f t="shared" ca="1" si="264"/>
        <v>0.27715240152430481</v>
      </c>
      <c r="CL131" s="79"/>
      <c r="CM131" s="181">
        <f t="shared" si="265"/>
        <v>0.58158788074118184</v>
      </c>
      <c r="CN131" s="181">
        <f t="shared" si="266"/>
        <v>0.10972912148537806</v>
      </c>
      <c r="CO131" s="181">
        <f t="shared" ca="1" si="267"/>
        <v>703.9229589198203</v>
      </c>
      <c r="CP131" s="184"/>
      <c r="CQ131" s="80">
        <f t="shared" si="268"/>
        <v>0.83249700836990703</v>
      </c>
      <c r="CR131" s="80">
        <f t="shared" si="269"/>
        <v>1.8277690701412639E-2</v>
      </c>
      <c r="CS131" s="80">
        <f t="shared" si="270"/>
        <v>0.32365316150292761</v>
      </c>
      <c r="CT131" s="80">
        <f t="shared" si="271"/>
        <v>0.15032068412613575</v>
      </c>
      <c r="CU131" s="80">
        <f t="shared" si="272"/>
        <v>1.9735682819383262E-3</v>
      </c>
      <c r="CV131" s="80">
        <f t="shared" si="273"/>
        <v>0.12157481565288157</v>
      </c>
      <c r="CW131" s="80">
        <f t="shared" si="274"/>
        <v>0.18189145716456184</v>
      </c>
      <c r="CX131" s="80">
        <f t="shared" si="275"/>
        <v>0.11294166240446345</v>
      </c>
      <c r="CY131" s="80">
        <f t="shared" si="276"/>
        <v>4.2889294662193725E-2</v>
      </c>
      <c r="CZ131" s="80">
        <f t="shared" si="277"/>
        <v>4.0789956723171726E-3</v>
      </c>
      <c r="DA131" s="80">
        <f t="shared" si="278"/>
        <v>5.7772110161550538E-3</v>
      </c>
      <c r="DB131" s="80">
        <f t="shared" si="279"/>
        <v>1.7958755495548941</v>
      </c>
      <c r="DC131" s="80"/>
      <c r="DD131" s="80">
        <f t="shared" si="280"/>
        <v>0.46356052265216291</v>
      </c>
      <c r="DE131" s="80">
        <f t="shared" si="281"/>
        <v>1.017759315557403E-2</v>
      </c>
      <c r="DF131" s="80">
        <f t="shared" si="282"/>
        <v>0.18022026168970601</v>
      </c>
      <c r="DG131" s="80">
        <f t="shared" si="283"/>
        <v>8.3703285655508025E-2</v>
      </c>
      <c r="DH131" s="80">
        <f t="shared" si="284"/>
        <v>1.0989449031852307E-3</v>
      </c>
      <c r="DI131" s="80">
        <f t="shared" si="285"/>
        <v>6.7696681812397172E-2</v>
      </c>
      <c r="DJ131" s="80">
        <f t="shared" si="286"/>
        <v>0.1012828852253395</v>
      </c>
      <c r="DK131" s="80">
        <f t="shared" si="287"/>
        <v>6.2889470505044689E-2</v>
      </c>
      <c r="DL131" s="80">
        <f t="shared" si="288"/>
        <v>2.3882108463932142E-2</v>
      </c>
      <c r="DM131" s="80">
        <f t="shared" si="289"/>
        <v>2.2713131059266035E-3</v>
      </c>
      <c r="DN131" s="80">
        <f t="shared" si="290"/>
        <v>3.2169328312237058E-3</v>
      </c>
      <c r="DO131" s="80">
        <f t="shared" si="291"/>
        <v>0.99999999999999989</v>
      </c>
      <c r="DP131" s="80">
        <f t="shared" si="292"/>
        <v>44.713802086349844</v>
      </c>
      <c r="DQ131" s="80">
        <f t="shared" si="293"/>
        <v>0.75976586229680632</v>
      </c>
      <c r="DR131" s="80">
        <f t="shared" si="294"/>
        <v>3.0796656935256916E-2</v>
      </c>
      <c r="DS131" s="80">
        <f t="shared" si="295"/>
        <v>7.3949843567638604E-2</v>
      </c>
      <c r="DT131" s="80">
        <f t="shared" si="296"/>
        <v>0.13041711206128628</v>
      </c>
      <c r="DU131" s="80">
        <f t="shared" si="297"/>
        <v>2.3908370044052863E-3</v>
      </c>
      <c r="DV131" s="80">
        <f t="shared" si="298"/>
        <v>0.28681732019332878</v>
      </c>
      <c r="DW131" s="80">
        <f t="shared" si="299"/>
        <v>0.3903533330717901</v>
      </c>
      <c r="DX131" s="80">
        <f t="shared" si="300"/>
        <v>8.5512972963379466E-3</v>
      </c>
      <c r="DY131" s="80">
        <f t="shared" si="301"/>
        <v>1.1677778249607202E-3</v>
      </c>
      <c r="DZ131" s="80">
        <f t="shared" si="302"/>
        <v>1.0447492141354305E-3</v>
      </c>
      <c r="EA131" s="80">
        <f t="shared" si="303"/>
        <v>1.6852547894659464</v>
      </c>
      <c r="EB131" s="80"/>
      <c r="EC131" s="80">
        <f t="shared" si="304"/>
        <v>1.5195317245936126</v>
      </c>
      <c r="ED131" s="80">
        <f t="shared" si="305"/>
        <v>6.1593313870513831E-2</v>
      </c>
      <c r="EE131" s="80">
        <f t="shared" si="306"/>
        <v>0.2218495307029158</v>
      </c>
      <c r="EF131" s="80">
        <f t="shared" si="307"/>
        <v>0.13041711206128628</v>
      </c>
      <c r="EG131" s="80">
        <f t="shared" si="308"/>
        <v>2.3908370044052863E-3</v>
      </c>
      <c r="EH131" s="80">
        <f t="shared" si="309"/>
        <v>0.28681732019332878</v>
      </c>
      <c r="EI131" s="80">
        <f t="shared" si="310"/>
        <v>0.3903533330717901</v>
      </c>
      <c r="EJ131" s="80">
        <f t="shared" si="311"/>
        <v>8.5512972963379466E-3</v>
      </c>
      <c r="EK131" s="80">
        <f t="shared" si="312"/>
        <v>1.1677778249607202E-3</v>
      </c>
      <c r="EL131" s="80">
        <f t="shared" si="313"/>
        <v>3.1342476424062915E-3</v>
      </c>
      <c r="EM131" s="80">
        <f t="shared" si="314"/>
        <v>2.6258064942615573</v>
      </c>
      <c r="EN131" s="80">
        <f t="shared" si="315"/>
        <v>2.2850122478988499</v>
      </c>
      <c r="EO131" s="80"/>
      <c r="EP131" s="80">
        <f t="shared" si="316"/>
        <v>1.7360743008836335</v>
      </c>
      <c r="EQ131" s="80">
        <f t="shared" si="317"/>
        <v>7.0370738291401114E-2</v>
      </c>
      <c r="ER131" s="80">
        <f t="shared" si="318"/>
        <v>0.26392569911636654</v>
      </c>
      <c r="ES131" s="80">
        <f t="shared" si="319"/>
        <v>7.4026897448149831E-2</v>
      </c>
      <c r="ET131" s="80">
        <f t="shared" si="320"/>
        <v>0.33795259656451637</v>
      </c>
      <c r="EU131" s="80">
        <f t="shared" si="321"/>
        <v>0.29800469839563598</v>
      </c>
      <c r="EV131" s="80">
        <f t="shared" si="322"/>
        <v>5.4630918377958759E-3</v>
      </c>
      <c r="EW131" s="80">
        <f t="shared" si="323"/>
        <v>0.65538108955128238</v>
      </c>
      <c r="EX131" s="80">
        <f t="shared" si="324"/>
        <v>0.89196214707717958</v>
      </c>
      <c r="EY131" s="80">
        <f t="shared" si="325"/>
        <v>3.9079638115113058E-2</v>
      </c>
      <c r="EZ131" s="80">
        <f t="shared" si="326"/>
        <v>5.3367732657198502E-3</v>
      </c>
      <c r="FA131" s="80">
        <f t="shared" si="327"/>
        <v>4.7745295005643144E-3</v>
      </c>
      <c r="FB131" s="80">
        <f t="shared" si="328"/>
        <v>4.0443996034828427</v>
      </c>
      <c r="FC131" s="80">
        <f t="shared" si="329"/>
        <v>8.3462433699963229E-2</v>
      </c>
      <c r="FD131" s="80">
        <f t="shared" si="330"/>
        <v>0.13173654782660371</v>
      </c>
      <c r="FE131" s="80">
        <f t="shared" si="331"/>
        <v>3.9079638115113058E-2</v>
      </c>
      <c r="FF131" s="80">
        <f t="shared" si="332"/>
        <v>3.4947259333036773E-2</v>
      </c>
      <c r="FG131" s="80">
        <f t="shared" si="333"/>
        <v>0.11448921989166488</v>
      </c>
      <c r="FH131" s="80">
        <f t="shared" si="334"/>
        <v>2.3872647502821572E-3</v>
      </c>
      <c r="FI131" s="184">
        <f t="shared" si="335"/>
        <v>0.74013840310219581</v>
      </c>
      <c r="FJ131" s="80">
        <f t="shared" si="336"/>
        <v>0.10662369242236125</v>
      </c>
      <c r="FK131" s="80">
        <f t="shared" si="337"/>
        <v>1.0376654776146541</v>
      </c>
      <c r="FL131" s="80">
        <f t="shared" si="338"/>
        <v>0.7401384031021957</v>
      </c>
      <c r="FM131" s="80">
        <f t="shared" si="339"/>
        <v>2.7754349680926387</v>
      </c>
      <c r="FN131" s="80">
        <f t="shared" si="340"/>
        <v>-2.6389515891722852</v>
      </c>
      <c r="FO131" s="80">
        <f t="shared" si="341"/>
        <v>-2.6389515891722848</v>
      </c>
      <c r="FP131" s="80">
        <f t="shared" si="342"/>
        <v>0.44713802086349841</v>
      </c>
      <c r="FQ131" s="185">
        <f t="shared" ca="1" si="343"/>
        <v>1461.5013780038616</v>
      </c>
      <c r="FR131" s="185">
        <f t="shared" ca="1" si="344"/>
        <v>8.3233927503957972</v>
      </c>
      <c r="FS131" s="80">
        <f t="shared" ca="1" si="345"/>
        <v>0.14615013780038616</v>
      </c>
      <c r="FT131" s="184">
        <f t="shared" ca="1" si="346"/>
        <v>-2.9381036895432029</v>
      </c>
      <c r="FU131" s="184">
        <f t="shared" ca="1" si="347"/>
        <v>5.6648925305012598</v>
      </c>
      <c r="FV131" s="80">
        <f t="shared" si="348"/>
        <v>174.77661004717922</v>
      </c>
      <c r="FW131" s="80">
        <f t="shared" si="349"/>
        <v>5.1306126574000792E-2</v>
      </c>
      <c r="FX131" s="184">
        <f t="shared" si="350"/>
        <v>68.742485763567089</v>
      </c>
      <c r="FY131" s="184">
        <f t="shared" si="351"/>
        <v>314.49207872830715</v>
      </c>
      <c r="FZ131" s="184">
        <f t="shared" si="352"/>
        <v>1.6611494615586205E-3</v>
      </c>
      <c r="GA131" s="184">
        <f t="shared" si="353"/>
        <v>0.36775118544149682</v>
      </c>
      <c r="GB131" s="80">
        <f t="shared" si="354"/>
        <v>0.93650487703008856</v>
      </c>
      <c r="GC131" s="80">
        <f t="shared" si="355"/>
        <v>0.23263459894007849</v>
      </c>
      <c r="GD131" s="80">
        <f t="shared" si="356"/>
        <v>0.13459526294147406</v>
      </c>
      <c r="GE131" s="80">
        <f t="shared" si="357"/>
        <v>0.855602364260449</v>
      </c>
      <c r="GF131" s="80">
        <f t="shared" si="358"/>
        <v>1.4320989986506105E-2</v>
      </c>
      <c r="GG131" s="80">
        <f t="shared" si="359"/>
        <v>0.21454226469567275</v>
      </c>
      <c r="GH131" s="80">
        <f t="shared" si="360"/>
        <v>0.86540473705852594</v>
      </c>
      <c r="GI131" s="80">
        <f t="shared" si="361"/>
        <v>0.35770243496897236</v>
      </c>
      <c r="GJ131" s="80">
        <f t="shared" si="362"/>
        <v>-1.3622387479095032E-2</v>
      </c>
      <c r="GK131" s="80">
        <f t="shared" si="363"/>
        <v>2.6288791927472029E-2</v>
      </c>
      <c r="GL131" s="80">
        <f t="shared" si="364"/>
        <v>2.6288791927472029E-2</v>
      </c>
      <c r="GM131" s="80">
        <f t="shared" si="365"/>
        <v>0.18825347276820073</v>
      </c>
      <c r="GN131" s="80">
        <f t="shared" si="366"/>
        <v>3.7206331042439415E-2</v>
      </c>
      <c r="GO131" s="80">
        <f t="shared" si="367"/>
        <v>0.61817475850884296</v>
      </c>
      <c r="GP131" s="80">
        <f t="shared" si="368"/>
        <v>0.89196214707717958</v>
      </c>
      <c r="GQ131" s="80">
        <f t="shared" si="369"/>
        <v>3.9079638115113058E-2</v>
      </c>
      <c r="GR131" s="80">
        <f t="shared" si="370"/>
        <v>441.01773789969542</v>
      </c>
      <c r="GS131" s="80">
        <f t="shared" si="371"/>
        <v>11.681908505448851</v>
      </c>
      <c r="GT131" s="80">
        <f t="shared" si="372"/>
        <v>2.381130997665724</v>
      </c>
      <c r="GU131" s="80">
        <f t="shared" si="373"/>
        <v>9.7924012279002884E-6</v>
      </c>
      <c r="GV131" s="80">
        <f t="shared" si="374"/>
        <v>2020.4246247286831</v>
      </c>
      <c r="GW131" s="80">
        <f t="shared" si="375"/>
        <v>-8.5763957579111181E-3</v>
      </c>
      <c r="GX131" s="184">
        <f t="shared" ca="1" si="376"/>
        <v>26.172402636975903</v>
      </c>
      <c r="GY131" s="81" t="e">
        <f>#REF!</f>
        <v>#REF!</v>
      </c>
      <c r="GZ131" s="81" t="e">
        <f>#REF!</f>
        <v>#REF!</v>
      </c>
      <c r="HA131" s="81">
        <f t="shared" si="377"/>
        <v>5.52</v>
      </c>
      <c r="HB131" s="81">
        <f t="shared" si="378"/>
        <v>4.7842989604799939</v>
      </c>
      <c r="HC131" s="81" t="e">
        <f t="shared" si="379"/>
        <v>#REF!</v>
      </c>
      <c r="HD131" s="80">
        <f t="shared" si="380"/>
        <v>441.01773789969542</v>
      </c>
      <c r="HE131" s="80">
        <f t="shared" si="381"/>
        <v>11.681908505448851</v>
      </c>
      <c r="HF131" s="81">
        <f t="shared" si="382"/>
        <v>0.35035452717269777</v>
      </c>
      <c r="HG131" s="81"/>
      <c r="HH131" s="82">
        <f t="shared" si="383"/>
        <v>0.22000535653346862</v>
      </c>
      <c r="HI131" s="82">
        <f t="shared" si="384"/>
        <v>0.65538108955128238</v>
      </c>
      <c r="HJ131" s="82">
        <f t="shared" si="385"/>
        <v>3.9079638115113058E-2</v>
      </c>
      <c r="HK131" s="82">
        <f t="shared" si="386"/>
        <v>0</v>
      </c>
      <c r="HL131" s="82">
        <f t="shared" si="387"/>
        <v>4.4382795584850171E-2</v>
      </c>
      <c r="HM131" s="82">
        <f t="shared" si="388"/>
        <v>0</v>
      </c>
      <c r="HN131" s="82">
        <f t="shared" si="389"/>
        <v>0</v>
      </c>
      <c r="HO131" s="82">
        <f t="shared" si="390"/>
        <v>7.4026897448149831E-2</v>
      </c>
      <c r="HP131" s="82">
        <f t="shared" si="391"/>
        <v>0.21954290353151637</v>
      </c>
      <c r="HQ131" s="82">
        <f t="shared" si="392"/>
        <v>0.25132369540042965</v>
      </c>
      <c r="HR131" s="82">
        <f t="shared" si="393"/>
        <v>0.4701960070131419</v>
      </c>
      <c r="HS131" s="82">
        <f t="shared" si="394"/>
        <v>0.15784044094767116</v>
      </c>
      <c r="HT131" s="82">
        <f t="shared" si="395"/>
        <v>5.1627381434017697E-2</v>
      </c>
      <c r="HU131" s="82">
        <f t="shared" si="396"/>
        <v>1.7330833373689635E-2</v>
      </c>
      <c r="HV131" s="82">
        <f t="shared" si="397"/>
        <v>3.9079638115113058E-2</v>
      </c>
      <c r="HW131" s="82"/>
      <c r="HX131" s="186">
        <f t="shared" si="398"/>
        <v>-8.8371705671592256E-7</v>
      </c>
      <c r="HY131" s="186">
        <f t="shared" si="399"/>
        <v>1.7206965939683387E-12</v>
      </c>
      <c r="HZ131" s="186">
        <f t="shared" si="400"/>
        <v>2.6558709171627159E-5</v>
      </c>
      <c r="IA131" s="186">
        <f t="shared" si="401"/>
        <v>7.2390557822208057E-9</v>
      </c>
      <c r="IB131" s="82">
        <f t="shared" si="402"/>
        <v>2.381130997665724</v>
      </c>
      <c r="IC131" s="82" t="e">
        <f t="shared" ca="1" si="403"/>
        <v>#REF!</v>
      </c>
      <c r="ID131" s="82" t="e">
        <f ca="1">ID$8+ID$9*IE131+ID$10*#REF!+ID$11*EW131/(EW131+EU131)</f>
        <v>#REF!</v>
      </c>
      <c r="IE131" s="82" t="e">
        <f t="shared" ca="1" si="404"/>
        <v>#REF!</v>
      </c>
      <c r="IF131" s="82" t="e">
        <f ca="1">IF$8+IF$9*IE131+IF$10*#REF!+IF$11*(EW131/(EW131+EU131))</f>
        <v>#REF!</v>
      </c>
      <c r="IG131" s="82" t="e">
        <f t="shared" ca="1" si="405"/>
        <v>#REF!</v>
      </c>
      <c r="IH131" s="184">
        <f t="shared" si="406"/>
        <v>5.1306126574000792E-2</v>
      </c>
      <c r="II131" s="187">
        <f t="shared" si="407"/>
        <v>-25</v>
      </c>
      <c r="IJ131" s="187"/>
      <c r="IK131" s="82">
        <f t="shared" si="408"/>
        <v>2.06760369539019</v>
      </c>
      <c r="IL131" s="187">
        <f t="shared" si="409"/>
        <v>2020.4246247286831</v>
      </c>
      <c r="IM131" s="186">
        <f t="shared" si="410"/>
        <v>1.1618465029466279E-5</v>
      </c>
    </row>
    <row r="132" spans="1:247" ht="14" x14ac:dyDescent="0.2">
      <c r="A132" s="189">
        <v>2001</v>
      </c>
      <c r="F132" s="193">
        <v>50.02</v>
      </c>
      <c r="G132" s="193">
        <v>1.46</v>
      </c>
      <c r="H132" s="193">
        <v>16.5</v>
      </c>
      <c r="I132" s="193">
        <v>10.8</v>
      </c>
      <c r="J132" s="193">
        <v>0.14000000000000001</v>
      </c>
      <c r="K132" s="193">
        <v>4.9000000000000004</v>
      </c>
      <c r="L132" s="193">
        <v>10.199999999999999</v>
      </c>
      <c r="M132" s="193">
        <v>3.5</v>
      </c>
      <c r="N132" s="193">
        <v>2.02</v>
      </c>
      <c r="O132" s="198">
        <v>0.31</v>
      </c>
      <c r="P132" s="198">
        <v>0.41</v>
      </c>
      <c r="Q132" s="194">
        <v>1.5</v>
      </c>
      <c r="R132" s="176">
        <f t="shared" ca="1" si="216"/>
        <v>13.674839119850136</v>
      </c>
      <c r="T132" s="4">
        <v>43.56</v>
      </c>
      <c r="U132" s="4">
        <v>4.3899999999999997</v>
      </c>
      <c r="V132" s="4">
        <v>9.23</v>
      </c>
      <c r="W132" s="4">
        <v>8.0500000000000007</v>
      </c>
      <c r="X132" s="4">
        <v>0.1648</v>
      </c>
      <c r="Y132" s="4">
        <v>11.15</v>
      </c>
      <c r="Z132" s="4">
        <v>22.47</v>
      </c>
      <c r="AA132" s="4">
        <v>0.65</v>
      </c>
      <c r="AB132" s="4">
        <v>0.16</v>
      </c>
      <c r="AC132" s="4">
        <v>4.2099999999999999E-2</v>
      </c>
      <c r="AE132" s="177">
        <f t="shared" ca="1" si="217"/>
        <v>1416.082555882261</v>
      </c>
      <c r="AF132" s="178">
        <f t="shared" ca="1" si="218"/>
        <v>1142.9325558822611</v>
      </c>
      <c r="AG132" s="178">
        <f t="shared" ca="1" si="219"/>
        <v>8.6624970520387201</v>
      </c>
      <c r="AH132" s="175"/>
      <c r="AI132" s="179">
        <f t="shared" ca="1" si="220"/>
        <v>1476.0802923220338</v>
      </c>
      <c r="AJ132" s="179">
        <f t="shared" ca="1" si="221"/>
        <v>9.9819942999130369</v>
      </c>
      <c r="AK132" s="179"/>
      <c r="AL132" s="179">
        <f t="shared" si="222"/>
        <v>1446.1886422779883</v>
      </c>
      <c r="AM132" s="179">
        <f t="shared" si="223"/>
        <v>7.366907847181154</v>
      </c>
      <c r="AN132" s="180"/>
      <c r="AO132" s="179">
        <f t="shared" ca="1" si="224"/>
        <v>1408.3279735592819</v>
      </c>
      <c r="AP132" s="179">
        <f t="shared" ca="1" si="225"/>
        <v>1135.1779735592818</v>
      </c>
      <c r="AQ132" s="179">
        <f t="shared" ca="1" si="226"/>
        <v>7.2223651601535463</v>
      </c>
      <c r="AR132" s="179"/>
      <c r="AS132" s="179">
        <f t="shared" ca="1" si="227"/>
        <v>1452.1548513447963</v>
      </c>
      <c r="AT132" s="179">
        <f t="shared" ca="1" si="228"/>
        <v>1179.0048513447964</v>
      </c>
      <c r="AU132" s="181">
        <f t="shared" ca="1" si="229"/>
        <v>9.0074838284178611</v>
      </c>
      <c r="AV132" s="80"/>
      <c r="AW132" s="181">
        <f t="shared" si="230"/>
        <v>1457.3641565934295</v>
      </c>
      <c r="AX132" s="181">
        <f t="shared" si="231"/>
        <v>1184.2141565934294</v>
      </c>
      <c r="AY132" s="181">
        <f t="shared" ca="1" si="232"/>
        <v>1476.0802923220338</v>
      </c>
      <c r="AZ132" s="181">
        <f t="shared" ca="1" si="233"/>
        <v>1202.9302923220339</v>
      </c>
      <c r="BA132" s="181">
        <f t="shared" ca="1" si="234"/>
        <v>9.9819942999130369</v>
      </c>
      <c r="BB132" s="181"/>
      <c r="BC132" s="181">
        <f t="shared" si="235"/>
        <v>1446.1886422779883</v>
      </c>
      <c r="BD132" s="181">
        <f t="shared" si="236"/>
        <v>7.366907847181154</v>
      </c>
      <c r="BE132" s="181">
        <f t="shared" si="237"/>
        <v>1173.0386422779884</v>
      </c>
      <c r="BF132" s="181"/>
      <c r="BG132" s="181">
        <f t="shared" ca="1" si="238"/>
        <v>9.7722718051536006</v>
      </c>
      <c r="BH132" s="181">
        <f t="shared" ca="1" si="239"/>
        <v>12.603686024908521</v>
      </c>
      <c r="BI132" s="181">
        <f t="shared" ca="1" si="240"/>
        <v>1148.0937502525285</v>
      </c>
      <c r="BJ132" s="181">
        <f t="shared" ca="1" si="241"/>
        <v>1187.6505166876323</v>
      </c>
      <c r="BK132" s="181">
        <f t="shared" ca="1" si="242"/>
        <v>1187.6505166876323</v>
      </c>
      <c r="BL132" s="181"/>
      <c r="BM132" s="181">
        <f t="shared" si="243"/>
        <v>1178.1532931152997</v>
      </c>
      <c r="BN132" s="180"/>
      <c r="BO132" s="182">
        <f t="shared" ca="1" si="244"/>
        <v>0.79673325208855728</v>
      </c>
      <c r="BP132" s="182">
        <f t="shared" ca="1" si="245"/>
        <v>0.66321758487555371</v>
      </c>
      <c r="BQ132" s="182">
        <f t="shared" ca="1" si="246"/>
        <v>0.12588963360037575</v>
      </c>
      <c r="BR132" s="182">
        <f t="shared" ca="1" si="247"/>
        <v>1.6546482070952974E-2</v>
      </c>
      <c r="BS132" s="182">
        <f t="shared" ca="1" si="248"/>
        <v>1.6017881625691042E-2</v>
      </c>
      <c r="BT132" s="182">
        <f t="shared" ca="1" si="249"/>
        <v>4.455192064664313E-2</v>
      </c>
      <c r="BU132" s="182">
        <f t="shared" si="250"/>
        <v>8.7733587921169615E-2</v>
      </c>
      <c r="BV132" s="181">
        <f t="shared" ca="1" si="251"/>
        <v>0.95395709074038626</v>
      </c>
      <c r="BW132" s="180"/>
      <c r="BX132" s="182">
        <f t="shared" si="252"/>
        <v>0.72919583066112093</v>
      </c>
      <c r="BY132" s="182">
        <f t="shared" si="253"/>
        <v>7.7734636985481387E-2</v>
      </c>
      <c r="BZ132" s="182">
        <f t="shared" si="254"/>
        <v>1.4406482249920402E-2</v>
      </c>
      <c r="CA132" s="182">
        <f t="shared" si="255"/>
        <v>4.7739270705216844E-2</v>
      </c>
      <c r="CB132" s="182">
        <f t="shared" si="256"/>
        <v>0.16776026046645939</v>
      </c>
      <c r="CC132" s="182">
        <f t="shared" si="257"/>
        <v>6.3040542647720035E-4</v>
      </c>
      <c r="CD132" s="182">
        <f t="shared" si="258"/>
        <v>1.0374668864946761</v>
      </c>
      <c r="CE132" s="182">
        <f t="shared" si="259"/>
        <v>0.32756186679953497</v>
      </c>
      <c r="CF132" s="180"/>
      <c r="CG132" s="181">
        <f t="shared" ca="1" si="260"/>
        <v>8.0957583992917534</v>
      </c>
      <c r="CH132" s="181">
        <f t="shared" ca="1" si="261"/>
        <v>1.1942295740837299</v>
      </c>
      <c r="CI132" s="181">
        <f t="shared" ca="1" si="262"/>
        <v>17.703758615444659</v>
      </c>
      <c r="CJ132" s="181">
        <f t="shared" ca="1" si="263"/>
        <v>1067.3322235478086</v>
      </c>
      <c r="CK132" s="183">
        <f t="shared" ca="1" si="264"/>
        <v>0.2803908390588028</v>
      </c>
      <c r="CL132" s="79"/>
      <c r="CM132" s="181">
        <f t="shared" si="265"/>
        <v>1.2822258472989181</v>
      </c>
      <c r="CN132" s="181">
        <f t="shared" si="266"/>
        <v>0.7039595571399665</v>
      </c>
      <c r="CO132" s="181">
        <f t="shared" ca="1" si="267"/>
        <v>528.10379695095321</v>
      </c>
      <c r="CP132" s="184"/>
      <c r="CQ132" s="80">
        <f t="shared" si="268"/>
        <v>0.83249700836990703</v>
      </c>
      <c r="CR132" s="80">
        <f t="shared" si="269"/>
        <v>1.8277690701412639E-2</v>
      </c>
      <c r="CS132" s="80">
        <f t="shared" si="270"/>
        <v>0.32365316150292761</v>
      </c>
      <c r="CT132" s="80">
        <f t="shared" si="271"/>
        <v>0.15032068412613575</v>
      </c>
      <c r="CU132" s="80">
        <f t="shared" si="272"/>
        <v>1.9735682819383262E-3</v>
      </c>
      <c r="CV132" s="80">
        <f t="shared" si="273"/>
        <v>0.12157481565288157</v>
      </c>
      <c r="CW132" s="80">
        <f t="shared" si="274"/>
        <v>0.18189145716456184</v>
      </c>
      <c r="CX132" s="80">
        <f t="shared" si="275"/>
        <v>0.11294166240446345</v>
      </c>
      <c r="CY132" s="80">
        <f t="shared" si="276"/>
        <v>4.2889294662193725E-2</v>
      </c>
      <c r="CZ132" s="80">
        <f t="shared" si="277"/>
        <v>4.0789956723171726E-3</v>
      </c>
      <c r="DA132" s="80">
        <f t="shared" si="278"/>
        <v>5.7772110161550538E-3</v>
      </c>
      <c r="DB132" s="80">
        <f t="shared" si="279"/>
        <v>1.7958755495548941</v>
      </c>
      <c r="DC132" s="80"/>
      <c r="DD132" s="80">
        <f t="shared" si="280"/>
        <v>0.46356052265216291</v>
      </c>
      <c r="DE132" s="80">
        <f t="shared" si="281"/>
        <v>1.017759315557403E-2</v>
      </c>
      <c r="DF132" s="80">
        <f t="shared" si="282"/>
        <v>0.18022026168970601</v>
      </c>
      <c r="DG132" s="80">
        <f t="shared" si="283"/>
        <v>8.3703285655508025E-2</v>
      </c>
      <c r="DH132" s="80">
        <f t="shared" si="284"/>
        <v>1.0989449031852307E-3</v>
      </c>
      <c r="DI132" s="80">
        <f t="shared" si="285"/>
        <v>6.7696681812397172E-2</v>
      </c>
      <c r="DJ132" s="80">
        <f t="shared" si="286"/>
        <v>0.1012828852253395</v>
      </c>
      <c r="DK132" s="80">
        <f t="shared" si="287"/>
        <v>6.2889470505044689E-2</v>
      </c>
      <c r="DL132" s="80">
        <f t="shared" si="288"/>
        <v>2.3882108463932142E-2</v>
      </c>
      <c r="DM132" s="80">
        <f t="shared" si="289"/>
        <v>2.2713131059266035E-3</v>
      </c>
      <c r="DN132" s="80">
        <f t="shared" si="290"/>
        <v>3.2169328312237058E-3</v>
      </c>
      <c r="DO132" s="80">
        <f t="shared" si="291"/>
        <v>0.99999999999999989</v>
      </c>
      <c r="DP132" s="80">
        <f t="shared" si="292"/>
        <v>44.713802086349844</v>
      </c>
      <c r="DQ132" s="80">
        <f t="shared" si="293"/>
        <v>0.72498140113141041</v>
      </c>
      <c r="DR132" s="80">
        <f t="shared" si="294"/>
        <v>5.4958261766576359E-2</v>
      </c>
      <c r="DS132" s="80">
        <f t="shared" si="295"/>
        <v>9.0524808505212787E-2</v>
      </c>
      <c r="DT132" s="80">
        <f t="shared" si="296"/>
        <v>0.11204458400142527</v>
      </c>
      <c r="DU132" s="80">
        <f t="shared" si="297"/>
        <v>2.3231718061674008E-3</v>
      </c>
      <c r="DV132" s="80">
        <f t="shared" si="298"/>
        <v>0.27664473357747543</v>
      </c>
      <c r="DW132" s="80">
        <f t="shared" si="299"/>
        <v>0.40069618063604945</v>
      </c>
      <c r="DX132" s="80">
        <f t="shared" si="300"/>
        <v>1.0487440080414464E-2</v>
      </c>
      <c r="DY132" s="80">
        <f t="shared" si="301"/>
        <v>1.698585927215593E-3</v>
      </c>
      <c r="DZ132" s="80">
        <f t="shared" si="302"/>
        <v>2.7697696420089183E-4</v>
      </c>
      <c r="EA132" s="80">
        <f t="shared" si="303"/>
        <v>1.6746361443961479</v>
      </c>
      <c r="EB132" s="80"/>
      <c r="EC132" s="80">
        <f t="shared" si="304"/>
        <v>1.4499628022628208</v>
      </c>
      <c r="ED132" s="80">
        <f t="shared" si="305"/>
        <v>0.10991652353315272</v>
      </c>
      <c r="EE132" s="80">
        <f t="shared" si="306"/>
        <v>0.27157442551563837</v>
      </c>
      <c r="EF132" s="80">
        <f t="shared" si="307"/>
        <v>0.11204458400142527</v>
      </c>
      <c r="EG132" s="80">
        <f t="shared" si="308"/>
        <v>2.3231718061674008E-3</v>
      </c>
      <c r="EH132" s="80">
        <f t="shared" si="309"/>
        <v>0.27664473357747543</v>
      </c>
      <c r="EI132" s="80">
        <f t="shared" si="310"/>
        <v>0.40069618063604945</v>
      </c>
      <c r="EJ132" s="80">
        <f t="shared" si="311"/>
        <v>1.0487440080414464E-2</v>
      </c>
      <c r="EK132" s="80">
        <f t="shared" si="312"/>
        <v>1.698585927215593E-3</v>
      </c>
      <c r="EL132" s="80">
        <f t="shared" si="313"/>
        <v>8.3093089260267549E-4</v>
      </c>
      <c r="EM132" s="80">
        <f t="shared" si="314"/>
        <v>2.6361793782329617</v>
      </c>
      <c r="EN132" s="80">
        <f t="shared" si="315"/>
        <v>2.2760211423935108</v>
      </c>
      <c r="EO132" s="80"/>
      <c r="EP132" s="80">
        <f t="shared" si="316"/>
        <v>1.6500729968171608</v>
      </c>
      <c r="EQ132" s="80">
        <f t="shared" si="317"/>
        <v>0.12508616572992473</v>
      </c>
      <c r="ER132" s="80">
        <f t="shared" si="318"/>
        <v>0.3499270031828392</v>
      </c>
      <c r="ES132" s="80">
        <f t="shared" si="319"/>
        <v>6.2145752955137246E-2</v>
      </c>
      <c r="ET132" s="80">
        <f t="shared" si="320"/>
        <v>0.41207275613797645</v>
      </c>
      <c r="EU132" s="80">
        <f t="shared" si="321"/>
        <v>0.2550158420779296</v>
      </c>
      <c r="EV132" s="80">
        <f t="shared" si="322"/>
        <v>5.2875881482495231E-3</v>
      </c>
      <c r="EW132" s="80">
        <f t="shared" si="323"/>
        <v>0.6296492625541541</v>
      </c>
      <c r="EX132" s="80">
        <f t="shared" si="324"/>
        <v>0.91199297880397789</v>
      </c>
      <c r="EY132" s="80">
        <f t="shared" si="325"/>
        <v>4.7739270705216844E-2</v>
      </c>
      <c r="EZ132" s="80">
        <f t="shared" si="326"/>
        <v>7.7320349650295498E-3</v>
      </c>
      <c r="FA132" s="80">
        <f t="shared" si="327"/>
        <v>1.2608108529544007E-3</v>
      </c>
      <c r="FB132" s="80">
        <f t="shared" si="328"/>
        <v>4.0459097067925747</v>
      </c>
      <c r="FC132" s="80">
        <f t="shared" si="329"/>
        <v>8.4087378620114922E-2</v>
      </c>
      <c r="FD132" s="80">
        <f t="shared" si="330"/>
        <v>0.1361662818589302</v>
      </c>
      <c r="FE132" s="80">
        <f t="shared" si="331"/>
        <v>4.7739270705216844E-2</v>
      </c>
      <c r="FF132" s="80">
        <f t="shared" si="332"/>
        <v>1.4406482249920402E-2</v>
      </c>
      <c r="FG132" s="80">
        <f t="shared" si="333"/>
        <v>0.16776026046645939</v>
      </c>
      <c r="FH132" s="80">
        <f t="shared" si="334"/>
        <v>6.3040542647720035E-4</v>
      </c>
      <c r="FI132" s="184">
        <f t="shared" si="335"/>
        <v>0.72919583066112093</v>
      </c>
      <c r="FJ132" s="80">
        <f t="shared" si="336"/>
        <v>7.7734636985481387E-2</v>
      </c>
      <c r="FK132" s="80">
        <f t="shared" si="337"/>
        <v>1.0374668864946761</v>
      </c>
      <c r="FL132" s="80">
        <f t="shared" si="338"/>
        <v>0.72919583066112093</v>
      </c>
      <c r="FM132" s="80">
        <f t="shared" si="339"/>
        <v>2.9755877454710897</v>
      </c>
      <c r="FN132" s="80">
        <f t="shared" si="340"/>
        <v>-2.4239039369636726</v>
      </c>
      <c r="FO132" s="80">
        <f t="shared" si="341"/>
        <v>-2.4239039369636726</v>
      </c>
      <c r="FP132" s="80">
        <f t="shared" si="342"/>
        <v>0.44713802086349841</v>
      </c>
      <c r="FQ132" s="185">
        <f t="shared" ca="1" si="343"/>
        <v>1476.0802923220338</v>
      </c>
      <c r="FR132" s="185">
        <f t="shared" ca="1" si="344"/>
        <v>9.9819942999130369</v>
      </c>
      <c r="FS132" s="80">
        <f t="shared" ca="1" si="345"/>
        <v>0.14760802923220337</v>
      </c>
      <c r="FT132" s="184">
        <f t="shared" ca="1" si="346"/>
        <v>-1.5619700756808281</v>
      </c>
      <c r="FU132" s="184">
        <f t="shared" ca="1" si="347"/>
        <v>5.664451644306169</v>
      </c>
      <c r="FV132" s="80">
        <f t="shared" si="348"/>
        <v>172.6001826856951</v>
      </c>
      <c r="FW132" s="80">
        <f t="shared" si="349"/>
        <v>2.4909264538774931E-2</v>
      </c>
      <c r="FX132" s="184">
        <f t="shared" si="350"/>
        <v>71.17374238650612</v>
      </c>
      <c r="FY132" s="184">
        <f t="shared" si="351"/>
        <v>312.38619143791539</v>
      </c>
      <c r="FZ132" s="184">
        <f t="shared" si="352"/>
        <v>1.6611494615586205E-3</v>
      </c>
      <c r="GA132" s="184">
        <f t="shared" si="353"/>
        <v>0.32756186679953497</v>
      </c>
      <c r="GB132" s="80">
        <f t="shared" si="354"/>
        <v>0.96501983765744426</v>
      </c>
      <c r="GC132" s="80">
        <f t="shared" si="355"/>
        <v>0.27258010815813127</v>
      </c>
      <c r="GD132" s="80">
        <f t="shared" si="356"/>
        <v>0.13700536392607834</v>
      </c>
      <c r="GE132" s="80">
        <f t="shared" si="357"/>
        <v>0.81276808131493805</v>
      </c>
      <c r="GF132" s="80">
        <f t="shared" si="358"/>
        <v>-1.2190355302969302E-2</v>
      </c>
      <c r="GG132" s="80">
        <f t="shared" si="359"/>
        <v>0.17092846345781468</v>
      </c>
      <c r="GH132" s="80">
        <f t="shared" si="360"/>
        <v>0.86299463607392168</v>
      </c>
      <c r="GI132" s="80">
        <f t="shared" si="361"/>
        <v>0.28738148229045402</v>
      </c>
      <c r="GJ132" s="80">
        <f t="shared" si="362"/>
        <v>-5.9791054007179642E-3</v>
      </c>
      <c r="GK132" s="80">
        <f t="shared" si="363"/>
        <v>1.4631834547876036E-2</v>
      </c>
      <c r="GL132" s="80">
        <f t="shared" si="364"/>
        <v>1.4631834547876036E-2</v>
      </c>
      <c r="GM132" s="80">
        <f t="shared" si="365"/>
        <v>0.15629662890993865</v>
      </c>
      <c r="GN132" s="80">
        <f t="shared" si="366"/>
        <v>2.0348327794679707E-2</v>
      </c>
      <c r="GO132" s="80">
        <f t="shared" si="367"/>
        <v>0.60930093475947444</v>
      </c>
      <c r="GP132" s="80">
        <f t="shared" si="368"/>
        <v>0.91199297880397789</v>
      </c>
      <c r="GQ132" s="80">
        <f t="shared" si="369"/>
        <v>4.7739270705216844E-2</v>
      </c>
      <c r="GR132" s="80">
        <f t="shared" si="370"/>
        <v>441.59889281090727</v>
      </c>
      <c r="GS132" s="80">
        <f t="shared" si="371"/>
        <v>11.600540028284387</v>
      </c>
      <c r="GT132" s="80">
        <f t="shared" si="372"/>
        <v>2.4740216175431446</v>
      </c>
      <c r="GU132" s="80">
        <f t="shared" si="373"/>
        <v>1.017441390214618E-5</v>
      </c>
      <c r="GV132" s="80">
        <f t="shared" si="374"/>
        <v>2113.1866710478234</v>
      </c>
      <c r="GW132" s="80">
        <f t="shared" si="375"/>
        <v>-8.8487760136002694E-3</v>
      </c>
      <c r="GX132" s="184">
        <f t="shared" ca="1" si="376"/>
        <v>30.678383615444645</v>
      </c>
      <c r="GY132" s="81" t="e">
        <f>#REF!</f>
        <v>#REF!</v>
      </c>
      <c r="GZ132" s="81" t="e">
        <f>#REF!</f>
        <v>#REF!</v>
      </c>
      <c r="HA132" s="81">
        <f t="shared" si="377"/>
        <v>5.52</v>
      </c>
      <c r="HB132" s="81">
        <f t="shared" si="378"/>
        <v>4.7842989604799939</v>
      </c>
      <c r="HC132" s="81" t="e">
        <f t="shared" si="379"/>
        <v>#REF!</v>
      </c>
      <c r="HD132" s="80">
        <f t="shared" si="380"/>
        <v>441.59889281090727</v>
      </c>
      <c r="HE132" s="80">
        <f t="shared" si="381"/>
        <v>11.600540028284387</v>
      </c>
      <c r="HF132" s="81">
        <f t="shared" si="382"/>
        <v>0.8885897968093559</v>
      </c>
      <c r="HG132" s="81"/>
      <c r="HH132" s="82">
        <f t="shared" si="383"/>
        <v>0.17621605160606421</v>
      </c>
      <c r="HI132" s="82">
        <f t="shared" si="384"/>
        <v>0.6296492625541541</v>
      </c>
      <c r="HJ132" s="82">
        <f t="shared" si="385"/>
        <v>4.7739270705216844E-2</v>
      </c>
      <c r="HK132" s="82">
        <f t="shared" si="386"/>
        <v>0</v>
      </c>
      <c r="HL132" s="82">
        <f t="shared" si="387"/>
        <v>3.6348107914898078E-2</v>
      </c>
      <c r="HM132" s="82">
        <f t="shared" si="388"/>
        <v>0</v>
      </c>
      <c r="HN132" s="82">
        <f t="shared" si="389"/>
        <v>0</v>
      </c>
      <c r="HO132" s="82">
        <f t="shared" si="390"/>
        <v>6.2145752955137246E-2</v>
      </c>
      <c r="HP132" s="82">
        <f t="shared" si="391"/>
        <v>0.31357889526794114</v>
      </c>
      <c r="HQ132" s="82">
        <f t="shared" si="392"/>
        <v>0.21866687709434007</v>
      </c>
      <c r="HR132" s="82">
        <f t="shared" si="393"/>
        <v>0.43916076401108084</v>
      </c>
      <c r="HS132" s="82">
        <f t="shared" si="394"/>
        <v>0.12290521161005788</v>
      </c>
      <c r="HT132" s="82">
        <f t="shared" si="395"/>
        <v>3.1462527243366741E-2</v>
      </c>
      <c r="HU132" s="82">
        <f t="shared" si="396"/>
        <v>8.8052232474384508E-3</v>
      </c>
      <c r="HV132" s="82">
        <f t="shared" si="397"/>
        <v>4.7739270705216844E-2</v>
      </c>
      <c r="HW132" s="82"/>
      <c r="HX132" s="186">
        <f t="shared" si="398"/>
        <v>-8.8171130405255966E-7</v>
      </c>
      <c r="HY132" s="186">
        <f t="shared" si="399"/>
        <v>1.8102922393194783E-12</v>
      </c>
      <c r="HZ132" s="186">
        <f t="shared" si="400"/>
        <v>2.5975974244522625E-5</v>
      </c>
      <c r="IA132" s="186">
        <f t="shared" si="401"/>
        <v>6.9511215736658246E-9</v>
      </c>
      <c r="IB132" s="82">
        <f t="shared" si="402"/>
        <v>2.4740216175431446</v>
      </c>
      <c r="IC132" s="82" t="e">
        <f t="shared" ca="1" si="403"/>
        <v>#REF!</v>
      </c>
      <c r="ID132" s="82" t="e">
        <f ca="1">ID$8+ID$9*IE132+ID$10*#REF!+ID$11*EW132/(EW132+EU132)</f>
        <v>#REF!</v>
      </c>
      <c r="IE132" s="82" t="e">
        <f t="shared" ca="1" si="404"/>
        <v>#REF!</v>
      </c>
      <c r="IF132" s="82" t="e">
        <f ca="1">IF$8+IF$9*IE132+IF$10*#REF!+IF$11*(EW132/(EW132+EU132))</f>
        <v>#REF!</v>
      </c>
      <c r="IG132" s="82" t="e">
        <f t="shared" ca="1" si="405"/>
        <v>#REF!</v>
      </c>
      <c r="IH132" s="184">
        <f t="shared" si="406"/>
        <v>2.4909264538774931E-2</v>
      </c>
      <c r="II132" s="187">
        <f t="shared" si="407"/>
        <v>-25</v>
      </c>
      <c r="IJ132" s="187"/>
      <c r="IK132" s="82">
        <f t="shared" si="408"/>
        <v>2.0630462469842086</v>
      </c>
      <c r="IL132" s="187">
        <f t="shared" si="409"/>
        <v>2113.1866710478234</v>
      </c>
      <c r="IM132" s="186">
        <f t="shared" si="410"/>
        <v>1.1109114797138424E-5</v>
      </c>
    </row>
    <row r="133" spans="1:247" ht="14" x14ac:dyDescent="0.2">
      <c r="A133" s="190">
        <v>2001</v>
      </c>
      <c r="F133" s="195">
        <v>50.02</v>
      </c>
      <c r="G133" s="195">
        <v>1.46</v>
      </c>
      <c r="H133" s="195">
        <v>16.5</v>
      </c>
      <c r="I133" s="195">
        <v>10.8</v>
      </c>
      <c r="J133" s="195">
        <v>0.14000000000000001</v>
      </c>
      <c r="K133" s="195">
        <v>4.9000000000000004</v>
      </c>
      <c r="L133" s="195">
        <v>10.199999999999999</v>
      </c>
      <c r="M133" s="195">
        <v>3.5</v>
      </c>
      <c r="N133" s="195">
        <v>2.02</v>
      </c>
      <c r="O133" s="199">
        <v>0.31</v>
      </c>
      <c r="P133" s="199">
        <v>0.41</v>
      </c>
      <c r="Q133" s="196">
        <v>1.5</v>
      </c>
      <c r="R133" s="176">
        <f t="shared" ca="1" si="216"/>
        <v>13.656839793054774</v>
      </c>
      <c r="T133" s="4">
        <v>41.21</v>
      </c>
      <c r="U133" s="4">
        <v>6.17</v>
      </c>
      <c r="V133" s="4">
        <v>11.12</v>
      </c>
      <c r="W133" s="4">
        <v>8.69</v>
      </c>
      <c r="X133" s="4">
        <v>0.13650000000000001</v>
      </c>
      <c r="Y133" s="4">
        <v>9.9499999999999993</v>
      </c>
      <c r="Z133" s="4">
        <v>22.44</v>
      </c>
      <c r="AA133" s="4">
        <v>0.64</v>
      </c>
      <c r="AB133" s="4">
        <v>0.09</v>
      </c>
      <c r="AC133" s="4">
        <v>0</v>
      </c>
      <c r="AE133" s="177">
        <f t="shared" ca="1" si="217"/>
        <v>1417.3709307157903</v>
      </c>
      <c r="AF133" s="178">
        <f t="shared" ca="1" si="218"/>
        <v>1144.2209307157905</v>
      </c>
      <c r="AG133" s="178">
        <f t="shared" ca="1" si="219"/>
        <v>8.8494286876612378</v>
      </c>
      <c r="AH133" s="175"/>
      <c r="AI133" s="179">
        <f t="shared" ca="1" si="220"/>
        <v>1477.585283459455</v>
      </c>
      <c r="AJ133" s="179">
        <f t="shared" ca="1" si="221"/>
        <v>9.9631335440216127</v>
      </c>
      <c r="AK133" s="179"/>
      <c r="AL133" s="179">
        <f t="shared" si="222"/>
        <v>1451.2371107370338</v>
      </c>
      <c r="AM133" s="179">
        <f t="shared" si="223"/>
        <v>7.3817645007824249</v>
      </c>
      <c r="AN133" s="180"/>
      <c r="AO133" s="179">
        <f t="shared" ca="1" si="224"/>
        <v>1408.1527791673032</v>
      </c>
      <c r="AP133" s="179">
        <f t="shared" ca="1" si="225"/>
        <v>1135.0027791673033</v>
      </c>
      <c r="AQ133" s="179">
        <f t="shared" ca="1" si="226"/>
        <v>7.1388353292275477</v>
      </c>
      <c r="AR133" s="179"/>
      <c r="AS133" s="179">
        <f t="shared" ca="1" si="227"/>
        <v>1451.0628636563961</v>
      </c>
      <c r="AT133" s="179">
        <f t="shared" ca="1" si="228"/>
        <v>1177.912863656396</v>
      </c>
      <c r="AU133" s="181">
        <f t="shared" ca="1" si="229"/>
        <v>8.8842840388012618</v>
      </c>
      <c r="AV133" s="80"/>
      <c r="AW133" s="181">
        <f t="shared" si="230"/>
        <v>1459.8802400894087</v>
      </c>
      <c r="AX133" s="181">
        <f t="shared" si="231"/>
        <v>1186.7302400894087</v>
      </c>
      <c r="AY133" s="181">
        <f t="shared" ca="1" si="232"/>
        <v>1477.585283459455</v>
      </c>
      <c r="AZ133" s="181">
        <f t="shared" ca="1" si="233"/>
        <v>1204.4352834594551</v>
      </c>
      <c r="BA133" s="181">
        <f t="shared" ca="1" si="234"/>
        <v>9.9631335440216127</v>
      </c>
      <c r="BB133" s="181"/>
      <c r="BC133" s="181">
        <f t="shared" si="235"/>
        <v>1451.2371107370338</v>
      </c>
      <c r="BD133" s="181">
        <f t="shared" si="236"/>
        <v>7.3817645007824249</v>
      </c>
      <c r="BE133" s="181">
        <f t="shared" si="237"/>
        <v>1178.087110737034</v>
      </c>
      <c r="BF133" s="181"/>
      <c r="BG133" s="181">
        <f t="shared" ca="1" si="238"/>
        <v>9.8898875022779009</v>
      </c>
      <c r="BH133" s="181">
        <f t="shared" ca="1" si="239"/>
        <v>13.034523313346709</v>
      </c>
      <c r="BI133" s="181">
        <f t="shared" ca="1" si="240"/>
        <v>1148.2718311456833</v>
      </c>
      <c r="BJ133" s="181">
        <f t="shared" ca="1" si="241"/>
        <v>1187.4830569242358</v>
      </c>
      <c r="BK133" s="181">
        <f t="shared" ca="1" si="242"/>
        <v>1187.4830569242358</v>
      </c>
      <c r="BL133" s="181"/>
      <c r="BM133" s="181">
        <f t="shared" si="243"/>
        <v>1178.2343446749924</v>
      </c>
      <c r="BN133" s="180"/>
      <c r="BO133" s="182">
        <f t="shared" ca="1" si="244"/>
        <v>0.79491909109640935</v>
      </c>
      <c r="BP133" s="182">
        <f t="shared" ca="1" si="245"/>
        <v>0.65947853559204372</v>
      </c>
      <c r="BQ133" s="182">
        <f t="shared" ca="1" si="246"/>
        <v>0.15606254417498161</v>
      </c>
      <c r="BR133" s="182">
        <f t="shared" ca="1" si="247"/>
        <v>1.98995625799222E-2</v>
      </c>
      <c r="BS133" s="182">
        <f t="shared" ca="1" si="248"/>
        <v>1.6017835532098922E-2</v>
      </c>
      <c r="BT133" s="182">
        <f t="shared" ca="1" si="249"/>
        <v>4.0817578035223546E-2</v>
      </c>
      <c r="BU133" s="182">
        <f t="shared" si="250"/>
        <v>8.7733587921169615E-2</v>
      </c>
      <c r="BV133" s="181">
        <f t="shared" ca="1" si="251"/>
        <v>0.98000964383543954</v>
      </c>
      <c r="BW133" s="180"/>
      <c r="BX133" s="182">
        <f t="shared" si="252"/>
        <v>0.68646369655185613</v>
      </c>
      <c r="BY133" s="182">
        <f t="shared" si="253"/>
        <v>7.5606741654451859E-2</v>
      </c>
      <c r="BZ133" s="182">
        <f t="shared" si="254"/>
        <v>1.1707460973210272E-2</v>
      </c>
      <c r="CA133" s="182">
        <f t="shared" si="255"/>
        <v>4.7033032376746629E-2</v>
      </c>
      <c r="CB133" s="182">
        <f t="shared" si="256"/>
        <v>0.21315084865548412</v>
      </c>
      <c r="CC133" s="182">
        <f t="shared" si="257"/>
        <v>0</v>
      </c>
      <c r="CD133" s="182">
        <f t="shared" si="258"/>
        <v>1.0339617802117489</v>
      </c>
      <c r="CE133" s="182">
        <f t="shared" si="259"/>
        <v>0.39624976735529499</v>
      </c>
      <c r="CF133" s="180"/>
      <c r="CG133" s="181">
        <f t="shared" ca="1" si="260"/>
        <v>8.4895377209436447</v>
      </c>
      <c r="CH133" s="181">
        <f t="shared" ca="1" si="261"/>
        <v>-0.22820734725273084</v>
      </c>
      <c r="CI133" s="181">
        <f t="shared" ca="1" si="262"/>
        <v>21.141271013616937</v>
      </c>
      <c r="CJ133" s="181">
        <f t="shared" ca="1" si="263"/>
        <v>1035.8554709962577</v>
      </c>
      <c r="CK133" s="183">
        <f t="shared" ca="1" si="264"/>
        <v>0.28072362785735722</v>
      </c>
      <c r="CL133" s="79"/>
      <c r="CM133" s="181">
        <f t="shared" si="265"/>
        <v>0.99584988090104887</v>
      </c>
      <c r="CN133" s="181">
        <f t="shared" si="266"/>
        <v>0.25842510467421542</v>
      </c>
      <c r="CO133" s="181">
        <f t="shared" ca="1" si="267"/>
        <v>524.69825520040774</v>
      </c>
      <c r="CP133" s="184"/>
      <c r="CQ133" s="80">
        <f t="shared" si="268"/>
        <v>0.83249700836990703</v>
      </c>
      <c r="CR133" s="80">
        <f t="shared" si="269"/>
        <v>1.8277690701412639E-2</v>
      </c>
      <c r="CS133" s="80">
        <f t="shared" si="270"/>
        <v>0.32365316150292761</v>
      </c>
      <c r="CT133" s="80">
        <f t="shared" si="271"/>
        <v>0.15032068412613575</v>
      </c>
      <c r="CU133" s="80">
        <f t="shared" si="272"/>
        <v>1.9735682819383262E-3</v>
      </c>
      <c r="CV133" s="80">
        <f t="shared" si="273"/>
        <v>0.12157481565288157</v>
      </c>
      <c r="CW133" s="80">
        <f t="shared" si="274"/>
        <v>0.18189145716456184</v>
      </c>
      <c r="CX133" s="80">
        <f t="shared" si="275"/>
        <v>0.11294166240446345</v>
      </c>
      <c r="CY133" s="80">
        <f t="shared" si="276"/>
        <v>4.2889294662193725E-2</v>
      </c>
      <c r="CZ133" s="80">
        <f t="shared" si="277"/>
        <v>4.0789956723171726E-3</v>
      </c>
      <c r="DA133" s="80">
        <f t="shared" si="278"/>
        <v>5.7772110161550538E-3</v>
      </c>
      <c r="DB133" s="80">
        <f t="shared" si="279"/>
        <v>1.7958755495548941</v>
      </c>
      <c r="DC133" s="80"/>
      <c r="DD133" s="80">
        <f t="shared" si="280"/>
        <v>0.46356052265216291</v>
      </c>
      <c r="DE133" s="80">
        <f t="shared" si="281"/>
        <v>1.017759315557403E-2</v>
      </c>
      <c r="DF133" s="80">
        <f t="shared" si="282"/>
        <v>0.18022026168970601</v>
      </c>
      <c r="DG133" s="80">
        <f t="shared" si="283"/>
        <v>8.3703285655508025E-2</v>
      </c>
      <c r="DH133" s="80">
        <f t="shared" si="284"/>
        <v>1.0989449031852307E-3</v>
      </c>
      <c r="DI133" s="80">
        <f t="shared" si="285"/>
        <v>6.7696681812397172E-2</v>
      </c>
      <c r="DJ133" s="80">
        <f t="shared" si="286"/>
        <v>0.1012828852253395</v>
      </c>
      <c r="DK133" s="80">
        <f t="shared" si="287"/>
        <v>6.2889470505044689E-2</v>
      </c>
      <c r="DL133" s="80">
        <f t="shared" si="288"/>
        <v>2.3882108463932142E-2</v>
      </c>
      <c r="DM133" s="80">
        <f t="shared" si="289"/>
        <v>2.2713131059266035E-3</v>
      </c>
      <c r="DN133" s="80">
        <f t="shared" si="290"/>
        <v>3.2169328312237058E-3</v>
      </c>
      <c r="DO133" s="80">
        <f t="shared" si="291"/>
        <v>0.99999999999999989</v>
      </c>
      <c r="DP133" s="80">
        <f t="shared" si="292"/>
        <v>44.713802086349844</v>
      </c>
      <c r="DQ133" s="80">
        <f t="shared" si="293"/>
        <v>0.68586968642390778</v>
      </c>
      <c r="DR133" s="80">
        <f t="shared" si="294"/>
        <v>7.7242021662819169E-2</v>
      </c>
      <c r="DS133" s="80">
        <f t="shared" si="295"/>
        <v>0.1090613077549259</v>
      </c>
      <c r="DT133" s="80">
        <f t="shared" si="296"/>
        <v>0.12095247639408514</v>
      </c>
      <c r="DU133" s="80">
        <f t="shared" si="297"/>
        <v>1.9242290748898679E-3</v>
      </c>
      <c r="DV133" s="80">
        <f t="shared" si="298"/>
        <v>0.24687130933595336</v>
      </c>
      <c r="DW133" s="80">
        <f t="shared" si="299"/>
        <v>0.40016120576203607</v>
      </c>
      <c r="DX133" s="80">
        <f t="shared" si="300"/>
        <v>1.0326094848408088E-2</v>
      </c>
      <c r="DY133" s="80">
        <f t="shared" si="301"/>
        <v>9.5545458405877108E-4</v>
      </c>
      <c r="DZ133" s="80">
        <f t="shared" si="302"/>
        <v>0</v>
      </c>
      <c r="EA133" s="80">
        <f t="shared" si="303"/>
        <v>1.6533637858410841</v>
      </c>
      <c r="EB133" s="80"/>
      <c r="EC133" s="80">
        <f t="shared" si="304"/>
        <v>1.3717393728478156</v>
      </c>
      <c r="ED133" s="80">
        <f t="shared" si="305"/>
        <v>0.15448404332563834</v>
      </c>
      <c r="EE133" s="80">
        <f t="shared" si="306"/>
        <v>0.32718392326477769</v>
      </c>
      <c r="EF133" s="80">
        <f t="shared" si="307"/>
        <v>0.12095247639408514</v>
      </c>
      <c r="EG133" s="80">
        <f t="shared" si="308"/>
        <v>1.9242290748898679E-3</v>
      </c>
      <c r="EH133" s="80">
        <f t="shared" si="309"/>
        <v>0.24687130933595336</v>
      </c>
      <c r="EI133" s="80">
        <f t="shared" si="310"/>
        <v>0.40016120576203607</v>
      </c>
      <c r="EJ133" s="80">
        <f t="shared" si="311"/>
        <v>1.0326094848408088E-2</v>
      </c>
      <c r="EK133" s="80">
        <f t="shared" si="312"/>
        <v>9.5545458405877108E-4</v>
      </c>
      <c r="EL133" s="80">
        <f t="shared" si="313"/>
        <v>0</v>
      </c>
      <c r="EM133" s="80">
        <f t="shared" si="314"/>
        <v>2.6345981094376629</v>
      </c>
      <c r="EN133" s="80">
        <f t="shared" si="315"/>
        <v>2.2773871956055793</v>
      </c>
      <c r="EO133" s="80"/>
      <c r="EP133" s="80">
        <f t="shared" si="316"/>
        <v>1.5619908417158215</v>
      </c>
      <c r="EQ133" s="80">
        <f t="shared" si="317"/>
        <v>0.17590999109759314</v>
      </c>
      <c r="ER133" s="80">
        <f t="shared" si="318"/>
        <v>0.43800915828417852</v>
      </c>
      <c r="ES133" s="80">
        <f t="shared" si="319"/>
        <v>5.8740493349956902E-2</v>
      </c>
      <c r="ET133" s="80">
        <f t="shared" si="320"/>
        <v>0.49674965163413543</v>
      </c>
      <c r="EU133" s="80">
        <f t="shared" si="321"/>
        <v>0.27545562101667559</v>
      </c>
      <c r="EV133" s="80">
        <f t="shared" si="322"/>
        <v>4.3822146565661545E-3</v>
      </c>
      <c r="EW133" s="80">
        <f t="shared" si="323"/>
        <v>0.56222155884408431</v>
      </c>
      <c r="EX133" s="80">
        <f t="shared" si="324"/>
        <v>0.91132200618055048</v>
      </c>
      <c r="EY133" s="80">
        <f t="shared" si="325"/>
        <v>4.7033032376746629E-2</v>
      </c>
      <c r="EZ133" s="80">
        <f t="shared" si="326"/>
        <v>4.3518800714361996E-3</v>
      </c>
      <c r="FA133" s="80">
        <f t="shared" si="327"/>
        <v>0</v>
      </c>
      <c r="FB133" s="80">
        <f t="shared" si="328"/>
        <v>4.0394167975936091</v>
      </c>
      <c r="FC133" s="80">
        <f t="shared" si="329"/>
        <v>7.4481715115781943E-2</v>
      </c>
      <c r="FD133" s="80">
        <f t="shared" si="330"/>
        <v>0.11709650051588838</v>
      </c>
      <c r="FE133" s="80">
        <f t="shared" si="331"/>
        <v>4.7033032376746629E-2</v>
      </c>
      <c r="FF133" s="80">
        <f t="shared" si="332"/>
        <v>1.1707460973210272E-2</v>
      </c>
      <c r="FG133" s="80">
        <f t="shared" si="333"/>
        <v>0.21315084865548412</v>
      </c>
      <c r="FH133" s="80">
        <f t="shared" si="334"/>
        <v>0</v>
      </c>
      <c r="FI133" s="184">
        <f t="shared" si="335"/>
        <v>0.68646369655185613</v>
      </c>
      <c r="FJ133" s="80">
        <f t="shared" si="336"/>
        <v>7.5606741654451859E-2</v>
      </c>
      <c r="FK133" s="80">
        <f t="shared" si="337"/>
        <v>1.0339617802117491</v>
      </c>
      <c r="FL133" s="80">
        <f t="shared" si="338"/>
        <v>0.68646369655185602</v>
      </c>
      <c r="FM133" s="80">
        <f t="shared" si="339"/>
        <v>2.9606835724422162</v>
      </c>
      <c r="FN133" s="80">
        <f t="shared" si="340"/>
        <v>-2.378419126768534</v>
      </c>
      <c r="FO133" s="80">
        <f t="shared" si="341"/>
        <v>-2.378419126768534</v>
      </c>
      <c r="FP133" s="80">
        <f t="shared" si="342"/>
        <v>0.44713802086349841</v>
      </c>
      <c r="FQ133" s="185">
        <f t="shared" ca="1" si="343"/>
        <v>1477.585283459455</v>
      </c>
      <c r="FR133" s="185">
        <f t="shared" ca="1" si="344"/>
        <v>9.9631335440216127</v>
      </c>
      <c r="FS133" s="80">
        <f t="shared" ca="1" si="345"/>
        <v>0.14775852834594549</v>
      </c>
      <c r="FT133" s="184">
        <f t="shared" ca="1" si="346"/>
        <v>-2.6139310701735541</v>
      </c>
      <c r="FU133" s="184">
        <f t="shared" ca="1" si="347"/>
        <v>5.6702333661589845</v>
      </c>
      <c r="FV133" s="80">
        <f t="shared" si="348"/>
        <v>171.89532966564042</v>
      </c>
      <c r="FW133" s="80">
        <f t="shared" si="349"/>
        <v>2.7072267920903843E-2</v>
      </c>
      <c r="FX133" s="184">
        <f t="shared" si="350"/>
        <v>67.116733314561301</v>
      </c>
      <c r="FY133" s="184">
        <f t="shared" si="351"/>
        <v>310.02150901609838</v>
      </c>
      <c r="FZ133" s="184">
        <f t="shared" si="352"/>
        <v>1.6611494615586205E-3</v>
      </c>
      <c r="GA133" s="184">
        <f t="shared" si="353"/>
        <v>0.39624976735529499</v>
      </c>
      <c r="GB133" s="80">
        <f t="shared" si="354"/>
        <v>0.96273725321386328</v>
      </c>
      <c r="GC133" s="80">
        <f t="shared" si="355"/>
        <v>0.30913219956333199</v>
      </c>
      <c r="GD133" s="80">
        <f t="shared" si="356"/>
        <v>0.13811128989364663</v>
      </c>
      <c r="GE133" s="80">
        <f t="shared" si="357"/>
        <v>0.7653495155524499</v>
      </c>
      <c r="GF133" s="80">
        <f t="shared" si="358"/>
        <v>-2.1540508074719966E-3</v>
      </c>
      <c r="GG133" s="80">
        <f t="shared" si="359"/>
        <v>0.20097390590089365</v>
      </c>
      <c r="GH133" s="80">
        <f t="shared" si="360"/>
        <v>0.86188871010635337</v>
      </c>
      <c r="GI133" s="80">
        <f t="shared" si="361"/>
        <v>0.31073939136138995</v>
      </c>
      <c r="GJ133" s="80">
        <f t="shared" si="362"/>
        <v>-7.4888397662058693E-3</v>
      </c>
      <c r="GK133" s="80">
        <f t="shared" si="363"/>
        <v>1.68434911222821E-2</v>
      </c>
      <c r="GL133" s="80">
        <f t="shared" si="364"/>
        <v>1.68434911222821E-2</v>
      </c>
      <c r="GM133" s="80">
        <f t="shared" si="365"/>
        <v>0.18413041477861156</v>
      </c>
      <c r="GN133" s="80">
        <f t="shared" si="366"/>
        <v>2.0419255663854625E-2</v>
      </c>
      <c r="GO133" s="80">
        <f t="shared" si="367"/>
        <v>0.54180230318022971</v>
      </c>
      <c r="GP133" s="80">
        <f t="shared" si="368"/>
        <v>0.91132200618055048</v>
      </c>
      <c r="GQ133" s="80">
        <f t="shared" si="369"/>
        <v>4.7033032376746629E-2</v>
      </c>
      <c r="GR133" s="80">
        <f t="shared" si="370"/>
        <v>442.51270009259611</v>
      </c>
      <c r="GS133" s="80">
        <f t="shared" si="371"/>
        <v>11.553431506993826</v>
      </c>
      <c r="GT133" s="80">
        <f t="shared" si="372"/>
        <v>2.5551720257052715</v>
      </c>
      <c r="GU133" s="80">
        <f t="shared" si="373"/>
        <v>1.0508144955712928E-5</v>
      </c>
      <c r="GV133" s="80">
        <f t="shared" si="374"/>
        <v>2190.8967728579573</v>
      </c>
      <c r="GW133" s="80">
        <f t="shared" si="375"/>
        <v>-9.1017983627341547E-3</v>
      </c>
      <c r="GX133" s="184">
        <f t="shared" ca="1" si="376"/>
        <v>34.115896013616918</v>
      </c>
      <c r="GY133" s="81" t="e">
        <f>#REF!</f>
        <v>#REF!</v>
      </c>
      <c r="GZ133" s="81" t="e">
        <f>#REF!</f>
        <v>#REF!</v>
      </c>
      <c r="HA133" s="81">
        <f t="shared" si="377"/>
        <v>5.52</v>
      </c>
      <c r="HB133" s="81">
        <f t="shared" si="378"/>
        <v>4.7842989604799939</v>
      </c>
      <c r="HC133" s="81" t="e">
        <f t="shared" si="379"/>
        <v>#REF!</v>
      </c>
      <c r="HD133" s="80">
        <f t="shared" si="380"/>
        <v>442.51270009259611</v>
      </c>
      <c r="HE133" s="80">
        <f t="shared" si="381"/>
        <v>11.553431506993826</v>
      </c>
      <c r="HF133" s="81">
        <f t="shared" si="382"/>
        <v>0.4363740491466217</v>
      </c>
      <c r="HG133" s="81"/>
      <c r="HH133" s="82">
        <f t="shared" si="383"/>
        <v>0.2053561205574598</v>
      </c>
      <c r="HI133" s="82">
        <f t="shared" si="384"/>
        <v>0.56222155884408431</v>
      </c>
      <c r="HJ133" s="82">
        <f t="shared" si="385"/>
        <v>4.7033032376746629E-2</v>
      </c>
      <c r="HK133" s="82">
        <f t="shared" si="386"/>
        <v>0</v>
      </c>
      <c r="HL133" s="82">
        <f t="shared" si="387"/>
        <v>2.7448682739035314E-2</v>
      </c>
      <c r="HM133" s="82">
        <f t="shared" si="388"/>
        <v>0</v>
      </c>
      <c r="HN133" s="82">
        <f t="shared" si="389"/>
        <v>0</v>
      </c>
      <c r="HO133" s="82">
        <f t="shared" si="390"/>
        <v>5.8740493349956902E-2</v>
      </c>
      <c r="HP133" s="82">
        <f t="shared" si="391"/>
        <v>0.41056047554514319</v>
      </c>
      <c r="HQ133" s="82">
        <f t="shared" si="392"/>
        <v>0.26753790016089246</v>
      </c>
      <c r="HR133" s="82">
        <f t="shared" si="393"/>
        <v>0.34668372245100476</v>
      </c>
      <c r="HS133" s="82">
        <f t="shared" si="394"/>
        <v>0.12662912544536725</v>
      </c>
      <c r="HT133" s="82">
        <f t="shared" si="395"/>
        <v>3.0503355906040804E-2</v>
      </c>
      <c r="HU133" s="82">
        <f t="shared" si="396"/>
        <v>1.1141605536662052E-2</v>
      </c>
      <c r="HV133" s="82">
        <f t="shared" si="397"/>
        <v>4.7033032376746629E-2</v>
      </c>
      <c r="HW133" s="82"/>
      <c r="HX133" s="186">
        <f t="shared" si="398"/>
        <v>-8.8210751348628387E-7</v>
      </c>
      <c r="HY133" s="186">
        <f t="shared" si="399"/>
        <v>1.8477604399620918E-12</v>
      </c>
      <c r="HZ133" s="186">
        <f t="shared" si="400"/>
        <v>2.5508210324911279E-5</v>
      </c>
      <c r="IA133" s="186">
        <f t="shared" si="401"/>
        <v>6.688191690534334E-9</v>
      </c>
      <c r="IB133" s="82">
        <f t="shared" si="402"/>
        <v>2.5551720257052715</v>
      </c>
      <c r="IC133" s="82" t="e">
        <f t="shared" ca="1" si="403"/>
        <v>#REF!</v>
      </c>
      <c r="ID133" s="82" t="e">
        <f ca="1">ID$8+ID$9*IE133+ID$10*#REF!+ID$11*EW133/(EW133+EU133)</f>
        <v>#REF!</v>
      </c>
      <c r="IE133" s="82" t="e">
        <f t="shared" ca="1" si="404"/>
        <v>#REF!</v>
      </c>
      <c r="IF133" s="82" t="e">
        <f ca="1">IF$8+IF$9*IE133+IF$10*#REF!+IF$11*(EW133/(EW133+EU133))</f>
        <v>#REF!</v>
      </c>
      <c r="IG133" s="82" t="e">
        <f t="shared" ca="1" si="405"/>
        <v>#REF!</v>
      </c>
      <c r="IH133" s="184">
        <f t="shared" si="406"/>
        <v>2.7072267920903843E-2</v>
      </c>
      <c r="II133" s="187">
        <f t="shared" si="407"/>
        <v>-25</v>
      </c>
      <c r="IJ133" s="187"/>
      <c r="IK133" s="82">
        <f t="shared" si="408"/>
        <v>2.0604076987067241</v>
      </c>
      <c r="IL133" s="187">
        <f t="shared" si="409"/>
        <v>2190.8967728579573</v>
      </c>
      <c r="IM133" s="186">
        <f t="shared" si="410"/>
        <v>1.0664140059049429E-5</v>
      </c>
    </row>
    <row r="134" spans="1:247" ht="14" x14ac:dyDescent="0.2">
      <c r="A134" s="189" t="s">
        <v>234</v>
      </c>
      <c r="F134" s="193">
        <v>49.952193986044534</v>
      </c>
      <c r="G134" s="193">
        <v>1.6748855939234604</v>
      </c>
      <c r="H134" s="193">
        <v>17.337603602553148</v>
      </c>
      <c r="I134" s="193">
        <v>8.4230034872756843</v>
      </c>
      <c r="J134" s="193">
        <v>0.16241314850166888</v>
      </c>
      <c r="K134" s="193">
        <v>4.5171156927026654</v>
      </c>
      <c r="L134" s="193">
        <v>10.658362870422019</v>
      </c>
      <c r="M134" s="193">
        <v>3.8370106333519272</v>
      </c>
      <c r="N134" s="193">
        <v>2.0301643562708609</v>
      </c>
      <c r="O134" s="193">
        <v>0.58874766331854955</v>
      </c>
      <c r="P134" s="193">
        <v>0.81849896563549951</v>
      </c>
      <c r="Q134" s="194">
        <v>1.5</v>
      </c>
      <c r="R134" s="176">
        <f t="shared" ca="1" si="216"/>
        <v>12.472367820217427</v>
      </c>
      <c r="T134" s="4">
        <v>50.235300000000002</v>
      </c>
      <c r="U134" s="4">
        <v>0.92959999999999998</v>
      </c>
      <c r="V134" s="4">
        <v>3.1962999999999999</v>
      </c>
      <c r="W134" s="4">
        <v>7.5187999999999997</v>
      </c>
      <c r="X134" s="4">
        <v>0.28389999999999999</v>
      </c>
      <c r="Y134" s="4">
        <v>14.312099999999999</v>
      </c>
      <c r="Z134" s="4">
        <v>21.235099999999999</v>
      </c>
      <c r="AA134" s="4">
        <v>0.61280000000000001</v>
      </c>
      <c r="AB134" s="4">
        <v>8.2000000000000007E-3</v>
      </c>
      <c r="AC134" s="4">
        <v>5.3600000000000002E-2</v>
      </c>
      <c r="AE134" s="177">
        <f t="shared" ca="1" si="217"/>
        <v>1432.9904598732669</v>
      </c>
      <c r="AF134" s="178">
        <f t="shared" ca="1" si="218"/>
        <v>1159.8404598732668</v>
      </c>
      <c r="AG134" s="178">
        <f t="shared" ca="1" si="219"/>
        <v>7.8689240132466107</v>
      </c>
      <c r="AH134" s="175"/>
      <c r="AI134" s="179">
        <f t="shared" ca="1" si="220"/>
        <v>1461.1764408464001</v>
      </c>
      <c r="AJ134" s="179">
        <f t="shared" ca="1" si="221"/>
        <v>8.4101918283356554</v>
      </c>
      <c r="AK134" s="179"/>
      <c r="AL134" s="179">
        <f t="shared" si="222"/>
        <v>1422.1154013205612</v>
      </c>
      <c r="AM134" s="179">
        <f t="shared" si="223"/>
        <v>5.4885683010249853</v>
      </c>
      <c r="AN134" s="180"/>
      <c r="AO134" s="179">
        <f t="shared" ca="1" si="224"/>
        <v>1428.9088058915552</v>
      </c>
      <c r="AP134" s="179">
        <f t="shared" ca="1" si="225"/>
        <v>1155.7588058915553</v>
      </c>
      <c r="AQ134" s="179">
        <f t="shared" ca="1" si="226"/>
        <v>7.1306380538838381</v>
      </c>
      <c r="AR134" s="179"/>
      <c r="AS134" s="179">
        <f t="shared" ca="1" si="227"/>
        <v>1432.0498830787262</v>
      </c>
      <c r="AT134" s="179">
        <f t="shared" ca="1" si="228"/>
        <v>1158.8998830787264</v>
      </c>
      <c r="AU134" s="181">
        <f t="shared" ca="1" si="229"/>
        <v>7.2551955919963733</v>
      </c>
      <c r="AV134" s="80"/>
      <c r="AW134" s="181">
        <f t="shared" si="230"/>
        <v>1439.5862445044704</v>
      </c>
      <c r="AX134" s="181">
        <f t="shared" si="231"/>
        <v>1166.4362445044703</v>
      </c>
      <c r="AY134" s="181">
        <f t="shared" ca="1" si="232"/>
        <v>1461.1764408464001</v>
      </c>
      <c r="AZ134" s="181">
        <f t="shared" ca="1" si="233"/>
        <v>1188.0264408464</v>
      </c>
      <c r="BA134" s="181">
        <f t="shared" ca="1" si="234"/>
        <v>8.4101918283356554</v>
      </c>
      <c r="BB134" s="181"/>
      <c r="BC134" s="181">
        <f t="shared" si="235"/>
        <v>1422.1154013205612</v>
      </c>
      <c r="BD134" s="181">
        <f t="shared" si="236"/>
        <v>5.4885683010249853</v>
      </c>
      <c r="BE134" s="181">
        <f t="shared" si="237"/>
        <v>1148.9654013205613</v>
      </c>
      <c r="BF134" s="181"/>
      <c r="BG134" s="181">
        <f t="shared" ca="1" si="238"/>
        <v>8.3341903134439921</v>
      </c>
      <c r="BH134" s="181">
        <f t="shared" ca="1" si="239"/>
        <v>8.8153243210554031</v>
      </c>
      <c r="BI134" s="181">
        <f t="shared" ca="1" si="240"/>
        <v>1161.1155691453046</v>
      </c>
      <c r="BJ134" s="181">
        <f t="shared" ca="1" si="241"/>
        <v>1169.0506971730802</v>
      </c>
      <c r="BK134" s="181">
        <f t="shared" ca="1" si="242"/>
        <v>1169.0506971730802</v>
      </c>
      <c r="BL134" s="181"/>
      <c r="BM134" s="181">
        <f t="shared" si="243"/>
        <v>1140.9814711623276</v>
      </c>
      <c r="BN134" s="180"/>
      <c r="BO134" s="182">
        <f t="shared" ca="1" si="244"/>
        <v>0.71988500773294084</v>
      </c>
      <c r="BP134" s="182">
        <f t="shared" ca="1" si="245"/>
        <v>0.68219512612674638</v>
      </c>
      <c r="BQ134" s="182">
        <f t="shared" ca="1" si="246"/>
        <v>6.2101005925840176E-2</v>
      </c>
      <c r="BR134" s="182">
        <f t="shared" ca="1" si="247"/>
        <v>1.3042069338436881E-2</v>
      </c>
      <c r="BS134" s="182">
        <f t="shared" ca="1" si="248"/>
        <v>1.7737118005441994E-2</v>
      </c>
      <c r="BT134" s="182">
        <f t="shared" ca="1" si="249"/>
        <v>7.5619575643750186E-2</v>
      </c>
      <c r="BU134" s="182">
        <f t="shared" si="250"/>
        <v>0.32699407506955769</v>
      </c>
      <c r="BV134" s="181">
        <f t="shared" ca="1" si="251"/>
        <v>1.1776889701097732</v>
      </c>
      <c r="BW134" s="180"/>
      <c r="BX134" s="182">
        <f t="shared" si="252"/>
        <v>0.80790038779223927</v>
      </c>
      <c r="BY134" s="182">
        <f t="shared" si="253"/>
        <v>0.11791300767055057</v>
      </c>
      <c r="BZ134" s="182">
        <f t="shared" si="254"/>
        <v>0</v>
      </c>
      <c r="CA134" s="182">
        <f t="shared" si="255"/>
        <v>4.0401555650541959E-2</v>
      </c>
      <c r="CB134" s="182">
        <f t="shared" si="256"/>
        <v>5.0965987598829421E-2</v>
      </c>
      <c r="CC134" s="182">
        <f t="shared" si="257"/>
        <v>8.0055306294563933E-4</v>
      </c>
      <c r="CD134" s="182">
        <f t="shared" si="258"/>
        <v>1.0179814917751067</v>
      </c>
      <c r="CE134" s="182">
        <f t="shared" si="259"/>
        <v>0.28173409262438082</v>
      </c>
      <c r="CF134" s="180"/>
      <c r="CG134" s="181">
        <f t="shared" ca="1" si="260"/>
        <v>4.7748066727122023</v>
      </c>
      <c r="CH134" s="181">
        <f t="shared" ca="1" si="261"/>
        <v>5.3163050394341944</v>
      </c>
      <c r="CI134" s="181">
        <f t="shared" ca="1" si="262"/>
        <v>7.5989565479272398</v>
      </c>
      <c r="CJ134" s="181">
        <f t="shared" ca="1" si="263"/>
        <v>1186.0112969090264</v>
      </c>
      <c r="CK134" s="183">
        <f t="shared" ca="1" si="264"/>
        <v>0.27707991868232967</v>
      </c>
      <c r="CL134" s="79"/>
      <c r="CM134" s="181">
        <f t="shared" si="265"/>
        <v>-0.66231362283307904</v>
      </c>
      <c r="CN134" s="181">
        <f t="shared" si="266"/>
        <v>-0.95562474416575582</v>
      </c>
      <c r="CO134" s="181">
        <f t="shared" ca="1" si="267"/>
        <v>867.84467842002766</v>
      </c>
      <c r="CP134" s="184"/>
      <c r="CQ134" s="80">
        <f t="shared" si="268"/>
        <v>0.83136849370042654</v>
      </c>
      <c r="CR134" s="80">
        <f t="shared" si="269"/>
        <v>2.0967836195880014E-2</v>
      </c>
      <c r="CS134" s="80">
        <f t="shared" si="270"/>
        <v>0.34008304356671959</v>
      </c>
      <c r="CT134" s="80">
        <f t="shared" si="271"/>
        <v>0.11723626357445445</v>
      </c>
      <c r="CU134" s="80">
        <f t="shared" si="272"/>
        <v>2.289524560375949E-3</v>
      </c>
      <c r="CV134" s="80">
        <f t="shared" si="273"/>
        <v>0.11207500155572754</v>
      </c>
      <c r="CW134" s="80">
        <f t="shared" si="274"/>
        <v>0.19006521112644345</v>
      </c>
      <c r="CX134" s="80">
        <f t="shared" si="275"/>
        <v>0.12381667416981995</v>
      </c>
      <c r="CY134" s="80">
        <f t="shared" si="276"/>
        <v>4.3105107568704851E-2</v>
      </c>
      <c r="CZ134" s="80">
        <f t="shared" si="277"/>
        <v>7.7467715185910039E-3</v>
      </c>
      <c r="DA134" s="80">
        <f t="shared" si="278"/>
        <v>1.153327131946567E-2</v>
      </c>
      <c r="DB134" s="80">
        <f t="shared" si="279"/>
        <v>1.8002871988566087</v>
      </c>
      <c r="DC134" s="80"/>
      <c r="DD134" s="80">
        <f t="shared" si="280"/>
        <v>0.4617977032933645</v>
      </c>
      <c r="DE134" s="80">
        <f t="shared" si="281"/>
        <v>1.1646939560086314E-2</v>
      </c>
      <c r="DF134" s="80">
        <f t="shared" si="282"/>
        <v>0.18890488350009477</v>
      </c>
      <c r="DG134" s="80">
        <f t="shared" si="283"/>
        <v>6.5120867186587272E-2</v>
      </c>
      <c r="DH134" s="80">
        <f t="shared" si="284"/>
        <v>1.271755174302224E-3</v>
      </c>
      <c r="DI134" s="80">
        <f t="shared" si="285"/>
        <v>6.225395682805953E-2</v>
      </c>
      <c r="DJ134" s="80">
        <f t="shared" si="286"/>
        <v>0.10557493895816007</v>
      </c>
      <c r="DK134" s="80">
        <f t="shared" si="287"/>
        <v>6.8776067645461181E-2</v>
      </c>
      <c r="DL134" s="80">
        <f t="shared" si="288"/>
        <v>2.3943461685491958E-2</v>
      </c>
      <c r="DM134" s="80">
        <f t="shared" si="289"/>
        <v>4.3030753779236463E-3</v>
      </c>
      <c r="DN134" s="80">
        <f t="shared" si="290"/>
        <v>6.4063507904686739E-3</v>
      </c>
      <c r="DO134" s="80">
        <f t="shared" si="291"/>
        <v>1.0000000000000002</v>
      </c>
      <c r="DP134" s="80">
        <f t="shared" si="292"/>
        <v>48.874616557586734</v>
      </c>
      <c r="DQ134" s="80">
        <f t="shared" si="293"/>
        <v>0.8360803071684284</v>
      </c>
      <c r="DR134" s="80">
        <f t="shared" si="294"/>
        <v>1.1637631010981636E-2</v>
      </c>
      <c r="DS134" s="80">
        <f t="shared" si="295"/>
        <v>3.134826060944871E-2</v>
      </c>
      <c r="DT134" s="80">
        <f t="shared" si="296"/>
        <v>0.10465103331551755</v>
      </c>
      <c r="DU134" s="80">
        <f t="shared" si="297"/>
        <v>4.0021145374449334E-3</v>
      </c>
      <c r="DV134" s="80">
        <f t="shared" si="298"/>
        <v>0.35510018757257267</v>
      </c>
      <c r="DW134" s="80">
        <f t="shared" si="299"/>
        <v>0.37867483157207715</v>
      </c>
      <c r="DX134" s="80">
        <f t="shared" si="300"/>
        <v>9.8872358173507438E-3</v>
      </c>
      <c r="DY134" s="80">
        <f t="shared" si="301"/>
        <v>8.7052528769799152E-5</v>
      </c>
      <c r="DZ134" s="80">
        <f t="shared" si="302"/>
        <v>3.5263575489709748E-4</v>
      </c>
      <c r="EA134" s="80">
        <f t="shared" si="303"/>
        <v>1.7318212898874885</v>
      </c>
      <c r="EB134" s="80"/>
      <c r="EC134" s="80">
        <f t="shared" si="304"/>
        <v>1.6721606143368568</v>
      </c>
      <c r="ED134" s="80">
        <f t="shared" si="305"/>
        <v>2.3275262021963273E-2</v>
      </c>
      <c r="EE134" s="80">
        <f t="shared" si="306"/>
        <v>9.4044781828346136E-2</v>
      </c>
      <c r="EF134" s="80">
        <f t="shared" si="307"/>
        <v>0.10465103331551755</v>
      </c>
      <c r="EG134" s="80">
        <f t="shared" si="308"/>
        <v>4.0021145374449334E-3</v>
      </c>
      <c r="EH134" s="80">
        <f t="shared" si="309"/>
        <v>0.35510018757257267</v>
      </c>
      <c r="EI134" s="80">
        <f t="shared" si="310"/>
        <v>0.37867483157207715</v>
      </c>
      <c r="EJ134" s="80">
        <f t="shared" si="311"/>
        <v>9.8872358173507438E-3</v>
      </c>
      <c r="EK134" s="80">
        <f t="shared" si="312"/>
        <v>8.7052528769799152E-5</v>
      </c>
      <c r="EL134" s="80">
        <f t="shared" si="313"/>
        <v>1.0579072646912924E-3</v>
      </c>
      <c r="EM134" s="80">
        <f t="shared" si="314"/>
        <v>2.6429410207955906</v>
      </c>
      <c r="EN134" s="80">
        <f t="shared" si="315"/>
        <v>2.2701982196310424</v>
      </c>
      <c r="EO134" s="80"/>
      <c r="EP134" s="80">
        <f t="shared" si="316"/>
        <v>1.8980680248023412</v>
      </c>
      <c r="EQ134" s="80">
        <f t="shared" si="317"/>
        <v>2.6419729201853519E-2</v>
      </c>
      <c r="ER134" s="80">
        <f t="shared" si="318"/>
        <v>0.10193197519765884</v>
      </c>
      <c r="ES134" s="80">
        <f t="shared" si="319"/>
        <v>4.0401555650541959E-2</v>
      </c>
      <c r="ET134" s="80">
        <f t="shared" si="320"/>
        <v>0.1423335308482008</v>
      </c>
      <c r="EU134" s="80">
        <f t="shared" si="321"/>
        <v>0.23757858951543684</v>
      </c>
      <c r="EV134" s="80">
        <f t="shared" si="322"/>
        <v>9.0855932976669999E-3</v>
      </c>
      <c r="EW134" s="80">
        <f t="shared" si="323"/>
        <v>0.80614781361790366</v>
      </c>
      <c r="EX134" s="80">
        <f t="shared" si="324"/>
        <v>0.85966692845401438</v>
      </c>
      <c r="EY134" s="80">
        <f t="shared" si="325"/>
        <v>4.4891970299243869E-2</v>
      </c>
      <c r="EZ134" s="80">
        <f t="shared" si="326"/>
        <v>3.9525299165515628E-4</v>
      </c>
      <c r="FA134" s="80">
        <f t="shared" si="327"/>
        <v>1.6011061258912787E-3</v>
      </c>
      <c r="FB134" s="80">
        <f t="shared" si="328"/>
        <v>4.0261885391542078</v>
      </c>
      <c r="FC134" s="80">
        <f t="shared" si="329"/>
        <v>5.1981825316762417E-2</v>
      </c>
      <c r="FD134" s="80">
        <f t="shared" si="330"/>
        <v>7.8054583583041293E-2</v>
      </c>
      <c r="FE134" s="80">
        <f t="shared" si="331"/>
        <v>4.0401555650541959E-2</v>
      </c>
      <c r="FF134" s="80">
        <f t="shared" si="332"/>
        <v>0</v>
      </c>
      <c r="FG134" s="80">
        <f t="shared" si="333"/>
        <v>5.0965987598829421E-2</v>
      </c>
      <c r="FH134" s="80">
        <f t="shared" si="334"/>
        <v>8.0055306294563933E-4</v>
      </c>
      <c r="FI134" s="184">
        <f t="shared" si="335"/>
        <v>0.80790038779223927</v>
      </c>
      <c r="FJ134" s="80">
        <f t="shared" si="336"/>
        <v>0.11791300767055057</v>
      </c>
      <c r="FK134" s="80">
        <f t="shared" si="337"/>
        <v>1.0179814917751069</v>
      </c>
      <c r="FL134" s="80">
        <f t="shared" si="338"/>
        <v>0.80790038779223927</v>
      </c>
      <c r="FM134" s="80">
        <f t="shared" si="339"/>
        <v>2.6797808234062916</v>
      </c>
      <c r="FN134" s="80">
        <f t="shared" si="340"/>
        <v>-2.9611148024234852</v>
      </c>
      <c r="FO134" s="80">
        <f t="shared" si="341"/>
        <v>-2.9611148024234852</v>
      </c>
      <c r="FP134" s="80">
        <f t="shared" si="342"/>
        <v>0.48874616557586731</v>
      </c>
      <c r="FQ134" s="185">
        <f t="shared" ca="1" si="343"/>
        <v>1461.1764408464001</v>
      </c>
      <c r="FR134" s="185">
        <f t="shared" ca="1" si="344"/>
        <v>8.4101918283356554</v>
      </c>
      <c r="FS134" s="80">
        <f t="shared" ca="1" si="345"/>
        <v>0.14611764408464001</v>
      </c>
      <c r="FT134" s="184">
        <f t="shared" ca="1" si="346"/>
        <v>-2.5770020061094181</v>
      </c>
      <c r="FU134" s="184">
        <f t="shared" ca="1" si="347"/>
        <v>5.6771843385924354</v>
      </c>
      <c r="FV134" s="80">
        <f t="shared" si="348"/>
        <v>175.71868953824898</v>
      </c>
      <c r="FW134" s="80">
        <f t="shared" si="349"/>
        <v>8.6053472146440824E-2</v>
      </c>
      <c r="FX134" s="184">
        <f t="shared" si="350"/>
        <v>77.237464837316637</v>
      </c>
      <c r="FY134" s="184">
        <f t="shared" si="351"/>
        <v>314.44093512868216</v>
      </c>
      <c r="FZ134" s="184">
        <f t="shared" si="352"/>
        <v>1.6611494615586205E-3</v>
      </c>
      <c r="GA134" s="184">
        <f t="shared" si="353"/>
        <v>0.28173409262438082</v>
      </c>
      <c r="GB134" s="80">
        <f t="shared" si="354"/>
        <v>0.91364449205092524</v>
      </c>
      <c r="GC134" s="80">
        <f t="shared" si="355"/>
        <v>0.12040421629504917</v>
      </c>
      <c r="GD134" s="80">
        <f t="shared" si="356"/>
        <v>0.13018476890864994</v>
      </c>
      <c r="GE134" s="80">
        <f t="shared" si="357"/>
        <v>0.93317871514760453</v>
      </c>
      <c r="GF134" s="80">
        <f t="shared" si="358"/>
        <v>5.8565862668973567E-2</v>
      </c>
      <c r="GG134" s="80">
        <f t="shared" si="359"/>
        <v>0.18559676419867444</v>
      </c>
      <c r="GH134" s="80">
        <f t="shared" si="360"/>
        <v>0.86981523109135006</v>
      </c>
      <c r="GI134" s="80">
        <f t="shared" si="361"/>
        <v>0.36565826712346999</v>
      </c>
      <c r="GJ134" s="80">
        <f t="shared" si="362"/>
        <v>-1.6027302846081184E-2</v>
      </c>
      <c r="GK134" s="80">
        <f t="shared" si="363"/>
        <v>3.0279250854795679E-2</v>
      </c>
      <c r="GL134" s="80">
        <f t="shared" si="364"/>
        <v>3.0279250854795679E-2</v>
      </c>
      <c r="GM134" s="80">
        <f t="shared" si="365"/>
        <v>0.15531751334387875</v>
      </c>
      <c r="GN134" s="80">
        <f t="shared" si="366"/>
        <v>5.6076257094279082E-2</v>
      </c>
      <c r="GO134" s="80">
        <f t="shared" si="367"/>
        <v>0.75007155652362456</v>
      </c>
      <c r="GP134" s="80">
        <f t="shared" si="368"/>
        <v>0.85966692845401438</v>
      </c>
      <c r="GQ134" s="80">
        <f t="shared" si="369"/>
        <v>4.4891970299243869E-2</v>
      </c>
      <c r="GR134" s="80">
        <f t="shared" si="370"/>
        <v>440.04479416137292</v>
      </c>
      <c r="GS134" s="80">
        <f t="shared" si="371"/>
        <v>11.833772040399451</v>
      </c>
      <c r="GT134" s="80">
        <f t="shared" si="372"/>
        <v>2.1984105178220079</v>
      </c>
      <c r="GU134" s="80">
        <f t="shared" si="373"/>
        <v>9.0409632545430068E-6</v>
      </c>
      <c r="GV134" s="80">
        <f t="shared" si="374"/>
        <v>1842.5498404005095</v>
      </c>
      <c r="GW134" s="80">
        <f t="shared" si="375"/>
        <v>-8.0214328080203574E-3</v>
      </c>
      <c r="GX134" s="184">
        <f t="shared" ca="1" si="376"/>
        <v>20.57358154792724</v>
      </c>
      <c r="GY134" s="81" t="e">
        <f>#REF!</f>
        <v>#REF!</v>
      </c>
      <c r="GZ134" s="81" t="e">
        <f>#REF!</f>
        <v>#REF!</v>
      </c>
      <c r="HA134" s="81">
        <f t="shared" si="377"/>
        <v>5.8671749896227876</v>
      </c>
      <c r="HB134" s="81">
        <f t="shared" si="378"/>
        <v>4.7595286485956976</v>
      </c>
      <c r="HC134" s="81" t="e">
        <f t="shared" si="379"/>
        <v>#REF!</v>
      </c>
      <c r="HD134" s="80">
        <f t="shared" si="380"/>
        <v>440.04479416137292</v>
      </c>
      <c r="HE134" s="80">
        <f t="shared" si="381"/>
        <v>11.833772040399451</v>
      </c>
      <c r="HF134" s="81">
        <f t="shared" si="382"/>
        <v>-0.80197673247312196</v>
      </c>
      <c r="HG134" s="81"/>
      <c r="HH134" s="82">
        <f t="shared" si="383"/>
        <v>0.19468235749634144</v>
      </c>
      <c r="HI134" s="82">
        <f t="shared" si="384"/>
        <v>0.80614781361790366</v>
      </c>
      <c r="HJ134" s="82">
        <f t="shared" si="385"/>
        <v>4.4891970299243869E-2</v>
      </c>
      <c r="HK134" s="82">
        <f t="shared" si="386"/>
        <v>0</v>
      </c>
      <c r="HL134" s="82">
        <f t="shared" si="387"/>
        <v>7.0898550175185482E-3</v>
      </c>
      <c r="HM134" s="82">
        <f t="shared" si="388"/>
        <v>0</v>
      </c>
      <c r="HN134" s="82">
        <f t="shared" si="389"/>
        <v>0</v>
      </c>
      <c r="HO134" s="82">
        <f t="shared" si="390"/>
        <v>4.0401555650541959E-2</v>
      </c>
      <c r="HP134" s="82">
        <f t="shared" si="391"/>
        <v>9.484212018014028E-2</v>
      </c>
      <c r="HQ134" s="82">
        <f t="shared" si="392"/>
        <v>0.19452087188738276</v>
      </c>
      <c r="HR134" s="82">
        <f t="shared" si="393"/>
        <v>0.610339689489384</v>
      </c>
      <c r="HS134" s="82">
        <f t="shared" si="394"/>
        <v>0.14739526376697151</v>
      </c>
      <c r="HT134" s="82">
        <f t="shared" si="395"/>
        <v>7.6875815018333613E-2</v>
      </c>
      <c r="HU134" s="82">
        <f t="shared" si="396"/>
        <v>1.8565286228408188E-2</v>
      </c>
      <c r="HV134" s="82">
        <f t="shared" si="397"/>
        <v>4.4891970299243869E-2</v>
      </c>
      <c r="HW134" s="82"/>
      <c r="HX134" s="186">
        <f t="shared" si="398"/>
        <v>-8.7959940350210553E-7</v>
      </c>
      <c r="HY134" s="186">
        <f t="shared" si="399"/>
        <v>1.6167907168691175E-12</v>
      </c>
      <c r="HZ134" s="186">
        <f t="shared" si="400"/>
        <v>2.7313712762409374E-5</v>
      </c>
      <c r="IA134" s="186">
        <f t="shared" si="401"/>
        <v>7.6724608600075847E-9</v>
      </c>
      <c r="IB134" s="82">
        <f t="shared" si="402"/>
        <v>2.1984105178220079</v>
      </c>
      <c r="IC134" s="82" t="e">
        <f t="shared" ca="1" si="403"/>
        <v>#REF!</v>
      </c>
      <c r="ID134" s="82" t="e">
        <f ca="1">ID$8+ID$9*IE134+ID$10*#REF!+ID$11*EW134/(EW134+EU134)</f>
        <v>#REF!</v>
      </c>
      <c r="IE134" s="82" t="e">
        <f t="shared" ca="1" si="404"/>
        <v>#REF!</v>
      </c>
      <c r="IF134" s="82" t="e">
        <f ca="1">IF$8+IF$9*IE134+IF$10*#REF!+IF$11*(EW134/(EW134+EU134))</f>
        <v>#REF!</v>
      </c>
      <c r="IG134" s="82" t="e">
        <f t="shared" ca="1" si="405"/>
        <v>#REF!</v>
      </c>
      <c r="IH134" s="184">
        <f t="shared" si="406"/>
        <v>8.6053472146440824E-2</v>
      </c>
      <c r="II134" s="187">
        <f t="shared" si="407"/>
        <v>-25</v>
      </c>
      <c r="IJ134" s="187"/>
      <c r="IK134" s="82">
        <f t="shared" si="408"/>
        <v>2.0761095719827733</v>
      </c>
      <c r="IL134" s="187">
        <f t="shared" si="409"/>
        <v>1842.5498404005095</v>
      </c>
      <c r="IM134" s="186">
        <f t="shared" si="410"/>
        <v>1.262038232727599E-5</v>
      </c>
    </row>
    <row r="135" spans="1:247" ht="14" x14ac:dyDescent="0.2">
      <c r="A135" s="189" t="s">
        <v>234</v>
      </c>
      <c r="F135" s="193">
        <v>49.952193986044534</v>
      </c>
      <c r="G135" s="193">
        <v>1.6748855939234604</v>
      </c>
      <c r="H135" s="193">
        <v>17.337603602553148</v>
      </c>
      <c r="I135" s="193">
        <v>8.4230034872756843</v>
      </c>
      <c r="J135" s="193">
        <v>0.16241314850166888</v>
      </c>
      <c r="K135" s="193">
        <v>4.5171156927026654</v>
      </c>
      <c r="L135" s="193">
        <v>10.658362870422019</v>
      </c>
      <c r="M135" s="193">
        <v>3.8370106333519272</v>
      </c>
      <c r="N135" s="193">
        <v>2.0301643562708609</v>
      </c>
      <c r="O135" s="193">
        <v>0.58874766331854955</v>
      </c>
      <c r="P135" s="193">
        <v>0.81849896563549951</v>
      </c>
      <c r="Q135" s="194">
        <v>1.5</v>
      </c>
      <c r="R135" s="176">
        <f t="shared" ca="1" si="216"/>
        <v>11.262396667710716</v>
      </c>
      <c r="T135" s="4">
        <v>49.902500000000003</v>
      </c>
      <c r="U135" s="4">
        <v>0.86099999999999999</v>
      </c>
      <c r="V135" s="4">
        <v>3.2505999999999999</v>
      </c>
      <c r="W135" s="4">
        <v>7.7904999999999998</v>
      </c>
      <c r="X135" s="4">
        <v>0.26279999999999998</v>
      </c>
      <c r="Y135" s="4">
        <v>14.3344</v>
      </c>
      <c r="Z135" s="4">
        <v>21.3857</v>
      </c>
      <c r="AA135" s="4">
        <v>0.60519999999999996</v>
      </c>
      <c r="AB135" s="4">
        <v>1.8100000000000002E-2</v>
      </c>
      <c r="AC135" s="4">
        <v>4.4200000000000003E-2</v>
      </c>
      <c r="AE135" s="177">
        <f t="shared" ca="1" si="217"/>
        <v>1423.0322962495236</v>
      </c>
      <c r="AF135" s="178">
        <f t="shared" ca="1" si="218"/>
        <v>1149.8822962495237</v>
      </c>
      <c r="AG135" s="178">
        <f t="shared" ca="1" si="219"/>
        <v>6.7611433870212299</v>
      </c>
      <c r="AH135" s="175"/>
      <c r="AI135" s="179">
        <f t="shared" ca="1" si="220"/>
        <v>1449.0545430434006</v>
      </c>
      <c r="AJ135" s="179">
        <f t="shared" ca="1" si="221"/>
        <v>6.9954777754363127</v>
      </c>
      <c r="AK135" s="179"/>
      <c r="AL135" s="179">
        <f t="shared" si="222"/>
        <v>1414.6949093676749</v>
      </c>
      <c r="AM135" s="179">
        <f t="shared" si="223"/>
        <v>4.489197128965829</v>
      </c>
      <c r="AN135" s="180"/>
      <c r="AO135" s="179">
        <f t="shared" ca="1" si="224"/>
        <v>1417.6320502514106</v>
      </c>
      <c r="AP135" s="179">
        <f t="shared" ca="1" si="225"/>
        <v>1144.4820502514108</v>
      </c>
      <c r="AQ135" s="179">
        <f t="shared" ca="1" si="226"/>
        <v>5.7696918289541399</v>
      </c>
      <c r="AR135" s="179"/>
      <c r="AS135" s="179">
        <f t="shared" ca="1" si="227"/>
        <v>1419.7528804859489</v>
      </c>
      <c r="AT135" s="179">
        <f t="shared" ca="1" si="228"/>
        <v>1146.6028804859488</v>
      </c>
      <c r="AU135" s="181">
        <f t="shared" ca="1" si="229"/>
        <v>5.8524250453663713</v>
      </c>
      <c r="AV135" s="80"/>
      <c r="AW135" s="181">
        <f t="shared" si="230"/>
        <v>1429.9002008351906</v>
      </c>
      <c r="AX135" s="181">
        <f t="shared" si="231"/>
        <v>1156.7502008351908</v>
      </c>
      <c r="AY135" s="181">
        <f t="shared" ca="1" si="232"/>
        <v>1449.0545430434006</v>
      </c>
      <c r="AZ135" s="181">
        <f t="shared" ca="1" si="233"/>
        <v>1175.9045430434007</v>
      </c>
      <c r="BA135" s="181">
        <f t="shared" ca="1" si="234"/>
        <v>6.9954777754363127</v>
      </c>
      <c r="BB135" s="181"/>
      <c r="BC135" s="181">
        <f t="shared" si="235"/>
        <v>1414.6949093676749</v>
      </c>
      <c r="BD135" s="181">
        <f t="shared" si="236"/>
        <v>4.489197128965829</v>
      </c>
      <c r="BE135" s="181">
        <f t="shared" si="237"/>
        <v>1141.5449093676748</v>
      </c>
      <c r="BF135" s="181"/>
      <c r="BG135" s="181">
        <f t="shared" ca="1" si="238"/>
        <v>7.0728320877536177</v>
      </c>
      <c r="BH135" s="181">
        <f t="shared" ca="1" si="239"/>
        <v>7.679197840854755</v>
      </c>
      <c r="BI135" s="181">
        <f t="shared" ca="1" si="240"/>
        <v>1149.7469467452997</v>
      </c>
      <c r="BJ135" s="181">
        <f t="shared" ca="1" si="241"/>
        <v>1156.6204463999579</v>
      </c>
      <c r="BK135" s="181">
        <f t="shared" ca="1" si="242"/>
        <v>1156.6204463999579</v>
      </c>
      <c r="BL135" s="181"/>
      <c r="BM135" s="181">
        <f t="shared" si="243"/>
        <v>1135.8242065869235</v>
      </c>
      <c r="BN135" s="180"/>
      <c r="BO135" s="182">
        <f t="shared" ca="1" si="244"/>
        <v>0.73548123881594163</v>
      </c>
      <c r="BP135" s="182">
        <f t="shared" ca="1" si="245"/>
        <v>0.70670510291990984</v>
      </c>
      <c r="BQ135" s="182">
        <f t="shared" ca="1" si="246"/>
        <v>6.2081670554899868E-2</v>
      </c>
      <c r="BR135" s="182">
        <f t="shared" ca="1" si="247"/>
        <v>1.264102007534839E-2</v>
      </c>
      <c r="BS135" s="182">
        <f t="shared" ca="1" si="248"/>
        <v>1.7733238449027671E-2</v>
      </c>
      <c r="BT135" s="182">
        <f t="shared" ca="1" si="249"/>
        <v>7.6744262805423374E-2</v>
      </c>
      <c r="BU135" s="182">
        <f t="shared" si="250"/>
        <v>0.32699407506955769</v>
      </c>
      <c r="BV135" s="181">
        <f t="shared" ca="1" si="251"/>
        <v>1.2028993698741668</v>
      </c>
      <c r="BW135" s="180"/>
      <c r="BX135" s="182">
        <f t="shared" si="252"/>
        <v>0.81105571399002307</v>
      </c>
      <c r="BY135" s="182">
        <f t="shared" si="253"/>
        <v>0.12218995365533497</v>
      </c>
      <c r="BZ135" s="182">
        <f t="shared" si="254"/>
        <v>0</v>
      </c>
      <c r="CA135" s="182">
        <f t="shared" si="255"/>
        <v>3.3844843599182967E-2</v>
      </c>
      <c r="CB135" s="182">
        <f t="shared" si="256"/>
        <v>5.5581675234475547E-2</v>
      </c>
      <c r="CC135" s="182">
        <f t="shared" si="257"/>
        <v>6.6132802605896898E-4</v>
      </c>
      <c r="CD135" s="182">
        <f t="shared" si="258"/>
        <v>1.0233335145050755</v>
      </c>
      <c r="CE135" s="182">
        <f t="shared" si="259"/>
        <v>0.29146072848012639</v>
      </c>
      <c r="CF135" s="180"/>
      <c r="CG135" s="181">
        <f t="shared" ca="1" si="260"/>
        <v>3.9240043585073181</v>
      </c>
      <c r="CH135" s="181">
        <f t="shared" ca="1" si="261"/>
        <v>3.9537084600667782</v>
      </c>
      <c r="CI135" s="181">
        <f t="shared" ca="1" si="262"/>
        <v>7.1207204159444037</v>
      </c>
      <c r="CJ135" s="181">
        <f t="shared" ca="1" si="263"/>
        <v>1170.3325688935333</v>
      </c>
      <c r="CK135" s="183">
        <f t="shared" ca="1" si="264"/>
        <v>0.27436642470984562</v>
      </c>
      <c r="CL135" s="79"/>
      <c r="CM135" s="181">
        <f t="shared" si="265"/>
        <v>-0.96002905835226582</v>
      </c>
      <c r="CN135" s="181">
        <f t="shared" si="266"/>
        <v>-1.2983733655385672</v>
      </c>
      <c r="CO135" s="181">
        <f t="shared" ca="1" si="267"/>
        <v>841.80342189051896</v>
      </c>
      <c r="CP135" s="184"/>
      <c r="CQ135" s="80">
        <f t="shared" si="268"/>
        <v>0.83136849370042654</v>
      </c>
      <c r="CR135" s="80">
        <f t="shared" si="269"/>
        <v>2.0967836195880014E-2</v>
      </c>
      <c r="CS135" s="80">
        <f t="shared" si="270"/>
        <v>0.34008304356671959</v>
      </c>
      <c r="CT135" s="80">
        <f t="shared" si="271"/>
        <v>0.11723626357445445</v>
      </c>
      <c r="CU135" s="80">
        <f t="shared" si="272"/>
        <v>2.289524560375949E-3</v>
      </c>
      <c r="CV135" s="80">
        <f t="shared" si="273"/>
        <v>0.11207500155572754</v>
      </c>
      <c r="CW135" s="80">
        <f t="shared" si="274"/>
        <v>0.19006521112644345</v>
      </c>
      <c r="CX135" s="80">
        <f t="shared" si="275"/>
        <v>0.12381667416981995</v>
      </c>
      <c r="CY135" s="80">
        <f t="shared" si="276"/>
        <v>4.3105107568704851E-2</v>
      </c>
      <c r="CZ135" s="80">
        <f t="shared" si="277"/>
        <v>7.7467715185910039E-3</v>
      </c>
      <c r="DA135" s="80">
        <f t="shared" si="278"/>
        <v>1.153327131946567E-2</v>
      </c>
      <c r="DB135" s="80">
        <f t="shared" si="279"/>
        <v>1.8002871988566087</v>
      </c>
      <c r="DC135" s="80"/>
      <c r="DD135" s="80">
        <f t="shared" si="280"/>
        <v>0.4617977032933645</v>
      </c>
      <c r="DE135" s="80">
        <f t="shared" si="281"/>
        <v>1.1646939560086314E-2</v>
      </c>
      <c r="DF135" s="80">
        <f t="shared" si="282"/>
        <v>0.18890488350009477</v>
      </c>
      <c r="DG135" s="80">
        <f t="shared" si="283"/>
        <v>6.5120867186587272E-2</v>
      </c>
      <c r="DH135" s="80">
        <f t="shared" si="284"/>
        <v>1.271755174302224E-3</v>
      </c>
      <c r="DI135" s="80">
        <f t="shared" si="285"/>
        <v>6.225395682805953E-2</v>
      </c>
      <c r="DJ135" s="80">
        <f t="shared" si="286"/>
        <v>0.10557493895816007</v>
      </c>
      <c r="DK135" s="80">
        <f t="shared" si="287"/>
        <v>6.8776067645461181E-2</v>
      </c>
      <c r="DL135" s="80">
        <f t="shared" si="288"/>
        <v>2.3943461685491958E-2</v>
      </c>
      <c r="DM135" s="80">
        <f t="shared" si="289"/>
        <v>4.3030753779236463E-3</v>
      </c>
      <c r="DN135" s="80">
        <f t="shared" si="290"/>
        <v>6.4063507904686739E-3</v>
      </c>
      <c r="DO135" s="80">
        <f t="shared" si="291"/>
        <v>1.0000000000000002</v>
      </c>
      <c r="DP135" s="80">
        <f t="shared" si="292"/>
        <v>48.874616557586734</v>
      </c>
      <c r="DQ135" s="80">
        <f t="shared" si="293"/>
        <v>0.8305414226345319</v>
      </c>
      <c r="DR135" s="80">
        <f t="shared" si="294"/>
        <v>1.077882992733992E-2</v>
      </c>
      <c r="DS135" s="80">
        <f t="shared" si="295"/>
        <v>3.1880817175194434E-2</v>
      </c>
      <c r="DT135" s="80">
        <f t="shared" si="296"/>
        <v>0.10843271200783894</v>
      </c>
      <c r="DU135" s="80">
        <f t="shared" si="297"/>
        <v>3.7046696035242287E-3</v>
      </c>
      <c r="DV135" s="80">
        <f t="shared" si="298"/>
        <v>0.35565347703972766</v>
      </c>
      <c r="DW135" s="80">
        <f t="shared" si="299"/>
        <v>0.38136040543962452</v>
      </c>
      <c r="DX135" s="80">
        <f t="shared" si="300"/>
        <v>9.7646134410258965E-3</v>
      </c>
      <c r="DY135" s="80">
        <f t="shared" si="301"/>
        <v>1.9215253301626398E-4</v>
      </c>
      <c r="DZ135" s="80">
        <f t="shared" si="302"/>
        <v>2.9079291728454683E-4</v>
      </c>
      <c r="EA135" s="80">
        <f t="shared" si="303"/>
        <v>1.7325998927191082</v>
      </c>
      <c r="EB135" s="80"/>
      <c r="EC135" s="80">
        <f t="shared" si="304"/>
        <v>1.6610828452690638</v>
      </c>
      <c r="ED135" s="80">
        <f t="shared" si="305"/>
        <v>2.1557659854679841E-2</v>
      </c>
      <c r="EE135" s="80">
        <f t="shared" si="306"/>
        <v>9.5642451525583302E-2</v>
      </c>
      <c r="EF135" s="80">
        <f t="shared" si="307"/>
        <v>0.10843271200783894</v>
      </c>
      <c r="EG135" s="80">
        <f t="shared" si="308"/>
        <v>3.7046696035242287E-3</v>
      </c>
      <c r="EH135" s="80">
        <f t="shared" si="309"/>
        <v>0.35565347703972766</v>
      </c>
      <c r="EI135" s="80">
        <f t="shared" si="310"/>
        <v>0.38136040543962452</v>
      </c>
      <c r="EJ135" s="80">
        <f t="shared" si="311"/>
        <v>9.7646134410258965E-3</v>
      </c>
      <c r="EK135" s="80">
        <f t="shared" si="312"/>
        <v>1.9215253301626398E-4</v>
      </c>
      <c r="EL135" s="80">
        <f t="shared" si="313"/>
        <v>8.7237875185364048E-4</v>
      </c>
      <c r="EM135" s="80">
        <f t="shared" si="314"/>
        <v>2.6382633654659382</v>
      </c>
      <c r="EN135" s="80">
        <f t="shared" si="315"/>
        <v>2.2742232934505964</v>
      </c>
      <c r="EO135" s="80"/>
      <c r="EP135" s="80">
        <f t="shared" si="316"/>
        <v>1.8888366495310489</v>
      </c>
      <c r="EQ135" s="80">
        <f t="shared" si="317"/>
        <v>2.4513466096898848E-2</v>
      </c>
      <c r="ER135" s="80">
        <f t="shared" si="318"/>
        <v>0.11116335046895109</v>
      </c>
      <c r="ES135" s="80">
        <f t="shared" si="319"/>
        <v>3.3844843599182967E-2</v>
      </c>
      <c r="ET135" s="80">
        <f t="shared" si="320"/>
        <v>0.14500819406813406</v>
      </c>
      <c r="EU135" s="80">
        <f t="shared" si="321"/>
        <v>0.2466001994202475</v>
      </c>
      <c r="EV135" s="80">
        <f t="shared" si="322"/>
        <v>8.4252459068731873E-3</v>
      </c>
      <c r="EW135" s="80">
        <f t="shared" si="323"/>
        <v>0.80883542188044555</v>
      </c>
      <c r="EX135" s="80">
        <f t="shared" si="324"/>
        <v>0.86729871725055763</v>
      </c>
      <c r="EY135" s="80">
        <f t="shared" si="325"/>
        <v>4.4413822678243751E-2</v>
      </c>
      <c r="EZ135" s="80">
        <f t="shared" si="326"/>
        <v>8.7399553296224467E-4</v>
      </c>
      <c r="FA135" s="80">
        <f t="shared" si="327"/>
        <v>1.322656052117938E-3</v>
      </c>
      <c r="FB135" s="80">
        <f t="shared" si="328"/>
        <v>4.0361283684175282</v>
      </c>
      <c r="FC135" s="80">
        <f t="shared" si="329"/>
        <v>7.138274130209625E-2</v>
      </c>
      <c r="FD135" s="80">
        <f t="shared" si="330"/>
        <v>0.10741492376772932</v>
      </c>
      <c r="FE135" s="80">
        <f t="shared" si="331"/>
        <v>3.3844843599182967E-2</v>
      </c>
      <c r="FF135" s="80">
        <f t="shared" si="332"/>
        <v>0</v>
      </c>
      <c r="FG135" s="80">
        <f t="shared" si="333"/>
        <v>5.5581675234475547E-2</v>
      </c>
      <c r="FH135" s="80">
        <f t="shared" si="334"/>
        <v>6.6132802605896898E-4</v>
      </c>
      <c r="FI135" s="184">
        <f t="shared" si="335"/>
        <v>0.81105571399002307</v>
      </c>
      <c r="FJ135" s="80">
        <f t="shared" si="336"/>
        <v>0.12218995365533497</v>
      </c>
      <c r="FK135" s="80">
        <f t="shared" si="337"/>
        <v>1.0233335145050755</v>
      </c>
      <c r="FL135" s="80">
        <f t="shared" si="338"/>
        <v>0.81105571399002307</v>
      </c>
      <c r="FM135" s="80">
        <f t="shared" si="339"/>
        <v>2.5026991898381246</v>
      </c>
      <c r="FN135" s="80">
        <f t="shared" si="340"/>
        <v>-3.1420944171531504</v>
      </c>
      <c r="FO135" s="80">
        <f t="shared" si="341"/>
        <v>-3.1420944171531504</v>
      </c>
      <c r="FP135" s="80">
        <f t="shared" si="342"/>
        <v>0.48874616557586731</v>
      </c>
      <c r="FQ135" s="185">
        <f t="shared" ca="1" si="343"/>
        <v>1449.0545430434006</v>
      </c>
      <c r="FR135" s="185">
        <f t="shared" ca="1" si="344"/>
        <v>6.9954777754363127</v>
      </c>
      <c r="FS135" s="80">
        <f t="shared" ca="1" si="345"/>
        <v>0.14490545430434007</v>
      </c>
      <c r="FT135" s="184">
        <f t="shared" ca="1" si="346"/>
        <v>-2.5593589528085414</v>
      </c>
      <c r="FU135" s="184">
        <f t="shared" ca="1" si="347"/>
        <v>5.678239330664951</v>
      </c>
      <c r="FV135" s="80">
        <f t="shared" si="348"/>
        <v>174.74971270030534</v>
      </c>
      <c r="FW135" s="80">
        <f t="shared" si="349"/>
        <v>7.9038438703708372E-2</v>
      </c>
      <c r="FX135" s="184">
        <f t="shared" si="350"/>
        <v>76.635221093225624</v>
      </c>
      <c r="FY135" s="184">
        <f t="shared" si="351"/>
        <v>313.73293650264964</v>
      </c>
      <c r="FZ135" s="184">
        <f t="shared" si="352"/>
        <v>1.6611494615586205E-3</v>
      </c>
      <c r="GA135" s="184">
        <f t="shared" si="353"/>
        <v>0.29146072848012639</v>
      </c>
      <c r="GB135" s="80">
        <f t="shared" si="354"/>
        <v>0.92013778583567463</v>
      </c>
      <c r="GC135" s="80">
        <f t="shared" si="355"/>
        <v>0.13106370705029602</v>
      </c>
      <c r="GD135" s="80">
        <f t="shared" si="356"/>
        <v>0.13076061189423868</v>
      </c>
      <c r="GE135" s="80">
        <f t="shared" si="357"/>
        <v>0.9416416903039182</v>
      </c>
      <c r="GF135" s="80">
        <f t="shared" si="358"/>
        <v>4.2411189694678608E-2</v>
      </c>
      <c r="GG135" s="80">
        <f t="shared" si="359"/>
        <v>0.17521745811815126</v>
      </c>
      <c r="GH135" s="80">
        <f t="shared" si="360"/>
        <v>0.86923938810576129</v>
      </c>
      <c r="GI135" s="80">
        <f t="shared" si="361"/>
        <v>0.35040065497794248</v>
      </c>
      <c r="GJ135" s="80">
        <f t="shared" si="362"/>
        <v>-1.3993254165560508E-2</v>
      </c>
      <c r="GK135" s="80">
        <f t="shared" si="363"/>
        <v>2.7661772121327803E-2</v>
      </c>
      <c r="GL135" s="80">
        <f t="shared" si="364"/>
        <v>2.7661772121327803E-2</v>
      </c>
      <c r="GM135" s="80">
        <f t="shared" si="365"/>
        <v>0.14755568599682345</v>
      </c>
      <c r="GN135" s="80">
        <f t="shared" si="366"/>
        <v>5.220044204299757E-2</v>
      </c>
      <c r="GO135" s="80">
        <f t="shared" si="367"/>
        <v>0.75663497983744799</v>
      </c>
      <c r="GP135" s="80">
        <f t="shared" si="368"/>
        <v>0.86729871725055763</v>
      </c>
      <c r="GQ135" s="80">
        <f t="shared" si="369"/>
        <v>4.4413822678243751E-2</v>
      </c>
      <c r="GR135" s="80">
        <f t="shared" si="370"/>
        <v>440.31071824575253</v>
      </c>
      <c r="GS135" s="80">
        <f t="shared" si="371"/>
        <v>11.834816373003893</v>
      </c>
      <c r="GT135" s="80">
        <f t="shared" si="372"/>
        <v>2.22608591891633</v>
      </c>
      <c r="GU135" s="80">
        <f t="shared" si="373"/>
        <v>9.1547783415434073E-6</v>
      </c>
      <c r="GV135" s="80">
        <f t="shared" si="374"/>
        <v>1865.5876846923982</v>
      </c>
      <c r="GW135" s="80">
        <f t="shared" si="375"/>
        <v>-8.1230953529263222E-3</v>
      </c>
      <c r="GX135" s="184">
        <f t="shared" ca="1" si="376"/>
        <v>20.09534541594439</v>
      </c>
      <c r="GY135" s="81" t="e">
        <f>#REF!</f>
        <v>#REF!</v>
      </c>
      <c r="GZ135" s="81" t="e">
        <f>#REF!</f>
        <v>#REF!</v>
      </c>
      <c r="HA135" s="81">
        <f t="shared" si="377"/>
        <v>5.8671749896227876</v>
      </c>
      <c r="HB135" s="81">
        <f t="shared" si="378"/>
        <v>4.7595286485956976</v>
      </c>
      <c r="HC135" s="81" t="e">
        <f t="shared" si="379"/>
        <v>#REF!</v>
      </c>
      <c r="HD135" s="80">
        <f t="shared" si="380"/>
        <v>440.31071824575253</v>
      </c>
      <c r="HE135" s="80">
        <f t="shared" si="381"/>
        <v>11.834816373003893</v>
      </c>
      <c r="HF135" s="81">
        <f t="shared" si="382"/>
        <v>-1.1705704550650751</v>
      </c>
      <c r="HG135" s="81"/>
      <c r="HH135" s="82">
        <f t="shared" si="383"/>
        <v>0.18364270402502444</v>
      </c>
      <c r="HI135" s="82">
        <f t="shared" si="384"/>
        <v>0.80883542188044555</v>
      </c>
      <c r="HJ135" s="82">
        <f t="shared" si="385"/>
        <v>4.4413822678243751E-2</v>
      </c>
      <c r="HK135" s="82">
        <f t="shared" si="386"/>
        <v>0</v>
      </c>
      <c r="HL135" s="82">
        <f t="shared" si="387"/>
        <v>2.6968918623852499E-2</v>
      </c>
      <c r="HM135" s="82">
        <f t="shared" si="388"/>
        <v>0</v>
      </c>
      <c r="HN135" s="82">
        <f t="shared" si="389"/>
        <v>0</v>
      </c>
      <c r="HO135" s="82">
        <f t="shared" si="390"/>
        <v>3.3844843599182967E-2</v>
      </c>
      <c r="HP135" s="82">
        <f t="shared" si="391"/>
        <v>8.4194431845098602E-2</v>
      </c>
      <c r="HQ135" s="82">
        <f t="shared" si="392"/>
        <v>0.18503451031475504</v>
      </c>
      <c r="HR135" s="82">
        <f t="shared" si="393"/>
        <v>0.61622422945750432</v>
      </c>
      <c r="HS135" s="82">
        <f t="shared" si="394"/>
        <v>0.13991113732410226</v>
      </c>
      <c r="HT135" s="82">
        <f t="shared" si="395"/>
        <v>7.1951233129990827E-2</v>
      </c>
      <c r="HU135" s="82">
        <f t="shared" si="396"/>
        <v>1.6336226941207708E-2</v>
      </c>
      <c r="HV135" s="82">
        <f t="shared" si="397"/>
        <v>4.4413822678243751E-2</v>
      </c>
      <c r="HW135" s="82"/>
      <c r="HX135" s="186">
        <f t="shared" si="398"/>
        <v>-8.7929128091426822E-7</v>
      </c>
      <c r="HY135" s="186">
        <f t="shared" si="399"/>
        <v>1.6320472186383701E-12</v>
      </c>
      <c r="HZ135" s="186">
        <f t="shared" si="400"/>
        <v>2.7252482010432777E-5</v>
      </c>
      <c r="IA135" s="186">
        <f t="shared" si="401"/>
        <v>7.6527487744981045E-9</v>
      </c>
      <c r="IB135" s="82">
        <f t="shared" si="402"/>
        <v>2.22608591891633</v>
      </c>
      <c r="IC135" s="82" t="e">
        <f t="shared" ca="1" si="403"/>
        <v>#REF!</v>
      </c>
      <c r="ID135" s="82" t="e">
        <f ca="1">ID$8+ID$9*IE135+ID$10*#REF!+ID$11*EW135/(EW135+EU135)</f>
        <v>#REF!</v>
      </c>
      <c r="IE135" s="82" t="e">
        <f t="shared" ca="1" si="404"/>
        <v>#REF!</v>
      </c>
      <c r="IF135" s="82" t="e">
        <f ca="1">IF$8+IF$9*IE135+IF$10*#REF!+IF$11*(EW135/(EW135+EU135))</f>
        <v>#REF!</v>
      </c>
      <c r="IG135" s="82" t="e">
        <f t="shared" ca="1" si="405"/>
        <v>#REF!</v>
      </c>
      <c r="IH135" s="184">
        <f t="shared" si="406"/>
        <v>7.9038438703708372E-2</v>
      </c>
      <c r="II135" s="187">
        <f t="shared" si="407"/>
        <v>-25</v>
      </c>
      <c r="IJ135" s="187"/>
      <c r="IK135" s="82">
        <f t="shared" si="408"/>
        <v>2.0761680650519478</v>
      </c>
      <c r="IL135" s="187">
        <f t="shared" si="409"/>
        <v>1865.5876846923982</v>
      </c>
      <c r="IM135" s="186">
        <f t="shared" si="410"/>
        <v>1.2468628877942124E-5</v>
      </c>
    </row>
    <row r="136" spans="1:247" ht="14" x14ac:dyDescent="0.2">
      <c r="A136" s="189" t="s">
        <v>234</v>
      </c>
      <c r="F136" s="193">
        <v>49.952193986044534</v>
      </c>
      <c r="G136" s="193">
        <v>1.6748855939234604</v>
      </c>
      <c r="H136" s="193">
        <v>17.337603602553148</v>
      </c>
      <c r="I136" s="193">
        <v>8.4230034872756843</v>
      </c>
      <c r="J136" s="193">
        <v>0.16241314850166888</v>
      </c>
      <c r="K136" s="193">
        <v>4.5171156927026654</v>
      </c>
      <c r="L136" s="193">
        <v>10.658362870422019</v>
      </c>
      <c r="M136" s="193">
        <v>3.8370106333519272</v>
      </c>
      <c r="N136" s="193">
        <v>2.0301643562708609</v>
      </c>
      <c r="O136" s="193">
        <v>0.58874766331854955</v>
      </c>
      <c r="P136" s="193">
        <v>0.81849896563549951</v>
      </c>
      <c r="Q136" s="194">
        <v>1.5</v>
      </c>
      <c r="R136" s="176">
        <f t="shared" ca="1" si="216"/>
        <v>13.150252150525768</v>
      </c>
      <c r="T136" s="4">
        <v>50.397399999999998</v>
      </c>
      <c r="U136" s="4">
        <v>0.94189999999999996</v>
      </c>
      <c r="V136" s="4">
        <v>3.3186</v>
      </c>
      <c r="W136" s="4">
        <v>7.7994000000000003</v>
      </c>
      <c r="X136" s="4">
        <v>0.2356</v>
      </c>
      <c r="Y136" s="4">
        <v>14.148899999999999</v>
      </c>
      <c r="Z136" s="4">
        <v>21.212</v>
      </c>
      <c r="AA136" s="4">
        <v>0.66410000000000002</v>
      </c>
      <c r="AB136" s="4">
        <v>2.5899999999999999E-2</v>
      </c>
      <c r="AC136" s="4">
        <v>6.0499999999999998E-2</v>
      </c>
      <c r="AE136" s="177">
        <f t="shared" ca="1" si="217"/>
        <v>1440.0151500041602</v>
      </c>
      <c r="AF136" s="178">
        <f t="shared" ca="1" si="218"/>
        <v>1166.8651500041601</v>
      </c>
      <c r="AG136" s="178">
        <f t="shared" ca="1" si="219"/>
        <v>8.5528679695980614</v>
      </c>
      <c r="AH136" s="175"/>
      <c r="AI136" s="179">
        <f t="shared" ca="1" si="220"/>
        <v>1468.5911645256808</v>
      </c>
      <c r="AJ136" s="179">
        <f t="shared" ca="1" si="221"/>
        <v>9.2615057146512214</v>
      </c>
      <c r="AK136" s="179"/>
      <c r="AL136" s="179">
        <f t="shared" si="222"/>
        <v>1426.8016890983015</v>
      </c>
      <c r="AM136" s="179">
        <f t="shared" si="223"/>
        <v>6.0881158625436189</v>
      </c>
      <c r="AN136" s="180"/>
      <c r="AO136" s="179">
        <f t="shared" ca="1" si="224"/>
        <v>1436.8821759869268</v>
      </c>
      <c r="AP136" s="179">
        <f t="shared" ca="1" si="225"/>
        <v>1163.7321759869269</v>
      </c>
      <c r="AQ136" s="179">
        <f t="shared" ca="1" si="226"/>
        <v>7.992072094895728</v>
      </c>
      <c r="AR136" s="179"/>
      <c r="AS136" s="179">
        <f t="shared" ca="1" si="227"/>
        <v>1439.4149520138487</v>
      </c>
      <c r="AT136" s="179">
        <f t="shared" ca="1" si="228"/>
        <v>1166.2649520138489</v>
      </c>
      <c r="AU136" s="181">
        <f t="shared" ca="1" si="229"/>
        <v>8.0934689286659385</v>
      </c>
      <c r="AV136" s="80"/>
      <c r="AW136" s="181">
        <f t="shared" si="230"/>
        <v>1445.5131077788262</v>
      </c>
      <c r="AX136" s="181">
        <f t="shared" si="231"/>
        <v>1172.3631077788264</v>
      </c>
      <c r="AY136" s="181">
        <f t="shared" ca="1" si="232"/>
        <v>1468.5911645256808</v>
      </c>
      <c r="AZ136" s="181">
        <f t="shared" ca="1" si="233"/>
        <v>1195.441164525681</v>
      </c>
      <c r="BA136" s="181">
        <f t="shared" ca="1" si="234"/>
        <v>9.2615057146512214</v>
      </c>
      <c r="BB136" s="181"/>
      <c r="BC136" s="181">
        <f t="shared" si="235"/>
        <v>1426.8016890983015</v>
      </c>
      <c r="BD136" s="181">
        <f t="shared" si="236"/>
        <v>6.0881158625436189</v>
      </c>
      <c r="BE136" s="181">
        <f t="shared" si="237"/>
        <v>1153.6516890983016</v>
      </c>
      <c r="BF136" s="181"/>
      <c r="BG136" s="181">
        <f t="shared" ca="1" si="238"/>
        <v>9.0998145091493381</v>
      </c>
      <c r="BH136" s="181">
        <f t="shared" ca="1" si="239"/>
        <v>9.4994331781442298</v>
      </c>
      <c r="BI136" s="181">
        <f t="shared" ca="1" si="240"/>
        <v>1168.9151056650776</v>
      </c>
      <c r="BJ136" s="181">
        <f t="shared" ca="1" si="241"/>
        <v>1176.5461974109389</v>
      </c>
      <c r="BK136" s="181">
        <f t="shared" ca="1" si="242"/>
        <v>1176.5461974109389</v>
      </c>
      <c r="BL136" s="181"/>
      <c r="BM136" s="181">
        <f t="shared" si="243"/>
        <v>1144.0936009275492</v>
      </c>
      <c r="BN136" s="180"/>
      <c r="BO136" s="182">
        <f t="shared" ca="1" si="244"/>
        <v>0.70766031641664229</v>
      </c>
      <c r="BP136" s="182">
        <f t="shared" ca="1" si="245"/>
        <v>0.66662708096259971</v>
      </c>
      <c r="BQ136" s="182">
        <f t="shared" ca="1" si="246"/>
        <v>6.2852928515586881E-2</v>
      </c>
      <c r="BR136" s="182">
        <f t="shared" ca="1" si="247"/>
        <v>1.3459985160305785E-2</v>
      </c>
      <c r="BS136" s="182">
        <f t="shared" ca="1" si="248"/>
        <v>1.7739401820031461E-2</v>
      </c>
      <c r="BT136" s="182">
        <f t="shared" ca="1" si="249"/>
        <v>7.4498830106486641E-2</v>
      </c>
      <c r="BU136" s="182">
        <f t="shared" si="250"/>
        <v>0.32699407506955769</v>
      </c>
      <c r="BV136" s="181">
        <f t="shared" ca="1" si="251"/>
        <v>1.162172301634568</v>
      </c>
      <c r="BW136" s="180"/>
      <c r="BX136" s="182">
        <f t="shared" si="252"/>
        <v>0.80363418177519741</v>
      </c>
      <c r="BY136" s="182">
        <f t="shared" si="253"/>
        <v>0.1180699201380741</v>
      </c>
      <c r="BZ136" s="182">
        <f t="shared" si="254"/>
        <v>0</v>
      </c>
      <c r="CA136" s="182">
        <f t="shared" si="255"/>
        <v>4.4840803074740671E-2</v>
      </c>
      <c r="CB136" s="182">
        <f t="shared" si="256"/>
        <v>5.1212615223836688E-2</v>
      </c>
      <c r="CC136" s="182">
        <f t="shared" si="257"/>
        <v>9.0046886500790631E-4</v>
      </c>
      <c r="CD136" s="182">
        <f t="shared" si="258"/>
        <v>1.0186579890768566</v>
      </c>
      <c r="CE136" s="182">
        <f t="shared" si="259"/>
        <v>0.29561927692320605</v>
      </c>
      <c r="CF136" s="180"/>
      <c r="CG136" s="181">
        <f t="shared" ca="1" si="260"/>
        <v>5.6903190447901579</v>
      </c>
      <c r="CH136" s="181">
        <f t="shared" ca="1" si="261"/>
        <v>5.9141710620992534</v>
      </c>
      <c r="CI136" s="181">
        <f t="shared" ca="1" si="262"/>
        <v>8.1310609775315008</v>
      </c>
      <c r="CJ136" s="181">
        <f t="shared" ca="1" si="263"/>
        <v>1190.3729338927806</v>
      </c>
      <c r="CK136" s="183">
        <f t="shared" ca="1" si="264"/>
        <v>0.27873059820226959</v>
      </c>
      <c r="CL136" s="79"/>
      <c r="CM136" s="181">
        <f t="shared" si="265"/>
        <v>-0.49605563748614506</v>
      </c>
      <c r="CN136" s="181">
        <f t="shared" si="266"/>
        <v>-0.77837356063283669</v>
      </c>
      <c r="CO136" s="181">
        <f t="shared" ca="1" si="267"/>
        <v>864.36153395327563</v>
      </c>
      <c r="CP136" s="184"/>
      <c r="CQ136" s="80">
        <f t="shared" si="268"/>
        <v>0.83136849370042654</v>
      </c>
      <c r="CR136" s="80">
        <f t="shared" si="269"/>
        <v>2.0967836195880014E-2</v>
      </c>
      <c r="CS136" s="80">
        <f t="shared" si="270"/>
        <v>0.34008304356671959</v>
      </c>
      <c r="CT136" s="80">
        <f t="shared" si="271"/>
        <v>0.11723626357445445</v>
      </c>
      <c r="CU136" s="80">
        <f t="shared" si="272"/>
        <v>2.289524560375949E-3</v>
      </c>
      <c r="CV136" s="80">
        <f t="shared" si="273"/>
        <v>0.11207500155572754</v>
      </c>
      <c r="CW136" s="80">
        <f t="shared" si="274"/>
        <v>0.19006521112644345</v>
      </c>
      <c r="CX136" s="80">
        <f t="shared" si="275"/>
        <v>0.12381667416981995</v>
      </c>
      <c r="CY136" s="80">
        <f t="shared" si="276"/>
        <v>4.3105107568704851E-2</v>
      </c>
      <c r="CZ136" s="80">
        <f t="shared" si="277"/>
        <v>7.7467715185910039E-3</v>
      </c>
      <c r="DA136" s="80">
        <f t="shared" si="278"/>
        <v>1.153327131946567E-2</v>
      </c>
      <c r="DB136" s="80">
        <f t="shared" si="279"/>
        <v>1.8002871988566087</v>
      </c>
      <c r="DC136" s="80"/>
      <c r="DD136" s="80">
        <f t="shared" si="280"/>
        <v>0.4617977032933645</v>
      </c>
      <c r="DE136" s="80">
        <f t="shared" si="281"/>
        <v>1.1646939560086314E-2</v>
      </c>
      <c r="DF136" s="80">
        <f t="shared" si="282"/>
        <v>0.18890488350009477</v>
      </c>
      <c r="DG136" s="80">
        <f t="shared" si="283"/>
        <v>6.5120867186587272E-2</v>
      </c>
      <c r="DH136" s="80">
        <f t="shared" si="284"/>
        <v>1.271755174302224E-3</v>
      </c>
      <c r="DI136" s="80">
        <f t="shared" si="285"/>
        <v>6.225395682805953E-2</v>
      </c>
      <c r="DJ136" s="80">
        <f t="shared" si="286"/>
        <v>0.10557493895816007</v>
      </c>
      <c r="DK136" s="80">
        <f t="shared" si="287"/>
        <v>6.8776067645461181E-2</v>
      </c>
      <c r="DL136" s="80">
        <f t="shared" si="288"/>
        <v>2.3943461685491958E-2</v>
      </c>
      <c r="DM136" s="80">
        <f t="shared" si="289"/>
        <v>4.3030753779236463E-3</v>
      </c>
      <c r="DN136" s="80">
        <f t="shared" si="290"/>
        <v>6.4063507904686739E-3</v>
      </c>
      <c r="DO136" s="80">
        <f t="shared" si="291"/>
        <v>1.0000000000000002</v>
      </c>
      <c r="DP136" s="80">
        <f t="shared" si="292"/>
        <v>48.874616557586734</v>
      </c>
      <c r="DQ136" s="80">
        <f t="shared" si="293"/>
        <v>0.83877818331910325</v>
      </c>
      <c r="DR136" s="80">
        <f t="shared" si="294"/>
        <v>1.1791614295657922E-2</v>
      </c>
      <c r="DS136" s="80">
        <f t="shared" si="295"/>
        <v>3.2547738841321686E-2</v>
      </c>
      <c r="DT136" s="80">
        <f t="shared" si="296"/>
        <v>0.10855658738642437</v>
      </c>
      <c r="DU136" s="80">
        <f t="shared" si="297"/>
        <v>3.3212334801762116E-3</v>
      </c>
      <c r="DV136" s="80">
        <f t="shared" si="298"/>
        <v>0.35105100187572569</v>
      </c>
      <c r="DW136" s="80">
        <f t="shared" si="299"/>
        <v>0.37826290091908688</v>
      </c>
      <c r="DX136" s="80">
        <f t="shared" si="300"/>
        <v>1.0714936857543454E-2</v>
      </c>
      <c r="DY136" s="80">
        <f t="shared" si="301"/>
        <v>2.7495859696802412E-4</v>
      </c>
      <c r="DZ136" s="80">
        <f t="shared" si="302"/>
        <v>3.9803102931482083E-4</v>
      </c>
      <c r="EA136" s="80">
        <f t="shared" si="303"/>
        <v>1.7356971866013222</v>
      </c>
      <c r="EB136" s="80"/>
      <c r="EC136" s="80">
        <f t="shared" si="304"/>
        <v>1.6775563666382065</v>
      </c>
      <c r="ED136" s="80">
        <f t="shared" si="305"/>
        <v>2.3583228591315845E-2</v>
      </c>
      <c r="EE136" s="80">
        <f t="shared" si="306"/>
        <v>9.7643216523965057E-2</v>
      </c>
      <c r="EF136" s="80">
        <f t="shared" si="307"/>
        <v>0.10855658738642437</v>
      </c>
      <c r="EG136" s="80">
        <f t="shared" si="308"/>
        <v>3.3212334801762116E-3</v>
      </c>
      <c r="EH136" s="80">
        <f t="shared" si="309"/>
        <v>0.35105100187572569</v>
      </c>
      <c r="EI136" s="80">
        <f t="shared" si="310"/>
        <v>0.37826290091908688</v>
      </c>
      <c r="EJ136" s="80">
        <f t="shared" si="311"/>
        <v>1.0714936857543454E-2</v>
      </c>
      <c r="EK136" s="80">
        <f t="shared" si="312"/>
        <v>2.7495859696802412E-4</v>
      </c>
      <c r="EL136" s="80">
        <f t="shared" si="313"/>
        <v>1.1940930879444625E-3</v>
      </c>
      <c r="EM136" s="80">
        <f t="shared" si="314"/>
        <v>2.6521585239573566</v>
      </c>
      <c r="EN136" s="80">
        <f t="shared" si="315"/>
        <v>2.2623082088800786</v>
      </c>
      <c r="EO136" s="80"/>
      <c r="EP136" s="80">
        <f t="shared" si="316"/>
        <v>1.8975747695523266</v>
      </c>
      <c r="EQ136" s="80">
        <f t="shared" si="317"/>
        <v>2.6676265817014603E-2</v>
      </c>
      <c r="ER136" s="80">
        <f t="shared" si="318"/>
        <v>0.10242523044767338</v>
      </c>
      <c r="ES136" s="80">
        <f t="shared" si="319"/>
        <v>4.4840803074740671E-2</v>
      </c>
      <c r="ET136" s="80">
        <f t="shared" si="320"/>
        <v>0.14726603352241405</v>
      </c>
      <c r="EU136" s="80">
        <f t="shared" si="321"/>
        <v>0.24558845877231544</v>
      </c>
      <c r="EV136" s="80">
        <f t="shared" si="322"/>
        <v>7.5136537658099948E-3</v>
      </c>
      <c r="EW136" s="80">
        <f t="shared" si="323"/>
        <v>0.79418556327903012</v>
      </c>
      <c r="EX136" s="80">
        <f t="shared" si="324"/>
        <v>0.85574726586404204</v>
      </c>
      <c r="EY136" s="80">
        <f t="shared" si="325"/>
        <v>4.8480979220904538E-2</v>
      </c>
      <c r="EZ136" s="80">
        <f t="shared" si="326"/>
        <v>1.2440821820458201E-3</v>
      </c>
      <c r="FA136" s="80">
        <f t="shared" si="327"/>
        <v>1.8009377300158126E-3</v>
      </c>
      <c r="FB136" s="80">
        <f t="shared" si="328"/>
        <v>4.0260780097059188</v>
      </c>
      <c r="FC136" s="80">
        <f t="shared" si="329"/>
        <v>5.0911937229792238E-2</v>
      </c>
      <c r="FD136" s="80">
        <f t="shared" si="330"/>
        <v>7.7727285888800068E-2</v>
      </c>
      <c r="FE136" s="80">
        <f t="shared" si="331"/>
        <v>4.4840803074740671E-2</v>
      </c>
      <c r="FF136" s="80">
        <f t="shared" si="332"/>
        <v>0</v>
      </c>
      <c r="FG136" s="80">
        <f t="shared" si="333"/>
        <v>5.1212615223836688E-2</v>
      </c>
      <c r="FH136" s="80">
        <f t="shared" si="334"/>
        <v>9.0046886500790631E-4</v>
      </c>
      <c r="FI136" s="184">
        <f t="shared" si="335"/>
        <v>0.80363418177519741</v>
      </c>
      <c r="FJ136" s="80">
        <f t="shared" si="336"/>
        <v>0.1180699201380741</v>
      </c>
      <c r="FK136" s="80">
        <f t="shared" si="337"/>
        <v>1.0186579890768568</v>
      </c>
      <c r="FL136" s="80">
        <f t="shared" si="338"/>
        <v>0.80363418177519741</v>
      </c>
      <c r="FM136" s="80">
        <f t="shared" si="339"/>
        <v>2.7840310408071618</v>
      </c>
      <c r="FN136" s="80">
        <f t="shared" si="340"/>
        <v>-2.8515699843807907</v>
      </c>
      <c r="FO136" s="80">
        <f t="shared" si="341"/>
        <v>-2.8515699843807907</v>
      </c>
      <c r="FP136" s="80">
        <f t="shared" si="342"/>
        <v>0.48874616557586731</v>
      </c>
      <c r="FQ136" s="185">
        <f t="shared" ca="1" si="343"/>
        <v>1468.5911645256808</v>
      </c>
      <c r="FR136" s="185">
        <f t="shared" ca="1" si="344"/>
        <v>9.2615057146512214</v>
      </c>
      <c r="FS136" s="80">
        <f t="shared" ca="1" si="345"/>
        <v>0.14685911645256808</v>
      </c>
      <c r="FT136" s="184">
        <f t="shared" ca="1" si="346"/>
        <v>-1.8220669016215978</v>
      </c>
      <c r="FU136" s="184">
        <f t="shared" ca="1" si="347"/>
        <v>5.6769077873802596</v>
      </c>
      <c r="FV136" s="80">
        <f t="shared" si="348"/>
        <v>176.087208530027</v>
      </c>
      <c r="FW136" s="80">
        <f t="shared" si="349"/>
        <v>8.513199863061903E-2</v>
      </c>
      <c r="FX136" s="184">
        <f t="shared" si="350"/>
        <v>76.380592940012122</v>
      </c>
      <c r="FY136" s="184">
        <f t="shared" si="351"/>
        <v>314.88720947934968</v>
      </c>
      <c r="FZ136" s="184">
        <f t="shared" si="352"/>
        <v>1.6611494615586205E-3</v>
      </c>
      <c r="GA136" s="184">
        <f t="shared" si="353"/>
        <v>0.29561927692320605</v>
      </c>
      <c r="GB136" s="80">
        <f t="shared" si="354"/>
        <v>0.91174189885075663</v>
      </c>
      <c r="GC136" s="80">
        <f t="shared" si="355"/>
        <v>0.12422994385156333</v>
      </c>
      <c r="GD136" s="80">
        <f t="shared" si="356"/>
        <v>0.13023173160260418</v>
      </c>
      <c r="GE136" s="80">
        <f t="shared" si="357"/>
        <v>0.92848293110824465</v>
      </c>
      <c r="GF136" s="80">
        <f t="shared" si="358"/>
        <v>6.0379153713308709E-2</v>
      </c>
      <c r="GG136" s="80">
        <f t="shared" si="359"/>
        <v>0.19467652154252321</v>
      </c>
      <c r="GH136" s="80">
        <f t="shared" si="360"/>
        <v>0.86976826839739585</v>
      </c>
      <c r="GI136" s="80">
        <f t="shared" si="361"/>
        <v>0.3748687784707605</v>
      </c>
      <c r="GJ136" s="80">
        <f t="shared" si="362"/>
        <v>-1.7181780129682869E-2</v>
      </c>
      <c r="GK136" s="80">
        <f t="shared" si="363"/>
        <v>3.1609011601895567E-2</v>
      </c>
      <c r="GL136" s="80">
        <f t="shared" si="364"/>
        <v>3.1609011601895567E-2</v>
      </c>
      <c r="GM136" s="80">
        <f t="shared" si="365"/>
        <v>0.16306750994062763</v>
      </c>
      <c r="GN136" s="80">
        <f t="shared" si="366"/>
        <v>5.6649089547347806E-2</v>
      </c>
      <c r="GO136" s="80">
        <f t="shared" si="367"/>
        <v>0.7375364737316823</v>
      </c>
      <c r="GP136" s="80">
        <f t="shared" si="368"/>
        <v>0.85574726586404204</v>
      </c>
      <c r="GQ136" s="80">
        <f t="shared" si="369"/>
        <v>4.8480979220904538E-2</v>
      </c>
      <c r="GR136" s="80">
        <f t="shared" si="370"/>
        <v>439.97662271624631</v>
      </c>
      <c r="GS136" s="80">
        <f t="shared" si="371"/>
        <v>11.82731982810413</v>
      </c>
      <c r="GT136" s="80">
        <f t="shared" si="372"/>
        <v>2.2005740647163243</v>
      </c>
      <c r="GU136" s="80">
        <f t="shared" si="373"/>
        <v>9.0498608411458837E-6</v>
      </c>
      <c r="GV136" s="80">
        <f t="shared" si="374"/>
        <v>1845.3266503992331</v>
      </c>
      <c r="GW136" s="80">
        <f t="shared" si="375"/>
        <v>-8.0249464682754668E-3</v>
      </c>
      <c r="GX136" s="184">
        <f t="shared" ca="1" si="376"/>
        <v>21.10568597753149</v>
      </c>
      <c r="GY136" s="81" t="e">
        <f>#REF!</f>
        <v>#REF!</v>
      </c>
      <c r="GZ136" s="81" t="e">
        <f>#REF!</f>
        <v>#REF!</v>
      </c>
      <c r="HA136" s="81">
        <f t="shared" si="377"/>
        <v>5.8671749896227876</v>
      </c>
      <c r="HB136" s="81">
        <f t="shared" si="378"/>
        <v>4.7595286485956976</v>
      </c>
      <c r="HC136" s="81" t="e">
        <f t="shared" si="379"/>
        <v>#REF!</v>
      </c>
      <c r="HD136" s="80">
        <f t="shared" si="380"/>
        <v>439.97662271624631</v>
      </c>
      <c r="HE136" s="80">
        <f t="shared" si="381"/>
        <v>11.82731982810413</v>
      </c>
      <c r="HF136" s="81">
        <f t="shared" si="382"/>
        <v>-0.60813757225858467</v>
      </c>
      <c r="HG136" s="81"/>
      <c r="HH136" s="82">
        <f t="shared" si="383"/>
        <v>0.20219017530833319</v>
      </c>
      <c r="HI136" s="82">
        <f t="shared" si="384"/>
        <v>0.79418556327903012</v>
      </c>
      <c r="HJ136" s="82">
        <f t="shared" si="385"/>
        <v>4.8480979220904538E-2</v>
      </c>
      <c r="HK136" s="82">
        <f t="shared" si="386"/>
        <v>0</v>
      </c>
      <c r="HL136" s="82">
        <f t="shared" si="387"/>
        <v>2.4309580088877E-3</v>
      </c>
      <c r="HM136" s="82">
        <f t="shared" si="388"/>
        <v>0</v>
      </c>
      <c r="HN136" s="82">
        <f t="shared" si="389"/>
        <v>0</v>
      </c>
      <c r="HO136" s="82">
        <f t="shared" si="390"/>
        <v>4.4840803074740671E-2</v>
      </c>
      <c r="HP136" s="82">
        <f t="shared" si="391"/>
        <v>9.9994272438785697E-2</v>
      </c>
      <c r="HQ136" s="82">
        <f t="shared" si="392"/>
        <v>0.20292563084182819</v>
      </c>
      <c r="HR136" s="82">
        <f t="shared" si="393"/>
        <v>0.60045368615245209</v>
      </c>
      <c r="HS136" s="82">
        <f t="shared" si="394"/>
        <v>0.15286834926391665</v>
      </c>
      <c r="HT136" s="82">
        <f t="shared" si="395"/>
        <v>7.6337211132087177E-2</v>
      </c>
      <c r="HU136" s="82">
        <f t="shared" si="396"/>
        <v>1.9434543782966156E-2</v>
      </c>
      <c r="HV136" s="82">
        <f t="shared" si="397"/>
        <v>4.8480979220904538E-2</v>
      </c>
      <c r="HW136" s="82"/>
      <c r="HX136" s="186">
        <f t="shared" si="398"/>
        <v>-8.8028210199257506E-7</v>
      </c>
      <c r="HY136" s="186">
        <f t="shared" si="399"/>
        <v>1.6167717919544151E-12</v>
      </c>
      <c r="HZ136" s="186">
        <f t="shared" si="400"/>
        <v>2.7315834164208778E-5</v>
      </c>
      <c r="IA136" s="186">
        <f t="shared" si="401"/>
        <v>7.6505023999233836E-9</v>
      </c>
      <c r="IB136" s="82">
        <f t="shared" si="402"/>
        <v>2.2005740647163243</v>
      </c>
      <c r="IC136" s="82" t="e">
        <f t="shared" ca="1" si="403"/>
        <v>#REF!</v>
      </c>
      <c r="ID136" s="82" t="e">
        <f ca="1">ID$8+ID$9*IE136+ID$10*#REF!+ID$11*EW136/(EW136+EU136)</f>
        <v>#REF!</v>
      </c>
      <c r="IE136" s="82" t="e">
        <f t="shared" ca="1" si="404"/>
        <v>#REF!</v>
      </c>
      <c r="IF136" s="82" t="e">
        <f ca="1">IF$8+IF$9*IE136+IF$10*#REF!+IF$11*(EW136/(EW136+EU136))</f>
        <v>#REF!</v>
      </c>
      <c r="IG136" s="82" t="e">
        <f t="shared" ca="1" si="405"/>
        <v>#REF!</v>
      </c>
      <c r="IH136" s="184">
        <f t="shared" si="406"/>
        <v>8.513199863061903E-2</v>
      </c>
      <c r="II136" s="187">
        <f t="shared" si="407"/>
        <v>-25</v>
      </c>
      <c r="IJ136" s="187"/>
      <c r="IK136" s="82">
        <f t="shared" si="408"/>
        <v>2.0757481835721121</v>
      </c>
      <c r="IL136" s="187">
        <f t="shared" si="409"/>
        <v>1845.3266503992331</v>
      </c>
      <c r="IM136" s="186">
        <f t="shared" si="410"/>
        <v>1.2608518878472155E-5</v>
      </c>
    </row>
    <row r="137" spans="1:247" ht="14" x14ac:dyDescent="0.2">
      <c r="A137" s="189" t="s">
        <v>234</v>
      </c>
      <c r="F137" s="193">
        <v>49.952193986044534</v>
      </c>
      <c r="G137" s="193">
        <v>1.6748855939234604</v>
      </c>
      <c r="H137" s="193">
        <v>17.337603602553148</v>
      </c>
      <c r="I137" s="193">
        <v>8.4230034872756843</v>
      </c>
      <c r="J137" s="193">
        <v>0.16241314850166888</v>
      </c>
      <c r="K137" s="193">
        <v>4.5171156927026654</v>
      </c>
      <c r="L137" s="193">
        <v>10.658362870422019</v>
      </c>
      <c r="M137" s="193">
        <v>3.8370106333519272</v>
      </c>
      <c r="N137" s="193">
        <v>2.0301643562708609</v>
      </c>
      <c r="O137" s="193">
        <v>0.58874766331854955</v>
      </c>
      <c r="P137" s="193">
        <v>0.81849896563549951</v>
      </c>
      <c r="Q137" s="194">
        <v>1.5</v>
      </c>
      <c r="R137" s="176">
        <f t="shared" ca="1" si="216"/>
        <v>13.520269664605777</v>
      </c>
      <c r="T137" s="4">
        <v>50.910299999999999</v>
      </c>
      <c r="U137" s="4">
        <v>0.87390000000000001</v>
      </c>
      <c r="V137" s="4">
        <v>3.2816000000000001</v>
      </c>
      <c r="W137" s="4">
        <v>7.8322000000000003</v>
      </c>
      <c r="X137" s="4">
        <v>0.27479999999999999</v>
      </c>
      <c r="Y137" s="4">
        <v>14.0512</v>
      </c>
      <c r="Z137" s="4">
        <v>21.284099999999999</v>
      </c>
      <c r="AA137" s="4">
        <v>0.65510000000000002</v>
      </c>
      <c r="AB137" s="4">
        <v>0</v>
      </c>
      <c r="AC137" s="4">
        <v>9.2999999999999992E-3</v>
      </c>
      <c r="AE137" s="177">
        <f t="shared" ca="1" si="217"/>
        <v>1441.7337132462444</v>
      </c>
      <c r="AF137" s="178">
        <f t="shared" ca="1" si="218"/>
        <v>1168.5837132462443</v>
      </c>
      <c r="AG137" s="178">
        <f t="shared" ca="1" si="219"/>
        <v>8.8971372884342017</v>
      </c>
      <c r="AH137" s="175"/>
      <c r="AI137" s="179">
        <f t="shared" ca="1" si="220"/>
        <v>1472.6481990931486</v>
      </c>
      <c r="AJ137" s="179">
        <f t="shared" ca="1" si="221"/>
        <v>9.7435298995522857</v>
      </c>
      <c r="AK137" s="179"/>
      <c r="AL137" s="179">
        <f t="shared" si="222"/>
        <v>1428.9814246152464</v>
      </c>
      <c r="AM137" s="179">
        <f t="shared" si="223"/>
        <v>6.4239922166898484</v>
      </c>
      <c r="AN137" s="180"/>
      <c r="AO137" s="179">
        <f t="shared" ca="1" si="224"/>
        <v>1438.8560800431876</v>
      </c>
      <c r="AP137" s="179">
        <f t="shared" ca="1" si="225"/>
        <v>1165.7060800431877</v>
      </c>
      <c r="AQ137" s="179">
        <f t="shared" ca="1" si="226"/>
        <v>8.383366673297683</v>
      </c>
      <c r="AR137" s="179"/>
      <c r="AS137" s="179">
        <f t="shared" ca="1" si="227"/>
        <v>1443.6694728568839</v>
      </c>
      <c r="AT137" s="179">
        <f t="shared" ca="1" si="228"/>
        <v>1170.519472856884</v>
      </c>
      <c r="AU137" s="181">
        <f t="shared" ca="1" si="229"/>
        <v>8.577110069177305</v>
      </c>
      <c r="AV137" s="80"/>
      <c r="AW137" s="181">
        <f t="shared" si="230"/>
        <v>1448.615887733439</v>
      </c>
      <c r="AX137" s="181">
        <f t="shared" si="231"/>
        <v>1175.4658877334391</v>
      </c>
      <c r="AY137" s="181">
        <f t="shared" ca="1" si="232"/>
        <v>1472.6481990931486</v>
      </c>
      <c r="AZ137" s="181">
        <f t="shared" ca="1" si="233"/>
        <v>1199.4981990931487</v>
      </c>
      <c r="BA137" s="181">
        <f t="shared" ca="1" si="234"/>
        <v>9.7435298995522857</v>
      </c>
      <c r="BB137" s="181"/>
      <c r="BC137" s="181">
        <f t="shared" si="235"/>
        <v>1428.9814246152464</v>
      </c>
      <c r="BD137" s="181">
        <f t="shared" si="236"/>
        <v>6.4239922166898484</v>
      </c>
      <c r="BE137" s="181">
        <f t="shared" si="237"/>
        <v>1155.8314246152463</v>
      </c>
      <c r="BF137" s="181"/>
      <c r="BG137" s="181">
        <f t="shared" ca="1" si="238"/>
        <v>9.5208094448795002</v>
      </c>
      <c r="BH137" s="181">
        <f t="shared" ca="1" si="239"/>
        <v>9.9474906192625649</v>
      </c>
      <c r="BI137" s="181">
        <f t="shared" ca="1" si="240"/>
        <v>1171.3137192023009</v>
      </c>
      <c r="BJ137" s="181">
        <f t="shared" ca="1" si="241"/>
        <v>1180.7949978170718</v>
      </c>
      <c r="BK137" s="181">
        <f t="shared" ca="1" si="242"/>
        <v>1180.7949978170718</v>
      </c>
      <c r="BL137" s="181"/>
      <c r="BM137" s="181">
        <f t="shared" si="243"/>
        <v>1145.8430607411688</v>
      </c>
      <c r="BN137" s="180"/>
      <c r="BO137" s="182">
        <f t="shared" ca="1" si="244"/>
        <v>0.70775653553390505</v>
      </c>
      <c r="BP137" s="182">
        <f t="shared" ca="1" si="245"/>
        <v>0.66099034848112204</v>
      </c>
      <c r="BQ137" s="182">
        <f t="shared" ca="1" si="246"/>
        <v>6.1913814612505877E-2</v>
      </c>
      <c r="BR137" s="182">
        <f t="shared" ca="1" si="247"/>
        <v>1.3359440120765958E-2</v>
      </c>
      <c r="BS137" s="182">
        <f t="shared" ca="1" si="248"/>
        <v>1.7740732567479132E-2</v>
      </c>
      <c r="BT137" s="182">
        <f t="shared" ca="1" si="249"/>
        <v>7.4765695263994403E-2</v>
      </c>
      <c r="BU137" s="182">
        <f t="shared" si="250"/>
        <v>0.32699407506955769</v>
      </c>
      <c r="BV137" s="181">
        <f t="shared" ca="1" si="251"/>
        <v>1.1557641061154251</v>
      </c>
      <c r="BW137" s="180"/>
      <c r="BX137" s="182">
        <f t="shared" si="252"/>
        <v>0.80575253268491542</v>
      </c>
      <c r="BY137" s="182">
        <f t="shared" si="253"/>
        <v>0.11231397285152539</v>
      </c>
      <c r="BZ137" s="182">
        <f t="shared" si="254"/>
        <v>5.0691052723173327E-3</v>
      </c>
      <c r="CA137" s="182">
        <f t="shared" si="255"/>
        <v>4.7595655624073439E-2</v>
      </c>
      <c r="CB137" s="182">
        <f t="shared" si="256"/>
        <v>4.3597540120939179E-2</v>
      </c>
      <c r="CC137" s="182">
        <f t="shared" si="257"/>
        <v>1.3775839878421028E-4</v>
      </c>
      <c r="CD137" s="182">
        <f t="shared" si="258"/>
        <v>1.0144665649525548</v>
      </c>
      <c r="CE137" s="182">
        <f t="shared" si="259"/>
        <v>0.29892661679351695</v>
      </c>
      <c r="CF137" s="180"/>
      <c r="CG137" s="181">
        <f t="shared" ca="1" si="260"/>
        <v>6.1269190519415133</v>
      </c>
      <c r="CH137" s="181">
        <f t="shared" ca="1" si="261"/>
        <v>7.0320757530215872</v>
      </c>
      <c r="CI137" s="181">
        <f t="shared" ca="1" si="262"/>
        <v>7.9967323267221424</v>
      </c>
      <c r="CJ137" s="181">
        <f t="shared" ca="1" si="263"/>
        <v>1197.5252718387064</v>
      </c>
      <c r="CK137" s="183">
        <f t="shared" ca="1" si="264"/>
        <v>0.27963086187375369</v>
      </c>
      <c r="CL137" s="79"/>
      <c r="CM137" s="181">
        <f t="shared" si="265"/>
        <v>-0.43144986330336521</v>
      </c>
      <c r="CN137" s="181">
        <f t="shared" si="266"/>
        <v>-0.68793787381033178</v>
      </c>
      <c r="CO137" s="181">
        <f t="shared" ca="1" si="267"/>
        <v>877.46238132327824</v>
      </c>
      <c r="CP137" s="184"/>
      <c r="CQ137" s="80">
        <f t="shared" si="268"/>
        <v>0.83136849370042654</v>
      </c>
      <c r="CR137" s="80">
        <f t="shared" si="269"/>
        <v>2.0967836195880014E-2</v>
      </c>
      <c r="CS137" s="80">
        <f t="shared" si="270"/>
        <v>0.34008304356671959</v>
      </c>
      <c r="CT137" s="80">
        <f t="shared" si="271"/>
        <v>0.11723626357445445</v>
      </c>
      <c r="CU137" s="80">
        <f t="shared" si="272"/>
        <v>2.289524560375949E-3</v>
      </c>
      <c r="CV137" s="80">
        <f t="shared" si="273"/>
        <v>0.11207500155572754</v>
      </c>
      <c r="CW137" s="80">
        <f t="shared" si="274"/>
        <v>0.19006521112644345</v>
      </c>
      <c r="CX137" s="80">
        <f t="shared" si="275"/>
        <v>0.12381667416981995</v>
      </c>
      <c r="CY137" s="80">
        <f t="shared" si="276"/>
        <v>4.3105107568704851E-2</v>
      </c>
      <c r="CZ137" s="80">
        <f t="shared" si="277"/>
        <v>7.7467715185910039E-3</v>
      </c>
      <c r="DA137" s="80">
        <f t="shared" si="278"/>
        <v>1.153327131946567E-2</v>
      </c>
      <c r="DB137" s="80">
        <f t="shared" si="279"/>
        <v>1.8002871988566087</v>
      </c>
      <c r="DC137" s="80"/>
      <c r="DD137" s="80">
        <f t="shared" si="280"/>
        <v>0.4617977032933645</v>
      </c>
      <c r="DE137" s="80">
        <f t="shared" si="281"/>
        <v>1.1646939560086314E-2</v>
      </c>
      <c r="DF137" s="80">
        <f t="shared" si="282"/>
        <v>0.18890488350009477</v>
      </c>
      <c r="DG137" s="80">
        <f t="shared" si="283"/>
        <v>6.5120867186587272E-2</v>
      </c>
      <c r="DH137" s="80">
        <f t="shared" si="284"/>
        <v>1.271755174302224E-3</v>
      </c>
      <c r="DI137" s="80">
        <f t="shared" si="285"/>
        <v>6.225395682805953E-2</v>
      </c>
      <c r="DJ137" s="80">
        <f t="shared" si="286"/>
        <v>0.10557493895816007</v>
      </c>
      <c r="DK137" s="80">
        <f t="shared" si="287"/>
        <v>6.8776067645461181E-2</v>
      </c>
      <c r="DL137" s="80">
        <f t="shared" si="288"/>
        <v>2.3943461685491958E-2</v>
      </c>
      <c r="DM137" s="80">
        <f t="shared" si="289"/>
        <v>4.3030753779236463E-3</v>
      </c>
      <c r="DN137" s="80">
        <f t="shared" si="290"/>
        <v>6.4063507904686739E-3</v>
      </c>
      <c r="DO137" s="80">
        <f t="shared" si="291"/>
        <v>1.0000000000000002</v>
      </c>
      <c r="DP137" s="80">
        <f t="shared" si="292"/>
        <v>48.874616557586734</v>
      </c>
      <c r="DQ137" s="80">
        <f t="shared" si="293"/>
        <v>0.84731452309505151</v>
      </c>
      <c r="DR137" s="80">
        <f t="shared" si="294"/>
        <v>1.0940324591756511E-2</v>
      </c>
      <c r="DS137" s="80">
        <f t="shared" si="295"/>
        <v>3.2184854993575977E-2</v>
      </c>
      <c r="DT137" s="80">
        <f t="shared" si="296"/>
        <v>0.10901311687154819</v>
      </c>
      <c r="DU137" s="80">
        <f t="shared" si="297"/>
        <v>3.8738325991189426E-3</v>
      </c>
      <c r="DV137" s="80">
        <f t="shared" si="298"/>
        <v>0.34862694891872847</v>
      </c>
      <c r="DW137" s="80">
        <f t="shared" si="299"/>
        <v>0.37954862386629906</v>
      </c>
      <c r="DX137" s="80">
        <f t="shared" si="300"/>
        <v>1.0569726148737715E-2</v>
      </c>
      <c r="DY137" s="80">
        <f t="shared" si="301"/>
        <v>0</v>
      </c>
      <c r="DZ137" s="80">
        <f t="shared" si="302"/>
        <v>6.1184935084757579E-5</v>
      </c>
      <c r="EA137" s="80">
        <f t="shared" si="303"/>
        <v>1.7421331360199011</v>
      </c>
      <c r="EB137" s="80"/>
      <c r="EC137" s="80">
        <f t="shared" si="304"/>
        <v>1.694629046190103</v>
      </c>
      <c r="ED137" s="80">
        <f t="shared" si="305"/>
        <v>2.1880649183513023E-2</v>
      </c>
      <c r="EE137" s="80">
        <f t="shared" si="306"/>
        <v>9.6554564980727925E-2</v>
      </c>
      <c r="EF137" s="80">
        <f t="shared" si="307"/>
        <v>0.10901311687154819</v>
      </c>
      <c r="EG137" s="80">
        <f t="shared" si="308"/>
        <v>3.8738325991189426E-3</v>
      </c>
      <c r="EH137" s="80">
        <f t="shared" si="309"/>
        <v>0.34862694891872847</v>
      </c>
      <c r="EI137" s="80">
        <f t="shared" si="310"/>
        <v>0.37954862386629906</v>
      </c>
      <c r="EJ137" s="80">
        <f t="shared" si="311"/>
        <v>1.0569726148737715E-2</v>
      </c>
      <c r="EK137" s="80">
        <f t="shared" si="312"/>
        <v>0</v>
      </c>
      <c r="EL137" s="80">
        <f t="shared" si="313"/>
        <v>1.8355480525427274E-4</v>
      </c>
      <c r="EM137" s="80">
        <f t="shared" si="314"/>
        <v>2.6648800635640311</v>
      </c>
      <c r="EN137" s="80">
        <f t="shared" si="315"/>
        <v>2.251508456998081</v>
      </c>
      <c r="EO137" s="80"/>
      <c r="EP137" s="80">
        <f t="shared" si="316"/>
        <v>1.9077358144858043</v>
      </c>
      <c r="EQ137" s="80">
        <f t="shared" si="317"/>
        <v>2.4632233340643864E-2</v>
      </c>
      <c r="ER137" s="80">
        <f t="shared" si="318"/>
        <v>9.2264185514195685E-2</v>
      </c>
      <c r="ES137" s="80">
        <f t="shared" si="319"/>
        <v>5.2664760896390772E-2</v>
      </c>
      <c r="ET137" s="80">
        <f t="shared" si="320"/>
        <v>0.14492894641058646</v>
      </c>
      <c r="EU137" s="80">
        <f t="shared" si="321"/>
        <v>0.24544395456001092</v>
      </c>
      <c r="EV137" s="80">
        <f t="shared" si="322"/>
        <v>8.7219668579111564E-3</v>
      </c>
      <c r="EW137" s="80">
        <f t="shared" si="323"/>
        <v>0.7849365238279552</v>
      </c>
      <c r="EX137" s="80">
        <f t="shared" si="324"/>
        <v>0.85455693647695607</v>
      </c>
      <c r="EY137" s="80">
        <f t="shared" si="325"/>
        <v>4.7595655624073439E-2</v>
      </c>
      <c r="EZ137" s="80">
        <f t="shared" si="326"/>
        <v>0</v>
      </c>
      <c r="FA137" s="80">
        <f t="shared" si="327"/>
        <v>2.7551679756842055E-4</v>
      </c>
      <c r="FB137" s="80">
        <f t="shared" si="328"/>
        <v>4.0188275483815099</v>
      </c>
      <c r="FC137" s="80">
        <f t="shared" si="329"/>
        <v>3.7655096763022214E-2</v>
      </c>
      <c r="FD137" s="80">
        <f t="shared" si="330"/>
        <v>5.6218033209487928E-2</v>
      </c>
      <c r="FE137" s="80">
        <f t="shared" si="331"/>
        <v>4.7595655624073439E-2</v>
      </c>
      <c r="FF137" s="80">
        <f t="shared" si="332"/>
        <v>5.0691052723173327E-3</v>
      </c>
      <c r="FG137" s="80">
        <f t="shared" si="333"/>
        <v>4.3597540120939179E-2</v>
      </c>
      <c r="FH137" s="80">
        <f t="shared" si="334"/>
        <v>1.3775839878421028E-4</v>
      </c>
      <c r="FI137" s="184">
        <f t="shared" si="335"/>
        <v>0.80575253268491542</v>
      </c>
      <c r="FJ137" s="80">
        <f t="shared" si="336"/>
        <v>0.11231397285152539</v>
      </c>
      <c r="FK137" s="80">
        <f t="shared" si="337"/>
        <v>1.014466564952555</v>
      </c>
      <c r="FL137" s="80">
        <f t="shared" si="338"/>
        <v>0.80575253268491542</v>
      </c>
      <c r="FM137" s="80">
        <f t="shared" si="339"/>
        <v>2.8436540216493404</v>
      </c>
      <c r="FN137" s="80">
        <f t="shared" si="340"/>
        <v>-2.7945794996491351</v>
      </c>
      <c r="FO137" s="80">
        <f t="shared" si="341"/>
        <v>-2.7945794996491351</v>
      </c>
      <c r="FP137" s="80">
        <f t="shared" si="342"/>
        <v>0.48874616557586731</v>
      </c>
      <c r="FQ137" s="185">
        <f t="shared" ca="1" si="343"/>
        <v>1472.6481990931486</v>
      </c>
      <c r="FR137" s="185">
        <f t="shared" ca="1" si="344"/>
        <v>9.7435298995522857</v>
      </c>
      <c r="FS137" s="80">
        <f t="shared" ca="1" si="345"/>
        <v>0.14726481990931486</v>
      </c>
      <c r="FT137" s="184">
        <f t="shared" ca="1" si="346"/>
        <v>-1.5018378603834899</v>
      </c>
      <c r="FU137" s="184">
        <f t="shared" ca="1" si="347"/>
        <v>5.6762509404985915</v>
      </c>
      <c r="FV137" s="80">
        <f t="shared" si="348"/>
        <v>177.06167359945991</v>
      </c>
      <c r="FW137" s="80">
        <f t="shared" si="349"/>
        <v>8.8414911963796958E-2</v>
      </c>
      <c r="FX137" s="184">
        <f t="shared" si="350"/>
        <v>76.179289135600783</v>
      </c>
      <c r="FY137" s="184">
        <f t="shared" si="351"/>
        <v>315.54851408504516</v>
      </c>
      <c r="FZ137" s="184">
        <f t="shared" si="352"/>
        <v>1.6611494615586205E-3</v>
      </c>
      <c r="GA137" s="184">
        <f t="shared" si="353"/>
        <v>0.29892661679351695</v>
      </c>
      <c r="GB137" s="80">
        <f t="shared" si="354"/>
        <v>0.91087455895894065</v>
      </c>
      <c r="GC137" s="80">
        <f t="shared" si="355"/>
        <v>0.11522760779762527</v>
      </c>
      <c r="GD137" s="80">
        <f t="shared" si="356"/>
        <v>0.12992043143434118</v>
      </c>
      <c r="GE137" s="80">
        <f t="shared" si="357"/>
        <v>0.92270300576296527</v>
      </c>
      <c r="GF137" s="80">
        <f t="shared" si="358"/>
        <v>7.0022375861978681E-2</v>
      </c>
      <c r="GG137" s="80">
        <f t="shared" si="359"/>
        <v>0.20778885779698869</v>
      </c>
      <c r="GH137" s="80">
        <f t="shared" si="360"/>
        <v>0.87007956856565882</v>
      </c>
      <c r="GI137" s="80">
        <f t="shared" si="361"/>
        <v>0.38731437491051762</v>
      </c>
      <c r="GJ137" s="80">
        <f t="shared" si="362"/>
        <v>-1.851927359457458E-2</v>
      </c>
      <c r="GK137" s="80">
        <f t="shared" si="363"/>
        <v>3.2971538088226705E-2</v>
      </c>
      <c r="GL137" s="80">
        <f t="shared" si="364"/>
        <v>3.2971538088226705E-2</v>
      </c>
      <c r="GM137" s="80">
        <f t="shared" si="365"/>
        <v>0.17481731970876199</v>
      </c>
      <c r="GN137" s="80">
        <f t="shared" si="366"/>
        <v>5.6153902952832645E-2</v>
      </c>
      <c r="GO137" s="80">
        <f t="shared" si="367"/>
        <v>0.72878262087512258</v>
      </c>
      <c r="GP137" s="80">
        <f t="shared" si="368"/>
        <v>0.85455693647695607</v>
      </c>
      <c r="GQ137" s="80">
        <f t="shared" si="369"/>
        <v>4.7595655624073439E-2</v>
      </c>
      <c r="GR137" s="80">
        <f t="shared" si="370"/>
        <v>439.82770082903028</v>
      </c>
      <c r="GS137" s="80">
        <f t="shared" si="371"/>
        <v>11.832297963803144</v>
      </c>
      <c r="GT137" s="80">
        <f t="shared" si="372"/>
        <v>2.177514937901289</v>
      </c>
      <c r="GU137" s="80">
        <f t="shared" si="373"/>
        <v>8.9550301821190516E-6</v>
      </c>
      <c r="GV137" s="80">
        <f t="shared" si="374"/>
        <v>1825.2544180032965</v>
      </c>
      <c r="GW137" s="80">
        <f t="shared" si="375"/>
        <v>-7.9442261247991974E-3</v>
      </c>
      <c r="GX137" s="184">
        <f t="shared" ca="1" si="376"/>
        <v>20.971357326722142</v>
      </c>
      <c r="GY137" s="81" t="e">
        <f>#REF!</f>
        <v>#REF!</v>
      </c>
      <c r="GZ137" s="81" t="e">
        <f>#REF!</f>
        <v>#REF!</v>
      </c>
      <c r="HA137" s="81">
        <f t="shared" si="377"/>
        <v>5.8671749896227876</v>
      </c>
      <c r="HB137" s="81">
        <f t="shared" si="378"/>
        <v>4.7595286485956976</v>
      </c>
      <c r="HC137" s="81" t="e">
        <f t="shared" si="379"/>
        <v>#REF!</v>
      </c>
      <c r="HD137" s="80">
        <f t="shared" si="380"/>
        <v>439.82770082903028</v>
      </c>
      <c r="HE137" s="80">
        <f t="shared" si="381"/>
        <v>11.832297963803144</v>
      </c>
      <c r="HF137" s="81">
        <f t="shared" si="382"/>
        <v>-0.49108268734076432</v>
      </c>
      <c r="HG137" s="81"/>
      <c r="HH137" s="82">
        <f t="shared" si="383"/>
        <v>0.21651082465489985</v>
      </c>
      <c r="HI137" s="82">
        <f t="shared" si="384"/>
        <v>0.7849365238279552</v>
      </c>
      <c r="HJ137" s="82">
        <f t="shared" si="385"/>
        <v>3.7655096763022214E-2</v>
      </c>
      <c r="HK137" s="82">
        <f t="shared" si="386"/>
        <v>9.9405588610512255E-3</v>
      </c>
      <c r="HL137" s="82">
        <f t="shared" si="387"/>
        <v>0</v>
      </c>
      <c r="HM137" s="82">
        <f t="shared" si="388"/>
        <v>9.9405588610512255E-3</v>
      </c>
      <c r="HN137" s="82">
        <f t="shared" si="389"/>
        <v>0</v>
      </c>
      <c r="HO137" s="82">
        <f t="shared" si="390"/>
        <v>4.2724202035339547E-2</v>
      </c>
      <c r="HP137" s="82">
        <f t="shared" si="391"/>
        <v>9.2264185514195685E-2</v>
      </c>
      <c r="HQ137" s="82">
        <f t="shared" si="392"/>
        <v>0.21619791093650947</v>
      </c>
      <c r="HR137" s="82">
        <f t="shared" si="393"/>
        <v>0.59748665068256668</v>
      </c>
      <c r="HS137" s="82">
        <f t="shared" si="394"/>
        <v>0.16480610028019366</v>
      </c>
      <c r="HT137" s="82">
        <f t="shared" si="395"/>
        <v>7.6693002720660514E-2</v>
      </c>
      <c r="HU137" s="82">
        <f t="shared" si="396"/>
        <v>2.1154405178309927E-2</v>
      </c>
      <c r="HV137" s="82">
        <f t="shared" si="397"/>
        <v>4.7595655624073439E-2</v>
      </c>
      <c r="HW137" s="82"/>
      <c r="HX137" s="186">
        <f t="shared" si="398"/>
        <v>-8.8171031375038818E-7</v>
      </c>
      <c r="HY137" s="186">
        <f t="shared" si="399"/>
        <v>1.6059979549417489E-12</v>
      </c>
      <c r="HZ137" s="186">
        <f t="shared" si="400"/>
        <v>2.7418641964094728E-5</v>
      </c>
      <c r="IA137" s="186">
        <f t="shared" si="401"/>
        <v>7.6853404600628366E-9</v>
      </c>
      <c r="IB137" s="82">
        <f t="shared" si="402"/>
        <v>2.177514937901289</v>
      </c>
      <c r="IC137" s="82" t="e">
        <f t="shared" ca="1" si="403"/>
        <v>#REF!</v>
      </c>
      <c r="ID137" s="82" t="e">
        <f ca="1">ID$8+ID$9*IE137+ID$10*#REF!+ID$11*EW137/(EW137+EU137)</f>
        <v>#REF!</v>
      </c>
      <c r="IE137" s="82" t="e">
        <f t="shared" ca="1" si="404"/>
        <v>#REF!</v>
      </c>
      <c r="IF137" s="82" t="e">
        <f ca="1">IF$8+IF$9*IE137+IF$10*#REF!+IF$11*(EW137/(EW137+EU137))</f>
        <v>#REF!</v>
      </c>
      <c r="IG137" s="82" t="e">
        <f t="shared" ca="1" si="405"/>
        <v>#REF!</v>
      </c>
      <c r="IH137" s="184">
        <f t="shared" si="406"/>
        <v>8.8414911963796958E-2</v>
      </c>
      <c r="II137" s="187">
        <f t="shared" si="407"/>
        <v>-25</v>
      </c>
      <c r="IJ137" s="187"/>
      <c r="IK137" s="82">
        <f t="shared" si="408"/>
        <v>2.0760270089526141</v>
      </c>
      <c r="IL137" s="187">
        <f t="shared" si="409"/>
        <v>1825.2544180032965</v>
      </c>
      <c r="IM137" s="186">
        <f t="shared" si="410"/>
        <v>1.2734959757174599E-5</v>
      </c>
    </row>
    <row r="138" spans="1:247" ht="14" x14ac:dyDescent="0.2">
      <c r="A138" s="189" t="s">
        <v>234</v>
      </c>
      <c r="F138" s="193">
        <v>49.952193986044534</v>
      </c>
      <c r="G138" s="193">
        <v>1.6748855939234604</v>
      </c>
      <c r="H138" s="193">
        <v>17.337603602553148</v>
      </c>
      <c r="I138" s="193">
        <v>8.4230034872756843</v>
      </c>
      <c r="J138" s="193">
        <v>0.16241314850166888</v>
      </c>
      <c r="K138" s="193">
        <v>4.5171156927026654</v>
      </c>
      <c r="L138" s="193">
        <v>10.658362870422019</v>
      </c>
      <c r="M138" s="193">
        <v>3.8370106333519272</v>
      </c>
      <c r="N138" s="193">
        <v>2.0301643562708609</v>
      </c>
      <c r="O138" s="193">
        <v>0.58874766331854955</v>
      </c>
      <c r="P138" s="193">
        <v>0.81849896563549951</v>
      </c>
      <c r="Q138" s="194">
        <v>1.5</v>
      </c>
      <c r="R138" s="176">
        <f t="shared" ca="1" si="216"/>
        <v>12.931460725082395</v>
      </c>
      <c r="T138" s="4">
        <v>49.602499999999999</v>
      </c>
      <c r="U138" s="4">
        <v>1.1026</v>
      </c>
      <c r="V138" s="4">
        <v>3.7027999999999999</v>
      </c>
      <c r="W138" s="4">
        <v>7.9082999999999997</v>
      </c>
      <c r="X138" s="4">
        <v>0.24979999999999999</v>
      </c>
      <c r="Y138" s="4">
        <v>13.705500000000001</v>
      </c>
      <c r="Z138" s="4">
        <v>21.242000000000001</v>
      </c>
      <c r="AA138" s="4">
        <v>0.58840000000000003</v>
      </c>
      <c r="AB138" s="4">
        <v>2.3300000000000001E-2</v>
      </c>
      <c r="AC138" s="4">
        <v>1.4E-2</v>
      </c>
      <c r="AE138" s="177">
        <f t="shared" ca="1" si="217"/>
        <v>1435.7806010828315</v>
      </c>
      <c r="AF138" s="178">
        <f t="shared" ca="1" si="218"/>
        <v>1162.6306010828316</v>
      </c>
      <c r="AG138" s="178">
        <f t="shared" ca="1" si="219"/>
        <v>8.316698118058083</v>
      </c>
      <c r="AH138" s="175"/>
      <c r="AI138" s="179">
        <f t="shared" ca="1" si="220"/>
        <v>1466.2343303048413</v>
      </c>
      <c r="AJ138" s="179">
        <f t="shared" ca="1" si="221"/>
        <v>8.9823585156431882</v>
      </c>
      <c r="AK138" s="179"/>
      <c r="AL138" s="179">
        <f t="shared" si="222"/>
        <v>1425.5017296689139</v>
      </c>
      <c r="AM138" s="179">
        <f t="shared" si="223"/>
        <v>5.8930515492371374</v>
      </c>
      <c r="AN138" s="180"/>
      <c r="AO138" s="179">
        <f t="shared" ca="1" si="224"/>
        <v>1431.8612298641235</v>
      </c>
      <c r="AP138" s="179">
        <f t="shared" ca="1" si="225"/>
        <v>1158.7112298641237</v>
      </c>
      <c r="AQ138" s="179">
        <f t="shared" ca="1" si="226"/>
        <v>7.610602325356612</v>
      </c>
      <c r="AR138" s="179"/>
      <c r="AS138" s="179">
        <f t="shared" ca="1" si="227"/>
        <v>1436.958398314458</v>
      </c>
      <c r="AT138" s="179">
        <f t="shared" ca="1" si="228"/>
        <v>1163.8083983144579</v>
      </c>
      <c r="AU138" s="181">
        <f t="shared" ca="1" si="229"/>
        <v>7.814019307968894</v>
      </c>
      <c r="AV138" s="80"/>
      <c r="AW138" s="181">
        <f t="shared" si="230"/>
        <v>1443.6946617496944</v>
      </c>
      <c r="AX138" s="181">
        <f t="shared" si="231"/>
        <v>1170.5446617496946</v>
      </c>
      <c r="AY138" s="181">
        <f t="shared" ca="1" si="232"/>
        <v>1466.2343303048413</v>
      </c>
      <c r="AZ138" s="181">
        <f t="shared" ca="1" si="233"/>
        <v>1193.0843303048414</v>
      </c>
      <c r="BA138" s="181">
        <f t="shared" ca="1" si="234"/>
        <v>8.9823585156431882</v>
      </c>
      <c r="BB138" s="181"/>
      <c r="BC138" s="181">
        <f t="shared" si="235"/>
        <v>1425.5017296689139</v>
      </c>
      <c r="BD138" s="181">
        <f t="shared" si="236"/>
        <v>5.8930515492371374</v>
      </c>
      <c r="BE138" s="181">
        <f t="shared" si="237"/>
        <v>1152.3517296689138</v>
      </c>
      <c r="BF138" s="181"/>
      <c r="BG138" s="181">
        <f t="shared" ca="1" si="238"/>
        <v>8.8550922993476906</v>
      </c>
      <c r="BH138" s="181">
        <f t="shared" ca="1" si="239"/>
        <v>9.5106375026465013</v>
      </c>
      <c r="BI138" s="181">
        <f t="shared" ca="1" si="240"/>
        <v>1164.4863517713934</v>
      </c>
      <c r="BJ138" s="181">
        <f t="shared" ca="1" si="241"/>
        <v>1174.0871997722816</v>
      </c>
      <c r="BK138" s="181">
        <f t="shared" ca="1" si="242"/>
        <v>1174.0871997722816</v>
      </c>
      <c r="BL138" s="181"/>
      <c r="BM138" s="181">
        <f t="shared" si="243"/>
        <v>1143.0795593861626</v>
      </c>
      <c r="BN138" s="180"/>
      <c r="BO138" s="182">
        <f t="shared" ca="1" si="244"/>
        <v>0.71810565331816456</v>
      </c>
      <c r="BP138" s="182">
        <f t="shared" ca="1" si="245"/>
        <v>0.67406677969689732</v>
      </c>
      <c r="BQ138" s="182">
        <f t="shared" ca="1" si="246"/>
        <v>6.3646410455085192E-2</v>
      </c>
      <c r="BR138" s="182">
        <f t="shared" ca="1" si="247"/>
        <v>1.3426428119791776E-2</v>
      </c>
      <c r="BS138" s="182">
        <f t="shared" ca="1" si="248"/>
        <v>1.773869866194086E-2</v>
      </c>
      <c r="BT138" s="182">
        <f t="shared" ca="1" si="249"/>
        <v>7.4586375726892931E-2</v>
      </c>
      <c r="BU138" s="182">
        <f t="shared" si="250"/>
        <v>0.32699407506955769</v>
      </c>
      <c r="BV138" s="181">
        <f t="shared" ca="1" si="251"/>
        <v>1.1704587677301659</v>
      </c>
      <c r="BW138" s="180"/>
      <c r="BX138" s="182">
        <f t="shared" si="252"/>
        <v>0.80274247986983793</v>
      </c>
      <c r="BY138" s="182">
        <f t="shared" si="253"/>
        <v>0.11205452269453531</v>
      </c>
      <c r="BZ138" s="182">
        <f t="shared" si="254"/>
        <v>5.6798194245995248E-3</v>
      </c>
      <c r="CA138" s="182">
        <f t="shared" si="255"/>
        <v>4.3314785411939366E-2</v>
      </c>
      <c r="CB138" s="182">
        <f t="shared" si="256"/>
        <v>5.5509168608866108E-2</v>
      </c>
      <c r="CC138" s="182">
        <f t="shared" si="257"/>
        <v>2.1011979204366087E-4</v>
      </c>
      <c r="CD138" s="182">
        <f t="shared" si="258"/>
        <v>1.0195108958018217</v>
      </c>
      <c r="CE138" s="182">
        <f t="shared" si="259"/>
        <v>0.30944429851405653</v>
      </c>
      <c r="CF138" s="180"/>
      <c r="CG138" s="181">
        <f t="shared" ca="1" si="260"/>
        <v>5.4785229467638601</v>
      </c>
      <c r="CH138" s="181">
        <f t="shared" ca="1" si="261"/>
        <v>5.8674561004903367</v>
      </c>
      <c r="CI138" s="181">
        <f t="shared" ca="1" si="262"/>
        <v>8.4202690554426152</v>
      </c>
      <c r="CJ138" s="181">
        <f t="shared" ca="1" si="263"/>
        <v>1181.7375878564935</v>
      </c>
      <c r="CK138" s="183">
        <f t="shared" ca="1" si="264"/>
        <v>0.2782066639770277</v>
      </c>
      <c r="CL138" s="79"/>
      <c r="CM138" s="181">
        <f t="shared" si="265"/>
        <v>-0.66180710294564105</v>
      </c>
      <c r="CN138" s="181">
        <f t="shared" si="266"/>
        <v>-0.97838257663277628</v>
      </c>
      <c r="CO138" s="181">
        <f t="shared" ca="1" si="267"/>
        <v>849.78864565230822</v>
      </c>
      <c r="CP138" s="184"/>
      <c r="CQ138" s="80">
        <f t="shared" si="268"/>
        <v>0.83136849370042654</v>
      </c>
      <c r="CR138" s="80">
        <f t="shared" si="269"/>
        <v>2.0967836195880014E-2</v>
      </c>
      <c r="CS138" s="80">
        <f t="shared" si="270"/>
        <v>0.34008304356671959</v>
      </c>
      <c r="CT138" s="80">
        <f t="shared" si="271"/>
        <v>0.11723626357445445</v>
      </c>
      <c r="CU138" s="80">
        <f t="shared" si="272"/>
        <v>2.289524560375949E-3</v>
      </c>
      <c r="CV138" s="80">
        <f t="shared" si="273"/>
        <v>0.11207500155572754</v>
      </c>
      <c r="CW138" s="80">
        <f t="shared" si="274"/>
        <v>0.19006521112644345</v>
      </c>
      <c r="CX138" s="80">
        <f t="shared" si="275"/>
        <v>0.12381667416981995</v>
      </c>
      <c r="CY138" s="80">
        <f t="shared" si="276"/>
        <v>4.3105107568704851E-2</v>
      </c>
      <c r="CZ138" s="80">
        <f t="shared" si="277"/>
        <v>7.7467715185910039E-3</v>
      </c>
      <c r="DA138" s="80">
        <f t="shared" si="278"/>
        <v>1.153327131946567E-2</v>
      </c>
      <c r="DB138" s="80">
        <f t="shared" si="279"/>
        <v>1.8002871988566087</v>
      </c>
      <c r="DC138" s="80"/>
      <c r="DD138" s="80">
        <f t="shared" si="280"/>
        <v>0.4617977032933645</v>
      </c>
      <c r="DE138" s="80">
        <f t="shared" si="281"/>
        <v>1.1646939560086314E-2</v>
      </c>
      <c r="DF138" s="80">
        <f t="shared" si="282"/>
        <v>0.18890488350009477</v>
      </c>
      <c r="DG138" s="80">
        <f t="shared" si="283"/>
        <v>6.5120867186587272E-2</v>
      </c>
      <c r="DH138" s="80">
        <f t="shared" si="284"/>
        <v>1.271755174302224E-3</v>
      </c>
      <c r="DI138" s="80">
        <f t="shared" si="285"/>
        <v>6.225395682805953E-2</v>
      </c>
      <c r="DJ138" s="80">
        <f t="shared" si="286"/>
        <v>0.10557493895816007</v>
      </c>
      <c r="DK138" s="80">
        <f t="shared" si="287"/>
        <v>6.8776067645461181E-2</v>
      </c>
      <c r="DL138" s="80">
        <f t="shared" si="288"/>
        <v>2.3943461685491958E-2</v>
      </c>
      <c r="DM138" s="80">
        <f t="shared" si="289"/>
        <v>4.3030753779236463E-3</v>
      </c>
      <c r="DN138" s="80">
        <f t="shared" si="290"/>
        <v>6.4063507904686739E-3</v>
      </c>
      <c r="DO138" s="80">
        <f t="shared" si="291"/>
        <v>1.0000000000000002</v>
      </c>
      <c r="DP138" s="80">
        <f t="shared" si="292"/>
        <v>48.874616557586734</v>
      </c>
      <c r="DQ138" s="80">
        <f t="shared" si="293"/>
        <v>0.82554843777825493</v>
      </c>
      <c r="DR138" s="80">
        <f t="shared" si="294"/>
        <v>1.3803412169436697E-2</v>
      </c>
      <c r="DS138" s="80">
        <f t="shared" si="295"/>
        <v>3.6315846254940616E-2</v>
      </c>
      <c r="DT138" s="80">
        <f t="shared" si="296"/>
        <v>0.11007232095136289</v>
      </c>
      <c r="DU138" s="80">
        <f t="shared" si="297"/>
        <v>3.5214096916299561E-3</v>
      </c>
      <c r="DV138" s="80">
        <f t="shared" si="298"/>
        <v>0.34004972161848335</v>
      </c>
      <c r="DW138" s="80">
        <f t="shared" si="299"/>
        <v>0.37879787579310026</v>
      </c>
      <c r="DX138" s="80">
        <f t="shared" si="300"/>
        <v>9.4935534512551861E-3</v>
      </c>
      <c r="DY138" s="80">
        <f t="shared" si="301"/>
        <v>2.4735657565077077E-4</v>
      </c>
      <c r="DZ138" s="80">
        <f t="shared" si="302"/>
        <v>9.2106353891032922E-5</v>
      </c>
      <c r="EA138" s="80">
        <f t="shared" si="303"/>
        <v>1.7179420406380057</v>
      </c>
      <c r="EB138" s="80"/>
      <c r="EC138" s="80">
        <f t="shared" si="304"/>
        <v>1.6510968755565099</v>
      </c>
      <c r="ED138" s="80">
        <f t="shared" si="305"/>
        <v>2.7606824338873393E-2</v>
      </c>
      <c r="EE138" s="80">
        <f t="shared" si="306"/>
        <v>0.10894753876482186</v>
      </c>
      <c r="EF138" s="80">
        <f t="shared" si="307"/>
        <v>0.11007232095136289</v>
      </c>
      <c r="EG138" s="80">
        <f t="shared" si="308"/>
        <v>3.5214096916299561E-3</v>
      </c>
      <c r="EH138" s="80">
        <f t="shared" si="309"/>
        <v>0.34004972161848335</v>
      </c>
      <c r="EI138" s="80">
        <f t="shared" si="310"/>
        <v>0.37879787579310026</v>
      </c>
      <c r="EJ138" s="80">
        <f t="shared" si="311"/>
        <v>9.4935534512551861E-3</v>
      </c>
      <c r="EK138" s="80">
        <f t="shared" si="312"/>
        <v>2.4735657565077077E-4</v>
      </c>
      <c r="EL138" s="80">
        <f t="shared" si="313"/>
        <v>2.7631906167309878E-4</v>
      </c>
      <c r="EM138" s="80">
        <f t="shared" si="314"/>
        <v>2.6301097958033606</v>
      </c>
      <c r="EN138" s="80">
        <f t="shared" si="315"/>
        <v>2.281273583929341</v>
      </c>
      <c r="EO138" s="80"/>
      <c r="EP138" s="80">
        <f t="shared" si="316"/>
        <v>1.8833018433576683</v>
      </c>
      <c r="EQ138" s="80">
        <f t="shared" si="317"/>
        <v>3.1489359550224735E-2</v>
      </c>
      <c r="ER138" s="80">
        <f t="shared" si="318"/>
        <v>0.11669815664233174</v>
      </c>
      <c r="ES138" s="80">
        <f t="shared" si="319"/>
        <v>4.8994604836538891E-2</v>
      </c>
      <c r="ET138" s="80">
        <f t="shared" si="320"/>
        <v>0.16569276147887063</v>
      </c>
      <c r="EU138" s="80">
        <f t="shared" si="321"/>
        <v>0.25110507810813631</v>
      </c>
      <c r="EV138" s="80">
        <f t="shared" si="322"/>
        <v>8.0332989077081859E-3</v>
      </c>
      <c r="EW138" s="80">
        <f t="shared" si="323"/>
        <v>0.77574644715077223</v>
      </c>
      <c r="EX138" s="80">
        <f t="shared" si="324"/>
        <v>0.86414158769534721</v>
      </c>
      <c r="EY138" s="80">
        <f t="shared" si="325"/>
        <v>4.3314785411939366E-2</v>
      </c>
      <c r="EZ138" s="80">
        <f t="shared" si="326"/>
        <v>1.1285760436866459E-3</v>
      </c>
      <c r="FA138" s="80">
        <f t="shared" si="327"/>
        <v>4.2023958408732173E-4</v>
      </c>
      <c r="FB138" s="80">
        <f t="shared" si="328"/>
        <v>4.024373977288441</v>
      </c>
      <c r="FC138" s="80">
        <f t="shared" si="329"/>
        <v>4.7619378533195422E-2</v>
      </c>
      <c r="FD138" s="80">
        <f t="shared" si="330"/>
        <v>7.2679062411184603E-2</v>
      </c>
      <c r="FE138" s="80">
        <f t="shared" si="331"/>
        <v>4.3314785411939366E-2</v>
      </c>
      <c r="FF138" s="80">
        <f t="shared" si="332"/>
        <v>5.6798194245995248E-3</v>
      </c>
      <c r="FG138" s="80">
        <f t="shared" si="333"/>
        <v>5.5509168608866108E-2</v>
      </c>
      <c r="FH138" s="80">
        <f t="shared" si="334"/>
        <v>2.1011979204366087E-4</v>
      </c>
      <c r="FI138" s="184">
        <f t="shared" si="335"/>
        <v>0.80274247986983793</v>
      </c>
      <c r="FJ138" s="80">
        <f t="shared" si="336"/>
        <v>0.11205452269453531</v>
      </c>
      <c r="FK138" s="80">
        <f t="shared" si="337"/>
        <v>1.019510895801822</v>
      </c>
      <c r="FL138" s="80">
        <f t="shared" si="338"/>
        <v>0.80274247986983793</v>
      </c>
      <c r="FM138" s="80">
        <f t="shared" si="339"/>
        <v>2.7494065741806848</v>
      </c>
      <c r="FN138" s="80">
        <f t="shared" si="340"/>
        <v>-2.8850842481286536</v>
      </c>
      <c r="FO138" s="80">
        <f t="shared" si="341"/>
        <v>-2.8850842481286536</v>
      </c>
      <c r="FP138" s="80">
        <f t="shared" si="342"/>
        <v>0.48874616557586731</v>
      </c>
      <c r="FQ138" s="185">
        <f t="shared" ca="1" si="343"/>
        <v>1466.2343303048413</v>
      </c>
      <c r="FR138" s="185">
        <f t="shared" ca="1" si="344"/>
        <v>8.9823585156431882</v>
      </c>
      <c r="FS138" s="80">
        <f t="shared" ca="1" si="345"/>
        <v>0.14662343303048411</v>
      </c>
      <c r="FT138" s="184">
        <f t="shared" ca="1" si="346"/>
        <v>-2.0614741951639894</v>
      </c>
      <c r="FU138" s="184">
        <f t="shared" ca="1" si="347"/>
        <v>5.6772575470544178</v>
      </c>
      <c r="FV138" s="80">
        <f t="shared" si="348"/>
        <v>176.1764795840308</v>
      </c>
      <c r="FW138" s="80">
        <f t="shared" si="349"/>
        <v>8.1791040555915545E-2</v>
      </c>
      <c r="FX138" s="184">
        <f t="shared" si="350"/>
        <v>75.546116265949635</v>
      </c>
      <c r="FY138" s="184">
        <f t="shared" si="351"/>
        <v>315.06822933648226</v>
      </c>
      <c r="FZ138" s="184">
        <f t="shared" si="352"/>
        <v>1.6611494615586205E-3</v>
      </c>
      <c r="GA138" s="184">
        <f t="shared" si="353"/>
        <v>0.30944429851405653</v>
      </c>
      <c r="GB138" s="80">
        <f t="shared" si="354"/>
        <v>0.91548967201499476</v>
      </c>
      <c r="GC138" s="80">
        <f t="shared" si="355"/>
        <v>0.12852358250404639</v>
      </c>
      <c r="GD138" s="80">
        <f t="shared" si="356"/>
        <v>0.13050615714407901</v>
      </c>
      <c r="GE138" s="80">
        <f t="shared" si="357"/>
        <v>0.91951603561323636</v>
      </c>
      <c r="GF138" s="80">
        <f t="shared" si="358"/>
        <v>5.9716111112476766E-2</v>
      </c>
      <c r="GG138" s="80">
        <f t="shared" si="359"/>
        <v>0.20348569957494089</v>
      </c>
      <c r="GH138" s="80">
        <f t="shared" si="360"/>
        <v>0.86949384285592102</v>
      </c>
      <c r="GI138" s="80">
        <f t="shared" si="361"/>
        <v>0.37820659715145705</v>
      </c>
      <c r="GJ138" s="80">
        <f t="shared" si="362"/>
        <v>-1.7196643211336498E-2</v>
      </c>
      <c r="GK138" s="80">
        <f t="shared" si="363"/>
        <v>3.1380826627000834E-2</v>
      </c>
      <c r="GL138" s="80">
        <f t="shared" si="364"/>
        <v>3.1380826627000834E-2</v>
      </c>
      <c r="GM138" s="80">
        <f t="shared" si="365"/>
        <v>0.17210487294794005</v>
      </c>
      <c r="GN138" s="80">
        <f t="shared" si="366"/>
        <v>5.3129501358004406E-2</v>
      </c>
      <c r="GO138" s="80">
        <f t="shared" si="367"/>
        <v>0.72261694579276781</v>
      </c>
      <c r="GP138" s="80">
        <f t="shared" si="368"/>
        <v>0.86414158769534721</v>
      </c>
      <c r="GQ138" s="80">
        <f t="shared" si="369"/>
        <v>4.3314785411939366E-2</v>
      </c>
      <c r="GR138" s="80">
        <f t="shared" si="370"/>
        <v>440.17695539316446</v>
      </c>
      <c r="GS138" s="80">
        <f t="shared" si="371"/>
        <v>11.822565087114016</v>
      </c>
      <c r="GT138" s="80">
        <f t="shared" si="372"/>
        <v>2.2065037445437796</v>
      </c>
      <c r="GU138" s="80">
        <f t="shared" si="373"/>
        <v>9.0742466494362927E-6</v>
      </c>
      <c r="GV138" s="80">
        <f t="shared" si="374"/>
        <v>1851.0114267735939</v>
      </c>
      <c r="GW138" s="80">
        <f t="shared" si="375"/>
        <v>-8.0433283542591764E-3</v>
      </c>
      <c r="GX138" s="184">
        <f t="shared" ca="1" si="376"/>
        <v>21.394894055442606</v>
      </c>
      <c r="GY138" s="81" t="e">
        <f>#REF!</f>
        <v>#REF!</v>
      </c>
      <c r="GZ138" s="81" t="e">
        <f>#REF!</f>
        <v>#REF!</v>
      </c>
      <c r="HA138" s="81">
        <f t="shared" si="377"/>
        <v>5.8671749896227876</v>
      </c>
      <c r="HB138" s="81">
        <f t="shared" si="378"/>
        <v>4.7595286485956976</v>
      </c>
      <c r="HC138" s="81" t="e">
        <f t="shared" si="379"/>
        <v>#REF!</v>
      </c>
      <c r="HD138" s="80">
        <f t="shared" si="380"/>
        <v>440.17695539316446</v>
      </c>
      <c r="HE138" s="80">
        <f t="shared" si="381"/>
        <v>11.822565087114016</v>
      </c>
      <c r="HF138" s="81">
        <f t="shared" si="382"/>
        <v>-0.79679754455611373</v>
      </c>
      <c r="HG138" s="81"/>
      <c r="HH138" s="82">
        <f t="shared" si="383"/>
        <v>0.21151899848264907</v>
      </c>
      <c r="HI138" s="82">
        <f t="shared" si="384"/>
        <v>0.77574644715077223</v>
      </c>
      <c r="HJ138" s="82">
        <f t="shared" si="385"/>
        <v>4.3314785411939366E-2</v>
      </c>
      <c r="HK138" s="82">
        <f t="shared" si="386"/>
        <v>0</v>
      </c>
      <c r="HL138" s="82">
        <f t="shared" si="387"/>
        <v>4.3045931212560562E-3</v>
      </c>
      <c r="HM138" s="82">
        <f t="shared" si="388"/>
        <v>0</v>
      </c>
      <c r="HN138" s="82">
        <f t="shared" si="389"/>
        <v>0</v>
      </c>
      <c r="HO138" s="82">
        <f t="shared" si="390"/>
        <v>4.8994604836538891E-2</v>
      </c>
      <c r="HP138" s="82">
        <f t="shared" si="391"/>
        <v>0.11239356352107568</v>
      </c>
      <c r="HQ138" s="82">
        <f t="shared" si="392"/>
        <v>0.2142473429189454</v>
      </c>
      <c r="HR138" s="82">
        <f t="shared" si="393"/>
        <v>0.58730566196768696</v>
      </c>
      <c r="HS138" s="82">
        <f t="shared" si="394"/>
        <v>0.16013776908532854</v>
      </c>
      <c r="HT138" s="82">
        <f t="shared" si="395"/>
        <v>7.2716400726867303E-2</v>
      </c>
      <c r="HU138" s="82">
        <f t="shared" si="396"/>
        <v>1.9827226165846111E-2</v>
      </c>
      <c r="HV138" s="82">
        <f t="shared" si="397"/>
        <v>4.3314785411939366E-2</v>
      </c>
      <c r="HW138" s="82"/>
      <c r="HX138" s="186">
        <f t="shared" si="398"/>
        <v>-8.8163972457936053E-7</v>
      </c>
      <c r="HY138" s="186">
        <f t="shared" si="399"/>
        <v>1.6234659335106628E-12</v>
      </c>
      <c r="HZ138" s="186">
        <f t="shared" si="400"/>
        <v>2.7298385848248607E-5</v>
      </c>
      <c r="IA138" s="186">
        <f t="shared" si="401"/>
        <v>7.6401393502454177E-9</v>
      </c>
      <c r="IB138" s="82">
        <f t="shared" si="402"/>
        <v>2.2065037445437796</v>
      </c>
      <c r="IC138" s="82" t="e">
        <f t="shared" ca="1" si="403"/>
        <v>#REF!</v>
      </c>
      <c r="ID138" s="82" t="e">
        <f ca="1">ID$8+ID$9*IE138+ID$10*#REF!+ID$11*EW138/(EW138+EU138)</f>
        <v>#REF!</v>
      </c>
      <c r="IE138" s="82" t="e">
        <f t="shared" ca="1" si="404"/>
        <v>#REF!</v>
      </c>
      <c r="IF138" s="82" t="e">
        <f ca="1">IF$8+IF$9*IE138+IF$10*#REF!+IF$11*(EW138/(EW138+EU138))</f>
        <v>#REF!</v>
      </c>
      <c r="IG138" s="82" t="e">
        <f t="shared" ca="1" si="405"/>
        <v>#REF!</v>
      </c>
      <c r="IH138" s="184">
        <f t="shared" si="406"/>
        <v>8.1791040555915545E-2</v>
      </c>
      <c r="II138" s="187">
        <f t="shared" si="407"/>
        <v>-25</v>
      </c>
      <c r="IJ138" s="187"/>
      <c r="IK138" s="82">
        <f t="shared" si="408"/>
        <v>2.0754818705292561</v>
      </c>
      <c r="IL138" s="187">
        <f t="shared" si="409"/>
        <v>1851.0114267735939</v>
      </c>
      <c r="IM138" s="186">
        <f t="shared" si="410"/>
        <v>1.2576004467418276E-5</v>
      </c>
    </row>
    <row r="139" spans="1:247" ht="14" x14ac:dyDescent="0.2">
      <c r="A139" s="189" t="s">
        <v>234</v>
      </c>
      <c r="F139" s="193">
        <v>49.952193986044534</v>
      </c>
      <c r="G139" s="193">
        <v>1.6748855939234604</v>
      </c>
      <c r="H139" s="193">
        <v>17.337603602553148</v>
      </c>
      <c r="I139" s="193">
        <v>8.4230034872756843</v>
      </c>
      <c r="J139" s="193">
        <v>0.16241314850166888</v>
      </c>
      <c r="K139" s="193">
        <v>4.5171156927026654</v>
      </c>
      <c r="L139" s="193">
        <v>10.658362870422019</v>
      </c>
      <c r="M139" s="193">
        <v>3.8370106333519272</v>
      </c>
      <c r="N139" s="193">
        <v>2.0301643562708609</v>
      </c>
      <c r="O139" s="193">
        <v>0.58874766331854955</v>
      </c>
      <c r="P139" s="193">
        <v>0.81849896563549951</v>
      </c>
      <c r="Q139" s="194">
        <v>1.5</v>
      </c>
      <c r="R139" s="176">
        <f t="shared" ca="1" si="216"/>
        <v>6.3374479662383729</v>
      </c>
      <c r="T139" s="4">
        <v>47.830300000000001</v>
      </c>
      <c r="U139" s="4">
        <v>1.4576</v>
      </c>
      <c r="V139" s="4">
        <v>5.6634000000000002</v>
      </c>
      <c r="W139" s="4">
        <v>6.4458000000000002</v>
      </c>
      <c r="X139" s="4">
        <v>8.4000000000000005E-2</v>
      </c>
      <c r="Y139" s="4">
        <v>13.5694</v>
      </c>
      <c r="Z139" s="4">
        <v>23.107700000000001</v>
      </c>
      <c r="AA139" s="4">
        <v>0.2601</v>
      </c>
      <c r="AB139" s="4">
        <v>2.5999999999999999E-3</v>
      </c>
      <c r="AC139" s="4">
        <v>0.1804</v>
      </c>
      <c r="AE139" s="177">
        <f t="shared" ca="1" si="217"/>
        <v>1371.3706719709867</v>
      </c>
      <c r="AF139" s="178">
        <f t="shared" ca="1" si="218"/>
        <v>1098.2206719709866</v>
      </c>
      <c r="AG139" s="178">
        <f t="shared" ca="1" si="219"/>
        <v>3.1428760135946914</v>
      </c>
      <c r="AH139" s="175"/>
      <c r="AI139" s="179">
        <f t="shared" ca="1" si="220"/>
        <v>1412.0499778404537</v>
      </c>
      <c r="AJ139" s="179">
        <f t="shared" ca="1" si="221"/>
        <v>2.5996269471892726</v>
      </c>
      <c r="AK139" s="179"/>
      <c r="AL139" s="179">
        <f t="shared" si="222"/>
        <v>1391.7955558736492</v>
      </c>
      <c r="AM139" s="179">
        <f t="shared" si="223"/>
        <v>1.346780860324587</v>
      </c>
      <c r="AN139" s="180"/>
      <c r="AO139" s="179">
        <f t="shared" ca="1" si="224"/>
        <v>1358.7348891147094</v>
      </c>
      <c r="AP139" s="179">
        <f t="shared" ca="1" si="225"/>
        <v>1085.5848891147093</v>
      </c>
      <c r="AQ139" s="179">
        <f t="shared" ca="1" si="226"/>
        <v>0.6312856666684743</v>
      </c>
      <c r="AR139" s="179"/>
      <c r="AS139" s="179">
        <f t="shared" ca="1" si="227"/>
        <v>1381.6619395920711</v>
      </c>
      <c r="AT139" s="179">
        <f t="shared" ca="1" si="228"/>
        <v>1108.511939592071</v>
      </c>
      <c r="AU139" s="181">
        <f t="shared" ca="1" si="229"/>
        <v>1.4777300968243958</v>
      </c>
      <c r="AV139" s="80"/>
      <c r="AW139" s="181">
        <f t="shared" si="230"/>
        <v>1399.6756228060585</v>
      </c>
      <c r="AX139" s="181">
        <f t="shared" si="231"/>
        <v>1126.5256228060584</v>
      </c>
      <c r="AY139" s="181">
        <f t="shared" ca="1" si="232"/>
        <v>1412.0499778404537</v>
      </c>
      <c r="AZ139" s="181">
        <f t="shared" ca="1" si="233"/>
        <v>1138.8999778404536</v>
      </c>
      <c r="BA139" s="181">
        <f t="shared" ca="1" si="234"/>
        <v>2.5996269471892726</v>
      </c>
      <c r="BB139" s="181"/>
      <c r="BC139" s="181">
        <f t="shared" si="235"/>
        <v>1391.7955558736492</v>
      </c>
      <c r="BD139" s="181">
        <f t="shared" si="236"/>
        <v>1.346780860324587</v>
      </c>
      <c r="BE139" s="181">
        <f t="shared" si="237"/>
        <v>1118.6455558736493</v>
      </c>
      <c r="BF139" s="181"/>
      <c r="BG139" s="181">
        <f t="shared" ca="1" si="238"/>
        <v>3.166548474311885</v>
      </c>
      <c r="BH139" s="181">
        <f t="shared" ca="1" si="239"/>
        <v>5.8965003066728858</v>
      </c>
      <c r="BI139" s="181">
        <f t="shared" ca="1" si="240"/>
        <v>1094.9809461322993</v>
      </c>
      <c r="BJ139" s="181">
        <f t="shared" ca="1" si="241"/>
        <v>1118.2396073545588</v>
      </c>
      <c r="BK139" s="181">
        <f t="shared" ca="1" si="242"/>
        <v>1118.2396073545588</v>
      </c>
      <c r="BL139" s="181"/>
      <c r="BM139" s="181">
        <f t="shared" si="243"/>
        <v>1119.8500603252983</v>
      </c>
      <c r="BN139" s="180"/>
      <c r="BO139" s="182">
        <f t="shared" ca="1" si="244"/>
        <v>0.87359529018417936</v>
      </c>
      <c r="BP139" s="182">
        <f t="shared" ca="1" si="245"/>
        <v>0.82162850819429645</v>
      </c>
      <c r="BQ139" s="182">
        <f t="shared" ca="1" si="246"/>
        <v>6.6698854486493028E-2</v>
      </c>
      <c r="BR139" s="182">
        <f t="shared" ca="1" si="247"/>
        <v>1.128078363858962E-2</v>
      </c>
      <c r="BS139" s="182">
        <f t="shared" ca="1" si="248"/>
        <v>1.7720920024389557E-2</v>
      </c>
      <c r="BT139" s="182">
        <f t="shared" ca="1" si="249"/>
        <v>8.0989334688920334E-2</v>
      </c>
      <c r="BU139" s="182">
        <f t="shared" si="250"/>
        <v>0.32699407506955769</v>
      </c>
      <c r="BV139" s="181">
        <f t="shared" ca="1" si="251"/>
        <v>1.3253124761022468</v>
      </c>
      <c r="BW139" s="180"/>
      <c r="BX139" s="182">
        <f t="shared" si="252"/>
        <v>0.81629713460774245</v>
      </c>
      <c r="BY139" s="182">
        <f t="shared" si="253"/>
        <v>7.5896629699053308E-2</v>
      </c>
      <c r="BZ139" s="182">
        <f t="shared" si="254"/>
        <v>4.0554943332767782E-2</v>
      </c>
      <c r="CA139" s="182">
        <f t="shared" si="255"/>
        <v>1.90561903571944E-2</v>
      </c>
      <c r="CB139" s="182">
        <f t="shared" si="256"/>
        <v>7.6027897456701521E-2</v>
      </c>
      <c r="CC139" s="182">
        <f t="shared" si="257"/>
        <v>2.6946830274707637E-3</v>
      </c>
      <c r="CD139" s="182">
        <f t="shared" si="258"/>
        <v>1.0305274784809302</v>
      </c>
      <c r="CE139" s="182">
        <f t="shared" si="259"/>
        <v>0.25474778389668357</v>
      </c>
      <c r="CF139" s="180"/>
      <c r="CG139" s="181">
        <f t="shared" ca="1" si="260"/>
        <v>2.2832169986663757</v>
      </c>
      <c r="CH139" s="181">
        <f t="shared" ca="1" si="261"/>
        <v>1.3638433753482531</v>
      </c>
      <c r="CI139" s="181">
        <f t="shared" ca="1" si="262"/>
        <v>7.3389782130692547</v>
      </c>
      <c r="CJ139" s="181">
        <f t="shared" ca="1" si="263"/>
        <v>1101.2305911926128</v>
      </c>
      <c r="CK139" s="183">
        <f t="shared" ca="1" si="264"/>
        <v>0.26596807210082735</v>
      </c>
      <c r="CL139" s="79"/>
      <c r="CM139" s="181">
        <f t="shared" si="265"/>
        <v>0.14195260449024616</v>
      </c>
      <c r="CN139" s="181">
        <f t="shared" si="266"/>
        <v>-0.25958036491424852</v>
      </c>
      <c r="CO139" s="181">
        <f t="shared" ca="1" si="267"/>
        <v>658.41397195594016</v>
      </c>
      <c r="CP139" s="184"/>
      <c r="CQ139" s="80">
        <f t="shared" si="268"/>
        <v>0.83136849370042654</v>
      </c>
      <c r="CR139" s="80">
        <f t="shared" si="269"/>
        <v>2.0967836195880014E-2</v>
      </c>
      <c r="CS139" s="80">
        <f t="shared" si="270"/>
        <v>0.34008304356671959</v>
      </c>
      <c r="CT139" s="80">
        <f t="shared" si="271"/>
        <v>0.11723626357445445</v>
      </c>
      <c r="CU139" s="80">
        <f t="shared" si="272"/>
        <v>2.289524560375949E-3</v>
      </c>
      <c r="CV139" s="80">
        <f t="shared" si="273"/>
        <v>0.11207500155572754</v>
      </c>
      <c r="CW139" s="80">
        <f t="shared" si="274"/>
        <v>0.19006521112644345</v>
      </c>
      <c r="CX139" s="80">
        <f t="shared" si="275"/>
        <v>0.12381667416981995</v>
      </c>
      <c r="CY139" s="80">
        <f t="shared" si="276"/>
        <v>4.3105107568704851E-2</v>
      </c>
      <c r="CZ139" s="80">
        <f t="shared" si="277"/>
        <v>7.7467715185910039E-3</v>
      </c>
      <c r="DA139" s="80">
        <f t="shared" si="278"/>
        <v>1.153327131946567E-2</v>
      </c>
      <c r="DB139" s="80">
        <f t="shared" si="279"/>
        <v>1.8002871988566087</v>
      </c>
      <c r="DC139" s="80"/>
      <c r="DD139" s="80">
        <f t="shared" si="280"/>
        <v>0.4617977032933645</v>
      </c>
      <c r="DE139" s="80">
        <f t="shared" si="281"/>
        <v>1.1646939560086314E-2</v>
      </c>
      <c r="DF139" s="80">
        <f t="shared" si="282"/>
        <v>0.18890488350009477</v>
      </c>
      <c r="DG139" s="80">
        <f t="shared" si="283"/>
        <v>6.5120867186587272E-2</v>
      </c>
      <c r="DH139" s="80">
        <f t="shared" si="284"/>
        <v>1.271755174302224E-3</v>
      </c>
      <c r="DI139" s="80">
        <f t="shared" si="285"/>
        <v>6.225395682805953E-2</v>
      </c>
      <c r="DJ139" s="80">
        <f t="shared" si="286"/>
        <v>0.10557493895816007</v>
      </c>
      <c r="DK139" s="80">
        <f t="shared" si="287"/>
        <v>6.8776067645461181E-2</v>
      </c>
      <c r="DL139" s="80">
        <f t="shared" si="288"/>
        <v>2.3943461685491958E-2</v>
      </c>
      <c r="DM139" s="80">
        <f t="shared" si="289"/>
        <v>4.3030753779236463E-3</v>
      </c>
      <c r="DN139" s="80">
        <f t="shared" si="290"/>
        <v>6.4063507904686739E-3</v>
      </c>
      <c r="DO139" s="80">
        <f t="shared" si="291"/>
        <v>1.0000000000000002</v>
      </c>
      <c r="DP139" s="80">
        <f t="shared" si="292"/>
        <v>48.874616557586734</v>
      </c>
      <c r="DQ139" s="80">
        <f t="shared" si="293"/>
        <v>0.79605321190394163</v>
      </c>
      <c r="DR139" s="80">
        <f t="shared" si="294"/>
        <v>1.8247645182451415E-2</v>
      </c>
      <c r="DS139" s="80">
        <f t="shared" si="295"/>
        <v>5.5544767116838797E-2</v>
      </c>
      <c r="DT139" s="80">
        <f t="shared" si="296"/>
        <v>8.9716394975948688E-2</v>
      </c>
      <c r="DU139" s="80">
        <f t="shared" si="297"/>
        <v>1.1841409691629957E-3</v>
      </c>
      <c r="DV139" s="80">
        <f t="shared" si="298"/>
        <v>0.33667291908575736</v>
      </c>
      <c r="DW139" s="80">
        <f t="shared" si="299"/>
        <v>0.41206796320799471</v>
      </c>
      <c r="DX139" s="80">
        <f t="shared" si="300"/>
        <v>4.1965894844858487E-3</v>
      </c>
      <c r="DY139" s="80">
        <f t="shared" si="301"/>
        <v>2.7602021317253387E-5</v>
      </c>
      <c r="DZ139" s="80">
        <f t="shared" si="302"/>
        <v>1.1868561601387384E-3</v>
      </c>
      <c r="EA139" s="80">
        <f t="shared" si="303"/>
        <v>1.7148980901080371</v>
      </c>
      <c r="EB139" s="80"/>
      <c r="EC139" s="80">
        <f t="shared" si="304"/>
        <v>1.5921064238078833</v>
      </c>
      <c r="ED139" s="80">
        <f t="shared" si="305"/>
        <v>3.649529036490283E-2</v>
      </c>
      <c r="EE139" s="80">
        <f t="shared" si="306"/>
        <v>0.16663430135051638</v>
      </c>
      <c r="EF139" s="80">
        <f t="shared" si="307"/>
        <v>8.9716394975948688E-2</v>
      </c>
      <c r="EG139" s="80">
        <f t="shared" si="308"/>
        <v>1.1841409691629957E-3</v>
      </c>
      <c r="EH139" s="80">
        <f t="shared" si="309"/>
        <v>0.33667291908575736</v>
      </c>
      <c r="EI139" s="80">
        <f t="shared" si="310"/>
        <v>0.41206796320799471</v>
      </c>
      <c r="EJ139" s="80">
        <f t="shared" si="311"/>
        <v>4.1965894844858487E-3</v>
      </c>
      <c r="EK139" s="80">
        <f t="shared" si="312"/>
        <v>2.7602021317253387E-5</v>
      </c>
      <c r="EL139" s="80">
        <f t="shared" si="313"/>
        <v>3.5605684804162156E-3</v>
      </c>
      <c r="EM139" s="80">
        <f t="shared" si="314"/>
        <v>2.6426621937483858</v>
      </c>
      <c r="EN139" s="80">
        <f t="shared" si="315"/>
        <v>2.2704377480382854</v>
      </c>
      <c r="EO139" s="80"/>
      <c r="EP139" s="80">
        <f t="shared" si="316"/>
        <v>1.8073892617538292</v>
      </c>
      <c r="EQ139" s="80">
        <f t="shared" si="317"/>
        <v>4.1430142435046655E-2</v>
      </c>
      <c r="ER139" s="80">
        <f t="shared" si="318"/>
        <v>0.19261073824617081</v>
      </c>
      <c r="ES139" s="80">
        <f t="shared" si="319"/>
        <v>5.9611133689962181E-2</v>
      </c>
      <c r="ET139" s="80">
        <f t="shared" si="320"/>
        <v>0.25222187193613299</v>
      </c>
      <c r="EU139" s="80">
        <f t="shared" si="321"/>
        <v>0.20369548977130628</v>
      </c>
      <c r="EV139" s="80">
        <f t="shared" si="322"/>
        <v>2.6885183553863046E-3</v>
      </c>
      <c r="EW139" s="80">
        <f t="shared" si="323"/>
        <v>0.76439490423454282</v>
      </c>
      <c r="EX139" s="80">
        <f t="shared" si="324"/>
        <v>0.93557465842468257</v>
      </c>
      <c r="EY139" s="80">
        <f t="shared" si="325"/>
        <v>1.90561903571944E-2</v>
      </c>
      <c r="EZ139" s="80">
        <f t="shared" si="326"/>
        <v>1.2533734224169906E-4</v>
      </c>
      <c r="FA139" s="80">
        <f t="shared" si="327"/>
        <v>5.3893660549415275E-3</v>
      </c>
      <c r="FB139" s="80">
        <f t="shared" si="328"/>
        <v>4.0319657406653038</v>
      </c>
      <c r="FC139" s="80">
        <f t="shared" si="329"/>
        <v>6.3806143988368202E-2</v>
      </c>
      <c r="FD139" s="80">
        <f t="shared" si="330"/>
        <v>9.5136941297608857E-2</v>
      </c>
      <c r="FE139" s="80">
        <f t="shared" si="331"/>
        <v>1.90561903571944E-2</v>
      </c>
      <c r="FF139" s="80">
        <f t="shared" si="332"/>
        <v>4.0554943332767782E-2</v>
      </c>
      <c r="FG139" s="80">
        <f t="shared" si="333"/>
        <v>7.6027897456701521E-2</v>
      </c>
      <c r="FH139" s="80">
        <f t="shared" si="334"/>
        <v>2.6946830274707637E-3</v>
      </c>
      <c r="FI139" s="184">
        <f t="shared" si="335"/>
        <v>0.81629713460774245</v>
      </c>
      <c r="FJ139" s="80">
        <f t="shared" si="336"/>
        <v>7.5896629699053308E-2</v>
      </c>
      <c r="FK139" s="80">
        <f t="shared" si="337"/>
        <v>1.0305274784809302</v>
      </c>
      <c r="FL139" s="80">
        <f t="shared" si="338"/>
        <v>0.81629713460774256</v>
      </c>
      <c r="FM139" s="80">
        <f t="shared" si="339"/>
        <v>1.9283045348994381</v>
      </c>
      <c r="FN139" s="80">
        <f t="shared" si="340"/>
        <v>-3.7229307466760471</v>
      </c>
      <c r="FO139" s="80">
        <f t="shared" si="341"/>
        <v>-3.7229307466760471</v>
      </c>
      <c r="FP139" s="80">
        <f t="shared" si="342"/>
        <v>0.48874616557586731</v>
      </c>
      <c r="FQ139" s="185">
        <f t="shared" ca="1" si="343"/>
        <v>1412.0499778404537</v>
      </c>
      <c r="FR139" s="185">
        <f t="shared" ca="1" si="344"/>
        <v>2.5996269471892726</v>
      </c>
      <c r="FS139" s="80">
        <f t="shared" ca="1" si="345"/>
        <v>0.14120499778404538</v>
      </c>
      <c r="FT139" s="184">
        <f t="shared" ca="1" si="346"/>
        <v>-0.56753438496905362</v>
      </c>
      <c r="FU139" s="184">
        <f t="shared" ca="1" si="347"/>
        <v>5.6829345608904633</v>
      </c>
      <c r="FV139" s="80">
        <f t="shared" si="348"/>
        <v>173.65870459389649</v>
      </c>
      <c r="FW139" s="80">
        <f t="shared" si="349"/>
        <v>3.8982233689335392E-2</v>
      </c>
      <c r="FX139" s="184">
        <f t="shared" si="350"/>
        <v>78.959042354667176</v>
      </c>
      <c r="FY139" s="184">
        <f t="shared" si="351"/>
        <v>313.85850860660918</v>
      </c>
      <c r="FZ139" s="184">
        <f t="shared" si="352"/>
        <v>1.6611494615586205E-3</v>
      </c>
      <c r="GA139" s="184">
        <f t="shared" si="353"/>
        <v>0.25474778389668357</v>
      </c>
      <c r="GB139" s="80">
        <f t="shared" si="354"/>
        <v>0.95731936713726329</v>
      </c>
      <c r="GC139" s="80">
        <f t="shared" si="355"/>
        <v>0.17023678616831855</v>
      </c>
      <c r="GD139" s="80">
        <f t="shared" si="356"/>
        <v>0.13341131249432309</v>
      </c>
      <c r="GE139" s="80">
        <f t="shared" si="357"/>
        <v>0.89895872387499121</v>
      </c>
      <c r="GF139" s="80">
        <f t="shared" si="358"/>
        <v>5.3255261424897116E-3</v>
      </c>
      <c r="GG139" s="80">
        <f t="shared" si="359"/>
        <v>0.13988934578293807</v>
      </c>
      <c r="GH139" s="80">
        <f t="shared" si="360"/>
        <v>0.86658868750567697</v>
      </c>
      <c r="GI139" s="80">
        <f t="shared" si="361"/>
        <v>0.27885482683527152</v>
      </c>
      <c r="GJ139" s="80">
        <f t="shared" si="362"/>
        <v>-5.9705658087700056E-3</v>
      </c>
      <c r="GK139" s="80">
        <f t="shared" si="363"/>
        <v>1.5131654583900535E-2</v>
      </c>
      <c r="GL139" s="80">
        <f t="shared" si="364"/>
        <v>1.5131654583900535E-2</v>
      </c>
      <c r="GM139" s="80">
        <f t="shared" si="365"/>
        <v>0.12475769119903754</v>
      </c>
      <c r="GN139" s="80">
        <f t="shared" si="366"/>
        <v>2.7548978278836178E-2</v>
      </c>
      <c r="GO139" s="80">
        <f t="shared" si="367"/>
        <v>0.73684592595570664</v>
      </c>
      <c r="GP139" s="80">
        <f t="shared" si="368"/>
        <v>0.93557465842468257</v>
      </c>
      <c r="GQ139" s="80">
        <f t="shared" si="369"/>
        <v>1.90561903571944E-2</v>
      </c>
      <c r="GR139" s="80">
        <f t="shared" si="370"/>
        <v>440.63361845358503</v>
      </c>
      <c r="GS139" s="80">
        <f t="shared" si="371"/>
        <v>11.740438197601193</v>
      </c>
      <c r="GT139" s="80">
        <f t="shared" si="372"/>
        <v>2.2753477352494906</v>
      </c>
      <c r="GU139" s="80">
        <f t="shared" si="373"/>
        <v>9.3573675612135285E-6</v>
      </c>
      <c r="GV139" s="80">
        <f t="shared" si="374"/>
        <v>1921.5116296689641</v>
      </c>
      <c r="GW139" s="80">
        <f t="shared" si="375"/>
        <v>-8.2365794395518385E-3</v>
      </c>
      <c r="GX139" s="184">
        <f t="shared" ca="1" si="376"/>
        <v>20.313603213069257</v>
      </c>
      <c r="GY139" s="81" t="e">
        <f>#REF!</f>
        <v>#REF!</v>
      </c>
      <c r="GZ139" s="81" t="e">
        <f>#REF!</f>
        <v>#REF!</v>
      </c>
      <c r="HA139" s="81">
        <f t="shared" si="377"/>
        <v>5.8671749896227876</v>
      </c>
      <c r="HB139" s="81">
        <f t="shared" si="378"/>
        <v>4.7595286485956976</v>
      </c>
      <c r="HC139" s="81" t="e">
        <f t="shared" si="379"/>
        <v>#REF!</v>
      </c>
      <c r="HD139" s="80">
        <f t="shared" si="380"/>
        <v>440.63361845358503</v>
      </c>
      <c r="HE139" s="80">
        <f t="shared" si="381"/>
        <v>11.740438197601193</v>
      </c>
      <c r="HF139" s="81">
        <f t="shared" si="382"/>
        <v>-8.1676420358519408E-2</v>
      </c>
      <c r="HG139" s="81"/>
      <c r="HH139" s="82">
        <f t="shared" si="383"/>
        <v>0.14257786413832438</v>
      </c>
      <c r="HI139" s="82">
        <f t="shared" si="384"/>
        <v>0.76439490423454282</v>
      </c>
      <c r="HJ139" s="82">
        <f t="shared" si="385"/>
        <v>1.90561903571944E-2</v>
      </c>
      <c r="HK139" s="82">
        <f t="shared" si="386"/>
        <v>0</v>
      </c>
      <c r="HL139" s="82">
        <f t="shared" si="387"/>
        <v>4.4749953631173803E-2</v>
      </c>
      <c r="HM139" s="82">
        <f t="shared" si="388"/>
        <v>0</v>
      </c>
      <c r="HN139" s="82">
        <f t="shared" si="389"/>
        <v>0</v>
      </c>
      <c r="HO139" s="82">
        <f t="shared" si="390"/>
        <v>5.9611133689962181E-2</v>
      </c>
      <c r="HP139" s="82">
        <f t="shared" si="391"/>
        <v>0.14786078461499702</v>
      </c>
      <c r="HQ139" s="82">
        <f t="shared" si="392"/>
        <v>0.15720192392778537</v>
      </c>
      <c r="HR139" s="82">
        <f t="shared" si="393"/>
        <v>0.62616856251752018</v>
      </c>
      <c r="HS139" s="82">
        <f t="shared" si="394"/>
        <v>0.11679535766099161</v>
      </c>
      <c r="HT139" s="82">
        <f t="shared" si="395"/>
        <v>3.8237033359663428E-2</v>
      </c>
      <c r="HU139" s="82">
        <f t="shared" si="396"/>
        <v>7.1321178584595607E-3</v>
      </c>
      <c r="HV139" s="82">
        <f t="shared" si="397"/>
        <v>1.90561903571944E-2</v>
      </c>
      <c r="HW139" s="82"/>
      <c r="HX139" s="186">
        <f t="shared" si="398"/>
        <v>-8.8080092317724584E-7</v>
      </c>
      <c r="HY139" s="186">
        <f t="shared" si="399"/>
        <v>1.7199312973706712E-12</v>
      </c>
      <c r="HZ139" s="186">
        <f t="shared" si="400"/>
        <v>2.6938598540908251E-5</v>
      </c>
      <c r="IA139" s="186">
        <f t="shared" si="401"/>
        <v>7.5861105472552432E-9</v>
      </c>
      <c r="IB139" s="82">
        <f t="shared" si="402"/>
        <v>2.2753477352494906</v>
      </c>
      <c r="IC139" s="82" t="e">
        <f t="shared" ca="1" si="403"/>
        <v>#REF!</v>
      </c>
      <c r="ID139" s="82" t="e">
        <f ca="1">ID$8+ID$9*IE139+ID$10*#REF!+ID$11*EW139/(EW139+EU139)</f>
        <v>#REF!</v>
      </c>
      <c r="IE139" s="82" t="e">
        <f t="shared" ca="1" si="404"/>
        <v>#REF!</v>
      </c>
      <c r="IF139" s="82" t="e">
        <f ca="1">IF$8+IF$9*IE139+IF$10*#REF!+IF$11*(EW139/(EW139+EU139))</f>
        <v>#REF!</v>
      </c>
      <c r="IG139" s="82" t="e">
        <f t="shared" ca="1" si="405"/>
        <v>#REF!</v>
      </c>
      <c r="IH139" s="184">
        <f t="shared" si="406"/>
        <v>3.8982233689335392E-2</v>
      </c>
      <c r="II139" s="187">
        <f t="shared" si="407"/>
        <v>-25</v>
      </c>
      <c r="IJ139" s="187"/>
      <c r="IK139" s="82">
        <f t="shared" si="408"/>
        <v>2.0708819434476426</v>
      </c>
      <c r="IL139" s="187">
        <f t="shared" si="409"/>
        <v>1921.5116296689641</v>
      </c>
      <c r="IM139" s="186">
        <f t="shared" si="410"/>
        <v>1.2198509918381959E-5</v>
      </c>
    </row>
    <row r="140" spans="1:247" ht="14" x14ac:dyDescent="0.2">
      <c r="A140" s="189" t="s">
        <v>234</v>
      </c>
      <c r="F140" s="193">
        <v>49.952193986044534</v>
      </c>
      <c r="G140" s="193">
        <v>1.6748855939234604</v>
      </c>
      <c r="H140" s="193">
        <v>17.337603602553148</v>
      </c>
      <c r="I140" s="193">
        <v>8.4230034872756843</v>
      </c>
      <c r="J140" s="193">
        <v>0.16241314850166888</v>
      </c>
      <c r="K140" s="193">
        <v>4.5171156927026654</v>
      </c>
      <c r="L140" s="193">
        <v>10.658362870422019</v>
      </c>
      <c r="M140" s="193">
        <v>3.8370106333519272</v>
      </c>
      <c r="N140" s="193">
        <v>2.0301643562708609</v>
      </c>
      <c r="O140" s="193">
        <v>0.58874766331854955</v>
      </c>
      <c r="P140" s="193">
        <v>0.81849896563549951</v>
      </c>
      <c r="Q140" s="194">
        <v>1.5</v>
      </c>
      <c r="R140" s="176">
        <f t="shared" ca="1" si="216"/>
        <v>6.6210129539257672</v>
      </c>
      <c r="T140" s="4">
        <v>46.733800000000002</v>
      </c>
      <c r="U140" s="4">
        <v>1.6056999999999999</v>
      </c>
      <c r="V140" s="4">
        <v>6.1942000000000004</v>
      </c>
      <c r="W140" s="4">
        <v>7.2710999999999997</v>
      </c>
      <c r="X140" s="4">
        <v>8.7099999999999997E-2</v>
      </c>
      <c r="Y140" s="4">
        <v>13.214499999999999</v>
      </c>
      <c r="Z140" s="4">
        <v>22.79</v>
      </c>
      <c r="AA140" s="4">
        <v>0.26390000000000002</v>
      </c>
      <c r="AB140" s="4">
        <v>7.6E-3</v>
      </c>
      <c r="AC140" s="4">
        <v>0.19869999999999999</v>
      </c>
      <c r="AE140" s="177">
        <f t="shared" ca="1" si="217"/>
        <v>1380.6117206383494</v>
      </c>
      <c r="AF140" s="178">
        <f t="shared" ca="1" si="218"/>
        <v>1107.4617206383496</v>
      </c>
      <c r="AG140" s="178">
        <f t="shared" ca="1" si="219"/>
        <v>3.4301390648423813</v>
      </c>
      <c r="AH140" s="175"/>
      <c r="AI140" s="179">
        <f t="shared" ca="1" si="220"/>
        <v>1414.2803742188419</v>
      </c>
      <c r="AJ140" s="179">
        <f t="shared" ca="1" si="221"/>
        <v>2.7950348439329185</v>
      </c>
      <c r="AK140" s="179"/>
      <c r="AL140" s="179">
        <f t="shared" si="222"/>
        <v>1394.6607713539229</v>
      </c>
      <c r="AM140" s="179">
        <f t="shared" si="223"/>
        <v>1.4969051920108867</v>
      </c>
      <c r="AN140" s="180"/>
      <c r="AO140" s="179">
        <f t="shared" ca="1" si="224"/>
        <v>1368.7819429142987</v>
      </c>
      <c r="AP140" s="179">
        <f t="shared" ca="1" si="225"/>
        <v>1095.6319429142986</v>
      </c>
      <c r="AQ140" s="179">
        <f t="shared" ca="1" si="226"/>
        <v>1.1116396157116712</v>
      </c>
      <c r="AR140" s="179"/>
      <c r="AS140" s="179">
        <f t="shared" ca="1" si="227"/>
        <v>1383.0692946929796</v>
      </c>
      <c r="AT140" s="179">
        <f t="shared" ca="1" si="228"/>
        <v>1109.9192946929797</v>
      </c>
      <c r="AU140" s="181">
        <f t="shared" ca="1" si="229"/>
        <v>1.6402569574209442</v>
      </c>
      <c r="AV140" s="80"/>
      <c r="AW140" s="181">
        <f t="shared" si="230"/>
        <v>1401.9908067613553</v>
      </c>
      <c r="AX140" s="181">
        <f t="shared" si="231"/>
        <v>1128.8408067613555</v>
      </c>
      <c r="AY140" s="181">
        <f t="shared" ca="1" si="232"/>
        <v>1414.2803742188419</v>
      </c>
      <c r="AZ140" s="181">
        <f t="shared" ca="1" si="233"/>
        <v>1141.130374218842</v>
      </c>
      <c r="BA140" s="181">
        <f t="shared" ca="1" si="234"/>
        <v>2.7950348439329185</v>
      </c>
      <c r="BB140" s="181"/>
      <c r="BC140" s="181">
        <f t="shared" si="235"/>
        <v>1394.6607713539229</v>
      </c>
      <c r="BD140" s="181">
        <f t="shared" si="236"/>
        <v>1.4969051920108867</v>
      </c>
      <c r="BE140" s="181">
        <f t="shared" si="237"/>
        <v>1121.5107713539228</v>
      </c>
      <c r="BF140" s="181"/>
      <c r="BG140" s="181">
        <f t="shared" ca="1" si="238"/>
        <v>3.3915894964739484</v>
      </c>
      <c r="BH140" s="181">
        <f t="shared" ca="1" si="239"/>
        <v>5.7873677701230939</v>
      </c>
      <c r="BI140" s="181">
        <f t="shared" ca="1" si="240"/>
        <v>1103.6708741791476</v>
      </c>
      <c r="BJ140" s="181">
        <f t="shared" ca="1" si="241"/>
        <v>1119.9369706426082</v>
      </c>
      <c r="BK140" s="181">
        <f t="shared" ca="1" si="242"/>
        <v>1119.9369706426082</v>
      </c>
      <c r="BL140" s="181"/>
      <c r="BM140" s="181">
        <f t="shared" si="243"/>
        <v>1120.6049585635742</v>
      </c>
      <c r="BN140" s="180"/>
      <c r="BO140" s="182">
        <f t="shared" ca="1" si="244"/>
        <v>0.84254705148822373</v>
      </c>
      <c r="BP140" s="182">
        <f t="shared" ca="1" si="245"/>
        <v>0.80761531691155697</v>
      </c>
      <c r="BQ140" s="182">
        <f t="shared" ca="1" si="246"/>
        <v>7.3194540793775256E-2</v>
      </c>
      <c r="BR140" s="182">
        <f t="shared" ca="1" si="247"/>
        <v>1.2608391508161091E-2</v>
      </c>
      <c r="BS140" s="182">
        <f t="shared" ca="1" si="248"/>
        <v>1.7721444649593535E-2</v>
      </c>
      <c r="BT140" s="182">
        <f t="shared" ca="1" si="249"/>
        <v>7.6825767793260114E-2</v>
      </c>
      <c r="BU140" s="182">
        <f t="shared" si="250"/>
        <v>0.32699407506955769</v>
      </c>
      <c r="BV140" s="181">
        <f t="shared" ca="1" si="251"/>
        <v>1.3149595367259046</v>
      </c>
      <c r="BW140" s="180"/>
      <c r="BX140" s="182">
        <f t="shared" si="252"/>
        <v>0.79740585675606201</v>
      </c>
      <c r="BY140" s="182">
        <f t="shared" si="253"/>
        <v>9.2033002670983244E-2</v>
      </c>
      <c r="BZ140" s="182">
        <f t="shared" si="254"/>
        <v>3.7623348496805292E-2</v>
      </c>
      <c r="CA140" s="182">
        <f t="shared" si="255"/>
        <v>1.947934660171605E-2</v>
      </c>
      <c r="CB140" s="182">
        <f t="shared" si="256"/>
        <v>9.1600240504708316E-2</v>
      </c>
      <c r="CC140" s="182">
        <f t="shared" si="257"/>
        <v>2.9902554155189077E-3</v>
      </c>
      <c r="CD140" s="182">
        <f t="shared" si="258"/>
        <v>1.0411320504457939</v>
      </c>
      <c r="CE140" s="182">
        <f t="shared" si="259"/>
        <v>0.2950826096935531</v>
      </c>
      <c r="CF140" s="180"/>
      <c r="CG140" s="181">
        <f t="shared" ca="1" si="260"/>
        <v>2.6937300662089001</v>
      </c>
      <c r="CH140" s="181">
        <f t="shared" ca="1" si="261"/>
        <v>1.1390390556432948</v>
      </c>
      <c r="CI140" s="181">
        <f t="shared" ca="1" si="262"/>
        <v>8.5222947337304902</v>
      </c>
      <c r="CJ140" s="181">
        <f t="shared" ca="1" si="263"/>
        <v>1098.6692459449869</v>
      </c>
      <c r="CK140" s="183">
        <f t="shared" ca="1" si="264"/>
        <v>0.26647918731869152</v>
      </c>
      <c r="CL140" s="79"/>
      <c r="CM140" s="181">
        <f t="shared" si="265"/>
        <v>6.893557834683893E-2</v>
      </c>
      <c r="CN140" s="181">
        <f t="shared" si="266"/>
        <v>-0.38259089916245081</v>
      </c>
      <c r="CO140" s="181">
        <f t="shared" ca="1" si="267"/>
        <v>675.77628453587681</v>
      </c>
      <c r="CP140" s="184"/>
      <c r="CQ140" s="80">
        <f t="shared" si="268"/>
        <v>0.83136849370042654</v>
      </c>
      <c r="CR140" s="80">
        <f t="shared" si="269"/>
        <v>2.0967836195880014E-2</v>
      </c>
      <c r="CS140" s="80">
        <f t="shared" si="270"/>
        <v>0.34008304356671959</v>
      </c>
      <c r="CT140" s="80">
        <f t="shared" si="271"/>
        <v>0.11723626357445445</v>
      </c>
      <c r="CU140" s="80">
        <f t="shared" si="272"/>
        <v>2.289524560375949E-3</v>
      </c>
      <c r="CV140" s="80">
        <f t="shared" si="273"/>
        <v>0.11207500155572754</v>
      </c>
      <c r="CW140" s="80">
        <f t="shared" si="274"/>
        <v>0.19006521112644345</v>
      </c>
      <c r="CX140" s="80">
        <f t="shared" si="275"/>
        <v>0.12381667416981995</v>
      </c>
      <c r="CY140" s="80">
        <f t="shared" si="276"/>
        <v>4.3105107568704851E-2</v>
      </c>
      <c r="CZ140" s="80">
        <f t="shared" si="277"/>
        <v>7.7467715185910039E-3</v>
      </c>
      <c r="DA140" s="80">
        <f t="shared" si="278"/>
        <v>1.153327131946567E-2</v>
      </c>
      <c r="DB140" s="80">
        <f t="shared" si="279"/>
        <v>1.8002871988566087</v>
      </c>
      <c r="DC140" s="80"/>
      <c r="DD140" s="80">
        <f t="shared" si="280"/>
        <v>0.4617977032933645</v>
      </c>
      <c r="DE140" s="80">
        <f t="shared" si="281"/>
        <v>1.1646939560086314E-2</v>
      </c>
      <c r="DF140" s="80">
        <f t="shared" si="282"/>
        <v>0.18890488350009477</v>
      </c>
      <c r="DG140" s="80">
        <f t="shared" si="283"/>
        <v>6.5120867186587272E-2</v>
      </c>
      <c r="DH140" s="80">
        <f t="shared" si="284"/>
        <v>1.271755174302224E-3</v>
      </c>
      <c r="DI140" s="80">
        <f t="shared" si="285"/>
        <v>6.225395682805953E-2</v>
      </c>
      <c r="DJ140" s="80">
        <f t="shared" si="286"/>
        <v>0.10557493895816007</v>
      </c>
      <c r="DK140" s="80">
        <f t="shared" si="287"/>
        <v>6.8776067645461181E-2</v>
      </c>
      <c r="DL140" s="80">
        <f t="shared" si="288"/>
        <v>2.3943461685491958E-2</v>
      </c>
      <c r="DM140" s="80">
        <f t="shared" si="289"/>
        <v>4.3030753779236463E-3</v>
      </c>
      <c r="DN140" s="80">
        <f t="shared" si="290"/>
        <v>6.4063507904686739E-3</v>
      </c>
      <c r="DO140" s="80">
        <f t="shared" si="291"/>
        <v>1.0000000000000002</v>
      </c>
      <c r="DP140" s="80">
        <f t="shared" si="292"/>
        <v>48.874616557586734</v>
      </c>
      <c r="DQ140" s="80">
        <f t="shared" si="293"/>
        <v>0.77780385225424953</v>
      </c>
      <c r="DR140" s="80">
        <f t="shared" si="294"/>
        <v>2.0101704081683752E-2</v>
      </c>
      <c r="DS140" s="80">
        <f t="shared" si="295"/>
        <v>6.0750679181255582E-2</v>
      </c>
      <c r="DT140" s="80">
        <f t="shared" si="296"/>
        <v>0.10120340058792089</v>
      </c>
      <c r="DU140" s="80">
        <f t="shared" si="297"/>
        <v>1.2278414096916299E-3</v>
      </c>
      <c r="DV140" s="80">
        <f t="shared" si="298"/>
        <v>0.32786742886632725</v>
      </c>
      <c r="DW140" s="80">
        <f t="shared" si="299"/>
        <v>0.40640257929219259</v>
      </c>
      <c r="DX140" s="80">
        <f t="shared" si="300"/>
        <v>4.2579006726482724E-3</v>
      </c>
      <c r="DY140" s="80">
        <f t="shared" si="301"/>
        <v>8.0682831542740668E-5</v>
      </c>
      <c r="DZ140" s="80">
        <f t="shared" si="302"/>
        <v>1.3072523227248742E-3</v>
      </c>
      <c r="EA140" s="80">
        <f t="shared" si="303"/>
        <v>1.7010033215002371</v>
      </c>
      <c r="EB140" s="80"/>
      <c r="EC140" s="80">
        <f t="shared" si="304"/>
        <v>1.5556077045084991</v>
      </c>
      <c r="ED140" s="80">
        <f t="shared" si="305"/>
        <v>4.0203408163367503E-2</v>
      </c>
      <c r="EE140" s="80">
        <f t="shared" si="306"/>
        <v>0.18225203754376673</v>
      </c>
      <c r="EF140" s="80">
        <f t="shared" si="307"/>
        <v>0.10120340058792089</v>
      </c>
      <c r="EG140" s="80">
        <f t="shared" si="308"/>
        <v>1.2278414096916299E-3</v>
      </c>
      <c r="EH140" s="80">
        <f t="shared" si="309"/>
        <v>0.32786742886632725</v>
      </c>
      <c r="EI140" s="80">
        <f t="shared" si="310"/>
        <v>0.40640257929219259</v>
      </c>
      <c r="EJ140" s="80">
        <f t="shared" si="311"/>
        <v>4.2579006726482724E-3</v>
      </c>
      <c r="EK140" s="80">
        <f t="shared" si="312"/>
        <v>8.0682831542740668E-5</v>
      </c>
      <c r="EL140" s="80">
        <f t="shared" si="313"/>
        <v>3.9217569681746223E-3</v>
      </c>
      <c r="EM140" s="80">
        <f t="shared" si="314"/>
        <v>2.6230247408441318</v>
      </c>
      <c r="EN140" s="80">
        <f t="shared" si="315"/>
        <v>2.2874355344696835</v>
      </c>
      <c r="EO140" s="80"/>
      <c r="EP140" s="80">
        <f t="shared" si="316"/>
        <v>1.7791761704937781</v>
      </c>
      <c r="EQ140" s="80">
        <f t="shared" si="317"/>
        <v>4.5981352219837693E-2</v>
      </c>
      <c r="ER140" s="80">
        <f t="shared" si="318"/>
        <v>0.22082382950622192</v>
      </c>
      <c r="ES140" s="80">
        <f t="shared" si="319"/>
        <v>5.7102695098521339E-2</v>
      </c>
      <c r="ET140" s="80">
        <f t="shared" si="320"/>
        <v>0.27792652460474326</v>
      </c>
      <c r="EU140" s="80">
        <f t="shared" si="321"/>
        <v>0.2314962547139803</v>
      </c>
      <c r="EV140" s="80">
        <f t="shared" si="322"/>
        <v>2.8086080712219829E-3</v>
      </c>
      <c r="EW140" s="80">
        <f t="shared" si="323"/>
        <v>0.74997560738404823</v>
      </c>
      <c r="EX140" s="80">
        <f t="shared" si="324"/>
        <v>0.92961970117309445</v>
      </c>
      <c r="EY140" s="80">
        <f t="shared" si="325"/>
        <v>1.947934660171605E-2</v>
      </c>
      <c r="EZ140" s="80">
        <f t="shared" si="326"/>
        <v>3.6911355178499287E-4</v>
      </c>
      <c r="FA140" s="80">
        <f t="shared" si="327"/>
        <v>5.9805108310378155E-3</v>
      </c>
      <c r="FB140" s="80">
        <f t="shared" si="328"/>
        <v>4.0428131896452433</v>
      </c>
      <c r="FC140" s="80">
        <f t="shared" si="329"/>
        <v>8.5257265738703431E-2</v>
      </c>
      <c r="FD140" s="80">
        <f t="shared" si="330"/>
        <v>0.12707940031926235</v>
      </c>
      <c r="FE140" s="80">
        <f t="shared" si="331"/>
        <v>1.947934660171605E-2</v>
      </c>
      <c r="FF140" s="80">
        <f t="shared" si="332"/>
        <v>3.7623348496805292E-2</v>
      </c>
      <c r="FG140" s="80">
        <f t="shared" si="333"/>
        <v>9.1600240504708316E-2</v>
      </c>
      <c r="FH140" s="80">
        <f t="shared" si="334"/>
        <v>2.9902554155189077E-3</v>
      </c>
      <c r="FI140" s="184">
        <f t="shared" si="335"/>
        <v>0.79740585675606201</v>
      </c>
      <c r="FJ140" s="80">
        <f t="shared" si="336"/>
        <v>9.2033002670983244E-2</v>
      </c>
      <c r="FK140" s="80">
        <f t="shared" si="337"/>
        <v>1.0411320504457939</v>
      </c>
      <c r="FL140" s="80">
        <f t="shared" si="338"/>
        <v>0.79740585675606201</v>
      </c>
      <c r="FM140" s="80">
        <f t="shared" si="339"/>
        <v>1.950267288624479</v>
      </c>
      <c r="FN140" s="80">
        <f t="shared" si="340"/>
        <v>-3.6775533484554646</v>
      </c>
      <c r="FO140" s="80">
        <f t="shared" si="341"/>
        <v>-3.6775533484554646</v>
      </c>
      <c r="FP140" s="80">
        <f t="shared" si="342"/>
        <v>0.48874616557586731</v>
      </c>
      <c r="FQ140" s="185">
        <f t="shared" ca="1" si="343"/>
        <v>1414.2803742188419</v>
      </c>
      <c r="FR140" s="185">
        <f t="shared" ca="1" si="344"/>
        <v>2.7950348439329185</v>
      </c>
      <c r="FS140" s="80">
        <f t="shared" ca="1" si="345"/>
        <v>0.1414280374218842</v>
      </c>
      <c r="FT140" s="184">
        <f t="shared" ca="1" si="346"/>
        <v>-0.51658441961098189</v>
      </c>
      <c r="FU140" s="184">
        <f t="shared" ca="1" si="347"/>
        <v>5.6847471250863624</v>
      </c>
      <c r="FV140" s="80">
        <f t="shared" si="348"/>
        <v>173.51041778352956</v>
      </c>
      <c r="FW140" s="80">
        <f t="shared" si="349"/>
        <v>4.2857176823765698E-2</v>
      </c>
      <c r="FX140" s="184">
        <f t="shared" si="350"/>
        <v>76.413357972471488</v>
      </c>
      <c r="FY140" s="184">
        <f t="shared" si="351"/>
        <v>313.50670279075621</v>
      </c>
      <c r="FZ140" s="184">
        <f t="shared" si="352"/>
        <v>1.6611494615586205E-3</v>
      </c>
      <c r="GA140" s="184">
        <f t="shared" si="353"/>
        <v>0.2950826096935531</v>
      </c>
      <c r="GB140" s="80">
        <f t="shared" si="354"/>
        <v>0.95190765584603243</v>
      </c>
      <c r="GC140" s="80">
        <f t="shared" si="355"/>
        <v>0.19432182388810026</v>
      </c>
      <c r="GD140" s="80">
        <f t="shared" si="356"/>
        <v>0.13396856536556923</v>
      </c>
      <c r="GE140" s="80">
        <f t="shared" si="357"/>
        <v>0.89691595268164104</v>
      </c>
      <c r="GF140" s="80">
        <f t="shared" si="358"/>
        <v>-7.0135632231593803E-4</v>
      </c>
      <c r="GG140" s="80">
        <f t="shared" si="359"/>
        <v>0.14623898897527687</v>
      </c>
      <c r="GH140" s="80">
        <f t="shared" si="360"/>
        <v>0.86603143463443077</v>
      </c>
      <c r="GI140" s="80">
        <f t="shared" si="361"/>
        <v>0.28836162695828255</v>
      </c>
      <c r="GJ140" s="80">
        <f t="shared" si="362"/>
        <v>-7.0329757865272846E-3</v>
      </c>
      <c r="GK140" s="80">
        <f t="shared" si="363"/>
        <v>1.7118842156304794E-2</v>
      </c>
      <c r="GL140" s="80">
        <f t="shared" si="364"/>
        <v>1.7118842156304794E-2</v>
      </c>
      <c r="GM140" s="80">
        <f t="shared" si="365"/>
        <v>0.12912014681897208</v>
      </c>
      <c r="GN140" s="80">
        <f t="shared" si="366"/>
        <v>3.0973501997662776E-2</v>
      </c>
      <c r="GO140" s="80">
        <f t="shared" si="367"/>
        <v>0.71900210538638543</v>
      </c>
      <c r="GP140" s="80">
        <f t="shared" si="368"/>
        <v>0.92961970117309445</v>
      </c>
      <c r="GQ140" s="80">
        <f t="shared" si="369"/>
        <v>1.947934660171605E-2</v>
      </c>
      <c r="GR140" s="80">
        <f t="shared" si="370"/>
        <v>440.92006140830807</v>
      </c>
      <c r="GS140" s="80">
        <f t="shared" si="371"/>
        <v>11.724775478725132</v>
      </c>
      <c r="GT140" s="80">
        <f t="shared" si="372"/>
        <v>2.3251913282948533</v>
      </c>
      <c r="GU140" s="80">
        <f t="shared" si="373"/>
        <v>9.5623493376125832E-6</v>
      </c>
      <c r="GV140" s="80">
        <f t="shared" si="374"/>
        <v>1966.1017031358024</v>
      </c>
      <c r="GW140" s="80">
        <f t="shared" si="375"/>
        <v>-8.4057157378103764E-3</v>
      </c>
      <c r="GX140" s="184">
        <f t="shared" ca="1" si="376"/>
        <v>21.496919733730493</v>
      </c>
      <c r="GY140" s="81" t="e">
        <f>#REF!</f>
        <v>#REF!</v>
      </c>
      <c r="GZ140" s="81" t="e">
        <f>#REF!</f>
        <v>#REF!</v>
      </c>
      <c r="HA140" s="81">
        <f t="shared" si="377"/>
        <v>5.8671749896227876</v>
      </c>
      <c r="HB140" s="81">
        <f t="shared" si="378"/>
        <v>4.7595286485956976</v>
      </c>
      <c r="HC140" s="81" t="e">
        <f t="shared" si="379"/>
        <v>#REF!</v>
      </c>
      <c r="HD140" s="80">
        <f t="shared" si="380"/>
        <v>440.92006140830807</v>
      </c>
      <c r="HE140" s="80">
        <f t="shared" si="381"/>
        <v>11.724775478725132</v>
      </c>
      <c r="HF140" s="81">
        <f t="shared" si="382"/>
        <v>-0.20903453343206024</v>
      </c>
      <c r="HG140" s="81"/>
      <c r="HH140" s="82">
        <f t="shared" si="383"/>
        <v>0.14904759704649886</v>
      </c>
      <c r="HI140" s="82">
        <f t="shared" si="384"/>
        <v>0.74997560738404823</v>
      </c>
      <c r="HJ140" s="82">
        <f t="shared" si="385"/>
        <v>1.947934660171605E-2</v>
      </c>
      <c r="HK140" s="82">
        <f t="shared" si="386"/>
        <v>0</v>
      </c>
      <c r="HL140" s="82">
        <f t="shared" si="387"/>
        <v>6.5777919136987384E-2</v>
      </c>
      <c r="HM140" s="82">
        <f t="shared" si="388"/>
        <v>0</v>
      </c>
      <c r="HN140" s="82">
        <f t="shared" si="389"/>
        <v>0</v>
      </c>
      <c r="HO140" s="82">
        <f t="shared" si="390"/>
        <v>5.7102695098521339E-2</v>
      </c>
      <c r="HP140" s="82">
        <f t="shared" si="391"/>
        <v>0.15504591036923454</v>
      </c>
      <c r="HQ140" s="82">
        <f t="shared" si="392"/>
        <v>0.16578837599737767</v>
      </c>
      <c r="HR140" s="82">
        <f t="shared" si="393"/>
        <v>0.59128575518957593</v>
      </c>
      <c r="HS140" s="82">
        <f t="shared" si="394"/>
        <v>0.11751011647729651</v>
      </c>
      <c r="HT140" s="82">
        <f t="shared" si="395"/>
        <v>4.2462166019055322E-2</v>
      </c>
      <c r="HU140" s="82">
        <f t="shared" si="396"/>
        <v>8.4387862061342939E-3</v>
      </c>
      <c r="HV140" s="82">
        <f t="shared" si="397"/>
        <v>1.947934660171605E-2</v>
      </c>
      <c r="HW140" s="82"/>
      <c r="HX140" s="186">
        <f t="shared" si="398"/>
        <v>-8.8030360028276374E-7</v>
      </c>
      <c r="HY140" s="186">
        <f t="shared" si="399"/>
        <v>1.7257873485353599E-12</v>
      </c>
      <c r="HZ140" s="186">
        <f t="shared" si="400"/>
        <v>2.6770042148292854E-5</v>
      </c>
      <c r="IA140" s="186">
        <f t="shared" si="401"/>
        <v>7.4938947616377888E-9</v>
      </c>
      <c r="IB140" s="82">
        <f t="shared" si="402"/>
        <v>2.3251913282948533</v>
      </c>
      <c r="IC140" s="82" t="e">
        <f t="shared" ca="1" si="403"/>
        <v>#REF!</v>
      </c>
      <c r="ID140" s="82" t="e">
        <f ca="1">ID$8+ID$9*IE140+ID$10*#REF!+ID$11*EW140/(EW140+EU140)</f>
        <v>#REF!</v>
      </c>
      <c r="IE140" s="82" t="e">
        <f t="shared" ca="1" si="404"/>
        <v>#REF!</v>
      </c>
      <c r="IF140" s="82" t="e">
        <f ca="1">IF$8+IF$9*IE140+IF$10*#REF!+IF$11*(EW140/(EW140+EU140))</f>
        <v>#REF!</v>
      </c>
      <c r="IG140" s="82" t="e">
        <f t="shared" ca="1" si="405"/>
        <v>#REF!</v>
      </c>
      <c r="IH140" s="184">
        <f t="shared" si="406"/>
        <v>4.2857176823765698E-2</v>
      </c>
      <c r="II140" s="187">
        <f t="shared" si="407"/>
        <v>-25</v>
      </c>
      <c r="IJ140" s="187"/>
      <c r="IK140" s="82">
        <f t="shared" si="408"/>
        <v>2.0700046745633944</v>
      </c>
      <c r="IL140" s="187">
        <f t="shared" si="409"/>
        <v>1966.1017031358024</v>
      </c>
      <c r="IM140" s="186">
        <f t="shared" si="410"/>
        <v>1.192520088318322E-5</v>
      </c>
    </row>
    <row r="141" spans="1:247" ht="14" x14ac:dyDescent="0.2">
      <c r="A141" s="189" t="s">
        <v>234</v>
      </c>
      <c r="F141" s="193">
        <v>49.952193986044534</v>
      </c>
      <c r="G141" s="193">
        <v>1.6748855939234604</v>
      </c>
      <c r="H141" s="193">
        <v>17.337603602553148</v>
      </c>
      <c r="I141" s="193">
        <v>8.4230034872756843</v>
      </c>
      <c r="J141" s="193">
        <v>0.16241314850166888</v>
      </c>
      <c r="K141" s="193">
        <v>4.5171156927026654</v>
      </c>
      <c r="L141" s="193">
        <v>10.658362870422019</v>
      </c>
      <c r="M141" s="193">
        <v>3.8370106333519272</v>
      </c>
      <c r="N141" s="193">
        <v>2.0301643562708609</v>
      </c>
      <c r="O141" s="193">
        <v>0.58874766331854955</v>
      </c>
      <c r="P141" s="193">
        <v>0.81849896563549951</v>
      </c>
      <c r="Q141" s="194">
        <v>1.5</v>
      </c>
      <c r="R141" s="176">
        <f t="shared" ca="1" si="216"/>
        <v>8.5221613238503782</v>
      </c>
      <c r="T141" s="4">
        <v>45.881500000000003</v>
      </c>
      <c r="U141" s="4">
        <v>1.8312999999999999</v>
      </c>
      <c r="V141" s="4">
        <v>6.8384</v>
      </c>
      <c r="W141" s="4">
        <v>7.4729999999999999</v>
      </c>
      <c r="X141" s="4">
        <v>0.16339999999999999</v>
      </c>
      <c r="Y141" s="4">
        <v>12.825200000000001</v>
      </c>
      <c r="Z141" s="4">
        <v>22.652999999999999</v>
      </c>
      <c r="AA141" s="4">
        <v>0.31919999999999998</v>
      </c>
      <c r="AB141" s="4">
        <v>0</v>
      </c>
      <c r="AC141" s="4">
        <v>0.1144</v>
      </c>
      <c r="AE141" s="177">
        <f t="shared" ca="1" si="217"/>
        <v>1393.0535545243604</v>
      </c>
      <c r="AF141" s="178">
        <f t="shared" ca="1" si="218"/>
        <v>1119.9035545243605</v>
      </c>
      <c r="AG141" s="178">
        <f t="shared" ca="1" si="219"/>
        <v>4.6585314026407563</v>
      </c>
      <c r="AH141" s="175"/>
      <c r="AI141" s="179">
        <f t="shared" ca="1" si="220"/>
        <v>1427.1186179457225</v>
      </c>
      <c r="AJ141" s="179">
        <f t="shared" ca="1" si="221"/>
        <v>4.283801108698559</v>
      </c>
      <c r="AK141" s="179"/>
      <c r="AL141" s="179">
        <f t="shared" si="222"/>
        <v>1403.6132619158952</v>
      </c>
      <c r="AM141" s="179">
        <f t="shared" si="223"/>
        <v>2.572848481023486</v>
      </c>
      <c r="AN141" s="180"/>
      <c r="AO141" s="179">
        <f t="shared" ca="1" si="224"/>
        <v>1382.3224929897674</v>
      </c>
      <c r="AP141" s="179">
        <f t="shared" ca="1" si="225"/>
        <v>1109.1724929897673</v>
      </c>
      <c r="AQ141" s="179">
        <f t="shared" ca="1" si="226"/>
        <v>2.5945692301281911</v>
      </c>
      <c r="AR141" s="179"/>
      <c r="AS141" s="179">
        <f t="shared" ca="1" si="227"/>
        <v>1395.7435326943066</v>
      </c>
      <c r="AT141" s="179">
        <f t="shared" ca="1" si="228"/>
        <v>1122.5935326943068</v>
      </c>
      <c r="AU141" s="181">
        <f t="shared" ca="1" si="229"/>
        <v>3.1006676512473677</v>
      </c>
      <c r="AV141" s="80"/>
      <c r="AW141" s="181">
        <f t="shared" si="230"/>
        <v>1412.881041608957</v>
      </c>
      <c r="AX141" s="181">
        <f t="shared" si="231"/>
        <v>1139.7310416089572</v>
      </c>
      <c r="AY141" s="181">
        <f t="shared" ca="1" si="232"/>
        <v>1427.1186179457225</v>
      </c>
      <c r="AZ141" s="181">
        <f t="shared" ca="1" si="233"/>
        <v>1153.9686179457226</v>
      </c>
      <c r="BA141" s="181">
        <f t="shared" ca="1" si="234"/>
        <v>4.283801108698559</v>
      </c>
      <c r="BB141" s="181"/>
      <c r="BC141" s="181">
        <f t="shared" si="235"/>
        <v>1403.6132619158952</v>
      </c>
      <c r="BD141" s="181">
        <f t="shared" si="236"/>
        <v>2.572848481023486</v>
      </c>
      <c r="BE141" s="181">
        <f t="shared" si="237"/>
        <v>1130.4632619158951</v>
      </c>
      <c r="BF141" s="181"/>
      <c r="BG141" s="181">
        <f t="shared" ca="1" si="238"/>
        <v>4.7458788440191331</v>
      </c>
      <c r="BH141" s="181">
        <f t="shared" ca="1" si="239"/>
        <v>7.0236533719250946</v>
      </c>
      <c r="BI141" s="181">
        <f t="shared" ca="1" si="240"/>
        <v>1117.1143939606918</v>
      </c>
      <c r="BJ141" s="181">
        <f t="shared" ca="1" si="241"/>
        <v>1132.8969580963044</v>
      </c>
      <c r="BK141" s="181">
        <f t="shared" ca="1" si="242"/>
        <v>1132.8969580963044</v>
      </c>
      <c r="BL141" s="181"/>
      <c r="BM141" s="181">
        <f t="shared" si="243"/>
        <v>1126.0393643740176</v>
      </c>
      <c r="BN141" s="180"/>
      <c r="BO141" s="182">
        <f t="shared" ca="1" si="244"/>
        <v>0.81284813240245102</v>
      </c>
      <c r="BP141" s="182">
        <f t="shared" ca="1" si="245"/>
        <v>0.77229514457378945</v>
      </c>
      <c r="BQ141" s="182">
        <f t="shared" ca="1" si="246"/>
        <v>7.6803980360037924E-2</v>
      </c>
      <c r="BR141" s="182">
        <f t="shared" ca="1" si="247"/>
        <v>1.3701373753978214E-2</v>
      </c>
      <c r="BS141" s="182">
        <f t="shared" ca="1" si="248"/>
        <v>1.772575335844663E-2</v>
      </c>
      <c r="BT141" s="182">
        <f t="shared" ca="1" si="249"/>
        <v>7.385917112126579E-2</v>
      </c>
      <c r="BU141" s="182">
        <f t="shared" si="250"/>
        <v>0.32699407506955769</v>
      </c>
      <c r="BV141" s="181">
        <f t="shared" ca="1" si="251"/>
        <v>1.2813794982370756</v>
      </c>
      <c r="BW141" s="180"/>
      <c r="BX141" s="182">
        <f t="shared" si="252"/>
        <v>0.78451390127718501</v>
      </c>
      <c r="BY141" s="182">
        <f t="shared" si="253"/>
        <v>9.3020567324212655E-2</v>
      </c>
      <c r="BZ141" s="182">
        <f t="shared" si="254"/>
        <v>3.9981244703009164E-2</v>
      </c>
      <c r="CA141" s="182">
        <f t="shared" si="255"/>
        <v>2.3677090111071677E-2</v>
      </c>
      <c r="CB141" s="182">
        <f t="shared" si="256"/>
        <v>0.10235015863659716</v>
      </c>
      <c r="CC141" s="182">
        <f t="shared" si="257"/>
        <v>1.7300828150287302E-3</v>
      </c>
      <c r="CD141" s="182">
        <f t="shared" si="258"/>
        <v>1.0452730448671044</v>
      </c>
      <c r="CE141" s="182">
        <f t="shared" si="259"/>
        <v>0.31248204582829642</v>
      </c>
      <c r="CF141" s="180"/>
      <c r="CG141" s="181">
        <f t="shared" ca="1" si="260"/>
        <v>3.8390837850147363</v>
      </c>
      <c r="CH141" s="181">
        <f t="shared" ca="1" si="261"/>
        <v>2.0104493259837533</v>
      </c>
      <c r="CI141" s="181">
        <f t="shared" ca="1" si="262"/>
        <v>10.128918206964897</v>
      </c>
      <c r="CJ141" s="181">
        <f t="shared" ca="1" si="263"/>
        <v>1100.530669591365</v>
      </c>
      <c r="CK141" s="183">
        <f t="shared" ca="1" si="264"/>
        <v>0.26940890444771098</v>
      </c>
      <c r="CL141" s="79"/>
      <c r="CM141" s="181">
        <f t="shared" si="265"/>
        <v>0.6133312861000646</v>
      </c>
      <c r="CN141" s="181">
        <f t="shared" si="266"/>
        <v>0.16179834740610816</v>
      </c>
      <c r="CO141" s="181">
        <f t="shared" ca="1" si="267"/>
        <v>656.41167765703653</v>
      </c>
      <c r="CP141" s="184"/>
      <c r="CQ141" s="80">
        <f t="shared" si="268"/>
        <v>0.83136849370042654</v>
      </c>
      <c r="CR141" s="80">
        <f t="shared" si="269"/>
        <v>2.0967836195880014E-2</v>
      </c>
      <c r="CS141" s="80">
        <f t="shared" si="270"/>
        <v>0.34008304356671959</v>
      </c>
      <c r="CT141" s="80">
        <f t="shared" si="271"/>
        <v>0.11723626357445445</v>
      </c>
      <c r="CU141" s="80">
        <f t="shared" si="272"/>
        <v>2.289524560375949E-3</v>
      </c>
      <c r="CV141" s="80">
        <f t="shared" si="273"/>
        <v>0.11207500155572754</v>
      </c>
      <c r="CW141" s="80">
        <f t="shared" si="274"/>
        <v>0.19006521112644345</v>
      </c>
      <c r="CX141" s="80">
        <f t="shared" si="275"/>
        <v>0.12381667416981995</v>
      </c>
      <c r="CY141" s="80">
        <f t="shared" si="276"/>
        <v>4.3105107568704851E-2</v>
      </c>
      <c r="CZ141" s="80">
        <f t="shared" si="277"/>
        <v>7.7467715185910039E-3</v>
      </c>
      <c r="DA141" s="80">
        <f t="shared" si="278"/>
        <v>1.153327131946567E-2</v>
      </c>
      <c r="DB141" s="80">
        <f t="shared" si="279"/>
        <v>1.8002871988566087</v>
      </c>
      <c r="DC141" s="80"/>
      <c r="DD141" s="80">
        <f t="shared" si="280"/>
        <v>0.4617977032933645</v>
      </c>
      <c r="DE141" s="80">
        <f t="shared" si="281"/>
        <v>1.1646939560086314E-2</v>
      </c>
      <c r="DF141" s="80">
        <f t="shared" si="282"/>
        <v>0.18890488350009477</v>
      </c>
      <c r="DG141" s="80">
        <f t="shared" si="283"/>
        <v>6.5120867186587272E-2</v>
      </c>
      <c r="DH141" s="80">
        <f t="shared" si="284"/>
        <v>1.271755174302224E-3</v>
      </c>
      <c r="DI141" s="80">
        <f t="shared" si="285"/>
        <v>6.225395682805953E-2</v>
      </c>
      <c r="DJ141" s="80">
        <f t="shared" si="286"/>
        <v>0.10557493895816007</v>
      </c>
      <c r="DK141" s="80">
        <f t="shared" si="287"/>
        <v>6.8776067645461181E-2</v>
      </c>
      <c r="DL141" s="80">
        <f t="shared" si="288"/>
        <v>2.3943461685491958E-2</v>
      </c>
      <c r="DM141" s="80">
        <f t="shared" si="289"/>
        <v>4.3030753779236463E-3</v>
      </c>
      <c r="DN141" s="80">
        <f t="shared" si="290"/>
        <v>6.4063507904686739E-3</v>
      </c>
      <c r="DO141" s="80">
        <f t="shared" si="291"/>
        <v>1.0000000000000002</v>
      </c>
      <c r="DP141" s="80">
        <f t="shared" si="292"/>
        <v>48.874616557586734</v>
      </c>
      <c r="DQ141" s="80">
        <f t="shared" si="293"/>
        <v>0.76361878227756674</v>
      </c>
      <c r="DR141" s="80">
        <f t="shared" si="294"/>
        <v>2.2925982864039018E-2</v>
      </c>
      <c r="DS141" s="80">
        <f t="shared" si="295"/>
        <v>6.7068781200655153E-2</v>
      </c>
      <c r="DT141" s="80">
        <f t="shared" si="296"/>
        <v>0.10401356226616781</v>
      </c>
      <c r="DU141" s="80">
        <f t="shared" si="297"/>
        <v>2.3034361233480174E-3</v>
      </c>
      <c r="DV141" s="80">
        <f t="shared" si="298"/>
        <v>0.31820843381864017</v>
      </c>
      <c r="DW141" s="80">
        <f t="shared" si="299"/>
        <v>0.40395952736753132</v>
      </c>
      <c r="DX141" s="80">
        <f t="shared" si="300"/>
        <v>5.1501398056435334E-3</v>
      </c>
      <c r="DY141" s="80">
        <f t="shared" si="301"/>
        <v>0</v>
      </c>
      <c r="DZ141" s="80">
        <f t="shared" si="302"/>
        <v>7.5264049179529758E-4</v>
      </c>
      <c r="EA141" s="80">
        <f t="shared" si="303"/>
        <v>1.688001286215387</v>
      </c>
      <c r="EB141" s="80"/>
      <c r="EC141" s="80">
        <f t="shared" si="304"/>
        <v>1.5272375645551335</v>
      </c>
      <c r="ED141" s="80">
        <f t="shared" si="305"/>
        <v>4.5851965728078037E-2</v>
      </c>
      <c r="EE141" s="80">
        <f t="shared" si="306"/>
        <v>0.20120634360196546</v>
      </c>
      <c r="EF141" s="80">
        <f t="shared" si="307"/>
        <v>0.10401356226616781</v>
      </c>
      <c r="EG141" s="80">
        <f t="shared" si="308"/>
        <v>2.3034361233480174E-3</v>
      </c>
      <c r="EH141" s="80">
        <f t="shared" si="309"/>
        <v>0.31820843381864017</v>
      </c>
      <c r="EI141" s="80">
        <f t="shared" si="310"/>
        <v>0.40395952736753132</v>
      </c>
      <c r="EJ141" s="80">
        <f t="shared" si="311"/>
        <v>5.1501398056435334E-3</v>
      </c>
      <c r="EK141" s="80">
        <f t="shared" si="312"/>
        <v>0</v>
      </c>
      <c r="EL141" s="80">
        <f t="shared" si="313"/>
        <v>2.2579214753858925E-3</v>
      </c>
      <c r="EM141" s="80">
        <f t="shared" si="314"/>
        <v>2.6101888947418939</v>
      </c>
      <c r="EN141" s="80">
        <f t="shared" si="315"/>
        <v>2.2986842109729015</v>
      </c>
      <c r="EO141" s="80"/>
      <c r="EP141" s="80">
        <f t="shared" si="316"/>
        <v>1.7553184380237965</v>
      </c>
      <c r="EQ141" s="80">
        <f t="shared" si="317"/>
        <v>5.2699594830601791E-2</v>
      </c>
      <c r="ER141" s="80">
        <f t="shared" si="318"/>
        <v>0.2446815619762035</v>
      </c>
      <c r="ES141" s="80">
        <f t="shared" si="319"/>
        <v>6.3658334814080841E-2</v>
      </c>
      <c r="ET141" s="80">
        <f t="shared" si="320"/>
        <v>0.30833989679028434</v>
      </c>
      <c r="EU141" s="80">
        <f t="shared" si="321"/>
        <v>0.23909433330828672</v>
      </c>
      <c r="EV141" s="80">
        <f t="shared" si="322"/>
        <v>5.2948722477247166E-3</v>
      </c>
      <c r="EW141" s="80">
        <f t="shared" si="323"/>
        <v>0.73146070261732365</v>
      </c>
      <c r="EX141" s="80">
        <f t="shared" si="324"/>
        <v>0.92857538743182</v>
      </c>
      <c r="EY141" s="80">
        <f t="shared" si="325"/>
        <v>2.3677090111071677E-2</v>
      </c>
      <c r="EZ141" s="80">
        <f t="shared" si="326"/>
        <v>0</v>
      </c>
      <c r="FA141" s="80">
        <f t="shared" si="327"/>
        <v>3.4601656300574605E-3</v>
      </c>
      <c r="FB141" s="80">
        <f t="shared" si="328"/>
        <v>4.0479204809909675</v>
      </c>
      <c r="FC141" s="80">
        <f t="shared" si="329"/>
        <v>9.5840961981933273E-2</v>
      </c>
      <c r="FD141" s="80">
        <f t="shared" si="330"/>
        <v>0.14205955245218505</v>
      </c>
      <c r="FE141" s="80">
        <f t="shared" si="331"/>
        <v>2.3677090111071677E-2</v>
      </c>
      <c r="FF141" s="80">
        <f t="shared" si="332"/>
        <v>3.9981244703009164E-2</v>
      </c>
      <c r="FG141" s="80">
        <f t="shared" si="333"/>
        <v>0.10235015863659716</v>
      </c>
      <c r="FH141" s="80">
        <f t="shared" si="334"/>
        <v>1.7300828150287302E-3</v>
      </c>
      <c r="FI141" s="184">
        <f t="shared" si="335"/>
        <v>0.78451390127718501</v>
      </c>
      <c r="FJ141" s="80">
        <f t="shared" si="336"/>
        <v>9.3020567324212655E-2</v>
      </c>
      <c r="FK141" s="80">
        <f t="shared" si="337"/>
        <v>1.0452730448671044</v>
      </c>
      <c r="FL141" s="80">
        <f t="shared" si="338"/>
        <v>0.78451390127718501</v>
      </c>
      <c r="FM141" s="80">
        <f t="shared" si="339"/>
        <v>2.1454204516209812</v>
      </c>
      <c r="FN141" s="80">
        <f t="shared" si="340"/>
        <v>-3.4661006976589732</v>
      </c>
      <c r="FO141" s="80">
        <f t="shared" si="341"/>
        <v>-3.4661006976589732</v>
      </c>
      <c r="FP141" s="80">
        <f t="shared" si="342"/>
        <v>0.48874616557586731</v>
      </c>
      <c r="FQ141" s="185">
        <f t="shared" ca="1" si="343"/>
        <v>1427.1186179457225</v>
      </c>
      <c r="FR141" s="185">
        <f t="shared" ca="1" si="344"/>
        <v>4.283801108698559</v>
      </c>
      <c r="FS141" s="80">
        <f t="shared" ca="1" si="345"/>
        <v>0.14271186179457224</v>
      </c>
      <c r="FT141" s="184">
        <f t="shared" ca="1" si="346"/>
        <v>-0.77202214378459244</v>
      </c>
      <c r="FU141" s="184">
        <f t="shared" ca="1" si="347"/>
        <v>5.6843334283309233</v>
      </c>
      <c r="FV141" s="80">
        <f t="shared" si="348"/>
        <v>174.20286126038647</v>
      </c>
      <c r="FW141" s="80">
        <f t="shared" si="349"/>
        <v>3.973842101993811E-2</v>
      </c>
      <c r="FX141" s="184">
        <f t="shared" si="350"/>
        <v>75.365195742839617</v>
      </c>
      <c r="FY141" s="184">
        <f t="shared" si="351"/>
        <v>313.63069505843106</v>
      </c>
      <c r="FZ141" s="184">
        <f t="shared" si="352"/>
        <v>1.6611494615586205E-3</v>
      </c>
      <c r="GA141" s="184">
        <f t="shared" si="353"/>
        <v>0.31248204582829642</v>
      </c>
      <c r="GB141" s="80">
        <f t="shared" si="354"/>
        <v>0.9575473497906164</v>
      </c>
      <c r="GC141" s="80">
        <f t="shared" si="355"/>
        <v>0.21565905725667339</v>
      </c>
      <c r="GD141" s="80">
        <f t="shared" si="356"/>
        <v>0.1348702653124717</v>
      </c>
      <c r="GE141" s="80">
        <f t="shared" si="357"/>
        <v>0.88364207035531739</v>
      </c>
      <c r="GF141" s="80">
        <f t="shared" si="358"/>
        <v>-8.9279964116402155E-3</v>
      </c>
      <c r="GG141" s="80">
        <f t="shared" si="359"/>
        <v>0.14325337132635346</v>
      </c>
      <c r="GH141" s="80">
        <f t="shared" si="360"/>
        <v>0.8651297346875283</v>
      </c>
      <c r="GI141" s="80">
        <f t="shared" si="361"/>
        <v>0.27863272036642533</v>
      </c>
      <c r="GJ141" s="80">
        <f t="shared" si="362"/>
        <v>-6.0814852642326264E-3</v>
      </c>
      <c r="GK141" s="80">
        <f t="shared" si="363"/>
        <v>1.5357375946905361E-2</v>
      </c>
      <c r="GL141" s="80">
        <f t="shared" si="364"/>
        <v>1.5357375946905361E-2</v>
      </c>
      <c r="GM141" s="80">
        <f t="shared" si="365"/>
        <v>0.1278959953794481</v>
      </c>
      <c r="GN141" s="80">
        <f t="shared" si="366"/>
        <v>2.7095274262478243E-2</v>
      </c>
      <c r="GO141" s="80">
        <f t="shared" si="367"/>
        <v>0.70436542835484539</v>
      </c>
      <c r="GP141" s="80">
        <f t="shared" si="368"/>
        <v>0.92857538743182</v>
      </c>
      <c r="GQ141" s="80">
        <f t="shared" si="369"/>
        <v>2.3677090111071677E-2</v>
      </c>
      <c r="GR141" s="80">
        <f t="shared" si="370"/>
        <v>440.90183152130999</v>
      </c>
      <c r="GS141" s="80">
        <f t="shared" si="371"/>
        <v>11.691369656838793</v>
      </c>
      <c r="GT141" s="80">
        <f t="shared" si="372"/>
        <v>2.364199614069209</v>
      </c>
      <c r="GU141" s="80">
        <f t="shared" si="373"/>
        <v>9.7227709128596205E-6</v>
      </c>
      <c r="GV141" s="80">
        <f t="shared" si="374"/>
        <v>2004.5164518197053</v>
      </c>
      <c r="GW141" s="80">
        <f t="shared" si="375"/>
        <v>-8.5223308871675875E-3</v>
      </c>
      <c r="GX141" s="184">
        <f t="shared" ca="1" si="376"/>
        <v>23.103543206964886</v>
      </c>
      <c r="GY141" s="81" t="e">
        <f>#REF!</f>
        <v>#REF!</v>
      </c>
      <c r="GZ141" s="81" t="e">
        <f>#REF!</f>
        <v>#REF!</v>
      </c>
      <c r="HA141" s="81">
        <f t="shared" si="377"/>
        <v>5.8671749896227876</v>
      </c>
      <c r="HB141" s="81">
        <f t="shared" si="378"/>
        <v>4.7595286485956976</v>
      </c>
      <c r="HC141" s="81" t="e">
        <f t="shared" si="379"/>
        <v>#REF!</v>
      </c>
      <c r="HD141" s="80">
        <f t="shared" si="380"/>
        <v>440.90183152130999</v>
      </c>
      <c r="HE141" s="80">
        <f t="shared" si="381"/>
        <v>11.691369656838793</v>
      </c>
      <c r="HF141" s="81">
        <f t="shared" si="382"/>
        <v>0.35171472984853835</v>
      </c>
      <c r="HG141" s="81"/>
      <c r="HH141" s="82">
        <f t="shared" si="383"/>
        <v>0.14854824357407817</v>
      </c>
      <c r="HI141" s="82">
        <f t="shared" si="384"/>
        <v>0.73146070261732365</v>
      </c>
      <c r="HJ141" s="82">
        <f t="shared" si="385"/>
        <v>2.3677090111071677E-2</v>
      </c>
      <c r="HK141" s="82">
        <f t="shared" si="386"/>
        <v>0</v>
      </c>
      <c r="HL141" s="82">
        <f t="shared" si="387"/>
        <v>7.2163871870861596E-2</v>
      </c>
      <c r="HM141" s="82">
        <f t="shared" si="388"/>
        <v>0</v>
      </c>
      <c r="HN141" s="82">
        <f t="shared" si="389"/>
        <v>0</v>
      </c>
      <c r="HO141" s="82">
        <f t="shared" si="390"/>
        <v>6.3658334814080841E-2</v>
      </c>
      <c r="HP141" s="82">
        <f t="shared" si="391"/>
        <v>0.1725176901053419</v>
      </c>
      <c r="HQ141" s="82">
        <f t="shared" si="392"/>
        <v>0.16880310616952404</v>
      </c>
      <c r="HR141" s="82">
        <f t="shared" si="393"/>
        <v>0.56845042342855012</v>
      </c>
      <c r="HS141" s="82">
        <f t="shared" si="394"/>
        <v>0.11544340202706638</v>
      </c>
      <c r="HT141" s="82">
        <f t="shared" si="395"/>
        <v>3.9687592354449346E-2</v>
      </c>
      <c r="HU141" s="82">
        <f t="shared" si="396"/>
        <v>8.0599301026589923E-3</v>
      </c>
      <c r="HV141" s="82">
        <f t="shared" si="397"/>
        <v>2.3677090111071677E-2</v>
      </c>
      <c r="HW141" s="82"/>
      <c r="HX141" s="186">
        <f t="shared" si="398"/>
        <v>-8.8029746972018732E-7</v>
      </c>
      <c r="HY141" s="186">
        <f t="shared" si="399"/>
        <v>1.7432326455591021E-12</v>
      </c>
      <c r="HZ141" s="186">
        <f t="shared" si="400"/>
        <v>2.6619271431095503E-5</v>
      </c>
      <c r="IA141" s="186">
        <f t="shared" si="401"/>
        <v>7.4002556453594379E-9</v>
      </c>
      <c r="IB141" s="82">
        <f t="shared" si="402"/>
        <v>2.364199614069209</v>
      </c>
      <c r="IC141" s="82" t="e">
        <f t="shared" ca="1" si="403"/>
        <v>#REF!</v>
      </c>
      <c r="ID141" s="82" t="e">
        <f ca="1">ID$8+ID$9*IE141+ID$10*#REF!+ID$11*EW141/(EW141+EU141)</f>
        <v>#REF!</v>
      </c>
      <c r="IE141" s="82" t="e">
        <f t="shared" ca="1" si="404"/>
        <v>#REF!</v>
      </c>
      <c r="IF141" s="82" t="e">
        <f ca="1">IF$8+IF$9*IE141+IF$10*#REF!+IF$11*(EW141/(EW141+EU141))</f>
        <v>#REF!</v>
      </c>
      <c r="IG141" s="82" t="e">
        <f t="shared" ca="1" si="405"/>
        <v>#REF!</v>
      </c>
      <c r="IH141" s="184">
        <f t="shared" si="406"/>
        <v>3.973842101993811E-2</v>
      </c>
      <c r="II141" s="187">
        <f t="shared" si="407"/>
        <v>-25</v>
      </c>
      <c r="IJ141" s="187"/>
      <c r="IK141" s="82">
        <f t="shared" si="408"/>
        <v>2.0681336144795406</v>
      </c>
      <c r="IL141" s="187">
        <f t="shared" si="409"/>
        <v>2004.5164518197053</v>
      </c>
      <c r="IM141" s="186">
        <f t="shared" si="410"/>
        <v>1.1711305449520503E-5</v>
      </c>
    </row>
    <row r="142" spans="1:247" ht="14" x14ac:dyDescent="0.2">
      <c r="A142" s="189" t="s">
        <v>234</v>
      </c>
      <c r="F142" s="193">
        <v>49.952193986044534</v>
      </c>
      <c r="G142" s="193">
        <v>1.6748855939234604</v>
      </c>
      <c r="H142" s="193">
        <v>17.337603602553148</v>
      </c>
      <c r="I142" s="193">
        <v>8.4230034872756843</v>
      </c>
      <c r="J142" s="193">
        <v>0.16241314850166888</v>
      </c>
      <c r="K142" s="193">
        <v>4.5171156927026654</v>
      </c>
      <c r="L142" s="193">
        <v>10.658362870422019</v>
      </c>
      <c r="M142" s="193">
        <v>3.8370106333519272</v>
      </c>
      <c r="N142" s="193">
        <v>2.0301643562708609</v>
      </c>
      <c r="O142" s="193">
        <v>0.58874766331854955</v>
      </c>
      <c r="P142" s="193">
        <v>0.81849896563549951</v>
      </c>
      <c r="Q142" s="194">
        <v>1.5</v>
      </c>
      <c r="R142" s="176">
        <f t="shared" ca="1" si="216"/>
        <v>7.8108087791172984</v>
      </c>
      <c r="T142" s="4">
        <v>44.326599999999999</v>
      </c>
      <c r="U142" s="4">
        <v>1.9354</v>
      </c>
      <c r="V142" s="4">
        <v>6.9349999999999996</v>
      </c>
      <c r="W142" s="4">
        <v>7.6013999999999999</v>
      </c>
      <c r="X142" s="4">
        <v>8.9099999999999999E-2</v>
      </c>
      <c r="Y142" s="4">
        <v>12.5817</v>
      </c>
      <c r="Z142" s="4">
        <v>22.7073</v>
      </c>
      <c r="AA142" s="4">
        <v>0.29020000000000001</v>
      </c>
      <c r="AB142" s="4">
        <v>8.3999999999999995E-3</v>
      </c>
      <c r="AC142" s="4">
        <v>3.0300000000000001E-2</v>
      </c>
      <c r="AE142" s="177">
        <f t="shared" ca="1" si="217"/>
        <v>1386.3866231283716</v>
      </c>
      <c r="AF142" s="178">
        <f t="shared" ca="1" si="218"/>
        <v>1113.2366231283718</v>
      </c>
      <c r="AG142" s="178">
        <f t="shared" ca="1" si="219"/>
        <v>4.1088011909294924</v>
      </c>
      <c r="AH142" s="175"/>
      <c r="AI142" s="179">
        <f t="shared" ca="1" si="220"/>
        <v>1421.6006505846824</v>
      </c>
      <c r="AJ142" s="179">
        <f t="shared" ca="1" si="221"/>
        <v>3.6883581442921232</v>
      </c>
      <c r="AK142" s="179"/>
      <c r="AL142" s="179">
        <f t="shared" si="222"/>
        <v>1398.9009247626318</v>
      </c>
      <c r="AM142" s="179">
        <f t="shared" si="223"/>
        <v>2.1374925800958251</v>
      </c>
      <c r="AN142" s="180"/>
      <c r="AO142" s="179">
        <f t="shared" ca="1" si="224"/>
        <v>1375.2984244746206</v>
      </c>
      <c r="AP142" s="179">
        <f t="shared" ca="1" si="225"/>
        <v>1102.1484244746207</v>
      </c>
      <c r="AQ142" s="179">
        <f t="shared" ca="1" si="226"/>
        <v>1.9549488374862163</v>
      </c>
      <c r="AR142" s="179"/>
      <c r="AS142" s="179">
        <f t="shared" ca="1" si="227"/>
        <v>1390.8457179909494</v>
      </c>
      <c r="AT142" s="179">
        <f t="shared" ca="1" si="228"/>
        <v>1117.6957179909496</v>
      </c>
      <c r="AU142" s="181">
        <f t="shared" ca="1" si="229"/>
        <v>2.536990470058849</v>
      </c>
      <c r="AV142" s="80"/>
      <c r="AW142" s="181">
        <f t="shared" si="230"/>
        <v>1407.9386888511422</v>
      </c>
      <c r="AX142" s="181">
        <f t="shared" si="231"/>
        <v>1134.7886888511421</v>
      </c>
      <c r="AY142" s="181">
        <f t="shared" ca="1" si="232"/>
        <v>1421.6006505846824</v>
      </c>
      <c r="AZ142" s="181">
        <f t="shared" ca="1" si="233"/>
        <v>1148.4506505846825</v>
      </c>
      <c r="BA142" s="181">
        <f t="shared" ca="1" si="234"/>
        <v>3.6883581442921232</v>
      </c>
      <c r="BB142" s="181"/>
      <c r="BC142" s="181">
        <f t="shared" si="235"/>
        <v>1398.9009247626318</v>
      </c>
      <c r="BD142" s="181">
        <f t="shared" si="236"/>
        <v>2.1374925800958251</v>
      </c>
      <c r="BE142" s="181">
        <f t="shared" si="237"/>
        <v>1125.7509247626317</v>
      </c>
      <c r="BF142" s="181"/>
      <c r="BG142" s="181">
        <f t="shared" ca="1" si="238"/>
        <v>4.1726856731392505</v>
      </c>
      <c r="BH142" s="181">
        <f t="shared" ca="1" si="239"/>
        <v>6.6098400140161289</v>
      </c>
      <c r="BI142" s="181">
        <f t="shared" ca="1" si="240"/>
        <v>1110.3517868437766</v>
      </c>
      <c r="BJ142" s="181">
        <f t="shared" ca="1" si="241"/>
        <v>1127.7076525610601</v>
      </c>
      <c r="BK142" s="181">
        <f t="shared" ca="1" si="242"/>
        <v>1127.7076525610601</v>
      </c>
      <c r="BL142" s="181"/>
      <c r="BM142" s="181">
        <f t="shared" si="243"/>
        <v>1123.8353595058006</v>
      </c>
      <c r="BN142" s="180"/>
      <c r="BO142" s="182">
        <f t="shared" ca="1" si="244"/>
        <v>0.82983380225817882</v>
      </c>
      <c r="BP142" s="182">
        <f t="shared" ca="1" si="245"/>
        <v>0.7887889950226481</v>
      </c>
      <c r="BQ142" s="182">
        <f t="shared" ca="1" si="246"/>
        <v>7.0809221776223313E-2</v>
      </c>
      <c r="BR142" s="182">
        <f t="shared" ca="1" si="247"/>
        <v>1.2507492470203309E-2</v>
      </c>
      <c r="BS142" s="182">
        <f t="shared" ca="1" si="248"/>
        <v>1.7724052877221307E-2</v>
      </c>
      <c r="BT142" s="182">
        <f t="shared" ca="1" si="249"/>
        <v>7.7121982007137463E-2</v>
      </c>
      <c r="BU142" s="182">
        <f t="shared" si="250"/>
        <v>0.32699407506955769</v>
      </c>
      <c r="BV142" s="181">
        <f t="shared" ca="1" si="251"/>
        <v>1.2939458192229911</v>
      </c>
      <c r="BW142" s="180"/>
      <c r="BX142" s="182">
        <f t="shared" si="252"/>
        <v>0.80092298919965854</v>
      </c>
      <c r="BY142" s="182">
        <f t="shared" si="253"/>
        <v>8.9821522073588678E-2</v>
      </c>
      <c r="BZ142" s="182">
        <f t="shared" si="254"/>
        <v>2.793028686911429E-2</v>
      </c>
      <c r="CA142" s="182">
        <f t="shared" si="255"/>
        <v>2.196937736665185E-2</v>
      </c>
      <c r="CB142" s="182">
        <f t="shared" si="256"/>
        <v>0.12065331346166273</v>
      </c>
      <c r="CC142" s="182">
        <f t="shared" si="257"/>
        <v>4.6766879490895297E-4</v>
      </c>
      <c r="CD142" s="182">
        <f t="shared" si="258"/>
        <v>1.0617651577655851</v>
      </c>
      <c r="CE142" s="182">
        <f t="shared" si="259"/>
        <v>0.32400259929705399</v>
      </c>
      <c r="CF142" s="180"/>
      <c r="CG142" s="181">
        <f t="shared" ca="1" si="260"/>
        <v>2.7355044475302748</v>
      </c>
      <c r="CH142" s="181">
        <f t="shared" ca="1" si="261"/>
        <v>0.64381247735305891</v>
      </c>
      <c r="CI142" s="181">
        <f t="shared" ca="1" si="262"/>
        <v>10.835436926397509</v>
      </c>
      <c r="CJ142" s="181">
        <f t="shared" ca="1" si="263"/>
        <v>1061.9351609326541</v>
      </c>
      <c r="CK142" s="183">
        <f t="shared" ca="1" si="264"/>
        <v>0.26815225422340111</v>
      </c>
      <c r="CL142" s="79"/>
      <c r="CM142" s="181">
        <f t="shared" si="265"/>
        <v>-6.6341270652340564E-2</v>
      </c>
      <c r="CN142" s="181">
        <f t="shared" si="266"/>
        <v>-0.62297271491884765</v>
      </c>
      <c r="CO142" s="181">
        <f t="shared" ca="1" si="267"/>
        <v>529.51073188375517</v>
      </c>
      <c r="CP142" s="184"/>
      <c r="CQ142" s="80">
        <f t="shared" si="268"/>
        <v>0.83136849370042654</v>
      </c>
      <c r="CR142" s="80">
        <f t="shared" si="269"/>
        <v>2.0967836195880014E-2</v>
      </c>
      <c r="CS142" s="80">
        <f t="shared" si="270"/>
        <v>0.34008304356671959</v>
      </c>
      <c r="CT142" s="80">
        <f t="shared" si="271"/>
        <v>0.11723626357445445</v>
      </c>
      <c r="CU142" s="80">
        <f t="shared" si="272"/>
        <v>2.289524560375949E-3</v>
      </c>
      <c r="CV142" s="80">
        <f t="shared" si="273"/>
        <v>0.11207500155572754</v>
      </c>
      <c r="CW142" s="80">
        <f t="shared" si="274"/>
        <v>0.19006521112644345</v>
      </c>
      <c r="CX142" s="80">
        <f t="shared" si="275"/>
        <v>0.12381667416981995</v>
      </c>
      <c r="CY142" s="80">
        <f t="shared" si="276"/>
        <v>4.3105107568704851E-2</v>
      </c>
      <c r="CZ142" s="80">
        <f t="shared" si="277"/>
        <v>7.7467715185910039E-3</v>
      </c>
      <c r="DA142" s="80">
        <f t="shared" si="278"/>
        <v>1.153327131946567E-2</v>
      </c>
      <c r="DB142" s="80">
        <f t="shared" si="279"/>
        <v>1.8002871988566087</v>
      </c>
      <c r="DC142" s="80"/>
      <c r="DD142" s="80">
        <f t="shared" si="280"/>
        <v>0.4617977032933645</v>
      </c>
      <c r="DE142" s="80">
        <f t="shared" si="281"/>
        <v>1.1646939560086314E-2</v>
      </c>
      <c r="DF142" s="80">
        <f t="shared" si="282"/>
        <v>0.18890488350009477</v>
      </c>
      <c r="DG142" s="80">
        <f t="shared" si="283"/>
        <v>6.5120867186587272E-2</v>
      </c>
      <c r="DH142" s="80">
        <f t="shared" si="284"/>
        <v>1.271755174302224E-3</v>
      </c>
      <c r="DI142" s="80">
        <f t="shared" si="285"/>
        <v>6.225395682805953E-2</v>
      </c>
      <c r="DJ142" s="80">
        <f t="shared" si="286"/>
        <v>0.10557493895816007</v>
      </c>
      <c r="DK142" s="80">
        <f t="shared" si="287"/>
        <v>6.8776067645461181E-2</v>
      </c>
      <c r="DL142" s="80">
        <f t="shared" si="288"/>
        <v>2.3943461685491958E-2</v>
      </c>
      <c r="DM142" s="80">
        <f t="shared" si="289"/>
        <v>4.3030753779236463E-3</v>
      </c>
      <c r="DN142" s="80">
        <f t="shared" si="290"/>
        <v>6.4063507904686739E-3</v>
      </c>
      <c r="DO142" s="80">
        <f t="shared" si="291"/>
        <v>1.0000000000000002</v>
      </c>
      <c r="DP142" s="80">
        <f t="shared" si="292"/>
        <v>48.874616557586734</v>
      </c>
      <c r="DQ142" s="80">
        <f t="shared" si="293"/>
        <v>0.73774014176748337</v>
      </c>
      <c r="DR142" s="80">
        <f t="shared" si="294"/>
        <v>2.4229207248982209E-2</v>
      </c>
      <c r="DS142" s="80">
        <f t="shared" si="295"/>
        <v>6.8016202273418258E-2</v>
      </c>
      <c r="DT142" s="80">
        <f t="shared" si="296"/>
        <v>0.10580070817744522</v>
      </c>
      <c r="DU142" s="80">
        <f t="shared" si="297"/>
        <v>1.2560352422907488E-3</v>
      </c>
      <c r="DV142" s="80">
        <f t="shared" si="298"/>
        <v>0.31216690981629797</v>
      </c>
      <c r="DW142" s="80">
        <f t="shared" si="299"/>
        <v>0.4049278318894956</v>
      </c>
      <c r="DX142" s="80">
        <f t="shared" si="300"/>
        <v>4.6822386328250424E-3</v>
      </c>
      <c r="DY142" s="80">
        <f t="shared" si="301"/>
        <v>8.9175761178818624E-5</v>
      </c>
      <c r="DZ142" s="80">
        <f t="shared" si="302"/>
        <v>1.9934446592130697E-4</v>
      </c>
      <c r="EA142" s="80">
        <f t="shared" si="303"/>
        <v>1.6591077952753388</v>
      </c>
      <c r="EB142" s="80"/>
      <c r="EC142" s="80">
        <f t="shared" si="304"/>
        <v>1.4754802835349667</v>
      </c>
      <c r="ED142" s="80">
        <f t="shared" si="305"/>
        <v>4.8458414497964418E-2</v>
      </c>
      <c r="EE142" s="80">
        <f t="shared" si="306"/>
        <v>0.20404860682025477</v>
      </c>
      <c r="EF142" s="80">
        <f t="shared" si="307"/>
        <v>0.10580070817744522</v>
      </c>
      <c r="EG142" s="80">
        <f t="shared" si="308"/>
        <v>1.2560352422907488E-3</v>
      </c>
      <c r="EH142" s="80">
        <f t="shared" si="309"/>
        <v>0.31216690981629797</v>
      </c>
      <c r="EI142" s="80">
        <f t="shared" si="310"/>
        <v>0.4049278318894956</v>
      </c>
      <c r="EJ142" s="80">
        <f t="shared" si="311"/>
        <v>4.6822386328250424E-3</v>
      </c>
      <c r="EK142" s="80">
        <f t="shared" si="312"/>
        <v>8.9175761178818624E-5</v>
      </c>
      <c r="EL142" s="80">
        <f t="shared" si="313"/>
        <v>5.9803339776392096E-4</v>
      </c>
      <c r="EM142" s="80">
        <f t="shared" si="314"/>
        <v>2.5575082377704832</v>
      </c>
      <c r="EN142" s="80">
        <f t="shared" si="315"/>
        <v>2.3460334990867993</v>
      </c>
      <c r="EO142" s="80"/>
      <c r="EP142" s="80">
        <f t="shared" si="316"/>
        <v>1.7307630862075603</v>
      </c>
      <c r="EQ142" s="80">
        <f t="shared" si="317"/>
        <v>5.684253186242897E-2</v>
      </c>
      <c r="ER142" s="80">
        <f t="shared" si="318"/>
        <v>0.26923691379243975</v>
      </c>
      <c r="ES142" s="80">
        <f t="shared" si="319"/>
        <v>4.9899664235766139E-2</v>
      </c>
      <c r="ET142" s="80">
        <f t="shared" si="320"/>
        <v>0.31913657802820589</v>
      </c>
      <c r="EU142" s="80">
        <f t="shared" si="321"/>
        <v>0.24821200561139314</v>
      </c>
      <c r="EV142" s="80">
        <f t="shared" si="322"/>
        <v>2.9467007544477014E-3</v>
      </c>
      <c r="EW142" s="80">
        <f t="shared" si="323"/>
        <v>0.73235402773544278</v>
      </c>
      <c r="EX142" s="80">
        <f t="shared" si="324"/>
        <v>0.94997425832534454</v>
      </c>
      <c r="EY142" s="80">
        <f t="shared" si="325"/>
        <v>2.196937736665185E-2</v>
      </c>
      <c r="EZ142" s="80">
        <f t="shared" si="326"/>
        <v>4.1841864606414521E-4</v>
      </c>
      <c r="FA142" s="80">
        <f t="shared" si="327"/>
        <v>9.3533758981790595E-4</v>
      </c>
      <c r="FB142" s="80">
        <f t="shared" si="328"/>
        <v>4.0635523221273573</v>
      </c>
      <c r="FC142" s="80">
        <f t="shared" si="329"/>
        <v>0.12668622560864962</v>
      </c>
      <c r="FD142" s="80">
        <f t="shared" si="330"/>
        <v>0.18767516819594832</v>
      </c>
      <c r="FE142" s="80">
        <f t="shared" si="331"/>
        <v>2.196937736665185E-2</v>
      </c>
      <c r="FF142" s="80">
        <f t="shared" si="332"/>
        <v>2.793028686911429E-2</v>
      </c>
      <c r="FG142" s="80">
        <f t="shared" si="333"/>
        <v>0.12065331346166273</v>
      </c>
      <c r="FH142" s="80">
        <f t="shared" si="334"/>
        <v>4.6766879490895297E-4</v>
      </c>
      <c r="FI142" s="184">
        <f t="shared" si="335"/>
        <v>0.80092298919965854</v>
      </c>
      <c r="FJ142" s="80">
        <f t="shared" si="336"/>
        <v>8.9821522073588678E-2</v>
      </c>
      <c r="FK142" s="80">
        <f t="shared" si="337"/>
        <v>1.0617651577655851</v>
      </c>
      <c r="FL142" s="80">
        <f t="shared" si="338"/>
        <v>0.80092298919965854</v>
      </c>
      <c r="FM142" s="80">
        <f t="shared" si="339"/>
        <v>2.0705620788124275</v>
      </c>
      <c r="FN142" s="80">
        <f t="shared" si="340"/>
        <v>-3.5616595776565245</v>
      </c>
      <c r="FO142" s="80">
        <f t="shared" si="341"/>
        <v>-3.5616595776565245</v>
      </c>
      <c r="FP142" s="80">
        <f t="shared" si="342"/>
        <v>0.48874616557586731</v>
      </c>
      <c r="FQ142" s="185">
        <f t="shared" ca="1" si="343"/>
        <v>1421.6006505846824</v>
      </c>
      <c r="FR142" s="185">
        <f t="shared" ca="1" si="344"/>
        <v>3.6883581442921232</v>
      </c>
      <c r="FS142" s="80">
        <f t="shared" ca="1" si="345"/>
        <v>0.14216006505846823</v>
      </c>
      <c r="FT142" s="184">
        <f t="shared" ca="1" si="346"/>
        <v>-0.72499388863809489</v>
      </c>
      <c r="FU142" s="184">
        <f t="shared" ca="1" si="347"/>
        <v>5.6832157487913646</v>
      </c>
      <c r="FV142" s="80">
        <f t="shared" si="348"/>
        <v>173.06001963488549</v>
      </c>
      <c r="FW142" s="80">
        <f t="shared" si="349"/>
        <v>2.2905504211212537E-2</v>
      </c>
      <c r="FX142" s="184">
        <f t="shared" si="350"/>
        <v>74.686864813764359</v>
      </c>
      <c r="FY142" s="184">
        <f t="shared" si="351"/>
        <v>312.59468715631937</v>
      </c>
      <c r="FZ142" s="184">
        <f t="shared" si="352"/>
        <v>1.6611494615586205E-3</v>
      </c>
      <c r="GA142" s="184">
        <f t="shared" si="353"/>
        <v>0.32400259929705399</v>
      </c>
      <c r="GB142" s="80">
        <f t="shared" si="354"/>
        <v>0.97489033644644407</v>
      </c>
      <c r="GC142" s="80">
        <f t="shared" si="355"/>
        <v>0.23436375929666264</v>
      </c>
      <c r="GD142" s="80">
        <f t="shared" si="356"/>
        <v>0.13615271510423066</v>
      </c>
      <c r="GE142" s="80">
        <f t="shared" si="357"/>
        <v>0.89325780390180487</v>
      </c>
      <c r="GF142" s="80">
        <f t="shared" si="358"/>
        <v>-3.9377996163618589E-2</v>
      </c>
      <c r="GG142" s="80">
        <f t="shared" si="359"/>
        <v>0.12152578000274353</v>
      </c>
      <c r="GH142" s="80">
        <f t="shared" si="360"/>
        <v>0.86384728489576934</v>
      </c>
      <c r="GI142" s="80">
        <f t="shared" si="361"/>
        <v>0.24292868398182865</v>
      </c>
      <c r="GJ142" s="80">
        <f t="shared" si="362"/>
        <v>-3.051471448952345E-3</v>
      </c>
      <c r="GK142" s="80">
        <f t="shared" si="363"/>
        <v>8.9885548533646699E-3</v>
      </c>
      <c r="GL142" s="80">
        <f t="shared" si="364"/>
        <v>8.9885548533646699E-3</v>
      </c>
      <c r="GM142" s="80">
        <f t="shared" si="365"/>
        <v>0.11253722514937886</v>
      </c>
      <c r="GN142" s="80">
        <f t="shared" si="366"/>
        <v>1.6121108700191258E-2</v>
      </c>
      <c r="GO142" s="80">
        <f t="shared" si="367"/>
        <v>0.71623291903525155</v>
      </c>
      <c r="GP142" s="80">
        <f t="shared" si="368"/>
        <v>0.94997425832534454</v>
      </c>
      <c r="GQ142" s="80">
        <f t="shared" si="369"/>
        <v>2.196937736665185E-2</v>
      </c>
      <c r="GR142" s="80">
        <f t="shared" si="370"/>
        <v>441.52194921255608</v>
      </c>
      <c r="GS142" s="80">
        <f t="shared" si="371"/>
        <v>11.692066409665868</v>
      </c>
      <c r="GT142" s="80">
        <f t="shared" si="372"/>
        <v>2.4174740981216778</v>
      </c>
      <c r="GU142" s="80">
        <f t="shared" si="373"/>
        <v>9.9418622285253995E-6</v>
      </c>
      <c r="GV142" s="80">
        <f t="shared" si="374"/>
        <v>2049.569868147204</v>
      </c>
      <c r="GW142" s="80">
        <f t="shared" si="375"/>
        <v>-8.7148194483389514E-3</v>
      </c>
      <c r="GX142" s="184">
        <f t="shared" ca="1" si="376"/>
        <v>23.810061926397495</v>
      </c>
      <c r="GY142" s="81" t="e">
        <f>#REF!</f>
        <v>#REF!</v>
      </c>
      <c r="GZ142" s="81" t="e">
        <f>#REF!</f>
        <v>#REF!</v>
      </c>
      <c r="HA142" s="81">
        <f t="shared" si="377"/>
        <v>5.8671749896227876</v>
      </c>
      <c r="HB142" s="81">
        <f t="shared" si="378"/>
        <v>4.7595286485956976</v>
      </c>
      <c r="HC142" s="81" t="e">
        <f t="shared" si="379"/>
        <v>#REF!</v>
      </c>
      <c r="HD142" s="80">
        <f t="shared" si="380"/>
        <v>441.52194921255608</v>
      </c>
      <c r="HE142" s="80">
        <f t="shared" si="381"/>
        <v>11.692066409665868</v>
      </c>
      <c r="HF142" s="81">
        <f t="shared" si="382"/>
        <v>-0.47989361308418665</v>
      </c>
      <c r="HG142" s="81"/>
      <c r="HH142" s="82">
        <f t="shared" si="383"/>
        <v>0.12447248075719122</v>
      </c>
      <c r="HI142" s="82">
        <f t="shared" si="384"/>
        <v>0.73235402773544278</v>
      </c>
      <c r="HJ142" s="82">
        <f t="shared" si="385"/>
        <v>2.196937736665185E-2</v>
      </c>
      <c r="HK142" s="82">
        <f t="shared" si="386"/>
        <v>0</v>
      </c>
      <c r="HL142" s="82">
        <f t="shared" si="387"/>
        <v>0.10471684824199777</v>
      </c>
      <c r="HM142" s="82">
        <f t="shared" si="388"/>
        <v>0</v>
      </c>
      <c r="HN142" s="82">
        <f t="shared" si="389"/>
        <v>0</v>
      </c>
      <c r="HO142" s="82">
        <f t="shared" si="390"/>
        <v>4.9899664235766139E-2</v>
      </c>
      <c r="HP142" s="82">
        <f t="shared" si="391"/>
        <v>0.16452006555044199</v>
      </c>
      <c r="HQ142" s="82">
        <f t="shared" si="392"/>
        <v>0.14527151007053757</v>
      </c>
      <c r="HR142" s="82">
        <f t="shared" si="393"/>
        <v>0.58184560253120199</v>
      </c>
      <c r="HS142" s="82">
        <f t="shared" si="394"/>
        <v>9.8891742001702879E-2</v>
      </c>
      <c r="HT142" s="82">
        <f t="shared" si="395"/>
        <v>2.3980573897890746E-2</v>
      </c>
      <c r="HU142" s="82">
        <f t="shared" si="396"/>
        <v>4.0757904101128093E-3</v>
      </c>
      <c r="HV142" s="82">
        <f t="shared" si="397"/>
        <v>2.196937736665185E-2</v>
      </c>
      <c r="HW142" s="82"/>
      <c r="HX142" s="186">
        <f t="shared" si="398"/>
        <v>-8.8020603225596057E-7</v>
      </c>
      <c r="HY142" s="186">
        <f t="shared" si="399"/>
        <v>1.7832721302736269E-12</v>
      </c>
      <c r="HZ142" s="186">
        <f t="shared" si="400"/>
        <v>2.6479473503418917E-5</v>
      </c>
      <c r="IA142" s="186">
        <f t="shared" si="401"/>
        <v>7.3511890994693271E-9</v>
      </c>
      <c r="IB142" s="82">
        <f t="shared" si="402"/>
        <v>2.4174740981216778</v>
      </c>
      <c r="IC142" s="82" t="e">
        <f t="shared" ca="1" si="403"/>
        <v>#REF!</v>
      </c>
      <c r="ID142" s="82" t="e">
        <f ca="1">ID$8+ID$9*IE142+ID$10*#REF!+ID$11*EW142/(EW142+EU142)</f>
        <v>#REF!</v>
      </c>
      <c r="IE142" s="82" t="e">
        <f t="shared" ca="1" si="404"/>
        <v>#REF!</v>
      </c>
      <c r="IF142" s="82" t="e">
        <f ca="1">IF$8+IF$9*IE142+IF$10*#REF!+IF$11*(EW142/(EW142+EU142))</f>
        <v>#REF!</v>
      </c>
      <c r="IG142" s="82" t="e">
        <f t="shared" ca="1" si="405"/>
        <v>#REF!</v>
      </c>
      <c r="IH142" s="184">
        <f t="shared" si="406"/>
        <v>2.2905504211212537E-2</v>
      </c>
      <c r="II142" s="187">
        <f t="shared" si="407"/>
        <v>-25</v>
      </c>
      <c r="IJ142" s="187"/>
      <c r="IK142" s="82">
        <f t="shared" si="408"/>
        <v>2.0681726396053852</v>
      </c>
      <c r="IL142" s="187">
        <f t="shared" si="409"/>
        <v>2049.569868147204</v>
      </c>
      <c r="IM142" s="186">
        <f t="shared" si="410"/>
        <v>1.1419183695299467E-5</v>
      </c>
    </row>
    <row r="143" spans="1:247" ht="14" x14ac:dyDescent="0.2">
      <c r="A143" s="189" t="s">
        <v>234</v>
      </c>
      <c r="F143" s="193">
        <v>49.952193986044534</v>
      </c>
      <c r="G143" s="193">
        <v>1.6748855939234604</v>
      </c>
      <c r="H143" s="193">
        <v>17.337603602553148</v>
      </c>
      <c r="I143" s="193">
        <v>8.4230034872756843</v>
      </c>
      <c r="J143" s="193">
        <v>0.16241314850166888</v>
      </c>
      <c r="K143" s="193">
        <v>4.5171156927026654</v>
      </c>
      <c r="L143" s="193">
        <v>10.658362870422019</v>
      </c>
      <c r="M143" s="193">
        <v>3.8370106333519272</v>
      </c>
      <c r="N143" s="193">
        <v>2.0301643562708609</v>
      </c>
      <c r="O143" s="193">
        <v>0.58874766331854955</v>
      </c>
      <c r="P143" s="193">
        <v>0.81849896563549951</v>
      </c>
      <c r="Q143" s="194">
        <v>1.5</v>
      </c>
      <c r="R143" s="176">
        <f t="shared" ref="R143:R206" ca="1" si="411">0.7996+15.347*(AJ143/10)^0.5-0.00233*(AI143-273.15)+0.06248*(N143+M143)</f>
        <v>9.6257136256357612</v>
      </c>
      <c r="T143" s="4">
        <v>43.4953</v>
      </c>
      <c r="U143" s="4">
        <v>2.8069000000000002</v>
      </c>
      <c r="V143" s="4">
        <v>8.5558999999999994</v>
      </c>
      <c r="W143" s="4">
        <v>8.6504999999999992</v>
      </c>
      <c r="X143" s="4">
        <v>0.121</v>
      </c>
      <c r="Y143" s="4">
        <v>11.575799999999999</v>
      </c>
      <c r="Z143" s="4">
        <v>22.293199999999999</v>
      </c>
      <c r="AA143" s="4">
        <v>0.35680000000000001</v>
      </c>
      <c r="AB143" s="4">
        <v>0</v>
      </c>
      <c r="AC143" s="4">
        <v>1.6299999999999999E-2</v>
      </c>
      <c r="AE143" s="177">
        <f t="shared" ca="1" si="217"/>
        <v>1406.8137455611959</v>
      </c>
      <c r="AF143" s="178">
        <f t="shared" ca="1" si="218"/>
        <v>1133.6637455611958</v>
      </c>
      <c r="AG143" s="178">
        <f t="shared" ca="1" si="219"/>
        <v>5.6823822384605833</v>
      </c>
      <c r="AH143" s="175"/>
      <c r="AI143" s="179">
        <f t="shared" ca="1" si="220"/>
        <v>1437.1240037904822</v>
      </c>
      <c r="AJ143" s="179">
        <f t="shared" ca="1" si="221"/>
        <v>5.2988685187427587</v>
      </c>
      <c r="AK143" s="179"/>
      <c r="AL143" s="179">
        <f t="shared" si="222"/>
        <v>1413.357992199366</v>
      </c>
      <c r="AM143" s="179">
        <f t="shared" si="223"/>
        <v>3.3217531785570187</v>
      </c>
      <c r="AN143" s="180"/>
      <c r="AO143" s="179">
        <f t="shared" ca="1" si="224"/>
        <v>1396.5718749582434</v>
      </c>
      <c r="AP143" s="179">
        <f t="shared" ca="1" si="225"/>
        <v>1123.4218749582433</v>
      </c>
      <c r="AQ143" s="179">
        <f t="shared" ca="1" si="226"/>
        <v>3.7516785524541527</v>
      </c>
      <c r="AR143" s="179"/>
      <c r="AS143" s="179">
        <f t="shared" ca="1" si="227"/>
        <v>1403.8179004725237</v>
      </c>
      <c r="AT143" s="179">
        <f t="shared" ca="1" si="228"/>
        <v>1130.6679004725238</v>
      </c>
      <c r="AU143" s="181">
        <f t="shared" ca="1" si="229"/>
        <v>4.0281369849459372</v>
      </c>
      <c r="AV143" s="80"/>
      <c r="AW143" s="181">
        <f t="shared" si="230"/>
        <v>1422.1813638510744</v>
      </c>
      <c r="AX143" s="181">
        <f t="shared" si="231"/>
        <v>1149.0313638510743</v>
      </c>
      <c r="AY143" s="181">
        <f t="shared" ca="1" si="232"/>
        <v>1437.1240037904822</v>
      </c>
      <c r="AZ143" s="181">
        <f t="shared" ca="1" si="233"/>
        <v>1163.9740037904821</v>
      </c>
      <c r="BA143" s="181">
        <f t="shared" ca="1" si="234"/>
        <v>5.2988685187427587</v>
      </c>
      <c r="BB143" s="181"/>
      <c r="BC143" s="181">
        <f t="shared" si="235"/>
        <v>1413.357992199366</v>
      </c>
      <c r="BD143" s="181">
        <f t="shared" si="236"/>
        <v>3.3217531785570187</v>
      </c>
      <c r="BE143" s="181">
        <f t="shared" si="237"/>
        <v>1140.2079921993659</v>
      </c>
      <c r="BF143" s="181"/>
      <c r="BG143" s="181">
        <f t="shared" ca="1" si="238"/>
        <v>5.7693258136861161</v>
      </c>
      <c r="BH143" s="181">
        <f t="shared" ca="1" si="239"/>
        <v>7.9742513414763874</v>
      </c>
      <c r="BI143" s="181">
        <f t="shared" ca="1" si="240"/>
        <v>1130.5724826313626</v>
      </c>
      <c r="BJ143" s="181">
        <f t="shared" ca="1" si="241"/>
        <v>1141.760497822067</v>
      </c>
      <c r="BK143" s="181">
        <f t="shared" ca="1" si="242"/>
        <v>1141.760497822067</v>
      </c>
      <c r="BL143" s="181"/>
      <c r="BM143" s="181">
        <f t="shared" si="243"/>
        <v>1129.8470367024456</v>
      </c>
      <c r="BN143" s="180"/>
      <c r="BO143" s="182">
        <f t="shared" ca="1" si="244"/>
        <v>0.77814743194914815</v>
      </c>
      <c r="BP143" s="182">
        <f t="shared" ca="1" si="245"/>
        <v>0.74150329683823912</v>
      </c>
      <c r="BQ143" s="182">
        <f t="shared" ca="1" si="246"/>
        <v>9.4563743946087894E-2</v>
      </c>
      <c r="BR143" s="182">
        <f t="shared" ca="1" si="247"/>
        <v>1.7085603765548237E-2</v>
      </c>
      <c r="BS143" s="182">
        <f t="shared" ca="1" si="248"/>
        <v>1.7728587824431982E-2</v>
      </c>
      <c r="BT143" s="182">
        <f t="shared" ca="1" si="249"/>
        <v>6.6518263020396887E-2</v>
      </c>
      <c r="BU143" s="182">
        <f t="shared" si="250"/>
        <v>0.32699407506955769</v>
      </c>
      <c r="BV143" s="181">
        <f t="shared" ca="1" si="251"/>
        <v>1.2643935704642617</v>
      </c>
      <c r="BW143" s="180"/>
      <c r="BX143" s="182">
        <f t="shared" si="252"/>
        <v>0.7417146498248377</v>
      </c>
      <c r="BY143" s="182">
        <f t="shared" si="253"/>
        <v>0.1026021603911263</v>
      </c>
      <c r="BZ143" s="182">
        <f t="shared" si="254"/>
        <v>4.4824408946824601E-2</v>
      </c>
      <c r="CA143" s="182">
        <f t="shared" si="255"/>
        <v>2.674710620893761E-2</v>
      </c>
      <c r="CB143" s="182">
        <f t="shared" si="256"/>
        <v>0.13674045659281453</v>
      </c>
      <c r="CC143" s="182">
        <f t="shared" si="257"/>
        <v>2.4912366500544987E-4</v>
      </c>
      <c r="CD143" s="182">
        <f t="shared" si="258"/>
        <v>1.0528779056295461</v>
      </c>
      <c r="CE143" s="182">
        <f t="shared" si="259"/>
        <v>0.40076005650757573</v>
      </c>
      <c r="CF143" s="180"/>
      <c r="CG143" s="181">
        <f t="shared" ca="1" si="260"/>
        <v>5.4581811311213642</v>
      </c>
      <c r="CH143" s="181">
        <f t="shared" ca="1" si="261"/>
        <v>1.7356226689942869</v>
      </c>
      <c r="CI143" s="181">
        <f t="shared" ca="1" si="262"/>
        <v>13.347083087737161</v>
      </c>
      <c r="CJ143" s="181">
        <f t="shared" ca="1" si="263"/>
        <v>1080.1417198859995</v>
      </c>
      <c r="CK143" s="183">
        <f t="shared" ca="1" si="264"/>
        <v>0.27167767000396753</v>
      </c>
      <c r="CL143" s="79"/>
      <c r="CM143" s="181">
        <f t="shared" si="265"/>
        <v>0.90438278884352263</v>
      </c>
      <c r="CN143" s="181">
        <f t="shared" si="266"/>
        <v>0.35637026808482275</v>
      </c>
      <c r="CO143" s="181">
        <f t="shared" ca="1" si="267"/>
        <v>637.55636131814299</v>
      </c>
      <c r="CP143" s="184"/>
      <c r="CQ143" s="80">
        <f t="shared" si="268"/>
        <v>0.83136849370042654</v>
      </c>
      <c r="CR143" s="80">
        <f t="shared" si="269"/>
        <v>2.0967836195880014E-2</v>
      </c>
      <c r="CS143" s="80">
        <f t="shared" si="270"/>
        <v>0.34008304356671959</v>
      </c>
      <c r="CT143" s="80">
        <f t="shared" si="271"/>
        <v>0.11723626357445445</v>
      </c>
      <c r="CU143" s="80">
        <f t="shared" si="272"/>
        <v>2.289524560375949E-3</v>
      </c>
      <c r="CV143" s="80">
        <f t="shared" si="273"/>
        <v>0.11207500155572754</v>
      </c>
      <c r="CW143" s="80">
        <f t="shared" si="274"/>
        <v>0.19006521112644345</v>
      </c>
      <c r="CX143" s="80">
        <f t="shared" si="275"/>
        <v>0.12381667416981995</v>
      </c>
      <c r="CY143" s="80">
        <f t="shared" si="276"/>
        <v>4.3105107568704851E-2</v>
      </c>
      <c r="CZ143" s="80">
        <f t="shared" si="277"/>
        <v>7.7467715185910039E-3</v>
      </c>
      <c r="DA143" s="80">
        <f t="shared" si="278"/>
        <v>1.153327131946567E-2</v>
      </c>
      <c r="DB143" s="80">
        <f t="shared" si="279"/>
        <v>1.8002871988566087</v>
      </c>
      <c r="DC143" s="80"/>
      <c r="DD143" s="80">
        <f t="shared" si="280"/>
        <v>0.4617977032933645</v>
      </c>
      <c r="DE143" s="80">
        <f t="shared" si="281"/>
        <v>1.1646939560086314E-2</v>
      </c>
      <c r="DF143" s="80">
        <f t="shared" si="282"/>
        <v>0.18890488350009477</v>
      </c>
      <c r="DG143" s="80">
        <f t="shared" si="283"/>
        <v>6.5120867186587272E-2</v>
      </c>
      <c r="DH143" s="80">
        <f t="shared" si="284"/>
        <v>1.271755174302224E-3</v>
      </c>
      <c r="DI143" s="80">
        <f t="shared" si="285"/>
        <v>6.225395682805953E-2</v>
      </c>
      <c r="DJ143" s="80">
        <f t="shared" si="286"/>
        <v>0.10557493895816007</v>
      </c>
      <c r="DK143" s="80">
        <f t="shared" si="287"/>
        <v>6.8776067645461181E-2</v>
      </c>
      <c r="DL143" s="80">
        <f t="shared" si="288"/>
        <v>2.3943461685491958E-2</v>
      </c>
      <c r="DM143" s="80">
        <f t="shared" si="289"/>
        <v>4.3030753779236463E-3</v>
      </c>
      <c r="DN143" s="80">
        <f t="shared" si="290"/>
        <v>6.4063507904686739E-3</v>
      </c>
      <c r="DO143" s="80">
        <f t="shared" si="291"/>
        <v>1.0000000000000002</v>
      </c>
      <c r="DP143" s="80">
        <f t="shared" si="292"/>
        <v>48.874616557586734</v>
      </c>
      <c r="DQ143" s="80">
        <f t="shared" si="293"/>
        <v>0.72390458073074004</v>
      </c>
      <c r="DR143" s="80">
        <f t="shared" si="294"/>
        <v>3.5139486321777498E-2</v>
      </c>
      <c r="DS143" s="80">
        <f t="shared" si="295"/>
        <v>8.391345710614842E-2</v>
      </c>
      <c r="DT143" s="80">
        <f t="shared" si="296"/>
        <v>0.12040269241047566</v>
      </c>
      <c r="DU143" s="80">
        <f t="shared" si="297"/>
        <v>1.705726872246696E-3</v>
      </c>
      <c r="DV143" s="80">
        <f t="shared" si="298"/>
        <v>0.28720933694584211</v>
      </c>
      <c r="DW143" s="80">
        <f t="shared" si="299"/>
        <v>0.3975433953785304</v>
      </c>
      <c r="DX143" s="80">
        <f t="shared" si="300"/>
        <v>5.7567978779875083E-3</v>
      </c>
      <c r="DY143" s="80">
        <f t="shared" si="301"/>
        <v>0</v>
      </c>
      <c r="DZ143" s="80">
        <f t="shared" si="302"/>
        <v>1.0723811203027403E-4</v>
      </c>
      <c r="EA143" s="80">
        <f t="shared" si="303"/>
        <v>1.6556827117557784</v>
      </c>
      <c r="EB143" s="80"/>
      <c r="EC143" s="80">
        <f t="shared" si="304"/>
        <v>1.4478091614614801</v>
      </c>
      <c r="ED143" s="80">
        <f t="shared" si="305"/>
        <v>7.0278972643554996E-2</v>
      </c>
      <c r="EE143" s="80">
        <f t="shared" si="306"/>
        <v>0.25174037131844529</v>
      </c>
      <c r="EF143" s="80">
        <f t="shared" si="307"/>
        <v>0.12040269241047566</v>
      </c>
      <c r="EG143" s="80">
        <f t="shared" si="308"/>
        <v>1.705726872246696E-3</v>
      </c>
      <c r="EH143" s="80">
        <f t="shared" si="309"/>
        <v>0.28720933694584211</v>
      </c>
      <c r="EI143" s="80">
        <f t="shared" si="310"/>
        <v>0.3975433953785304</v>
      </c>
      <c r="EJ143" s="80">
        <f t="shared" si="311"/>
        <v>5.7567978779875083E-3</v>
      </c>
      <c r="EK143" s="80">
        <f t="shared" si="312"/>
        <v>0</v>
      </c>
      <c r="EL143" s="80">
        <f t="shared" si="313"/>
        <v>3.2171433609082213E-4</v>
      </c>
      <c r="EM143" s="80">
        <f t="shared" si="314"/>
        <v>2.5827681692446536</v>
      </c>
      <c r="EN143" s="80">
        <f t="shared" si="315"/>
        <v>2.3230888747381213</v>
      </c>
      <c r="EO143" s="80"/>
      <c r="EP143" s="80">
        <f t="shared" si="316"/>
        <v>1.6816946778675463</v>
      </c>
      <c r="EQ143" s="80">
        <f t="shared" si="317"/>
        <v>8.1632149738133694E-2</v>
      </c>
      <c r="ER143" s="80">
        <f t="shared" si="318"/>
        <v>0.31830532213245366</v>
      </c>
      <c r="ES143" s="80">
        <f t="shared" si="319"/>
        <v>7.1571515155762211E-2</v>
      </c>
      <c r="ET143" s="80">
        <f t="shared" si="320"/>
        <v>0.38987683728821587</v>
      </c>
      <c r="EU143" s="80">
        <f t="shared" si="321"/>
        <v>0.27970615522729203</v>
      </c>
      <c r="EV143" s="80">
        <f t="shared" si="322"/>
        <v>3.9625551202581519E-3</v>
      </c>
      <c r="EW143" s="80">
        <f t="shared" si="323"/>
        <v>0.66721281537979826</v>
      </c>
      <c r="EX143" s="80">
        <f t="shared" si="324"/>
        <v>0.92352863902948223</v>
      </c>
      <c r="EY143" s="80">
        <f t="shared" si="325"/>
        <v>2.674710620893761E-2</v>
      </c>
      <c r="EZ143" s="80">
        <f t="shared" si="326"/>
        <v>0</v>
      </c>
      <c r="FA143" s="80">
        <f t="shared" si="327"/>
        <v>4.9824733001089974E-4</v>
      </c>
      <c r="FB143" s="80">
        <f t="shared" si="328"/>
        <v>4.0548591831896754</v>
      </c>
      <c r="FC143" s="80">
        <f t="shared" si="329"/>
        <v>0.10971836637935077</v>
      </c>
      <c r="FD143" s="80">
        <f t="shared" si="330"/>
        <v>0.16235093958509772</v>
      </c>
      <c r="FE143" s="80">
        <f t="shared" si="331"/>
        <v>2.674710620893761E-2</v>
      </c>
      <c r="FF143" s="80">
        <f t="shared" si="332"/>
        <v>4.4824408946824601E-2</v>
      </c>
      <c r="FG143" s="80">
        <f t="shared" si="333"/>
        <v>0.13674045659281453</v>
      </c>
      <c r="FH143" s="80">
        <f t="shared" si="334"/>
        <v>2.4912366500544987E-4</v>
      </c>
      <c r="FI143" s="184">
        <f t="shared" si="335"/>
        <v>0.7417146498248377</v>
      </c>
      <c r="FJ143" s="80">
        <f t="shared" si="336"/>
        <v>0.1026021603911263</v>
      </c>
      <c r="FK143" s="80">
        <f t="shared" si="337"/>
        <v>1.0528779056295461</v>
      </c>
      <c r="FL143" s="80">
        <f t="shared" si="338"/>
        <v>0.7417146498248377</v>
      </c>
      <c r="FM143" s="80">
        <f t="shared" si="339"/>
        <v>2.2673388213640964</v>
      </c>
      <c r="FN143" s="80">
        <f t="shared" si="340"/>
        <v>-3.2880826362123861</v>
      </c>
      <c r="FO143" s="80">
        <f t="shared" si="341"/>
        <v>-3.2880826362123861</v>
      </c>
      <c r="FP143" s="80">
        <f t="shared" si="342"/>
        <v>0.48874616557586731</v>
      </c>
      <c r="FQ143" s="185">
        <f t="shared" ca="1" si="343"/>
        <v>1437.1240037904822</v>
      </c>
      <c r="FR143" s="185">
        <f t="shared" ca="1" si="344"/>
        <v>5.2988685187427587</v>
      </c>
      <c r="FS143" s="80">
        <f t="shared" ca="1" si="345"/>
        <v>0.14371240037904823</v>
      </c>
      <c r="FT143" s="184">
        <f t="shared" ca="1" si="346"/>
        <v>-0.75405008933997097</v>
      </c>
      <c r="FU143" s="184">
        <f t="shared" ca="1" si="347"/>
        <v>5.6882068213971229</v>
      </c>
      <c r="FV143" s="80">
        <f t="shared" si="348"/>
        <v>174.20614694847242</v>
      </c>
      <c r="FW143" s="80">
        <f t="shared" si="349"/>
        <v>3.9353709719880968E-2</v>
      </c>
      <c r="FX143" s="184">
        <f t="shared" si="350"/>
        <v>70.461447715218299</v>
      </c>
      <c r="FY143" s="184">
        <f t="shared" si="351"/>
        <v>312.88800912311638</v>
      </c>
      <c r="FZ143" s="184">
        <f t="shared" si="352"/>
        <v>1.6611494615586205E-3</v>
      </c>
      <c r="GA143" s="184">
        <f t="shared" si="353"/>
        <v>0.40076005650757573</v>
      </c>
      <c r="GB143" s="80">
        <f t="shared" si="354"/>
        <v>0.95423830035867796</v>
      </c>
      <c r="GC143" s="80">
        <f t="shared" si="355"/>
        <v>0.26342027860325756</v>
      </c>
      <c r="GD143" s="80">
        <f t="shared" si="356"/>
        <v>0.13628171459043223</v>
      </c>
      <c r="GE143" s="80">
        <f t="shared" si="357"/>
        <v>0.84679633510610408</v>
      </c>
      <c r="GF143" s="80">
        <f t="shared" si="358"/>
        <v>-9.5957308783645168E-3</v>
      </c>
      <c r="GG143" s="80">
        <f t="shared" si="359"/>
        <v>0.16998778884794125</v>
      </c>
      <c r="GH143" s="80">
        <f t="shared" si="360"/>
        <v>0.86371828540956774</v>
      </c>
      <c r="GI143" s="80">
        <f t="shared" si="361"/>
        <v>0.30044191207623994</v>
      </c>
      <c r="GJ143" s="80">
        <f t="shared" si="362"/>
        <v>-7.7789301359519596E-3</v>
      </c>
      <c r="GK143" s="80">
        <f t="shared" si="363"/>
        <v>1.8058672982857536E-2</v>
      </c>
      <c r="GL143" s="80">
        <f t="shared" si="364"/>
        <v>1.8058672982857536E-2</v>
      </c>
      <c r="GM143" s="80">
        <f t="shared" si="365"/>
        <v>0.1519291158650837</v>
      </c>
      <c r="GN143" s="80">
        <f t="shared" si="366"/>
        <v>2.7703026658464504E-2</v>
      </c>
      <c r="GO143" s="80">
        <f t="shared" si="367"/>
        <v>0.63950978872133379</v>
      </c>
      <c r="GP143" s="80">
        <f t="shared" si="368"/>
        <v>0.92352863902948223</v>
      </c>
      <c r="GQ143" s="80">
        <f t="shared" si="369"/>
        <v>2.674710620893761E-2</v>
      </c>
      <c r="GR143" s="80">
        <f t="shared" si="370"/>
        <v>441.44007087490331</v>
      </c>
      <c r="GS143" s="80">
        <f t="shared" si="371"/>
        <v>11.633248972799398</v>
      </c>
      <c r="GT143" s="80">
        <f t="shared" si="372"/>
        <v>2.4547707947207416</v>
      </c>
      <c r="GU143" s="80">
        <f t="shared" si="373"/>
        <v>1.0095244893289049E-5</v>
      </c>
      <c r="GV143" s="80">
        <f t="shared" si="374"/>
        <v>2091.1676224495532</v>
      </c>
      <c r="GW143" s="80">
        <f t="shared" si="375"/>
        <v>-8.8047040847277214E-3</v>
      </c>
      <c r="GX143" s="184">
        <f t="shared" ca="1" si="376"/>
        <v>26.321708087737164</v>
      </c>
      <c r="GY143" s="81" t="e">
        <f>#REF!</f>
        <v>#REF!</v>
      </c>
      <c r="GZ143" s="81" t="e">
        <f>#REF!</f>
        <v>#REF!</v>
      </c>
      <c r="HA143" s="81">
        <f t="shared" si="377"/>
        <v>5.8671749896227876</v>
      </c>
      <c r="HB143" s="81">
        <f t="shared" si="378"/>
        <v>4.7595286485956976</v>
      </c>
      <c r="HC143" s="81" t="e">
        <f t="shared" si="379"/>
        <v>#REF!</v>
      </c>
      <c r="HD143" s="80">
        <f t="shared" si="380"/>
        <v>441.44007087490331</v>
      </c>
      <c r="HE143" s="80">
        <f t="shared" si="381"/>
        <v>11.633248972799398</v>
      </c>
      <c r="HF143" s="81">
        <f t="shared" si="382"/>
        <v>0.57327473345347357</v>
      </c>
      <c r="HG143" s="81"/>
      <c r="HH143" s="82">
        <f t="shared" si="383"/>
        <v>0.17395034396819939</v>
      </c>
      <c r="HI143" s="82">
        <f t="shared" si="384"/>
        <v>0.66721281537979826</v>
      </c>
      <c r="HJ143" s="82">
        <f t="shared" si="385"/>
        <v>2.674710620893761E-2</v>
      </c>
      <c r="HK143" s="82">
        <f t="shared" si="386"/>
        <v>0</v>
      </c>
      <c r="HL143" s="82">
        <f t="shared" si="387"/>
        <v>8.2971260170413161E-2</v>
      </c>
      <c r="HM143" s="82">
        <f t="shared" si="388"/>
        <v>0</v>
      </c>
      <c r="HN143" s="82">
        <f t="shared" si="389"/>
        <v>0</v>
      </c>
      <c r="HO143" s="82">
        <f t="shared" si="390"/>
        <v>7.1571515155762211E-2</v>
      </c>
      <c r="HP143" s="82">
        <f t="shared" si="391"/>
        <v>0.23533406196204049</v>
      </c>
      <c r="HQ143" s="82">
        <f t="shared" si="392"/>
        <v>0.20679738768282691</v>
      </c>
      <c r="HR143" s="82">
        <f t="shared" si="393"/>
        <v>0.4800647159979875</v>
      </c>
      <c r="HS143" s="82">
        <f t="shared" si="394"/>
        <v>0.12515860089904124</v>
      </c>
      <c r="HT143" s="82">
        <f t="shared" si="395"/>
        <v>3.9441408772409974E-2</v>
      </c>
      <c r="HU143" s="82">
        <f t="shared" si="396"/>
        <v>1.0282845989170132E-2</v>
      </c>
      <c r="HV143" s="82">
        <f t="shared" si="397"/>
        <v>2.674710620893761E-2</v>
      </c>
      <c r="HW143" s="82"/>
      <c r="HX143" s="186">
        <f t="shared" si="398"/>
        <v>-8.8131475581902716E-7</v>
      </c>
      <c r="HY143" s="186">
        <f t="shared" si="399"/>
        <v>1.7735921660347031E-12</v>
      </c>
      <c r="HZ143" s="186">
        <f t="shared" si="400"/>
        <v>2.623315495141199E-5</v>
      </c>
      <c r="IA143" s="186">
        <f t="shared" si="401"/>
        <v>7.159223254863553E-9</v>
      </c>
      <c r="IB143" s="82">
        <f t="shared" si="402"/>
        <v>2.4547707947207416</v>
      </c>
      <c r="IC143" s="82" t="e">
        <f t="shared" ca="1" si="403"/>
        <v>#REF!</v>
      </c>
      <c r="ID143" s="82" t="e">
        <f ca="1">ID$8+ID$9*IE143+ID$10*#REF!+ID$11*EW143/(EW143+EU143)</f>
        <v>#REF!</v>
      </c>
      <c r="IE143" s="82" t="e">
        <f t="shared" ca="1" si="404"/>
        <v>#REF!</v>
      </c>
      <c r="IF143" s="82" t="e">
        <f ca="1">IF$8+IF$9*IE143+IF$10*#REF!+IF$11*(EW143/(EW143+EU143))</f>
        <v>#REF!</v>
      </c>
      <c r="IG143" s="82" t="e">
        <f t="shared" ca="1" si="405"/>
        <v>#REF!</v>
      </c>
      <c r="IH143" s="184">
        <f t="shared" si="406"/>
        <v>3.9353709719880968E-2</v>
      </c>
      <c r="II143" s="187">
        <f t="shared" si="407"/>
        <v>-25</v>
      </c>
      <c r="IJ143" s="187"/>
      <c r="IK143" s="82">
        <f t="shared" si="408"/>
        <v>2.0648782749664942</v>
      </c>
      <c r="IL143" s="187">
        <f t="shared" si="409"/>
        <v>2091.1676224495532</v>
      </c>
      <c r="IM143" s="186">
        <f t="shared" si="410"/>
        <v>1.1214673475614601E-5</v>
      </c>
    </row>
    <row r="144" spans="1:247" ht="14" x14ac:dyDescent="0.2">
      <c r="A144" s="189" t="s">
        <v>234</v>
      </c>
      <c r="F144" s="193">
        <v>49.952193986044534</v>
      </c>
      <c r="G144" s="193">
        <v>1.6748855939234604</v>
      </c>
      <c r="H144" s="193">
        <v>17.337603602553148</v>
      </c>
      <c r="I144" s="193">
        <v>8.4230034872756843</v>
      </c>
      <c r="J144" s="193">
        <v>0.16241314850166888</v>
      </c>
      <c r="K144" s="193">
        <v>4.5171156927026654</v>
      </c>
      <c r="L144" s="193">
        <v>10.658362870422019</v>
      </c>
      <c r="M144" s="193">
        <v>3.8370106333519272</v>
      </c>
      <c r="N144" s="193">
        <v>2.0301643562708609</v>
      </c>
      <c r="O144" s="193">
        <v>0.58874766331854955</v>
      </c>
      <c r="P144" s="193">
        <v>0.81849896563549951</v>
      </c>
      <c r="Q144" s="194">
        <v>1.5</v>
      </c>
      <c r="R144" s="176">
        <f t="shared" ca="1" si="411"/>
        <v>12.076051729094734</v>
      </c>
      <c r="T144" s="4">
        <v>50.0456</v>
      </c>
      <c r="U144" s="4">
        <v>0.86129999999999995</v>
      </c>
      <c r="V144" s="4">
        <v>3.2831999999999999</v>
      </c>
      <c r="W144" s="4">
        <v>7.7492000000000001</v>
      </c>
      <c r="X144" s="4">
        <v>0.22620000000000001</v>
      </c>
      <c r="Y144" s="4">
        <v>14.4458</v>
      </c>
      <c r="Z144" s="4">
        <v>21.191199999999998</v>
      </c>
      <c r="AA144" s="4">
        <v>0.62609999999999999</v>
      </c>
      <c r="AB144" s="4">
        <v>0</v>
      </c>
      <c r="AC144" s="4">
        <v>1.4E-2</v>
      </c>
      <c r="AE144" s="177">
        <f t="shared" ref="AE144:AE207" ca="1" si="412">10^4/(7.53-0.14*FN144+0.07*Q144-14.9*DJ144*DD144-0.08*LN(DE144)-3.62*(DK144+DL144)-1.1*DI144/(DI144+DG144)-0.18*LN(FJ144)-0.027*AG144)</f>
        <v>1432.4871589261941</v>
      </c>
      <c r="AF144" s="178">
        <f t="shared" ref="AF144:AF207" ca="1" si="413">AE144-273.15</f>
        <v>1159.3371589261942</v>
      </c>
      <c r="AG144" s="178">
        <f t="shared" ref="AG144:AG207" ca="1" si="414">-26.2712+39.16138*AE144*FM144/10^4-4.21676*LN(FL144)+78.43463*DF144+393.8126*(DK144+DL144)^2</f>
        <v>7.5441478479845028</v>
      </c>
      <c r="AH144" s="175"/>
      <c r="AI144" s="179">
        <f t="shared" ref="AI144:AI207" ca="1" si="415">AY144</f>
        <v>1457.2436965950408</v>
      </c>
      <c r="AJ144" s="179">
        <f t="shared" ref="AJ144:AJ207" ca="1" si="416">BA144</f>
        <v>7.9325781699405118</v>
      </c>
      <c r="AK144" s="179"/>
      <c r="AL144" s="179">
        <f t="shared" ref="AL144:AL207" si="417">BC144</f>
        <v>1420.1259703056762</v>
      </c>
      <c r="AM144" s="179">
        <f t="shared" ref="AM144:AM207" si="418">BD144</f>
        <v>5.1546216403333762</v>
      </c>
      <c r="AN144" s="180"/>
      <c r="AO144" s="179">
        <f t="shared" ref="AO144:AO207" ca="1" si="419">10^4/(7.53-0.14*FN144+0.07*Q144-14.9*DJ144*DD144-0.08*LN(DE144)-3.62*(DK144+DL144)-1.1*DI144/(DI144+DG144)-0.18*LN(FJ144)-0.027*AQ144)</f>
        <v>1428.3354144519662</v>
      </c>
      <c r="AP144" s="179">
        <f t="shared" ref="AP144:AP207" ca="1" si="420">AO144-273.15</f>
        <v>1155.1854144519662</v>
      </c>
      <c r="AQ144" s="179">
        <f t="shared" ref="AQ144:AQ207" ca="1" si="421">IF(ABS(FE144)&gt;0,-54.3+299*(AO144)/10^4+36.4*(AO144)*FM144/10^4+367*DK144*DF144,0)</f>
        <v>6.7926185599107685</v>
      </c>
      <c r="AR144" s="179"/>
      <c r="AS144" s="179">
        <f t="shared" ref="AS144:AS207" ca="1" si="422">10^4/(6.39+0.076*Q144-5.55*DJ144*DD144-0.386*LN(DI144)-0.046*AU144+2.2*10^-4*(AU144^2))</f>
        <v>1427.8087004918721</v>
      </c>
      <c r="AT144" s="179">
        <f t="shared" ref="AT144:AT207" ca="1" si="423">AS144-273.15</f>
        <v>1154.658700491872</v>
      </c>
      <c r="AU144" s="181">
        <f t="shared" ref="AU144:AU207" ca="1" si="424">-54.3+299*(AS144)/10^4+36.4*(AS144)*FM144/10^4+367*DK144*DF144</f>
        <v>6.7718482963034559</v>
      </c>
      <c r="AV144" s="80"/>
      <c r="AW144" s="181">
        <f t="shared" ref="AW144:AW207" si="425">IF(ABS(FE144)&gt;0,10^4/(6.73-0.26*FN144-0.86*LN(FP144)+0.52*LN(DJ144)),0)</f>
        <v>1436.5893919957266</v>
      </c>
      <c r="AX144" s="181">
        <f t="shared" ref="AX144:AX207" si="426">IF(AW144&gt;0,AW144-273.15,0)</f>
        <v>1163.4393919957265</v>
      </c>
      <c r="AY144" s="181">
        <f t="shared" ref="AY144:AY207" ca="1" si="427">IF(ABS(FE144)&gt;0,10^4/(6.59-0.16*FN144-0.65*LN(FP144)+0.23*LN(DJ144)-0.02*BA144),0)</f>
        <v>1457.2436965950408</v>
      </c>
      <c r="AZ144" s="181">
        <f t="shared" ref="AZ144:AZ207" ca="1" si="428">IF(AY144&gt;0,AY144-273.15,0)</f>
        <v>1184.0936965950409</v>
      </c>
      <c r="BA144" s="181">
        <f t="shared" ref="BA144:BA207" ca="1" si="429">IF(ABS(FE144)&gt;0,-54.3+299*(AY144)/10^4+36.4*(AY144)*FM144/10^4+367*DK144*DF144,0)</f>
        <v>7.9325781699405118</v>
      </c>
      <c r="BB144" s="181"/>
      <c r="BC144" s="181">
        <f t="shared" ref="BC144:BC207" si="430">IF(ABS(FE144)&gt;0,10^4/(4.6-0.437*FO144-0.654*LN(FP144)-0.326*LN(DK144)-0.92*LN(DD144)+0.274*LN(FE144)-0.00632*BD144),0)</f>
        <v>1420.1259703056762</v>
      </c>
      <c r="BD144" s="181">
        <f t="shared" ref="BD144:BD207" si="431">IF(ABS(FE144)&gt;0,-88.3+0.00282*(AW144)*FM144+0.0219*(AW144)-25.1*LN(DJ144*DD144)+12.4*LN(DJ144)+7.03*FP144,0)</f>
        <v>5.1546216403333762</v>
      </c>
      <c r="BE144" s="181">
        <f t="shared" ref="BE144:BE207" si="432">BC144-273.15</f>
        <v>1146.9759703056761</v>
      </c>
      <c r="BF144" s="181"/>
      <c r="BG144" s="181">
        <f t="shared" ref="BG144:BG207" ca="1" si="433">-48.7+271.3*AI144/10^4+31.96*(AI144/10^4)*FM144-8.2*LN(DG144)+4.6*LN(DI144)-0.96*LN(DL144)-2.2*LN(FL144)-31*FP144+56.2*(DK144+DL144)+0.76*Q144</f>
        <v>7.9221808111508931</v>
      </c>
      <c r="BH144" s="181">
        <f t="shared" ref="BH144:BH207" ca="1" si="434">-40.73+358*AI144/10^4+21.7*(AI144/10^4)*FM144-106*DJ144-166*(DK144+DL144)^2-50.2*DD144*(DG144+DI144)-3.2*LN(FL144)-2.2*LN(FJ144)+0.86*LN(ET144)+0.4*Q144</f>
        <v>8.326485677874464</v>
      </c>
      <c r="BI144" s="181">
        <f t="shared" ref="BI144:BI207" ca="1" si="435">-273.15+10^4/(7.53+0.07*Q144-1.1*FP144-14.9*DJ144*DD144-0.08*LN(DE144)-3.62*(DK144+DL144)-0.18*LN(FJ144)-0.026*AJ144-0.14*FO144)</f>
        <v>1159.861650180811</v>
      </c>
      <c r="BJ144" s="181">
        <f t="shared" ref="BJ144:BJ207" ca="1" si="436">-273.15+10^4/(6.39+0.076*Q144-5.55*DJ144*DD144-0.386*LN(DI144)-0.046*FR144+2.2*10^-4*AJ144^2)</f>
        <v>1164.850454942778</v>
      </c>
      <c r="BK144" s="181">
        <f t="shared" ref="BK144:BK207" ca="1" si="437">-273.15+10^4/(6.39+0.076*Q144-5.55*(DJ144*DD144)-0.386*LN(DI144)-0.046*AJ144+0.00022*AJ144^2)</f>
        <v>1164.850454942778</v>
      </c>
      <c r="BL144" s="181"/>
      <c r="BM144" s="181">
        <f t="shared" ref="BM144:BM207" si="438">10^4/(3.12-0.0259*BD144-0.37*LN(DI144/(DI144+DG144))+0.47*LN(DJ144*(DI144+DG144)*DD144^2)-0.78*LN((DI144+DG144)^2*DD144^2)-0.34*LN(DJ144*DF144^2*DD144))-273.15</f>
        <v>1139.2539412441256</v>
      </c>
      <c r="BN144" s="180"/>
      <c r="BO144" s="182">
        <f t="shared" ref="BO144:BO207" ca="1" si="439">EXP(-9.8+0.24*LN(DJ144*(DG144+DI144)*DD144^2)+17558/AE144+8.7*LN(AE144/1670)-4.61*10^3*(FJ144^2/AE144))</f>
        <v>0.71531582376323888</v>
      </c>
      <c r="BP144" s="182">
        <f t="shared" ref="BP144:BP207" ca="1" si="440">EXP(-0.482-0.439*LN(DD144)+101.03*(DK144+DL144)^3-51.69*AG144/AE144-3742.5*FJ144^2/AE144)</f>
        <v>0.68591405307775566</v>
      </c>
      <c r="BQ144" s="182">
        <f t="shared" ref="BQ144:BQ207" ca="1" si="441">EXP(-6.96+18438/AE144+8*LN(AE144/1670)+0.66*LN((DG144+DI144)^2*DD144^2)-5.1*10^3*(FI144^2/AE144)+1.81*LN(DD144))</f>
        <v>6.3583272009405958E-2</v>
      </c>
      <c r="BR144" s="182">
        <f t="shared" ref="BR144:BR207" ca="1" si="442">EXP(2.58+0.12*AJ144/AO144-9*10^-7*AJ144^2/AO144+0.78*LN(DJ144*DF144^2*DD144)-4.3*10^3*(FI144^2/AO144))</f>
        <v>1.3283752143159184E-2</v>
      </c>
      <c r="BS144" s="182">
        <f t="shared" ref="BS144:BS207" ca="1" si="443">EXP(-1.06+0.23*AJ144/AO144-6*10^-7*AJ144^2/AO144+1.02*LN(DK144*DF144*DD144^2)-0.8*LN(DF144)-2.2*LN(DD144))</f>
        <v>1.77357636188997E-2</v>
      </c>
      <c r="BT144" s="182">
        <f t="shared" ref="BT144:BT207" ca="1" si="444">EXP(5.1+0.52*LN(DJ144*DE144*DF144^2)+2.04*10^3*FI144^2/AO144-6.2*DD144+42.5*DK144*DF144-45.1*(DG144+DI144)*DF144)</f>
        <v>7.4962297916466525E-2</v>
      </c>
      <c r="BU144" s="182">
        <f t="shared" ref="BU144:BU207" si="445">EXP(12.8)*DJ144*DM144^2*DD144</f>
        <v>0.32699407506955769</v>
      </c>
      <c r="BV144" s="181">
        <f t="shared" ref="BV144:BV207" ca="1" si="446">SUM(BP144:BU144)</f>
        <v>1.1824732138352447</v>
      </c>
      <c r="BW144" s="180"/>
      <c r="BX144" s="182">
        <f t="shared" ref="BX144:BX207" si="447">FI144</f>
        <v>0.80394574395096563</v>
      </c>
      <c r="BY144" s="182">
        <f t="shared" ref="BY144:BY207" si="448">FJ144</f>
        <v>0.12753501879104923</v>
      </c>
      <c r="BZ144" s="182">
        <f t="shared" ref="BZ144:BZ207" si="449">FF144</f>
        <v>0</v>
      </c>
      <c r="CA144" s="182">
        <f t="shared" ref="CA144:CA207" si="450">FE144</f>
        <v>3.8024364229842705E-2</v>
      </c>
      <c r="CB144" s="182">
        <f t="shared" ref="CB144:CB207" si="451">FG144</f>
        <v>5.4122479803970447E-2</v>
      </c>
      <c r="CC144" s="182">
        <f t="shared" ref="CC144:CC207" si="452">FH144</f>
        <v>2.0919417910270804E-4</v>
      </c>
      <c r="CD144" s="182">
        <f t="shared" ref="CD144:CD207" si="453">SUM(BX144:CC144)</f>
        <v>1.0238368009549308</v>
      </c>
      <c r="CE144" s="182">
        <f t="shared" ref="CE144:CE207" si="454">(EU144/EW144)/($G$8*DG144/DI144)</f>
        <v>0.2876798909068623</v>
      </c>
      <c r="CF144" s="180"/>
      <c r="CG144" s="181">
        <f t="shared" ref="CG144:CG207" ca="1" si="455">3205-5.62*EW144+83.2*EY144+68.2*FL144+2.52*LN(ES144)-51.1*FL144^2+34.8*FJ144^2+0.384*(AI144)-518*LN(AI144)</f>
        <v>4.6844937142254821</v>
      </c>
      <c r="CH144" s="181">
        <f t="shared" ref="CH144:CH207" ca="1" si="456">1458+0.197*(AI144)-241*LN(AI144)+0.453*Q144+55.5*ES144+8.05*EU144-277*EZ144+18*FE144+44.1*FI144+2.2*LN(FE144)-27.7*ET144^2+97.3*GL144^2+30.7*GN144^2-27.6*FI144^2</f>
        <v>5.0295535204105093</v>
      </c>
      <c r="CI144" s="181">
        <f t="shared" ref="CI144:CI207" ca="1" si="457">-57.9+0.0475*(AI144)-40.6*DG144-47.7*FF144+0.67*Q144-153*DJ144*DD144+6.89*(ET144/DF144)</f>
        <v>7.5557028776370867</v>
      </c>
      <c r="CJ144" s="181">
        <f t="shared" ref="CJ144:CJ207" ca="1" si="458">-273.15+(93100+544*AJ144)/(61.1+36.6*EQ144+10.9*EU144-0.95*(ET144+FA144-EY144-EZ144)+0.395*(LN(FW144))^2)</f>
        <v>1182.2288021802719</v>
      </c>
      <c r="CK144" s="183">
        <f t="shared" ref="CK144:CK207" ca="1" si="459">EXP(-0.107-1719/AI144)</f>
        <v>0.27620159915691073</v>
      </c>
      <c r="CL144" s="79"/>
      <c r="CM144" s="181">
        <f t="shared" ref="CM144:CM207" si="460">698.443+4.985*ER144-26.826*GM144-3.764*FC144+53.989*ES144+3.948*EQ144+14.651*FA144-700.431*EX144-666.629*EY144-682.848*GN144-691.138*GL144-688.384*EV144-6.267*GN144^2-4.144*GL144^2</f>
        <v>-0.59602957064418916</v>
      </c>
      <c r="CN144" s="181">
        <f t="shared" ref="CN144:CN207" si="461">771.48+4.956*ER144-28.756*GM144-5.345*FC144+56.904*ES144+1.848*EQ144+14.827*FA144-773.74*EX144-736.57*EY144-754.81*GN144-763.2*GL144-759.66*EV144-1.185*GN144^2-1.876*GL144^2</f>
        <v>-0.89799110078305899</v>
      </c>
      <c r="CO144" s="181">
        <f t="shared" ref="CO144:CO207" ca="1" si="462">-273.15+(23166+39.28*AJ144)/(13.25+15.35*EQ144+4.5*EU144-1.55*(ET144-FA144-EY144-EZ144)+(LN(IH144))^2)</f>
        <v>868.86519919516002</v>
      </c>
      <c r="CP144" s="184"/>
      <c r="CQ144" s="80">
        <f t="shared" ref="CQ144:CQ207" si="463">F144/CQ$10</f>
        <v>0.83136849370042654</v>
      </c>
      <c r="CR144" s="80">
        <f t="shared" ref="CR144:CR207" si="464">G144/CR$10</f>
        <v>2.0967836195880014E-2</v>
      </c>
      <c r="CS144" s="80">
        <f t="shared" ref="CS144:CS207" si="465">H144*2/CS$10</f>
        <v>0.34008304356671959</v>
      </c>
      <c r="CT144" s="80">
        <f t="shared" ref="CT144:CT207" si="466">I144/CT$10</f>
        <v>0.11723626357445445</v>
      </c>
      <c r="CU144" s="80">
        <f t="shared" ref="CU144:CU207" si="467">J144/CU$10</f>
        <v>2.289524560375949E-3</v>
      </c>
      <c r="CV144" s="80">
        <f t="shared" ref="CV144:CV207" si="468">K144/CV$10</f>
        <v>0.11207500155572754</v>
      </c>
      <c r="CW144" s="80">
        <f t="shared" ref="CW144:CW207" si="469">L144/CW$10</f>
        <v>0.19006521112644345</v>
      </c>
      <c r="CX144" s="80">
        <f t="shared" ref="CX144:CX207" si="470">M144*2/CX$10</f>
        <v>0.12381667416981995</v>
      </c>
      <c r="CY144" s="80">
        <f t="shared" ref="CY144:CY207" si="471">N144*2/CY$10</f>
        <v>4.3105107568704851E-2</v>
      </c>
      <c r="CZ144" s="80">
        <f t="shared" ref="CZ144:CZ207" si="472">O144*2/CZ$10</f>
        <v>7.7467715185910039E-3</v>
      </c>
      <c r="DA144" s="80">
        <f t="shared" ref="DA144:DA207" si="473">P144*2/DA$10</f>
        <v>1.153327131946567E-2</v>
      </c>
      <c r="DB144" s="80">
        <f t="shared" ref="DB144:DB207" si="474">SUM(CQ144:DA144)</f>
        <v>1.8002871988566087</v>
      </c>
      <c r="DC144" s="80"/>
      <c r="DD144" s="80">
        <f t="shared" ref="DD144:DD207" si="475">(CQ144/$DB144)</f>
        <v>0.4617977032933645</v>
      </c>
      <c r="DE144" s="80">
        <f t="shared" ref="DE144:DE207" si="476">(CR144/$DB144)</f>
        <v>1.1646939560086314E-2</v>
      </c>
      <c r="DF144" s="80">
        <f t="shared" ref="DF144:DF207" si="477">(CS144/$DB144)</f>
        <v>0.18890488350009477</v>
      </c>
      <c r="DG144" s="80">
        <f t="shared" ref="DG144:DG207" si="478">(CT144/$DB144)</f>
        <v>6.5120867186587272E-2</v>
      </c>
      <c r="DH144" s="80">
        <f t="shared" ref="DH144:DH207" si="479">(CU144/$DB144)</f>
        <v>1.271755174302224E-3</v>
      </c>
      <c r="DI144" s="80">
        <f t="shared" ref="DI144:DI207" si="480">(CV144/$DB144)</f>
        <v>6.225395682805953E-2</v>
      </c>
      <c r="DJ144" s="80">
        <f t="shared" ref="DJ144:DJ207" si="481">(CW144/$DB144)</f>
        <v>0.10557493895816007</v>
      </c>
      <c r="DK144" s="80">
        <f t="shared" ref="DK144:DK207" si="482">(CX144/$DB144)</f>
        <v>6.8776067645461181E-2</v>
      </c>
      <c r="DL144" s="80">
        <f t="shared" ref="DL144:DL207" si="483">(CY144/$DB144)</f>
        <v>2.3943461685491958E-2</v>
      </c>
      <c r="DM144" s="80">
        <f t="shared" ref="DM144:DM207" si="484">(CZ144/$DB144)</f>
        <v>4.3030753779236463E-3</v>
      </c>
      <c r="DN144" s="80">
        <f t="shared" ref="DN144:DN207" si="485">(DA144/$DB144)</f>
        <v>6.4063507904686739E-3</v>
      </c>
      <c r="DO144" s="80">
        <f t="shared" ref="DO144:DO207" si="486">SUM(DD144:DN144)</f>
        <v>1.0000000000000002</v>
      </c>
      <c r="DP144" s="80">
        <f t="shared" ref="DP144:DP207" si="487">100*DI144/(DI144+DG144)</f>
        <v>48.874616557586734</v>
      </c>
      <c r="DQ144" s="80">
        <f t="shared" ref="DQ144:DQ207" si="488">T144/CQ$10</f>
        <v>0.83292307641097596</v>
      </c>
      <c r="DR144" s="80">
        <f t="shared" ref="DR144:DR207" si="489">U144/CR$10</f>
        <v>1.0782585617210074E-2</v>
      </c>
      <c r="DS144" s="80">
        <f t="shared" ref="DS144:DS207" si="490">V144/CS$10</f>
        <v>3.2200547268073088E-2</v>
      </c>
      <c r="DT144" s="80">
        <f t="shared" ref="DT144:DT207" si="491">W144/CT$10</f>
        <v>0.10785787457687511</v>
      </c>
      <c r="DU144" s="80">
        <f t="shared" ref="DU144:DU207" si="492">X144/CU$10</f>
        <v>3.1887224669603525E-3</v>
      </c>
      <c r="DV144" s="80">
        <f t="shared" ref="DV144:DV207" si="493">Y144/CV$10</f>
        <v>0.35841744325681563</v>
      </c>
      <c r="DW144" s="80">
        <f t="shared" ref="DW144:DW207" si="494">Z144/CW$10</f>
        <v>0.3778919850064375</v>
      </c>
      <c r="DX144" s="80">
        <f t="shared" ref="DX144:DX207" si="495">AA144/CX$10</f>
        <v>1.0101824975919223E-2</v>
      </c>
      <c r="DY144" s="80">
        <f t="shared" ref="DY144:DY207" si="496">AB144/CY$10</f>
        <v>0</v>
      </c>
      <c r="DZ144" s="80">
        <f t="shared" ref="DZ144:DZ207" si="497">AC144/CZ$10</f>
        <v>9.2106353891032922E-5</v>
      </c>
      <c r="EA144" s="80">
        <f t="shared" ref="EA144:EA207" si="498">SUM(DQ144:DZ144)</f>
        <v>1.733456165933158</v>
      </c>
      <c r="EB144" s="80"/>
      <c r="EC144" s="80">
        <f t="shared" ref="EC144:EC207" si="499">DQ144*2</f>
        <v>1.6658461528219519</v>
      </c>
      <c r="ED144" s="80">
        <f t="shared" ref="ED144:ED207" si="500">DR144*2</f>
        <v>2.1565171234420148E-2</v>
      </c>
      <c r="EE144" s="80">
        <f t="shared" ref="EE144:EE207" si="501">DS144*3</f>
        <v>9.6601641804219263E-2</v>
      </c>
      <c r="EF144" s="80">
        <f t="shared" ref="EF144:EF207" si="502">DT144</f>
        <v>0.10785787457687511</v>
      </c>
      <c r="EG144" s="80">
        <f t="shared" ref="EG144:EG207" si="503">DU144</f>
        <v>3.1887224669603525E-3</v>
      </c>
      <c r="EH144" s="80">
        <f t="shared" ref="EH144:EH207" si="504">DV144</f>
        <v>0.35841744325681563</v>
      </c>
      <c r="EI144" s="80">
        <f t="shared" ref="EI144:EI207" si="505">DW144</f>
        <v>0.3778919850064375</v>
      </c>
      <c r="EJ144" s="80">
        <f t="shared" ref="EJ144:EJ207" si="506">DX144</f>
        <v>1.0101824975919223E-2</v>
      </c>
      <c r="EK144" s="80">
        <f t="shared" ref="EK144:EK207" si="507">DY144</f>
        <v>0</v>
      </c>
      <c r="EL144" s="80">
        <f t="shared" ref="EL144:EL207" si="508">DZ144*3</f>
        <v>2.7631906167309878E-4</v>
      </c>
      <c r="EM144" s="80">
        <f t="shared" ref="EM144:EM207" si="509">SUM(EC144:EL144)</f>
        <v>2.6417471352052719</v>
      </c>
      <c r="EN144" s="80">
        <f t="shared" ref="EN144:EN207" si="510">6/EM144</f>
        <v>2.271224191006374</v>
      </c>
      <c r="EO144" s="80"/>
      <c r="EP144" s="80">
        <f t="shared" ref="EP144:EP207" si="511">DQ144*$EN144</f>
        <v>1.8917550403920591</v>
      </c>
      <c r="EQ144" s="80">
        <f t="shared" ref="EQ144:EQ207" si="512">DR144*$EN144</f>
        <v>2.4489669295404914E-2</v>
      </c>
      <c r="ER144" s="80">
        <f t="shared" ref="ER144:ER207" si="513">2-EP144</f>
        <v>0.10824495960794089</v>
      </c>
      <c r="ES144" s="80">
        <f t="shared" ref="ES144:ES207" si="514">IF(ET144-ER144&lt;0,0,ET144-ER144)</f>
        <v>3.8024364229842705E-2</v>
      </c>
      <c r="ET144" s="80">
        <f t="shared" ref="ET144:ET207" si="515">DS144*$EN144*2</f>
        <v>0.1462693238377836</v>
      </c>
      <c r="EU144" s="80">
        <f t="shared" ref="EU144:EU207" si="516">DT144*$EN144</f>
        <v>0.24496941392953012</v>
      </c>
      <c r="EV144" s="80">
        <f t="shared" ref="EV144:EV207" si="517">DU144*$EN144</f>
        <v>7.2423036053658758E-3</v>
      </c>
      <c r="EW144" s="80">
        <f t="shared" ref="EW144:EW207" si="518">DV144*$EN144</f>
        <v>0.81404636760353399</v>
      </c>
      <c r="EX144" s="80">
        <f t="shared" ref="EX144:EX207" si="519">DW144*$EN144</f>
        <v>0.85827741793403878</v>
      </c>
      <c r="EY144" s="80">
        <f t="shared" ref="EY144:EY207" si="520">DX144*$EN144*2</f>
        <v>4.5887018517240238E-2</v>
      </c>
      <c r="EZ144" s="80">
        <f t="shared" ref="EZ144:EZ207" si="521">DY144*$EN144*2</f>
        <v>0</v>
      </c>
      <c r="FA144" s="80">
        <f t="shared" ref="FA144:FA207" si="522">DZ144*$EN144*2</f>
        <v>4.1838835820541607E-4</v>
      </c>
      <c r="FB144" s="80">
        <f t="shared" ref="FB144:FB207" si="523">EP144+EQ144+ET144+EU144+EV144+EW144+EX144+EY144+EZ144+FA144</f>
        <v>4.0333549434731628</v>
      </c>
      <c r="FC144" s="80">
        <f t="shared" ref="FC144:FC207" si="524">IF(EY144+ER144-ES144-2*EQ144-FA144&gt;0,EY144+ER144-ES144-2*EQ144-FA144,0)</f>
        <v>6.6709886946323196E-2</v>
      </c>
      <c r="FD144" s="80">
        <f t="shared" ref="FD144:FD207" si="525">12-48/FB144</f>
        <v>9.9237316647686313E-2</v>
      </c>
      <c r="FE144" s="80">
        <f t="shared" ref="FE144:FE207" si="526">IF(EY144&lt;ES144,EY144,ES144)</f>
        <v>3.8024364229842705E-2</v>
      </c>
      <c r="FF144" s="80">
        <f t="shared" ref="FF144:FF207" si="527">IF(ES144&gt;EY144,ES144-EY144,0)</f>
        <v>0</v>
      </c>
      <c r="FG144" s="80">
        <f t="shared" ref="FG144:FG207" si="528">IF(ER144&gt;FF144,(ER144-FF144)/2,0)</f>
        <v>5.4122479803970447E-2</v>
      </c>
      <c r="FH144" s="80">
        <f t="shared" ref="FH144:FH207" si="529">FA144/2</f>
        <v>2.0919417910270804E-4</v>
      </c>
      <c r="FI144" s="184">
        <f t="shared" ref="FI144:FI207" si="530">IF(EX144-FG144-FF144-FH144&gt;0,EX144-FG144-FF144-FH144,0)</f>
        <v>0.80394574395096563</v>
      </c>
      <c r="FJ144" s="80">
        <f t="shared" ref="FJ144:FJ207" si="531">((EU144+EW144)-FI144)/2</f>
        <v>0.12753501879104923</v>
      </c>
      <c r="FK144" s="80">
        <f t="shared" ref="FK144:FK207" si="532">SUM(FE144:FJ144)</f>
        <v>1.0238368009549306</v>
      </c>
      <c r="FL144" s="80">
        <f t="shared" ref="FL144:FL207" si="533">EX144-FF144-FG144-FH144</f>
        <v>0.80394574395096563</v>
      </c>
      <c r="FM144" s="80">
        <f t="shared" ref="FM144:FM207" si="534">LN(FE144/(DD144^2*DK144*DF144))</f>
        <v>2.6191396511908289</v>
      </c>
      <c r="FN144" s="80">
        <f t="shared" ref="FN144:FN207" si="535">LN(FE144*DJ144*(DG144+DI144)/(FI144*DK144*DF144))</f>
        <v>-3.0168489904069613</v>
      </c>
      <c r="FO144" s="80">
        <f t="shared" ref="FO144:FO207" si="536">LN((FE144*DJ144*(DG144+DI144))/(DK144*DF144*FL144))</f>
        <v>-3.0168489904069613</v>
      </c>
      <c r="FP144" s="80">
        <f t="shared" ref="FP144:FP207" si="537">DI144/(DI144+DG144)</f>
        <v>0.48874616557586731</v>
      </c>
      <c r="FQ144" s="185">
        <f t="shared" ref="FQ144:FQ207" ca="1" si="538">AI144</f>
        <v>1457.2436965950408</v>
      </c>
      <c r="FR144" s="185">
        <f t="shared" ref="FR144:FR207" ca="1" si="539">AJ144</f>
        <v>7.9325781699405118</v>
      </c>
      <c r="FS144" s="80">
        <f t="shared" ref="FS144:FS207" ca="1" si="540">(FQ144)/10^4</f>
        <v>0.14572436965950408</v>
      </c>
      <c r="FT144" s="184">
        <f t="shared" ref="FT144:FT207" ca="1" si="541">LN(ABS(BG144-FR144))</f>
        <v>-4.5662034676254226</v>
      </c>
      <c r="FU144" s="184">
        <f t="shared" ref="FU144:FU207" ca="1" si="542">LN(ABS(BJ144-FQ144))</f>
        <v>5.6780996142441511</v>
      </c>
      <c r="FV144" s="80">
        <f t="shared" ref="FV144:FV207" si="543">1458+0.45*Q144+0.197*(D144+273.15)-241*LN(D144+273.15)+55.5*ES144+8.05*EU144-276.6*EZ144+18.01*FE144+44.09*FL144+2.17*LN(FE144)+97.3*GL144^2+30.38*GN144^2-27.59*FL144^2-17.7*ET144^2</f>
        <v>175.57004988478894</v>
      </c>
      <c r="FW144" s="80">
        <f t="shared" ref="FW144:FW207" si="544">(1-EX144-EY144-EZ144)*(1-0.5*(ET144+FA144+EY144+EZ144))</f>
        <v>8.660780962714823E-2</v>
      </c>
      <c r="FX144" s="184">
        <f t="shared" ref="FX144:FX207" si="545">100*DV144/(DV144+DT144)</f>
        <v>76.86819986998637</v>
      </c>
      <c r="FY144" s="184">
        <f t="shared" ref="FY144:FY207" si="546">2446.5+0.309*(D144+273.15)-400*LN(D144+273.15)-5.98*EW144-20.5*EY144+112*FE144+61.5*FF144+71.1*FL144+1.66*LN(FL144)-43.5*FL144^2+43*FJ144^2-26.2*ET144^2</f>
        <v>314.16681131517157</v>
      </c>
      <c r="FZ144" s="184">
        <f t="shared" ref="FZ144:FZ207" si="547">EXP(-0.107-1719/(D144+273.15))</f>
        <v>1.6611494615586205E-3</v>
      </c>
      <c r="GA144" s="184">
        <f t="shared" ref="GA144:GA207" si="548">(EU144/EW144)/(DG144/DI144)</f>
        <v>0.2876798909068623</v>
      </c>
      <c r="GB144" s="80">
        <f t="shared" ref="GB144:GB207" si="549">EX144+EY144+EV144</f>
        <v>0.9114067400566449</v>
      </c>
      <c r="GC144" s="80">
        <f t="shared" ref="GC144:GC207" si="550">ES144+EQ144+FA144+FC144</f>
        <v>0.12964230882977623</v>
      </c>
      <c r="GD144" s="80">
        <f t="shared" ref="GD144:GD207" si="551">EXP(0.238*GC144+0.289*GB144-2.3315)</f>
        <v>0.13038696676288167</v>
      </c>
      <c r="GE144" s="80">
        <f t="shared" ref="GE144:GE207" si="552">1-EQ144-ES144</f>
        <v>0.93748596647475246</v>
      </c>
      <c r="GF144" s="80">
        <f t="shared" ref="GF144:GF207" si="553">(EU144-FC144)+EW144-GE144</f>
        <v>5.4819928111988436E-2</v>
      </c>
      <c r="GG144" s="80">
        <f t="shared" ref="GG144:GG207" si="554">EU144-FC144</f>
        <v>0.17825952698320691</v>
      </c>
      <c r="GH144" s="80">
        <f t="shared" ref="GH144:GH207" si="555">1-GD144</f>
        <v>0.86961303323711836</v>
      </c>
      <c r="GI144" s="80">
        <f t="shared" ref="GI144:GI207" si="556">(GD144*EW144)-(GD144*(1-GB144))+GG144+(1-GB144)</f>
        <v>0.36144241716307896</v>
      </c>
      <c r="GJ144" s="80">
        <f t="shared" ref="GJ144:GJ207" si="557">-GG144*(1-GB144)</f>
        <v>-1.579259261140277E-2</v>
      </c>
      <c r="GK144" s="80">
        <f t="shared" ref="GK144:GK207" si="558">(-GI144+SQRT(GI144^2-4*GH144*GJ144))/2*GH144</f>
        <v>3.0149941821019412E-2</v>
      </c>
      <c r="GL144" s="80">
        <f t="shared" ref="GL144:GL207" si="559">GK144</f>
        <v>3.0149941821019412E-2</v>
      </c>
      <c r="GM144" s="80">
        <f t="shared" ref="GM144:GM207" si="560">GG144-GL144</f>
        <v>0.1481095851621875</v>
      </c>
      <c r="GN144" s="80">
        <f t="shared" ref="GN144:GN207" si="561">1-GB144-GL144</f>
        <v>5.8443318122335684E-2</v>
      </c>
      <c r="GO144" s="80">
        <f t="shared" ref="GO144:GO207" si="562">EW144-GN144</f>
        <v>0.75560304948119827</v>
      </c>
      <c r="GP144" s="80">
        <f t="shared" ref="GP144:GP207" si="563">IF(1-GB144&gt;0,EX144,1-EY144-EZ144-EV144)</f>
        <v>0.85827741793403878</v>
      </c>
      <c r="GQ144" s="80">
        <f t="shared" ref="GQ144:GQ207" si="564">IF(1-GB144&gt;0,EY144,IF(EX144&gt;0,EY144,1-EV144))</f>
        <v>4.5887018517240238E-2</v>
      </c>
      <c r="GR144" s="80">
        <f t="shared" ref="GR144:GR207" si="565">11.864*GM144+9.107*FC144-18.375*ES144+11.794*EQ144-1.4925*FA144+439.97*EX144+419.68*EY144+431.72*GN144+432.56*GL144+428.03*EV144-28.652*GN144^2-12.741*GL144^2</f>
        <v>440.09167273066328</v>
      </c>
      <c r="GS144" s="80">
        <f t="shared" ref="GS144:GS207" si="566">-0.3085*ER144+0.813*GM144-0.4173*FC144-2.209*ES144-1.0864*EQ144-0.8001*FA144+11.931*EX144+11.288*EY144+11.432*GN144+11.885*GL144+12.038*EV144+2.4355*GN144^2-1.661*GL144^2</f>
        <v>11.82677366301087</v>
      </c>
      <c r="GT144" s="80">
        <f t="shared" ref="GT144:GT207" si="567">3*(FC144+ES144+FA144)+2*(GM144+GO144)+4*EQ144</f>
        <v>2.2208418650715052</v>
      </c>
      <c r="GU144" s="80">
        <f t="shared" ref="GU144:GU207" si="568">32.9*(0.75*GT144/6)*(10^-6)</f>
        <v>9.1332121701065626E-6</v>
      </c>
      <c r="GV144" s="80">
        <f t="shared" ref="GV144:GV207" si="569">7500*GT144/((1.4133+0.05601*GS144)^3)</f>
        <v>1862.4048778786762</v>
      </c>
      <c r="GW144" s="80">
        <f t="shared" ref="GW144:GW207" si="570">GS144*((2+3*GU144*(D144-25))/(2-3*GU144*(D144-25))-1)</f>
        <v>-8.098458801066008E-3</v>
      </c>
      <c r="GX144" s="184">
        <f t="shared" ref="GX144:GX207" ca="1" si="571">-57.9+0.0475*(FQ144+273.15)-40.6*DG144-47.7*FF144+0.67*Q144-153*DD144*DJ144+6.89*((ER144+ES144)/DF144)</f>
        <v>20.530327877637088</v>
      </c>
      <c r="GY144" s="81" t="e">
        <f>#REF!</f>
        <v>#REF!</v>
      </c>
      <c r="GZ144" s="81" t="e">
        <f>#REF!</f>
        <v>#REF!</v>
      </c>
      <c r="HA144" s="81">
        <f t="shared" ref="HA144:HA207" si="572">M144+N144</f>
        <v>5.8671749896227876</v>
      </c>
      <c r="HB144" s="81">
        <f t="shared" ref="HB144:HB207" si="573">6*10^-5*(F144^3)-0.0166*(F144^2)+1.5751*F144-39.978</f>
        <v>4.7595286485956976</v>
      </c>
      <c r="HC144" s="81" t="e">
        <f t="shared" ref="HC144:HC207" si="574">IF(HA144&gt;HB144,GZ144,GY144)</f>
        <v>#REF!</v>
      </c>
      <c r="HD144" s="80">
        <f t="shared" ref="HD144:HD207" si="575">GR144</f>
        <v>440.09167273066328</v>
      </c>
      <c r="HE144" s="80">
        <f t="shared" ref="HE144:HE207" si="576">GS144</f>
        <v>11.82677366301087</v>
      </c>
      <c r="HF144" s="81">
        <f t="shared" ref="HF144:HF207" si="577">771.475-(1.323*HD144)-(16.064*HE144)</f>
        <v>-0.75157514527410285</v>
      </c>
      <c r="HG144" s="81"/>
      <c r="HH144" s="82">
        <f t="shared" ref="HH144:HH207" si="578">GL144+GM144+EV144</f>
        <v>0.18550183058857278</v>
      </c>
      <c r="HI144" s="82">
        <f t="shared" ref="HI144:HI207" si="579">GN144+GO144</f>
        <v>0.81404636760353399</v>
      </c>
      <c r="HJ144" s="82">
        <f t="shared" ref="HJ144:HJ207" si="580">IF(EY144&gt;FC144,FC144,EY144)</f>
        <v>4.5887018517240238E-2</v>
      </c>
      <c r="HK144" s="82">
        <f t="shared" ref="HK144:HK207" si="581">EY144-HJ144</f>
        <v>0</v>
      </c>
      <c r="HL144" s="82">
        <f t="shared" ref="HL144:HL207" si="582">FC144-HJ144</f>
        <v>2.0822868429082958E-2</v>
      </c>
      <c r="HM144" s="82">
        <f t="shared" ref="HM144:HM207" si="583">IF(HK144&gt;ES144,ES144,HK144)</f>
        <v>0</v>
      </c>
      <c r="HN144" s="82">
        <f t="shared" ref="HN144:HN207" si="584">HK144-HM144</f>
        <v>0</v>
      </c>
      <c r="HO144" s="82">
        <f t="shared" ref="HO144:HO207" si="585">ES144-HM144</f>
        <v>3.8024364229842705E-2</v>
      </c>
      <c r="HP144" s="82">
        <f t="shared" ref="HP144:HP207" si="586">HO144+FA144+2*EQ144</f>
        <v>8.742209117885795E-2</v>
      </c>
      <c r="HQ144" s="82">
        <f t="shared" ref="HQ144:HQ207" si="587">HH144/(HH144+HI144)</f>
        <v>0.18558567853365338</v>
      </c>
      <c r="HR144" s="82">
        <f t="shared" ref="HR144:HR207" si="588">(EX144-HP144-HL144)*(1-HQ144)</f>
        <v>0.61083717562538487</v>
      </c>
      <c r="HS144" s="82">
        <f t="shared" ref="HS144:HS207" si="589">(EX144-HP144-HL144)*HQ144</f>
        <v>0.13919528270071296</v>
      </c>
      <c r="HT144" s="82">
        <f t="shared" ref="HT144:HT207" si="590">(1-HJ144-HM144-HL144-HP144-HR144-HS144)*(1-HQ144)</f>
        <v>7.8049855459876624E-2</v>
      </c>
      <c r="HU144" s="82">
        <f t="shared" ref="HU144:HU207" si="591">(1-HJ144-HM144-HL144-HP144-HR144-HS144)*HQ144</f>
        <v>1.778570808884446E-2</v>
      </c>
      <c r="HV144" s="82">
        <f t="shared" ref="HV144:HV207" si="592">HM144+HJ144</f>
        <v>4.5887018517240238E-2</v>
      </c>
      <c r="HW144" s="82"/>
      <c r="HX144" s="186">
        <f t="shared" ref="HX144:HX207" si="593">(-0.000000872*HR144)-(0.000000749*HT144)-(0.000000993*HS144)-(0.00000087*(HP144+HL144))-(0.00000086*HV144)-(0.00000087*HU144)</f>
        <v>-8.7843979142762115E-7</v>
      </c>
      <c r="HY144" s="186">
        <f t="shared" ref="HY144:HY207" si="594">(0.000000000001707*HR144)+(0.000000000000447*HT144)+(0.0000000000014835*HS144)+(0.000000000002171*(HP144+HL144))+(0.000000000002149*HV144)+(0.0000000000002235*HU144)</f>
        <v>1.6216696619298505E-12</v>
      </c>
      <c r="HZ144" s="186">
        <f t="shared" ref="HZ144:HZ207" si="595">(0.000027795*HR144)+(0.000024656*HT144)+(0.000031371*HS144)+(0.00002225*(HP144+HL144))+(0.000023118*HV144)+(0.000028232*HU144)</f>
        <v>2.7240704302452862E-5</v>
      </c>
      <c r="IA144" s="186">
        <f t="shared" ref="IA144:IA207" si="596">(0.0000000083082*HR144)+(0.000000007467*HT144)+(0.0000000083672*HS144)+(0.0000000052863*(HP144+HL144))+(0.0000000025785*HV144)+(0.000000007526*HU144)</f>
        <v>7.6468207089619325E-9</v>
      </c>
      <c r="IB144" s="82">
        <f t="shared" ref="IB144:IB207" si="597">GT144</f>
        <v>2.2208418650715052</v>
      </c>
      <c r="IC144" s="82" t="e">
        <f t="shared" ref="IC144:IC207" ca="1" si="598">HD144+HD144*(HX144*(ID144-0.001)+HY144*(ID144-0.001)^2+HZ144*(D144-25)+IA144*(D144-25)^2)</f>
        <v>#REF!</v>
      </c>
      <c r="ID144" s="82" t="e">
        <f ca="1">ID$8+ID$9*IE144+ID$10*#REF!+ID$11*EW144/(EW144+EU144)</f>
        <v>#REF!</v>
      </c>
      <c r="IE144" s="82" t="e">
        <f t="shared" ref="IE144:IE207" ca="1" si="599">HD144+HD144*(HX144*(IF144-0.001)+HY144*(IF144-0.001)^2+HZ144*(D144-25)+IA144*(D144-25)^2)</f>
        <v>#REF!</v>
      </c>
      <c r="IF144" s="82" t="e">
        <f ca="1">IF$8+IF$9*IE144+IF$10*#REF!+IF$11*(EW144/(EW144+EU144))</f>
        <v>#REF!</v>
      </c>
      <c r="IG144" s="82" t="e">
        <f t="shared" ref="IG144:IG207" ca="1" si="600">IF(HA144&gt;HB144,IF144,ID144)</f>
        <v>#REF!</v>
      </c>
      <c r="IH144" s="184">
        <f t="shared" ref="IH144:IH207" si="601">(1-EX144-EY144-EZ144)*(1-0.5*(ET144+FA144+EY144+EZ144))</f>
        <v>8.660780962714823E-2</v>
      </c>
      <c r="II144" s="187">
        <f t="shared" ref="II144:II207" si="602">D144-25</f>
        <v>-25</v>
      </c>
      <c r="IJ144" s="187"/>
      <c r="IK144" s="82">
        <f t="shared" ref="IK144:IK207" si="603">1.4133+(0.05601*HE144)</f>
        <v>2.0757175928652387</v>
      </c>
      <c r="IL144" s="187">
        <f t="shared" ref="IL144:IL207" si="604">(7500*IB144)/IK144^3</f>
        <v>1862.4048778786762</v>
      </c>
      <c r="IM144" s="186">
        <f t="shared" ref="IM144:IM207" si="605">0.0000329*(0.75-IB144/6)</f>
        <v>1.2497383773191248E-5</v>
      </c>
    </row>
    <row r="145" spans="1:247" ht="14" x14ac:dyDescent="0.2">
      <c r="A145" s="189" t="s">
        <v>234</v>
      </c>
      <c r="F145" s="193">
        <v>49.952193986044534</v>
      </c>
      <c r="G145" s="193">
        <v>1.6748855939234604</v>
      </c>
      <c r="H145" s="193">
        <v>17.337603602553148</v>
      </c>
      <c r="I145" s="193">
        <v>8.4230034872756843</v>
      </c>
      <c r="J145" s="193">
        <v>0.16241314850166888</v>
      </c>
      <c r="K145" s="193">
        <v>4.5171156927026654</v>
      </c>
      <c r="L145" s="193">
        <v>10.658362870422019</v>
      </c>
      <c r="M145" s="193">
        <v>3.8370106333519272</v>
      </c>
      <c r="N145" s="193">
        <v>2.0301643562708609</v>
      </c>
      <c r="O145" s="193">
        <v>0.58874766331854955</v>
      </c>
      <c r="P145" s="193">
        <v>0.81849896563549951</v>
      </c>
      <c r="Q145" s="194">
        <v>1.5</v>
      </c>
      <c r="R145" s="176">
        <f t="shared" ca="1" si="411"/>
        <v>11.583855252577951</v>
      </c>
      <c r="T145" s="4">
        <v>49.899700000000003</v>
      </c>
      <c r="U145" s="4">
        <v>0.90859999999999996</v>
      </c>
      <c r="V145" s="4">
        <v>3.2147000000000001</v>
      </c>
      <c r="W145" s="4">
        <v>7.7279</v>
      </c>
      <c r="X145" s="4">
        <v>0.26619999999999999</v>
      </c>
      <c r="Y145" s="4">
        <v>14.289199999999999</v>
      </c>
      <c r="Z145" s="4">
        <v>21.2666</v>
      </c>
      <c r="AA145" s="4">
        <v>0.65039999999999998</v>
      </c>
      <c r="AB145" s="4">
        <v>9.4000000000000004E-3</v>
      </c>
      <c r="AC145" s="4">
        <v>0</v>
      </c>
      <c r="AE145" s="177">
        <f t="shared" ca="1" si="412"/>
        <v>1425.7217027528959</v>
      </c>
      <c r="AF145" s="178">
        <f t="shared" ca="1" si="413"/>
        <v>1152.5717027528958</v>
      </c>
      <c r="AG145" s="178">
        <f t="shared" ca="1" si="414"/>
        <v>7.0490916716594327</v>
      </c>
      <c r="AH145" s="175"/>
      <c r="AI145" s="179">
        <f t="shared" ca="1" si="415"/>
        <v>1452.1724059694732</v>
      </c>
      <c r="AJ145" s="179">
        <f t="shared" ca="1" si="416"/>
        <v>7.3583646405282961</v>
      </c>
      <c r="AK145" s="179"/>
      <c r="AL145" s="179">
        <f t="shared" si="417"/>
        <v>1416.6520199564688</v>
      </c>
      <c r="AM145" s="179">
        <f t="shared" si="418"/>
        <v>4.7464190110859423</v>
      </c>
      <c r="AN145" s="180"/>
      <c r="AO145" s="179">
        <f t="shared" ca="1" si="419"/>
        <v>1420.6621572312758</v>
      </c>
      <c r="AP145" s="179">
        <f t="shared" ca="1" si="420"/>
        <v>1147.512157231276</v>
      </c>
      <c r="AQ145" s="179">
        <f t="shared" ca="1" si="421"/>
        <v>6.1239203315083683</v>
      </c>
      <c r="AR145" s="179"/>
      <c r="AS145" s="179">
        <f t="shared" ca="1" si="422"/>
        <v>1422.8968609846304</v>
      </c>
      <c r="AT145" s="179">
        <f t="shared" ca="1" si="423"/>
        <v>1149.7468609846305</v>
      </c>
      <c r="AU145" s="181">
        <f t="shared" ca="1" si="424"/>
        <v>6.2114670009616608</v>
      </c>
      <c r="AV145" s="80"/>
      <c r="AW145" s="181">
        <f t="shared" si="425"/>
        <v>1432.4161138578568</v>
      </c>
      <c r="AX145" s="181">
        <f t="shared" si="426"/>
        <v>1159.2661138578569</v>
      </c>
      <c r="AY145" s="181">
        <f t="shared" ca="1" si="427"/>
        <v>1452.1724059694732</v>
      </c>
      <c r="AZ145" s="181">
        <f t="shared" ca="1" si="428"/>
        <v>1179.0224059694733</v>
      </c>
      <c r="BA145" s="181">
        <f t="shared" ca="1" si="429"/>
        <v>7.3583646405282961</v>
      </c>
      <c r="BB145" s="181"/>
      <c r="BC145" s="181">
        <f t="shared" si="430"/>
        <v>1416.6520199564688</v>
      </c>
      <c r="BD145" s="181">
        <f t="shared" si="431"/>
        <v>4.7464190110859423</v>
      </c>
      <c r="BE145" s="181">
        <f t="shared" si="432"/>
        <v>1143.5020199564688</v>
      </c>
      <c r="BF145" s="181"/>
      <c r="BG145" s="181">
        <f t="shared" ca="1" si="433"/>
        <v>7.3977140299514534</v>
      </c>
      <c r="BH145" s="181">
        <f t="shared" ca="1" si="434"/>
        <v>7.9623910325492737</v>
      </c>
      <c r="BI145" s="181">
        <f t="shared" ca="1" si="435"/>
        <v>1152.7733744891038</v>
      </c>
      <c r="BJ145" s="181">
        <f t="shared" ca="1" si="436"/>
        <v>1159.8056824958267</v>
      </c>
      <c r="BK145" s="181">
        <f t="shared" ca="1" si="437"/>
        <v>1159.8056824958267</v>
      </c>
      <c r="BL145" s="181"/>
      <c r="BM145" s="181">
        <f t="shared" si="438"/>
        <v>1137.1480042492985</v>
      </c>
      <c r="BN145" s="180"/>
      <c r="BO145" s="182">
        <f t="shared" ca="1" si="439"/>
        <v>0.7309699236998074</v>
      </c>
      <c r="BP145" s="182">
        <f t="shared" ca="1" si="440"/>
        <v>0.70008476267349917</v>
      </c>
      <c r="BQ145" s="182">
        <f t="shared" ca="1" si="441"/>
        <v>6.2245685580688631E-2</v>
      </c>
      <c r="BR145" s="182">
        <f t="shared" ca="1" si="442"/>
        <v>1.2776421801930293E-2</v>
      </c>
      <c r="BS145" s="182">
        <f t="shared" ca="1" si="443"/>
        <v>1.7734237340026437E-2</v>
      </c>
      <c r="BT145" s="182">
        <f t="shared" ca="1" si="444"/>
        <v>7.6358393266333341E-2</v>
      </c>
      <c r="BU145" s="182">
        <f t="shared" si="445"/>
        <v>0.32699407506955769</v>
      </c>
      <c r="BV145" s="181">
        <f t="shared" ca="1" si="446"/>
        <v>1.1961935757320354</v>
      </c>
      <c r="BW145" s="180"/>
      <c r="BX145" s="182">
        <f t="shared" si="447"/>
        <v>0.80975741056945072</v>
      </c>
      <c r="BY145" s="182">
        <f t="shared" si="448"/>
        <v>0.12142328910529288</v>
      </c>
      <c r="BZ145" s="182">
        <f t="shared" si="449"/>
        <v>0</v>
      </c>
      <c r="CA145" s="182">
        <f t="shared" si="450"/>
        <v>3.5425386357537059E-2</v>
      </c>
      <c r="CB145" s="182">
        <f t="shared" si="451"/>
        <v>5.4106676764926309E-2</v>
      </c>
      <c r="CC145" s="182">
        <f t="shared" si="452"/>
        <v>0</v>
      </c>
      <c r="CD145" s="182">
        <f t="shared" si="453"/>
        <v>1.020712762797207</v>
      </c>
      <c r="CE145" s="182">
        <f t="shared" si="454"/>
        <v>0.29003326532049828</v>
      </c>
      <c r="CF145" s="180"/>
      <c r="CG145" s="181">
        <f t="shared" ca="1" si="455"/>
        <v>4.4248183331355904</v>
      </c>
      <c r="CH145" s="181">
        <f t="shared" ca="1" si="456"/>
        <v>4.3815848234010666</v>
      </c>
      <c r="CI145" s="181">
        <f t="shared" ca="1" si="457"/>
        <v>7.2188702793044239</v>
      </c>
      <c r="CJ145" s="181">
        <f t="shared" ca="1" si="458"/>
        <v>1172.647723740326</v>
      </c>
      <c r="CK145" s="183">
        <f t="shared" ca="1" si="459"/>
        <v>0.275066128358255</v>
      </c>
      <c r="CL145" s="79"/>
      <c r="CM145" s="181">
        <f t="shared" si="460"/>
        <v>-0.80467155692512726</v>
      </c>
      <c r="CN145" s="181">
        <f t="shared" si="461"/>
        <v>-1.1277088797615404</v>
      </c>
      <c r="CO145" s="181">
        <f t="shared" ca="1" si="462"/>
        <v>842.84279803992183</v>
      </c>
      <c r="CP145" s="184"/>
      <c r="CQ145" s="80">
        <f t="shared" si="463"/>
        <v>0.83136849370042654</v>
      </c>
      <c r="CR145" s="80">
        <f t="shared" si="464"/>
        <v>2.0967836195880014E-2</v>
      </c>
      <c r="CS145" s="80">
        <f t="shared" si="465"/>
        <v>0.34008304356671959</v>
      </c>
      <c r="CT145" s="80">
        <f t="shared" si="466"/>
        <v>0.11723626357445445</v>
      </c>
      <c r="CU145" s="80">
        <f t="shared" si="467"/>
        <v>2.289524560375949E-3</v>
      </c>
      <c r="CV145" s="80">
        <f t="shared" si="468"/>
        <v>0.11207500155572754</v>
      </c>
      <c r="CW145" s="80">
        <f t="shared" si="469"/>
        <v>0.19006521112644345</v>
      </c>
      <c r="CX145" s="80">
        <f t="shared" si="470"/>
        <v>0.12381667416981995</v>
      </c>
      <c r="CY145" s="80">
        <f t="shared" si="471"/>
        <v>4.3105107568704851E-2</v>
      </c>
      <c r="CZ145" s="80">
        <f t="shared" si="472"/>
        <v>7.7467715185910039E-3</v>
      </c>
      <c r="DA145" s="80">
        <f t="shared" si="473"/>
        <v>1.153327131946567E-2</v>
      </c>
      <c r="DB145" s="80">
        <f t="shared" si="474"/>
        <v>1.8002871988566087</v>
      </c>
      <c r="DC145" s="80"/>
      <c r="DD145" s="80">
        <f t="shared" si="475"/>
        <v>0.4617977032933645</v>
      </c>
      <c r="DE145" s="80">
        <f t="shared" si="476"/>
        <v>1.1646939560086314E-2</v>
      </c>
      <c r="DF145" s="80">
        <f t="shared" si="477"/>
        <v>0.18890488350009477</v>
      </c>
      <c r="DG145" s="80">
        <f t="shared" si="478"/>
        <v>6.5120867186587272E-2</v>
      </c>
      <c r="DH145" s="80">
        <f t="shared" si="479"/>
        <v>1.271755174302224E-3</v>
      </c>
      <c r="DI145" s="80">
        <f t="shared" si="480"/>
        <v>6.225395682805953E-2</v>
      </c>
      <c r="DJ145" s="80">
        <f t="shared" si="481"/>
        <v>0.10557493895816007</v>
      </c>
      <c r="DK145" s="80">
        <f t="shared" si="482"/>
        <v>6.8776067645461181E-2</v>
      </c>
      <c r="DL145" s="80">
        <f t="shared" si="483"/>
        <v>2.3943461685491958E-2</v>
      </c>
      <c r="DM145" s="80">
        <f t="shared" si="484"/>
        <v>4.3030753779236463E-3</v>
      </c>
      <c r="DN145" s="80">
        <f t="shared" si="485"/>
        <v>6.4063507904686739E-3</v>
      </c>
      <c r="DO145" s="80">
        <f t="shared" si="486"/>
        <v>1.0000000000000002</v>
      </c>
      <c r="DP145" s="80">
        <f t="shared" si="487"/>
        <v>48.874616557586734</v>
      </c>
      <c r="DQ145" s="80">
        <f t="shared" si="488"/>
        <v>0.83049482144253994</v>
      </c>
      <c r="DR145" s="80">
        <f t="shared" si="489"/>
        <v>1.1374732720070908E-2</v>
      </c>
      <c r="DS145" s="80">
        <f t="shared" si="490"/>
        <v>3.1528721766165495E-2</v>
      </c>
      <c r="DT145" s="80">
        <f t="shared" si="491"/>
        <v>0.10756140878318189</v>
      </c>
      <c r="DU145" s="80">
        <f t="shared" si="492"/>
        <v>3.7525991189427312E-3</v>
      </c>
      <c r="DV145" s="80">
        <f t="shared" si="493"/>
        <v>0.35453201139329699</v>
      </c>
      <c r="DW145" s="80">
        <f t="shared" si="494"/>
        <v>0.37923655518979127</v>
      </c>
      <c r="DX145" s="80">
        <f t="shared" si="495"/>
        <v>1.0493893889694718E-2</v>
      </c>
      <c r="DY145" s="80">
        <f t="shared" si="496"/>
        <v>9.9791923223916092E-5</v>
      </c>
      <c r="DZ145" s="80">
        <f t="shared" si="497"/>
        <v>0</v>
      </c>
      <c r="EA145" s="80">
        <f t="shared" si="498"/>
        <v>1.7290745362269082</v>
      </c>
      <c r="EB145" s="80"/>
      <c r="EC145" s="80">
        <f t="shared" si="499"/>
        <v>1.6609896428850799</v>
      </c>
      <c r="ED145" s="80">
        <f t="shared" si="500"/>
        <v>2.2749465440141815E-2</v>
      </c>
      <c r="EE145" s="80">
        <f t="shared" si="501"/>
        <v>9.4586165298496477E-2</v>
      </c>
      <c r="EF145" s="80">
        <f t="shared" si="502"/>
        <v>0.10756140878318189</v>
      </c>
      <c r="EG145" s="80">
        <f t="shared" si="503"/>
        <v>3.7525991189427312E-3</v>
      </c>
      <c r="EH145" s="80">
        <f t="shared" si="504"/>
        <v>0.35453201139329699</v>
      </c>
      <c r="EI145" s="80">
        <f t="shared" si="505"/>
        <v>0.37923655518979127</v>
      </c>
      <c r="EJ145" s="80">
        <f t="shared" si="506"/>
        <v>1.0493893889694718E-2</v>
      </c>
      <c r="EK145" s="80">
        <f t="shared" si="507"/>
        <v>9.9791923223916092E-5</v>
      </c>
      <c r="EL145" s="80">
        <f t="shared" si="508"/>
        <v>0</v>
      </c>
      <c r="EM145" s="80">
        <f t="shared" si="509"/>
        <v>2.6340015339218494</v>
      </c>
      <c r="EN145" s="80">
        <f t="shared" si="510"/>
        <v>2.2779030014710764</v>
      </c>
      <c r="EO145" s="80"/>
      <c r="EP145" s="80">
        <f t="shared" si="511"/>
        <v>1.8917866464701474</v>
      </c>
      <c r="EQ145" s="80">
        <f t="shared" si="512"/>
        <v>2.5910537803980782E-2</v>
      </c>
      <c r="ER145" s="80">
        <f t="shared" si="513"/>
        <v>0.10821335352985262</v>
      </c>
      <c r="ES145" s="80">
        <f t="shared" si="514"/>
        <v>3.5425386357537059E-2</v>
      </c>
      <c r="ET145" s="80">
        <f t="shared" si="515"/>
        <v>0.14363873988738968</v>
      </c>
      <c r="EU145" s="80">
        <f t="shared" si="516"/>
        <v>0.24501445590966742</v>
      </c>
      <c r="EV145" s="80">
        <f t="shared" si="517"/>
        <v>8.5480567963573638E-3</v>
      </c>
      <c r="EW145" s="80">
        <f t="shared" si="518"/>
        <v>0.80758953287036905</v>
      </c>
      <c r="EX145" s="80">
        <f t="shared" si="519"/>
        <v>0.86386408733437703</v>
      </c>
      <c r="EY145" s="80">
        <f t="shared" si="520"/>
        <v>4.7808144776909173E-2</v>
      </c>
      <c r="EZ145" s="80">
        <f t="shared" si="521"/>
        <v>4.5463264286865935E-4</v>
      </c>
      <c r="FA145" s="80">
        <f t="shared" si="522"/>
        <v>0</v>
      </c>
      <c r="FB145" s="80">
        <f t="shared" si="523"/>
        <v>4.034614834492066</v>
      </c>
      <c r="FC145" s="80">
        <f t="shared" si="524"/>
        <v>6.8775036341263168E-2</v>
      </c>
      <c r="FD145" s="80">
        <f t="shared" si="525"/>
        <v>0.10295357325158072</v>
      </c>
      <c r="FE145" s="80">
        <f t="shared" si="526"/>
        <v>3.5425386357537059E-2</v>
      </c>
      <c r="FF145" s="80">
        <f t="shared" si="527"/>
        <v>0</v>
      </c>
      <c r="FG145" s="80">
        <f t="shared" si="528"/>
        <v>5.4106676764926309E-2</v>
      </c>
      <c r="FH145" s="80">
        <f t="shared" si="529"/>
        <v>0</v>
      </c>
      <c r="FI145" s="184">
        <f t="shared" si="530"/>
        <v>0.80975741056945072</v>
      </c>
      <c r="FJ145" s="80">
        <f t="shared" si="531"/>
        <v>0.12142328910529288</v>
      </c>
      <c r="FK145" s="80">
        <f t="shared" si="532"/>
        <v>1.020712762797207</v>
      </c>
      <c r="FL145" s="80">
        <f t="shared" si="533"/>
        <v>0.80975741056945072</v>
      </c>
      <c r="FM145" s="80">
        <f t="shared" si="534"/>
        <v>2.5483412248487616</v>
      </c>
      <c r="FN145" s="80">
        <f t="shared" si="535"/>
        <v>-3.0948503421804991</v>
      </c>
      <c r="FO145" s="80">
        <f t="shared" si="536"/>
        <v>-3.0948503421804991</v>
      </c>
      <c r="FP145" s="80">
        <f t="shared" si="537"/>
        <v>0.48874616557586731</v>
      </c>
      <c r="FQ145" s="185">
        <f t="shared" ca="1" si="538"/>
        <v>1452.1724059694732</v>
      </c>
      <c r="FR145" s="185">
        <f t="shared" ca="1" si="539"/>
        <v>7.3583646405282961</v>
      </c>
      <c r="FS145" s="80">
        <f t="shared" ca="1" si="540"/>
        <v>0.14521724059694732</v>
      </c>
      <c r="FT145" s="184">
        <f t="shared" ca="1" si="541"/>
        <v>-3.2352748208043596</v>
      </c>
      <c r="FU145" s="184">
        <f t="shared" ca="1" si="542"/>
        <v>5.6780089165896745</v>
      </c>
      <c r="FV145" s="80">
        <f t="shared" si="543"/>
        <v>175.07588445758972</v>
      </c>
      <c r="FW145" s="80">
        <f t="shared" si="544"/>
        <v>7.944164125373733E-2</v>
      </c>
      <c r="FX145" s="184">
        <f t="shared" si="545"/>
        <v>76.72301658350753</v>
      </c>
      <c r="FY145" s="184">
        <f t="shared" si="546"/>
        <v>313.84671818040016</v>
      </c>
      <c r="FZ145" s="184">
        <f t="shared" si="547"/>
        <v>1.6611494615586205E-3</v>
      </c>
      <c r="GA145" s="184">
        <f t="shared" si="548"/>
        <v>0.29003326532049828</v>
      </c>
      <c r="GB145" s="80">
        <f t="shared" si="549"/>
        <v>0.92022028890764362</v>
      </c>
      <c r="GC145" s="80">
        <f t="shared" si="550"/>
        <v>0.13011096050278101</v>
      </c>
      <c r="GD145" s="80">
        <f t="shared" si="551"/>
        <v>0.13073408191218625</v>
      </c>
      <c r="GE145" s="80">
        <f t="shared" si="552"/>
        <v>0.9386640758384821</v>
      </c>
      <c r="GF145" s="80">
        <f t="shared" si="553"/>
        <v>4.5164876600291226E-2</v>
      </c>
      <c r="GG145" s="80">
        <f t="shared" si="554"/>
        <v>0.17623941956840425</v>
      </c>
      <c r="GH145" s="80">
        <f t="shared" si="555"/>
        <v>0.86926591808781373</v>
      </c>
      <c r="GI145" s="80">
        <f t="shared" si="556"/>
        <v>0.35116867951758102</v>
      </c>
      <c r="GJ145" s="80">
        <f t="shared" si="557"/>
        <v>-1.4060329976251869E-2</v>
      </c>
      <c r="GK145" s="80">
        <f t="shared" si="558"/>
        <v>2.7734347852361271E-2</v>
      </c>
      <c r="GL145" s="80">
        <f t="shared" si="559"/>
        <v>2.7734347852361271E-2</v>
      </c>
      <c r="GM145" s="80">
        <f t="shared" si="560"/>
        <v>0.14850507171604299</v>
      </c>
      <c r="GN145" s="80">
        <f t="shared" si="561"/>
        <v>5.2045363239995104E-2</v>
      </c>
      <c r="GO145" s="80">
        <f t="shared" si="562"/>
        <v>0.75554416963037396</v>
      </c>
      <c r="GP145" s="80">
        <f t="shared" si="563"/>
        <v>0.86386408733437703</v>
      </c>
      <c r="GQ145" s="80">
        <f t="shared" si="564"/>
        <v>4.7808144776909173E-2</v>
      </c>
      <c r="GR145" s="80">
        <f t="shared" si="565"/>
        <v>440.2184584732442</v>
      </c>
      <c r="GS145" s="80">
        <f t="shared" si="566"/>
        <v>11.831494138908862</v>
      </c>
      <c r="GT145" s="80">
        <f t="shared" si="567"/>
        <v>2.2243419020051576</v>
      </c>
      <c r="GU145" s="80">
        <f t="shared" si="568"/>
        <v>9.1476060719962098E-6</v>
      </c>
      <c r="GV145" s="80">
        <f t="shared" si="569"/>
        <v>1864.627410014411</v>
      </c>
      <c r="GW145" s="80">
        <f t="shared" si="570"/>
        <v>-8.1144550280113619E-3</v>
      </c>
      <c r="GX145" s="184">
        <f t="shared" ca="1" si="571"/>
        <v>20.193495279304411</v>
      </c>
      <c r="GY145" s="81" t="e">
        <f>#REF!</f>
        <v>#REF!</v>
      </c>
      <c r="GZ145" s="81" t="e">
        <f>#REF!</f>
        <v>#REF!</v>
      </c>
      <c r="HA145" s="81">
        <f t="shared" si="572"/>
        <v>5.8671749896227876</v>
      </c>
      <c r="HB145" s="81">
        <f t="shared" si="573"/>
        <v>4.7595286485956976</v>
      </c>
      <c r="HC145" s="81" t="e">
        <f t="shared" si="574"/>
        <v>#REF!</v>
      </c>
      <c r="HD145" s="80">
        <f t="shared" si="575"/>
        <v>440.2184584732442</v>
      </c>
      <c r="HE145" s="80">
        <f t="shared" si="576"/>
        <v>11.831494138908862</v>
      </c>
      <c r="HF145" s="81">
        <f t="shared" si="577"/>
        <v>-0.99514240753396166</v>
      </c>
      <c r="HG145" s="81"/>
      <c r="HH145" s="82">
        <f t="shared" si="578"/>
        <v>0.18478747636476164</v>
      </c>
      <c r="HI145" s="82">
        <f t="shared" si="579"/>
        <v>0.80758953287036905</v>
      </c>
      <c r="HJ145" s="82">
        <f t="shared" si="580"/>
        <v>4.7808144776909173E-2</v>
      </c>
      <c r="HK145" s="82">
        <f t="shared" si="581"/>
        <v>0</v>
      </c>
      <c r="HL145" s="82">
        <f t="shared" si="582"/>
        <v>2.0966891564353995E-2</v>
      </c>
      <c r="HM145" s="82">
        <f t="shared" si="583"/>
        <v>0</v>
      </c>
      <c r="HN145" s="82">
        <f t="shared" si="584"/>
        <v>0</v>
      </c>
      <c r="HO145" s="82">
        <f t="shared" si="585"/>
        <v>3.5425386357537059E-2</v>
      </c>
      <c r="HP145" s="82">
        <f t="shared" si="586"/>
        <v>8.7246461965498623E-2</v>
      </c>
      <c r="HQ145" s="82">
        <f t="shared" si="587"/>
        <v>0.18620693007306327</v>
      </c>
      <c r="HR145" s="82">
        <f t="shared" si="588"/>
        <v>0.61494333045532634</v>
      </c>
      <c r="HS145" s="82">
        <f t="shared" si="589"/>
        <v>0.14070740334919801</v>
      </c>
      <c r="HT145" s="82">
        <f t="shared" si="590"/>
        <v>7.1880525389950323E-2</v>
      </c>
      <c r="HU145" s="82">
        <f t="shared" si="591"/>
        <v>1.64472424987635E-2</v>
      </c>
      <c r="HV145" s="82">
        <f t="shared" si="592"/>
        <v>4.7808144776909173E-2</v>
      </c>
      <c r="HW145" s="82"/>
      <c r="HX145" s="186">
        <f t="shared" si="593"/>
        <v>-8.7936127225290902E-7</v>
      </c>
      <c r="HY145" s="186">
        <f t="shared" si="594"/>
        <v>1.6319251451424468E-12</v>
      </c>
      <c r="HZ145" s="186">
        <f t="shared" si="595"/>
        <v>2.7256082411704998E-5</v>
      </c>
      <c r="IA145" s="186">
        <f t="shared" si="596"/>
        <v>7.6422345455969236E-9</v>
      </c>
      <c r="IB145" s="82">
        <f t="shared" si="597"/>
        <v>2.2243419020051576</v>
      </c>
      <c r="IC145" s="82" t="e">
        <f t="shared" ca="1" si="598"/>
        <v>#REF!</v>
      </c>
      <c r="ID145" s="82" t="e">
        <f ca="1">ID$8+ID$9*IE145+ID$10*#REF!+ID$11*EW145/(EW145+EU145)</f>
        <v>#REF!</v>
      </c>
      <c r="IE145" s="82" t="e">
        <f t="shared" ca="1" si="599"/>
        <v>#REF!</v>
      </c>
      <c r="IF145" s="82" t="e">
        <f ca="1">IF$8+IF$9*IE145+IF$10*#REF!+IF$11*(EW145/(EW145+EU145))</f>
        <v>#REF!</v>
      </c>
      <c r="IG145" s="82" t="e">
        <f t="shared" ca="1" si="600"/>
        <v>#REF!</v>
      </c>
      <c r="IH145" s="184">
        <f t="shared" si="601"/>
        <v>7.944164125373733E-2</v>
      </c>
      <c r="II145" s="187">
        <f t="shared" si="602"/>
        <v>-25</v>
      </c>
      <c r="IJ145" s="187"/>
      <c r="IK145" s="82">
        <f t="shared" si="603"/>
        <v>2.0759819867202856</v>
      </c>
      <c r="IL145" s="187">
        <f t="shared" si="604"/>
        <v>1864.627410014411</v>
      </c>
      <c r="IM145" s="186">
        <f t="shared" si="605"/>
        <v>1.2478191904005053E-5</v>
      </c>
    </row>
    <row r="146" spans="1:247" ht="14" x14ac:dyDescent="0.2">
      <c r="A146" s="189" t="s">
        <v>234</v>
      </c>
      <c r="F146" s="193">
        <v>49.952193986044534</v>
      </c>
      <c r="G146" s="193">
        <v>1.6748855939234604</v>
      </c>
      <c r="H146" s="193">
        <v>17.337603602553148</v>
      </c>
      <c r="I146" s="193">
        <v>8.4230034872756843</v>
      </c>
      <c r="J146" s="193">
        <v>0.16241314850166888</v>
      </c>
      <c r="K146" s="193">
        <v>4.5171156927026654</v>
      </c>
      <c r="L146" s="193">
        <v>10.658362870422019</v>
      </c>
      <c r="M146" s="193">
        <v>3.8370106333519272</v>
      </c>
      <c r="N146" s="193">
        <v>2.0301643562708609</v>
      </c>
      <c r="O146" s="193">
        <v>0.58874766331854955</v>
      </c>
      <c r="P146" s="193">
        <v>0.81849896563549951</v>
      </c>
      <c r="Q146" s="194">
        <v>1.5</v>
      </c>
      <c r="R146" s="176">
        <f t="shared" ca="1" si="411"/>
        <v>12.716837451933058</v>
      </c>
      <c r="T146" s="4">
        <v>50.3521</v>
      </c>
      <c r="U146" s="4">
        <v>0.94399999999999995</v>
      </c>
      <c r="V146" s="4">
        <v>3.3807999999999998</v>
      </c>
      <c r="W146" s="4">
        <v>7.7904</v>
      </c>
      <c r="X146" s="4">
        <v>0.25950000000000001</v>
      </c>
      <c r="Y146" s="4">
        <v>14.277699999999999</v>
      </c>
      <c r="Z146" s="4">
        <v>21.360700000000001</v>
      </c>
      <c r="AA146" s="4">
        <v>0.67249999999999999</v>
      </c>
      <c r="AB146" s="4">
        <v>4.8999999999999998E-3</v>
      </c>
      <c r="AC146" s="4">
        <v>0</v>
      </c>
      <c r="AE146" s="177">
        <f t="shared" ca="1" si="412"/>
        <v>1435.9213816586207</v>
      </c>
      <c r="AF146" s="178">
        <f t="shared" ca="1" si="413"/>
        <v>1162.7713816586206</v>
      </c>
      <c r="AG146" s="178">
        <f t="shared" ca="1" si="414"/>
        <v>8.1173226726947565</v>
      </c>
      <c r="AH146" s="175"/>
      <c r="AI146" s="179">
        <f t="shared" ca="1" si="415"/>
        <v>1463.811929152894</v>
      </c>
      <c r="AJ146" s="179">
        <f t="shared" ca="1" si="416"/>
        <v>8.7123663693576745</v>
      </c>
      <c r="AK146" s="179"/>
      <c r="AL146" s="179">
        <f t="shared" si="417"/>
        <v>1423.8021165918583</v>
      </c>
      <c r="AM146" s="179">
        <f t="shared" si="418"/>
        <v>5.7017650712180359</v>
      </c>
      <c r="AN146" s="180"/>
      <c r="AO146" s="179">
        <f t="shared" ca="1" si="419"/>
        <v>1432.2527498780116</v>
      </c>
      <c r="AP146" s="179">
        <f t="shared" ca="1" si="420"/>
        <v>1159.1027498780118</v>
      </c>
      <c r="AQ146" s="179">
        <f t="shared" ca="1" si="421"/>
        <v>7.4566443879522071</v>
      </c>
      <c r="AR146" s="179"/>
      <c r="AS146" s="179">
        <f t="shared" ca="1" si="422"/>
        <v>1434.6600069126844</v>
      </c>
      <c r="AT146" s="179">
        <f t="shared" ca="1" si="423"/>
        <v>1161.5100069126843</v>
      </c>
      <c r="AU146" s="181">
        <f t="shared" ca="1" si="424"/>
        <v>7.5524277905243151</v>
      </c>
      <c r="AV146" s="80"/>
      <c r="AW146" s="181">
        <f t="shared" si="425"/>
        <v>1441.7036682716728</v>
      </c>
      <c r="AX146" s="181">
        <f t="shared" si="426"/>
        <v>1168.5536682716729</v>
      </c>
      <c r="AY146" s="181">
        <f t="shared" ca="1" si="427"/>
        <v>1463.811929152894</v>
      </c>
      <c r="AZ146" s="181">
        <f t="shared" ca="1" si="428"/>
        <v>1190.6619291528941</v>
      </c>
      <c r="BA146" s="181">
        <f t="shared" ca="1" si="429"/>
        <v>8.7123663693576745</v>
      </c>
      <c r="BB146" s="181"/>
      <c r="BC146" s="181">
        <f t="shared" si="430"/>
        <v>1423.8021165918583</v>
      </c>
      <c r="BD146" s="181">
        <f t="shared" si="431"/>
        <v>5.7017650712180359</v>
      </c>
      <c r="BE146" s="181">
        <f t="shared" si="432"/>
        <v>1150.6521165918584</v>
      </c>
      <c r="BF146" s="181"/>
      <c r="BG146" s="181">
        <f t="shared" ca="1" si="433"/>
        <v>8.6065297067570139</v>
      </c>
      <c r="BH146" s="181">
        <f t="shared" ca="1" si="434"/>
        <v>9.0683135849180552</v>
      </c>
      <c r="BI146" s="181">
        <f t="shared" ca="1" si="435"/>
        <v>1164.2892453359204</v>
      </c>
      <c r="BJ146" s="181">
        <f t="shared" ca="1" si="436"/>
        <v>1171.7099623343465</v>
      </c>
      <c r="BK146" s="181">
        <f t="shared" ca="1" si="437"/>
        <v>1171.7099623343465</v>
      </c>
      <c r="BL146" s="181"/>
      <c r="BM146" s="181">
        <f t="shared" si="438"/>
        <v>1142.0865651433251</v>
      </c>
      <c r="BN146" s="180"/>
      <c r="BO146" s="182">
        <f t="shared" ca="1" si="439"/>
        <v>0.71402942440928752</v>
      </c>
      <c r="BP146" s="182">
        <f t="shared" ca="1" si="440"/>
        <v>0.67600138836290924</v>
      </c>
      <c r="BQ146" s="182">
        <f t="shared" ca="1" si="441"/>
        <v>6.2395634856959342E-2</v>
      </c>
      <c r="BR146" s="182">
        <f t="shared" ca="1" si="442"/>
        <v>1.321252968822444E-2</v>
      </c>
      <c r="BS146" s="182">
        <f t="shared" ca="1" si="443"/>
        <v>1.7737922621306617E-2</v>
      </c>
      <c r="BT146" s="182">
        <f t="shared" ca="1" si="444"/>
        <v>7.5155997221350676E-2</v>
      </c>
      <c r="BU146" s="182">
        <f t="shared" si="445"/>
        <v>0.32699407506955769</v>
      </c>
      <c r="BV146" s="181">
        <f t="shared" ca="1" si="446"/>
        <v>1.1714975478203078</v>
      </c>
      <c r="BW146" s="180"/>
      <c r="BX146" s="182">
        <f t="shared" si="447"/>
        <v>0.80617193513187879</v>
      </c>
      <c r="BY146" s="182">
        <f t="shared" si="448"/>
        <v>0.11925939785393891</v>
      </c>
      <c r="BZ146" s="182">
        <f t="shared" si="449"/>
        <v>0</v>
      </c>
      <c r="CA146" s="182">
        <f t="shared" si="450"/>
        <v>4.1928501184062522E-2</v>
      </c>
      <c r="CB146" s="182">
        <f t="shared" si="451"/>
        <v>5.390341339620075E-2</v>
      </c>
      <c r="CC146" s="182">
        <f t="shared" si="452"/>
        <v>0</v>
      </c>
      <c r="CD146" s="182">
        <f t="shared" si="453"/>
        <v>1.021263247566081</v>
      </c>
      <c r="CE146" s="182">
        <f t="shared" si="454"/>
        <v>0.29261442935489829</v>
      </c>
      <c r="CF146" s="180"/>
      <c r="CG146" s="181">
        <f t="shared" ca="1" si="455"/>
        <v>5.359686846160912</v>
      </c>
      <c r="CH146" s="181">
        <f t="shared" ca="1" si="456"/>
        <v>5.6235345119161941</v>
      </c>
      <c r="CI146" s="181">
        <f t="shared" ca="1" si="457"/>
        <v>7.9941108175104389</v>
      </c>
      <c r="CJ146" s="181">
        <f t="shared" ca="1" si="458"/>
        <v>1184.3438313827533</v>
      </c>
      <c r="CK146" s="183">
        <f t="shared" ca="1" si="459"/>
        <v>0.27766742711147741</v>
      </c>
      <c r="CL146" s="79"/>
      <c r="CM146" s="181">
        <f t="shared" si="460"/>
        <v>-0.50303439278901274</v>
      </c>
      <c r="CN146" s="181">
        <f t="shared" si="461"/>
        <v>-0.80005790816224964</v>
      </c>
      <c r="CO146" s="181">
        <f t="shared" ca="1" si="462"/>
        <v>852.66769672137536</v>
      </c>
      <c r="CP146" s="184"/>
      <c r="CQ146" s="80">
        <f t="shared" si="463"/>
        <v>0.83136849370042654</v>
      </c>
      <c r="CR146" s="80">
        <f t="shared" si="464"/>
        <v>2.0967836195880014E-2</v>
      </c>
      <c r="CS146" s="80">
        <f t="shared" si="465"/>
        <v>0.34008304356671959</v>
      </c>
      <c r="CT146" s="80">
        <f t="shared" si="466"/>
        <v>0.11723626357445445</v>
      </c>
      <c r="CU146" s="80">
        <f t="shared" si="467"/>
        <v>2.289524560375949E-3</v>
      </c>
      <c r="CV146" s="80">
        <f t="shared" si="468"/>
        <v>0.11207500155572754</v>
      </c>
      <c r="CW146" s="80">
        <f t="shared" si="469"/>
        <v>0.19006521112644345</v>
      </c>
      <c r="CX146" s="80">
        <f t="shared" si="470"/>
        <v>0.12381667416981995</v>
      </c>
      <c r="CY146" s="80">
        <f t="shared" si="471"/>
        <v>4.3105107568704851E-2</v>
      </c>
      <c r="CZ146" s="80">
        <f t="shared" si="472"/>
        <v>7.7467715185910039E-3</v>
      </c>
      <c r="DA146" s="80">
        <f t="shared" si="473"/>
        <v>1.153327131946567E-2</v>
      </c>
      <c r="DB146" s="80">
        <f t="shared" si="474"/>
        <v>1.8002871988566087</v>
      </c>
      <c r="DC146" s="80"/>
      <c r="DD146" s="80">
        <f t="shared" si="475"/>
        <v>0.4617977032933645</v>
      </c>
      <c r="DE146" s="80">
        <f t="shared" si="476"/>
        <v>1.1646939560086314E-2</v>
      </c>
      <c r="DF146" s="80">
        <f t="shared" si="477"/>
        <v>0.18890488350009477</v>
      </c>
      <c r="DG146" s="80">
        <f t="shared" si="478"/>
        <v>6.5120867186587272E-2</v>
      </c>
      <c r="DH146" s="80">
        <f t="shared" si="479"/>
        <v>1.271755174302224E-3</v>
      </c>
      <c r="DI146" s="80">
        <f t="shared" si="480"/>
        <v>6.225395682805953E-2</v>
      </c>
      <c r="DJ146" s="80">
        <f t="shared" si="481"/>
        <v>0.10557493895816007</v>
      </c>
      <c r="DK146" s="80">
        <f t="shared" si="482"/>
        <v>6.8776067645461181E-2</v>
      </c>
      <c r="DL146" s="80">
        <f t="shared" si="483"/>
        <v>2.3943461685491958E-2</v>
      </c>
      <c r="DM146" s="80">
        <f t="shared" si="484"/>
        <v>4.3030753779236463E-3</v>
      </c>
      <c r="DN146" s="80">
        <f t="shared" si="485"/>
        <v>6.4063507904686739E-3</v>
      </c>
      <c r="DO146" s="80">
        <f t="shared" si="486"/>
        <v>1.0000000000000002</v>
      </c>
      <c r="DP146" s="80">
        <f t="shared" si="487"/>
        <v>48.874616557586734</v>
      </c>
      <c r="DQ146" s="80">
        <f t="shared" si="488"/>
        <v>0.83802424260580555</v>
      </c>
      <c r="DR146" s="80">
        <f t="shared" si="489"/>
        <v>1.1817904124748995E-2</v>
      </c>
      <c r="DS146" s="80">
        <f t="shared" si="490"/>
        <v>3.3157776012396896E-2</v>
      </c>
      <c r="DT146" s="80">
        <f t="shared" si="491"/>
        <v>0.10843132014965259</v>
      </c>
      <c r="DU146" s="80">
        <f t="shared" si="492"/>
        <v>3.658149779735683E-3</v>
      </c>
      <c r="DV146" s="80">
        <f t="shared" si="493"/>
        <v>0.35424668274431576</v>
      </c>
      <c r="DW146" s="80">
        <f t="shared" si="494"/>
        <v>0.38091459304461339</v>
      </c>
      <c r="DX146" s="80">
        <f t="shared" si="495"/>
        <v>1.0850466852428809E-2</v>
      </c>
      <c r="DY146" s="80">
        <f t="shared" si="496"/>
        <v>5.2019194020977539E-5</v>
      </c>
      <c r="DZ146" s="80">
        <f t="shared" si="497"/>
        <v>0</v>
      </c>
      <c r="EA146" s="80">
        <f t="shared" si="498"/>
        <v>1.7411531545077186</v>
      </c>
      <c r="EB146" s="80"/>
      <c r="EC146" s="80">
        <f t="shared" si="499"/>
        <v>1.6760484852116111</v>
      </c>
      <c r="ED146" s="80">
        <f t="shared" si="500"/>
        <v>2.3635808249497989E-2</v>
      </c>
      <c r="EE146" s="80">
        <f t="shared" si="501"/>
        <v>9.9473328037190695E-2</v>
      </c>
      <c r="EF146" s="80">
        <f t="shared" si="502"/>
        <v>0.10843132014965259</v>
      </c>
      <c r="EG146" s="80">
        <f t="shared" si="503"/>
        <v>3.658149779735683E-3</v>
      </c>
      <c r="EH146" s="80">
        <f t="shared" si="504"/>
        <v>0.35424668274431576</v>
      </c>
      <c r="EI146" s="80">
        <f t="shared" si="505"/>
        <v>0.38091459304461339</v>
      </c>
      <c r="EJ146" s="80">
        <f t="shared" si="506"/>
        <v>1.0850466852428809E-2</v>
      </c>
      <c r="EK146" s="80">
        <f t="shared" si="507"/>
        <v>5.2019194020977539E-5</v>
      </c>
      <c r="EL146" s="80">
        <f t="shared" si="508"/>
        <v>0</v>
      </c>
      <c r="EM146" s="80">
        <f t="shared" si="509"/>
        <v>2.6573108532630667</v>
      </c>
      <c r="EN146" s="80">
        <f t="shared" si="510"/>
        <v>2.2579217605016932</v>
      </c>
      <c r="EO146" s="80"/>
      <c r="EP146" s="80">
        <f t="shared" si="511"/>
        <v>1.8921931732075985</v>
      </c>
      <c r="EQ146" s="80">
        <f t="shared" si="512"/>
        <v>2.6683902886793471E-2</v>
      </c>
      <c r="ER146" s="80">
        <f t="shared" si="513"/>
        <v>0.1078068267924015</v>
      </c>
      <c r="ES146" s="80">
        <f t="shared" si="514"/>
        <v>4.1928501184062522E-2</v>
      </c>
      <c r="ET146" s="80">
        <f t="shared" si="515"/>
        <v>0.14973532797646402</v>
      </c>
      <c r="EU146" s="80">
        <f t="shared" si="516"/>
        <v>0.24482943728582632</v>
      </c>
      <c r="EV146" s="80">
        <f t="shared" si="517"/>
        <v>8.2598159908396744E-3</v>
      </c>
      <c r="EW146" s="80">
        <f t="shared" si="518"/>
        <v>0.79986129355393021</v>
      </c>
      <c r="EX146" s="80">
        <f t="shared" si="519"/>
        <v>0.86007534852807954</v>
      </c>
      <c r="EY146" s="80">
        <f t="shared" si="520"/>
        <v>4.8999010435402647E-2</v>
      </c>
      <c r="EZ146" s="80">
        <f t="shared" si="521"/>
        <v>2.3491054028744953E-4</v>
      </c>
      <c r="FA146" s="80">
        <f t="shared" si="522"/>
        <v>0</v>
      </c>
      <c r="FB146" s="80">
        <f t="shared" si="523"/>
        <v>4.0308722204052225</v>
      </c>
      <c r="FC146" s="80">
        <f t="shared" si="524"/>
        <v>6.1509530270154676E-2</v>
      </c>
      <c r="FD146" s="80">
        <f t="shared" si="525"/>
        <v>9.1907315490498576E-2</v>
      </c>
      <c r="FE146" s="80">
        <f t="shared" si="526"/>
        <v>4.1928501184062522E-2</v>
      </c>
      <c r="FF146" s="80">
        <f t="shared" si="527"/>
        <v>0</v>
      </c>
      <c r="FG146" s="80">
        <f t="shared" si="528"/>
        <v>5.390341339620075E-2</v>
      </c>
      <c r="FH146" s="80">
        <f t="shared" si="529"/>
        <v>0</v>
      </c>
      <c r="FI146" s="184">
        <f t="shared" si="530"/>
        <v>0.80617193513187879</v>
      </c>
      <c r="FJ146" s="80">
        <f t="shared" si="531"/>
        <v>0.11925939785393891</v>
      </c>
      <c r="FK146" s="80">
        <f t="shared" si="532"/>
        <v>1.021263247566081</v>
      </c>
      <c r="FL146" s="80">
        <f t="shared" si="533"/>
        <v>0.80617193513187879</v>
      </c>
      <c r="FM146" s="80">
        <f t="shared" si="534"/>
        <v>2.7168783478529122</v>
      </c>
      <c r="FN146" s="80">
        <f t="shared" si="535"/>
        <v>-2.9218755482705641</v>
      </c>
      <c r="FO146" s="80">
        <f t="shared" si="536"/>
        <v>-2.9218755482705641</v>
      </c>
      <c r="FP146" s="80">
        <f t="shared" si="537"/>
        <v>0.48874616557586731</v>
      </c>
      <c r="FQ146" s="185">
        <f t="shared" ca="1" si="538"/>
        <v>1463.811929152894</v>
      </c>
      <c r="FR146" s="185">
        <f t="shared" ca="1" si="539"/>
        <v>8.7123663693576745</v>
      </c>
      <c r="FS146" s="80">
        <f t="shared" ca="1" si="540"/>
        <v>0.14638119291528939</v>
      </c>
      <c r="FT146" s="184">
        <f t="shared" ca="1" si="541"/>
        <v>-2.2458582921682444</v>
      </c>
      <c r="FU146" s="184">
        <f t="shared" ca="1" si="542"/>
        <v>5.6771029427450337</v>
      </c>
      <c r="FV146" s="80">
        <f t="shared" si="543"/>
        <v>175.96155718112121</v>
      </c>
      <c r="FW146" s="80">
        <f t="shared" si="544"/>
        <v>8.1668397229351777E-2</v>
      </c>
      <c r="FX146" s="184">
        <f t="shared" si="545"/>
        <v>76.56440991976406</v>
      </c>
      <c r="FY146" s="184">
        <f t="shared" si="546"/>
        <v>314.51735319218585</v>
      </c>
      <c r="FZ146" s="184">
        <f t="shared" si="547"/>
        <v>1.6611494615586205E-3</v>
      </c>
      <c r="GA146" s="184">
        <f t="shared" si="548"/>
        <v>0.29261442935489829</v>
      </c>
      <c r="GB146" s="80">
        <f t="shared" si="549"/>
        <v>0.9173341749543219</v>
      </c>
      <c r="GC146" s="80">
        <f t="shared" si="550"/>
        <v>0.13012193434101066</v>
      </c>
      <c r="GD146" s="80">
        <f t="shared" si="551"/>
        <v>0.13062542494968274</v>
      </c>
      <c r="GE146" s="80">
        <f t="shared" si="552"/>
        <v>0.931387595929144</v>
      </c>
      <c r="GF146" s="80">
        <f t="shared" si="553"/>
        <v>5.1793604640457902E-2</v>
      </c>
      <c r="GG146" s="80">
        <f t="shared" si="554"/>
        <v>0.18331990701567163</v>
      </c>
      <c r="GH146" s="80">
        <f t="shared" si="555"/>
        <v>0.86937457505031723</v>
      </c>
      <c r="GI146" s="80">
        <f t="shared" si="556"/>
        <v>0.35966969490722694</v>
      </c>
      <c r="GJ146" s="80">
        <f t="shared" si="557"/>
        <v>-1.5154291360747488E-2</v>
      </c>
      <c r="GK146" s="80">
        <f t="shared" si="558"/>
        <v>2.9131323986306943E-2</v>
      </c>
      <c r="GL146" s="80">
        <f t="shared" si="559"/>
        <v>2.9131323986306943E-2</v>
      </c>
      <c r="GM146" s="80">
        <f t="shared" si="560"/>
        <v>0.1541885830293647</v>
      </c>
      <c r="GN146" s="80">
        <f t="shared" si="561"/>
        <v>5.3534501059371159E-2</v>
      </c>
      <c r="GO146" s="80">
        <f t="shared" si="562"/>
        <v>0.74632679249455902</v>
      </c>
      <c r="GP146" s="80">
        <f t="shared" si="563"/>
        <v>0.86007534852807954</v>
      </c>
      <c r="GQ146" s="80">
        <f t="shared" si="564"/>
        <v>4.8999010435402647E-2</v>
      </c>
      <c r="GR146" s="80">
        <f t="shared" si="565"/>
        <v>440.06047207399831</v>
      </c>
      <c r="GS146" s="80">
        <f t="shared" si="566"/>
        <v>11.822713635975504</v>
      </c>
      <c r="GT146" s="80">
        <f t="shared" si="567"/>
        <v>2.2180804569576726</v>
      </c>
      <c r="GU146" s="80">
        <f t="shared" si="568"/>
        <v>9.1218558792384275E-6</v>
      </c>
      <c r="GV146" s="80">
        <f t="shared" si="569"/>
        <v>1860.7006242361924</v>
      </c>
      <c r="GW146" s="80">
        <f t="shared" si="570"/>
        <v>-8.0856158983058611E-3</v>
      </c>
      <c r="GX146" s="184">
        <f t="shared" ca="1" si="571"/>
        <v>20.968735817510428</v>
      </c>
      <c r="GY146" s="81" t="e">
        <f>#REF!</f>
        <v>#REF!</v>
      </c>
      <c r="GZ146" s="81" t="e">
        <f>#REF!</f>
        <v>#REF!</v>
      </c>
      <c r="HA146" s="81">
        <f t="shared" si="572"/>
        <v>5.8671749896227876</v>
      </c>
      <c r="HB146" s="81">
        <f t="shared" si="573"/>
        <v>4.7595286485956976</v>
      </c>
      <c r="HC146" s="81" t="e">
        <f t="shared" si="574"/>
        <v>#REF!</v>
      </c>
      <c r="HD146" s="80">
        <f t="shared" si="575"/>
        <v>440.06047207399831</v>
      </c>
      <c r="HE146" s="80">
        <f t="shared" si="576"/>
        <v>11.822713635975504</v>
      </c>
      <c r="HF146" s="81">
        <f t="shared" si="577"/>
        <v>-0.64507640221017937</v>
      </c>
      <c r="HG146" s="81"/>
      <c r="HH146" s="82">
        <f t="shared" si="578"/>
        <v>0.1915797230065113</v>
      </c>
      <c r="HI146" s="82">
        <f t="shared" si="579"/>
        <v>0.79986129355393021</v>
      </c>
      <c r="HJ146" s="82">
        <f t="shared" si="580"/>
        <v>4.8999010435402647E-2</v>
      </c>
      <c r="HK146" s="82">
        <f t="shared" si="581"/>
        <v>0</v>
      </c>
      <c r="HL146" s="82">
        <f t="shared" si="582"/>
        <v>1.2510519834752029E-2</v>
      </c>
      <c r="HM146" s="82">
        <f t="shared" si="583"/>
        <v>0</v>
      </c>
      <c r="HN146" s="82">
        <f t="shared" si="584"/>
        <v>0</v>
      </c>
      <c r="HO146" s="82">
        <f t="shared" si="585"/>
        <v>4.1928501184062522E-2</v>
      </c>
      <c r="HP146" s="82">
        <f t="shared" si="586"/>
        <v>9.5296306957649457E-2</v>
      </c>
      <c r="HQ146" s="82">
        <f t="shared" si="587"/>
        <v>0.19323360624230537</v>
      </c>
      <c r="HR146" s="82">
        <f t="shared" si="588"/>
        <v>0.60690496241812486</v>
      </c>
      <c r="HS146" s="82">
        <f t="shared" si="589"/>
        <v>0.14536355931755315</v>
      </c>
      <c r="HT146" s="82">
        <f t="shared" si="590"/>
        <v>7.3355751519138132E-2</v>
      </c>
      <c r="HU146" s="82">
        <f t="shared" si="591"/>
        <v>1.7569889517379686E-2</v>
      </c>
      <c r="HV146" s="82">
        <f t="shared" si="592"/>
        <v>4.8999010435402647E-2</v>
      </c>
      <c r="HW146" s="82"/>
      <c r="HX146" s="186">
        <f t="shared" si="593"/>
        <v>-8.7972749168272561E-7</v>
      </c>
      <c r="HY146" s="186">
        <f t="shared" si="594"/>
        <v>1.6276979967235023E-12</v>
      </c>
      <c r="HZ146" s="186">
        <f t="shared" si="595"/>
        <v>2.7265277199449847E-5</v>
      </c>
      <c r="IA146" s="186">
        <f t="shared" si="596"/>
        <v>7.6347953442656584E-9</v>
      </c>
      <c r="IB146" s="82">
        <f t="shared" si="597"/>
        <v>2.2180804569576726</v>
      </c>
      <c r="IC146" s="82" t="e">
        <f t="shared" ca="1" si="598"/>
        <v>#REF!</v>
      </c>
      <c r="ID146" s="82" t="e">
        <f ca="1">ID$8+ID$9*IE146+ID$10*#REF!+ID$11*EW146/(EW146+EU146)</f>
        <v>#REF!</v>
      </c>
      <c r="IE146" s="82" t="e">
        <f t="shared" ca="1" si="599"/>
        <v>#REF!</v>
      </c>
      <c r="IF146" s="82" t="e">
        <f ca="1">IF$8+IF$9*IE146+IF$10*#REF!+IF$11*(EW146/(EW146+EU146))</f>
        <v>#REF!</v>
      </c>
      <c r="IG146" s="82" t="e">
        <f t="shared" ca="1" si="600"/>
        <v>#REF!</v>
      </c>
      <c r="IH146" s="184">
        <f t="shared" si="601"/>
        <v>8.1668397229351777E-2</v>
      </c>
      <c r="II146" s="187">
        <f t="shared" si="602"/>
        <v>-25</v>
      </c>
      <c r="IJ146" s="187"/>
      <c r="IK146" s="82">
        <f t="shared" si="603"/>
        <v>2.0754901907509877</v>
      </c>
      <c r="IL146" s="187">
        <f t="shared" si="604"/>
        <v>1860.7006242361924</v>
      </c>
      <c r="IM146" s="186">
        <f t="shared" si="605"/>
        <v>1.2512525494348761E-5</v>
      </c>
    </row>
    <row r="147" spans="1:247" ht="14" x14ac:dyDescent="0.2">
      <c r="A147" s="189" t="s">
        <v>234</v>
      </c>
      <c r="F147" s="193">
        <v>49.952193986044534</v>
      </c>
      <c r="G147" s="193">
        <v>1.6748855939234604</v>
      </c>
      <c r="H147" s="193">
        <v>17.337603602553148</v>
      </c>
      <c r="I147" s="193">
        <v>8.4230034872756843</v>
      </c>
      <c r="J147" s="193">
        <v>0.16241314850166888</v>
      </c>
      <c r="K147" s="193">
        <v>4.5171156927026654</v>
      </c>
      <c r="L147" s="193">
        <v>10.658362870422019</v>
      </c>
      <c r="M147" s="193">
        <v>3.8370106333519272</v>
      </c>
      <c r="N147" s="193">
        <v>2.0301643562708609</v>
      </c>
      <c r="O147" s="193">
        <v>0.58874766331854955</v>
      </c>
      <c r="P147" s="193">
        <v>0.81849896563549951</v>
      </c>
      <c r="Q147" s="194">
        <v>1.5</v>
      </c>
      <c r="R147" s="176">
        <f t="shared" ca="1" si="411"/>
        <v>13.371880590568759</v>
      </c>
      <c r="T147" s="4">
        <v>50.4495</v>
      </c>
      <c r="U147" s="4">
        <v>0.90600000000000003</v>
      </c>
      <c r="V147" s="4">
        <v>3.2646000000000002</v>
      </c>
      <c r="W147" s="4">
        <v>7.9600999999999997</v>
      </c>
      <c r="X147" s="4">
        <v>0.27579999999999999</v>
      </c>
      <c r="Y147" s="4">
        <v>13.9939</v>
      </c>
      <c r="Z147" s="4">
        <v>21.258600000000001</v>
      </c>
      <c r="AA147" s="4">
        <v>0.63980000000000004</v>
      </c>
      <c r="AB147" s="4">
        <v>8.8999999999999999E-3</v>
      </c>
      <c r="AC147" s="4">
        <v>0</v>
      </c>
      <c r="AE147" s="177">
        <f t="shared" ca="1" si="412"/>
        <v>1440.5849378789019</v>
      </c>
      <c r="AF147" s="178">
        <f t="shared" ca="1" si="413"/>
        <v>1167.434937878902</v>
      </c>
      <c r="AG147" s="178">
        <f t="shared" ca="1" si="414"/>
        <v>8.7363310428931662</v>
      </c>
      <c r="AH147" s="175"/>
      <c r="AI147" s="179">
        <f t="shared" ca="1" si="415"/>
        <v>1470.8549986449705</v>
      </c>
      <c r="AJ147" s="179">
        <f t="shared" ca="1" si="416"/>
        <v>9.5482608204807313</v>
      </c>
      <c r="AK147" s="179"/>
      <c r="AL147" s="179">
        <f t="shared" si="417"/>
        <v>1427.6513540757569</v>
      </c>
      <c r="AM147" s="179">
        <f t="shared" si="418"/>
        <v>6.2855961795306445</v>
      </c>
      <c r="AN147" s="180"/>
      <c r="AO147" s="179">
        <f t="shared" ca="1" si="419"/>
        <v>1437.6718451178544</v>
      </c>
      <c r="AP147" s="179">
        <f t="shared" ca="1" si="420"/>
        <v>1164.5218451178544</v>
      </c>
      <c r="AQ147" s="179">
        <f t="shared" ca="1" si="421"/>
        <v>8.2153859968639722</v>
      </c>
      <c r="AR147" s="179"/>
      <c r="AS147" s="179">
        <f t="shared" ca="1" si="422"/>
        <v>1442.0252534268718</v>
      </c>
      <c r="AT147" s="179">
        <f t="shared" ca="1" si="423"/>
        <v>1168.875253426872</v>
      </c>
      <c r="AU147" s="181">
        <f t="shared" ca="1" si="424"/>
        <v>8.3902502793460947</v>
      </c>
      <c r="AV147" s="80"/>
      <c r="AW147" s="181">
        <f t="shared" si="425"/>
        <v>1447.126115186366</v>
      </c>
      <c r="AX147" s="181">
        <f t="shared" si="426"/>
        <v>1173.9761151863659</v>
      </c>
      <c r="AY147" s="181">
        <f t="shared" ca="1" si="427"/>
        <v>1470.8549986449705</v>
      </c>
      <c r="AZ147" s="181">
        <f t="shared" ca="1" si="428"/>
        <v>1197.7049986449706</v>
      </c>
      <c r="BA147" s="181">
        <f t="shared" ca="1" si="429"/>
        <v>9.5482608204807313</v>
      </c>
      <c r="BB147" s="181"/>
      <c r="BC147" s="181">
        <f t="shared" si="430"/>
        <v>1427.6513540757569</v>
      </c>
      <c r="BD147" s="181">
        <f t="shared" si="431"/>
        <v>6.2855961795306445</v>
      </c>
      <c r="BE147" s="181">
        <f t="shared" si="432"/>
        <v>1154.5013540757568</v>
      </c>
      <c r="BF147" s="181"/>
      <c r="BG147" s="181">
        <f t="shared" ca="1" si="433"/>
        <v>9.3382333846194712</v>
      </c>
      <c r="BH147" s="181">
        <f t="shared" ca="1" si="434"/>
        <v>9.7532538763902199</v>
      </c>
      <c r="BI147" s="181">
        <f t="shared" ca="1" si="435"/>
        <v>1170.0074485941586</v>
      </c>
      <c r="BJ147" s="181">
        <f t="shared" ca="1" si="436"/>
        <v>1179.0733997849093</v>
      </c>
      <c r="BK147" s="181">
        <f t="shared" ca="1" si="437"/>
        <v>1179.0733997849093</v>
      </c>
      <c r="BL147" s="181"/>
      <c r="BM147" s="181">
        <f t="shared" si="438"/>
        <v>1145.1216823612676</v>
      </c>
      <c r="BN147" s="180"/>
      <c r="BO147" s="182">
        <f t="shared" ca="1" si="439"/>
        <v>0.70885015919568106</v>
      </c>
      <c r="BP147" s="182">
        <f t="shared" ca="1" si="440"/>
        <v>0.66398142814153061</v>
      </c>
      <c r="BQ147" s="182">
        <f t="shared" ca="1" si="441"/>
        <v>6.080585580263341E-2</v>
      </c>
      <c r="BR147" s="182">
        <f t="shared" ca="1" si="442"/>
        <v>1.3113899694029211E-2</v>
      </c>
      <c r="BS147" s="182">
        <f t="shared" ca="1" si="443"/>
        <v>1.7740201154581636E-2</v>
      </c>
      <c r="BT147" s="182">
        <f t="shared" ca="1" si="444"/>
        <v>7.5426032283649164E-2</v>
      </c>
      <c r="BU147" s="182">
        <f t="shared" si="445"/>
        <v>0.32699407506955769</v>
      </c>
      <c r="BV147" s="181">
        <f t="shared" ca="1" si="446"/>
        <v>1.1580614921459818</v>
      </c>
      <c r="BW147" s="180"/>
      <c r="BX147" s="182">
        <f t="shared" si="447"/>
        <v>0.8092587990850908</v>
      </c>
      <c r="BY147" s="182">
        <f t="shared" si="448"/>
        <v>0.11397166779448253</v>
      </c>
      <c r="BZ147" s="182">
        <f t="shared" si="449"/>
        <v>0</v>
      </c>
      <c r="CA147" s="182">
        <f t="shared" si="450"/>
        <v>4.6513872895670216E-2</v>
      </c>
      <c r="CB147" s="182">
        <f t="shared" si="451"/>
        <v>4.9252606666748577E-2</v>
      </c>
      <c r="CC147" s="182">
        <f t="shared" si="452"/>
        <v>0</v>
      </c>
      <c r="CD147" s="182">
        <f t="shared" si="453"/>
        <v>1.0189969464419921</v>
      </c>
      <c r="CE147" s="182">
        <f t="shared" si="454"/>
        <v>0.30505208024083919</v>
      </c>
      <c r="CF147" s="180"/>
      <c r="CG147" s="181">
        <f t="shared" ca="1" si="455"/>
        <v>5.6417496633885094</v>
      </c>
      <c r="CH147" s="181">
        <f t="shared" ca="1" si="456"/>
        <v>6.4696200949063218</v>
      </c>
      <c r="CI147" s="181">
        <f t="shared" ca="1" si="457"/>
        <v>8.1566393309704388</v>
      </c>
      <c r="CJ147" s="181">
        <f t="shared" ca="1" si="458"/>
        <v>1192.2484008155816</v>
      </c>
      <c r="CK147" s="183">
        <f t="shared" ca="1" si="459"/>
        <v>0.27923320182684791</v>
      </c>
      <c r="CL147" s="79"/>
      <c r="CM147" s="181">
        <f t="shared" si="460"/>
        <v>-0.75975468160541426</v>
      </c>
      <c r="CN147" s="181">
        <f t="shared" si="461"/>
        <v>-1.054293824428409</v>
      </c>
      <c r="CO147" s="181">
        <f t="shared" ca="1" si="462"/>
        <v>864.95628174116348</v>
      </c>
      <c r="CP147" s="184"/>
      <c r="CQ147" s="80">
        <f t="shared" si="463"/>
        <v>0.83136849370042654</v>
      </c>
      <c r="CR147" s="80">
        <f t="shared" si="464"/>
        <v>2.0967836195880014E-2</v>
      </c>
      <c r="CS147" s="80">
        <f t="shared" si="465"/>
        <v>0.34008304356671959</v>
      </c>
      <c r="CT147" s="80">
        <f t="shared" si="466"/>
        <v>0.11723626357445445</v>
      </c>
      <c r="CU147" s="80">
        <f t="shared" si="467"/>
        <v>2.289524560375949E-3</v>
      </c>
      <c r="CV147" s="80">
        <f t="shared" si="468"/>
        <v>0.11207500155572754</v>
      </c>
      <c r="CW147" s="80">
        <f t="shared" si="469"/>
        <v>0.19006521112644345</v>
      </c>
      <c r="CX147" s="80">
        <f t="shared" si="470"/>
        <v>0.12381667416981995</v>
      </c>
      <c r="CY147" s="80">
        <f t="shared" si="471"/>
        <v>4.3105107568704851E-2</v>
      </c>
      <c r="CZ147" s="80">
        <f t="shared" si="472"/>
        <v>7.7467715185910039E-3</v>
      </c>
      <c r="DA147" s="80">
        <f t="shared" si="473"/>
        <v>1.153327131946567E-2</v>
      </c>
      <c r="DB147" s="80">
        <f t="shared" si="474"/>
        <v>1.8002871988566087</v>
      </c>
      <c r="DC147" s="80"/>
      <c r="DD147" s="80">
        <f t="shared" si="475"/>
        <v>0.4617977032933645</v>
      </c>
      <c r="DE147" s="80">
        <f t="shared" si="476"/>
        <v>1.1646939560086314E-2</v>
      </c>
      <c r="DF147" s="80">
        <f t="shared" si="477"/>
        <v>0.18890488350009477</v>
      </c>
      <c r="DG147" s="80">
        <f t="shared" si="478"/>
        <v>6.5120867186587272E-2</v>
      </c>
      <c r="DH147" s="80">
        <f t="shared" si="479"/>
        <v>1.271755174302224E-3</v>
      </c>
      <c r="DI147" s="80">
        <f t="shared" si="480"/>
        <v>6.225395682805953E-2</v>
      </c>
      <c r="DJ147" s="80">
        <f t="shared" si="481"/>
        <v>0.10557493895816007</v>
      </c>
      <c r="DK147" s="80">
        <f t="shared" si="482"/>
        <v>6.8776067645461181E-2</v>
      </c>
      <c r="DL147" s="80">
        <f t="shared" si="483"/>
        <v>2.3943461685491958E-2</v>
      </c>
      <c r="DM147" s="80">
        <f t="shared" si="484"/>
        <v>4.3030753779236463E-3</v>
      </c>
      <c r="DN147" s="80">
        <f t="shared" si="485"/>
        <v>6.4063507904686739E-3</v>
      </c>
      <c r="DO147" s="80">
        <f t="shared" si="486"/>
        <v>1.0000000000000002</v>
      </c>
      <c r="DP147" s="80">
        <f t="shared" si="487"/>
        <v>48.874616557586734</v>
      </c>
      <c r="DQ147" s="80">
        <f t="shared" si="488"/>
        <v>0.83964529835581014</v>
      </c>
      <c r="DR147" s="80">
        <f t="shared" si="489"/>
        <v>1.1342183407862912E-2</v>
      </c>
      <c r="DS147" s="80">
        <f t="shared" si="490"/>
        <v>3.2018124577044164E-2</v>
      </c>
      <c r="DT147" s="80">
        <f t="shared" si="491"/>
        <v>0.11079330349189381</v>
      </c>
      <c r="DU147" s="80">
        <f t="shared" si="492"/>
        <v>3.8879295154185022E-3</v>
      </c>
      <c r="DV147" s="80">
        <f t="shared" si="493"/>
        <v>0.34720526791119577</v>
      </c>
      <c r="DW147" s="80">
        <f t="shared" si="494"/>
        <v>0.37909389522338771</v>
      </c>
      <c r="DX147" s="80">
        <f t="shared" si="495"/>
        <v>1.0322867943767959E-2</v>
      </c>
      <c r="DY147" s="80">
        <f t="shared" si="496"/>
        <v>9.4483842201367358E-5</v>
      </c>
      <c r="DZ147" s="80">
        <f t="shared" si="497"/>
        <v>0</v>
      </c>
      <c r="EA147" s="80">
        <f t="shared" si="498"/>
        <v>1.7344033542685824</v>
      </c>
      <c r="EB147" s="80"/>
      <c r="EC147" s="80">
        <f t="shared" si="499"/>
        <v>1.6792905967116203</v>
      </c>
      <c r="ED147" s="80">
        <f t="shared" si="500"/>
        <v>2.2684366815725825E-2</v>
      </c>
      <c r="EE147" s="80">
        <f t="shared" si="501"/>
        <v>9.6054373731132486E-2</v>
      </c>
      <c r="EF147" s="80">
        <f t="shared" si="502"/>
        <v>0.11079330349189381</v>
      </c>
      <c r="EG147" s="80">
        <f t="shared" si="503"/>
        <v>3.8879295154185022E-3</v>
      </c>
      <c r="EH147" s="80">
        <f t="shared" si="504"/>
        <v>0.34720526791119577</v>
      </c>
      <c r="EI147" s="80">
        <f t="shared" si="505"/>
        <v>0.37909389522338771</v>
      </c>
      <c r="EJ147" s="80">
        <f t="shared" si="506"/>
        <v>1.0322867943767959E-2</v>
      </c>
      <c r="EK147" s="80">
        <f t="shared" si="507"/>
        <v>9.4483842201367358E-5</v>
      </c>
      <c r="EL147" s="80">
        <f t="shared" si="508"/>
        <v>0</v>
      </c>
      <c r="EM147" s="80">
        <f t="shared" si="509"/>
        <v>2.6494270851863435</v>
      </c>
      <c r="EN147" s="80">
        <f t="shared" si="510"/>
        <v>2.2646405457042418</v>
      </c>
      <c r="EO147" s="80"/>
      <c r="EP147" s="80">
        <f t="shared" si="511"/>
        <v>1.9014947866665028</v>
      </c>
      <c r="EQ147" s="80">
        <f t="shared" si="512"/>
        <v>2.5685968422260261E-2</v>
      </c>
      <c r="ER147" s="80">
        <f t="shared" si="513"/>
        <v>9.8505213333497155E-2</v>
      </c>
      <c r="ES147" s="80">
        <f t="shared" si="514"/>
        <v>4.6513872895670216E-2</v>
      </c>
      <c r="ET147" s="80">
        <f t="shared" si="515"/>
        <v>0.14501908622916737</v>
      </c>
      <c r="EU147" s="80">
        <f t="shared" si="516"/>
        <v>0.25090700728025805</v>
      </c>
      <c r="EV147" s="80">
        <f t="shared" si="517"/>
        <v>8.8047628194569856E-3</v>
      </c>
      <c r="EW147" s="80">
        <f t="shared" si="518"/>
        <v>0.78629512739379781</v>
      </c>
      <c r="EX147" s="80">
        <f t="shared" si="519"/>
        <v>0.85851140575183937</v>
      </c>
      <c r="EY147" s="80">
        <f t="shared" si="520"/>
        <v>4.6755170586814991E-2</v>
      </c>
      <c r="EZ147" s="80">
        <f t="shared" si="521"/>
        <v>4.2794387992627607E-4</v>
      </c>
      <c r="FA147" s="80">
        <f t="shared" si="522"/>
        <v>0</v>
      </c>
      <c r="FB147" s="80">
        <f t="shared" si="523"/>
        <v>4.0239012590300236</v>
      </c>
      <c r="FC147" s="80">
        <f t="shared" si="524"/>
        <v>4.7374574180121413E-2</v>
      </c>
      <c r="FD147" s="80">
        <f t="shared" si="525"/>
        <v>7.127786938525027E-2</v>
      </c>
      <c r="FE147" s="80">
        <f t="shared" si="526"/>
        <v>4.6513872895670216E-2</v>
      </c>
      <c r="FF147" s="80">
        <f t="shared" si="527"/>
        <v>0</v>
      </c>
      <c r="FG147" s="80">
        <f t="shared" si="528"/>
        <v>4.9252606666748577E-2</v>
      </c>
      <c r="FH147" s="80">
        <f t="shared" si="529"/>
        <v>0</v>
      </c>
      <c r="FI147" s="184">
        <f t="shared" si="530"/>
        <v>0.8092587990850908</v>
      </c>
      <c r="FJ147" s="80">
        <f t="shared" si="531"/>
        <v>0.11397166779448253</v>
      </c>
      <c r="FK147" s="80">
        <f t="shared" si="532"/>
        <v>1.0189969464419921</v>
      </c>
      <c r="FL147" s="80">
        <f t="shared" si="533"/>
        <v>0.8092587990850908</v>
      </c>
      <c r="FM147" s="80">
        <f t="shared" si="534"/>
        <v>2.8206631429196016</v>
      </c>
      <c r="FN147" s="80">
        <f t="shared" si="535"/>
        <v>-2.8219124803073048</v>
      </c>
      <c r="FO147" s="80">
        <f t="shared" si="536"/>
        <v>-2.8219124803073048</v>
      </c>
      <c r="FP147" s="80">
        <f t="shared" si="537"/>
        <v>0.48874616557586731</v>
      </c>
      <c r="FQ147" s="185">
        <f t="shared" ca="1" si="538"/>
        <v>1470.8549986449705</v>
      </c>
      <c r="FR147" s="185">
        <f t="shared" ca="1" si="539"/>
        <v>9.5482608204807313</v>
      </c>
      <c r="FS147" s="80">
        <f t="shared" ca="1" si="540"/>
        <v>0.14708549986449704</v>
      </c>
      <c r="FT147" s="184">
        <f t="shared" ca="1" si="541"/>
        <v>-1.5605171098398574</v>
      </c>
      <c r="FU147" s="184">
        <f t="shared" ca="1" si="542"/>
        <v>5.6760055733054147</v>
      </c>
      <c r="FV147" s="80">
        <f t="shared" si="543"/>
        <v>176.56004285154603</v>
      </c>
      <c r="FW147" s="80">
        <f t="shared" si="544"/>
        <v>8.5242619405583198E-2</v>
      </c>
      <c r="FX147" s="184">
        <f t="shared" si="545"/>
        <v>75.809246925710724</v>
      </c>
      <c r="FY147" s="184">
        <f t="shared" si="546"/>
        <v>315.1503327413418</v>
      </c>
      <c r="FZ147" s="184">
        <f t="shared" si="547"/>
        <v>1.6611494615586205E-3</v>
      </c>
      <c r="GA147" s="184">
        <f t="shared" si="548"/>
        <v>0.30505208024083919</v>
      </c>
      <c r="GB147" s="80">
        <f t="shared" si="549"/>
        <v>0.91407133915811134</v>
      </c>
      <c r="GC147" s="80">
        <f t="shared" si="550"/>
        <v>0.11957441549805189</v>
      </c>
      <c r="GD147" s="80">
        <f t="shared" si="551"/>
        <v>0.13017511817791799</v>
      </c>
      <c r="GE147" s="80">
        <f t="shared" si="552"/>
        <v>0.92780015868206955</v>
      </c>
      <c r="GF147" s="80">
        <f t="shared" si="553"/>
        <v>6.2027401811864835E-2</v>
      </c>
      <c r="GG147" s="80">
        <f t="shared" si="554"/>
        <v>0.20353243310013663</v>
      </c>
      <c r="GH147" s="80">
        <f t="shared" si="555"/>
        <v>0.86982488182208195</v>
      </c>
      <c r="GI147" s="80">
        <f t="shared" si="556"/>
        <v>0.38063138149327091</v>
      </c>
      <c r="GJ147" s="80">
        <f t="shared" si="557"/>
        <v>-1.7489269414186034E-2</v>
      </c>
      <c r="GK147" s="80">
        <f t="shared" si="558"/>
        <v>3.172426684270388E-2</v>
      </c>
      <c r="GL147" s="80">
        <f t="shared" si="559"/>
        <v>3.172426684270388E-2</v>
      </c>
      <c r="GM147" s="80">
        <f t="shared" si="560"/>
        <v>0.17180816625743275</v>
      </c>
      <c r="GN147" s="80">
        <f t="shared" si="561"/>
        <v>5.420439399918478E-2</v>
      </c>
      <c r="GO147" s="80">
        <f t="shared" si="562"/>
        <v>0.73209073339461306</v>
      </c>
      <c r="GP147" s="80">
        <f t="shared" si="563"/>
        <v>0.85851140575183937</v>
      </c>
      <c r="GQ147" s="80">
        <f t="shared" si="564"/>
        <v>4.6755170586814991E-2</v>
      </c>
      <c r="GR147" s="80">
        <f t="shared" si="565"/>
        <v>440.05496005928035</v>
      </c>
      <c r="GS147" s="80">
        <f t="shared" si="566"/>
        <v>11.837722719354666</v>
      </c>
      <c r="GT147" s="80">
        <f t="shared" si="567"/>
        <v>2.1922070142205077</v>
      </c>
      <c r="GU147" s="80">
        <f t="shared" si="568"/>
        <v>9.0154513459818369E-6</v>
      </c>
      <c r="GV147" s="80">
        <f t="shared" si="569"/>
        <v>1836.7631445598349</v>
      </c>
      <c r="GW147" s="80">
        <f t="shared" si="570"/>
        <v>-8.0014758574084438E-3</v>
      </c>
      <c r="GX147" s="184">
        <f t="shared" ca="1" si="571"/>
        <v>21.131264330970438</v>
      </c>
      <c r="GY147" s="81" t="e">
        <f>#REF!</f>
        <v>#REF!</v>
      </c>
      <c r="GZ147" s="81" t="e">
        <f>#REF!</f>
        <v>#REF!</v>
      </c>
      <c r="HA147" s="81">
        <f t="shared" si="572"/>
        <v>5.8671749896227876</v>
      </c>
      <c r="HB147" s="81">
        <f t="shared" si="573"/>
        <v>4.7595286485956976</v>
      </c>
      <c r="HC147" s="81" t="e">
        <f t="shared" si="574"/>
        <v>#REF!</v>
      </c>
      <c r="HD147" s="80">
        <f t="shared" si="575"/>
        <v>440.05496005928035</v>
      </c>
      <c r="HE147" s="80">
        <f t="shared" si="576"/>
        <v>11.837722719354666</v>
      </c>
      <c r="HF147" s="81">
        <f t="shared" si="577"/>
        <v>-0.87888992214118389</v>
      </c>
      <c r="HG147" s="81"/>
      <c r="HH147" s="82">
        <f t="shared" si="578"/>
        <v>0.21233719591959363</v>
      </c>
      <c r="HI147" s="82">
        <f t="shared" si="579"/>
        <v>0.78629512739379781</v>
      </c>
      <c r="HJ147" s="82">
        <f t="shared" si="580"/>
        <v>4.6755170586814991E-2</v>
      </c>
      <c r="HK147" s="82">
        <f t="shared" si="581"/>
        <v>0</v>
      </c>
      <c r="HL147" s="82">
        <f t="shared" si="582"/>
        <v>6.1940359330642236E-4</v>
      </c>
      <c r="HM147" s="82">
        <f t="shared" si="583"/>
        <v>0</v>
      </c>
      <c r="HN147" s="82">
        <f t="shared" si="584"/>
        <v>0</v>
      </c>
      <c r="HO147" s="82">
        <f t="shared" si="585"/>
        <v>4.6513872895670216E-2</v>
      </c>
      <c r="HP147" s="82">
        <f t="shared" si="586"/>
        <v>9.7885809740190732E-2</v>
      </c>
      <c r="HQ147" s="82">
        <f t="shared" si="587"/>
        <v>0.21262800228123382</v>
      </c>
      <c r="HR147" s="82">
        <f t="shared" si="588"/>
        <v>0.59840759400306309</v>
      </c>
      <c r="HS147" s="82">
        <f t="shared" si="589"/>
        <v>0.16159859841527907</v>
      </c>
      <c r="HT147" s="82">
        <f t="shared" si="590"/>
        <v>7.4590445038971984E-2</v>
      </c>
      <c r="HU147" s="82">
        <f t="shared" si="591"/>
        <v>2.01429786223737E-2</v>
      </c>
      <c r="HV147" s="82">
        <f t="shared" si="592"/>
        <v>4.6755170586814991E-2</v>
      </c>
      <c r="HW147" s="82"/>
      <c r="HX147" s="186">
        <f t="shared" si="593"/>
        <v>-8.8158044723750176E-7</v>
      </c>
      <c r="HY147" s="186">
        <f t="shared" si="594"/>
        <v>1.6133888481049044E-12</v>
      </c>
      <c r="HZ147" s="186">
        <f t="shared" si="595"/>
        <v>2.7382654321844902E-5</v>
      </c>
      <c r="IA147" s="186">
        <f t="shared" si="596"/>
        <v>7.6736669919775288E-9</v>
      </c>
      <c r="IB147" s="82">
        <f t="shared" si="597"/>
        <v>2.1922070142205077</v>
      </c>
      <c r="IC147" s="82" t="e">
        <f t="shared" ca="1" si="598"/>
        <v>#REF!</v>
      </c>
      <c r="ID147" s="82" t="e">
        <f ca="1">ID$8+ID$9*IE147+ID$10*#REF!+ID$11*EW147/(EW147+EU147)</f>
        <v>#REF!</v>
      </c>
      <c r="IE147" s="82" t="e">
        <f t="shared" ca="1" si="599"/>
        <v>#REF!</v>
      </c>
      <c r="IF147" s="82" t="e">
        <f ca="1">IF$8+IF$9*IE147+IF$10*#REF!+IF$11*(EW147/(EW147+EU147))</f>
        <v>#REF!</v>
      </c>
      <c r="IG147" s="82" t="e">
        <f t="shared" ca="1" si="600"/>
        <v>#REF!</v>
      </c>
      <c r="IH147" s="184">
        <f t="shared" si="601"/>
        <v>8.5242619405583198E-2</v>
      </c>
      <c r="II147" s="187">
        <f t="shared" si="602"/>
        <v>-25</v>
      </c>
      <c r="IJ147" s="187"/>
      <c r="IK147" s="82">
        <f t="shared" si="603"/>
        <v>2.0763308495110548</v>
      </c>
      <c r="IL147" s="187">
        <f t="shared" si="604"/>
        <v>1836.7631445598349</v>
      </c>
      <c r="IM147" s="186">
        <f t="shared" si="605"/>
        <v>1.2654398205357549E-5</v>
      </c>
    </row>
    <row r="148" spans="1:247" ht="14" x14ac:dyDescent="0.2">
      <c r="A148" s="189" t="s">
        <v>234</v>
      </c>
      <c r="F148" s="193">
        <v>49.952193986044534</v>
      </c>
      <c r="G148" s="193">
        <v>1.6748855939234604</v>
      </c>
      <c r="H148" s="193">
        <v>17.337603602553148</v>
      </c>
      <c r="I148" s="193">
        <v>8.4230034872756843</v>
      </c>
      <c r="J148" s="193">
        <v>0.16241314850166888</v>
      </c>
      <c r="K148" s="193">
        <v>4.5171156927026654</v>
      </c>
      <c r="L148" s="193">
        <v>10.658362870422019</v>
      </c>
      <c r="M148" s="193">
        <v>3.8370106333519272</v>
      </c>
      <c r="N148" s="193">
        <v>2.0301643562708609</v>
      </c>
      <c r="O148" s="193">
        <v>0.58874766331854955</v>
      </c>
      <c r="P148" s="193">
        <v>0.81849896563549951</v>
      </c>
      <c r="Q148" s="194">
        <v>1.5</v>
      </c>
      <c r="R148" s="176">
        <f t="shared" ca="1" si="411"/>
        <v>13.09000995005418</v>
      </c>
      <c r="T148" s="4">
        <v>49.779400000000003</v>
      </c>
      <c r="U148" s="4">
        <v>1.129</v>
      </c>
      <c r="V148" s="4">
        <v>3.7265999999999999</v>
      </c>
      <c r="W148" s="4">
        <v>7.9021999999999997</v>
      </c>
      <c r="X148" s="4">
        <v>0.25290000000000001</v>
      </c>
      <c r="Y148" s="4">
        <v>13.7746</v>
      </c>
      <c r="Z148" s="4">
        <v>21.2638</v>
      </c>
      <c r="AA148" s="4">
        <v>0.60509999999999997</v>
      </c>
      <c r="AB148" s="4">
        <v>1.23E-2</v>
      </c>
      <c r="AC148" s="4">
        <v>0</v>
      </c>
      <c r="AE148" s="177">
        <f t="shared" ca="1" si="412"/>
        <v>1437.7717376469634</v>
      </c>
      <c r="AF148" s="178">
        <f t="shared" ca="1" si="413"/>
        <v>1164.6217376469635</v>
      </c>
      <c r="AG148" s="178">
        <f t="shared" ca="1" si="414"/>
        <v>8.4845969063878801</v>
      </c>
      <c r="AH148" s="175"/>
      <c r="AI148" s="179">
        <f t="shared" ca="1" si="415"/>
        <v>1468.0175602061074</v>
      </c>
      <c r="AJ148" s="179">
        <f t="shared" ca="1" si="416"/>
        <v>9.1844381732243683</v>
      </c>
      <c r="AK148" s="179"/>
      <c r="AL148" s="179">
        <f t="shared" si="417"/>
        <v>1426.6765172764444</v>
      </c>
      <c r="AM148" s="179">
        <f t="shared" si="418"/>
        <v>6.0355500874969952</v>
      </c>
      <c r="AN148" s="180"/>
      <c r="AO148" s="179">
        <f t="shared" ca="1" si="419"/>
        <v>1434.1198164493048</v>
      </c>
      <c r="AP148" s="179">
        <f t="shared" ca="1" si="420"/>
        <v>1160.9698164493047</v>
      </c>
      <c r="AQ148" s="179">
        <f t="shared" ca="1" si="421"/>
        <v>7.8286295099171772</v>
      </c>
      <c r="AR148" s="179"/>
      <c r="AS148" s="179">
        <f t="shared" ca="1" si="422"/>
        <v>1438.6955231459717</v>
      </c>
      <c r="AT148" s="179">
        <f t="shared" ca="1" si="423"/>
        <v>1165.5455231459719</v>
      </c>
      <c r="AU148" s="181">
        <f t="shared" ca="1" si="424"/>
        <v>8.0116441325009866</v>
      </c>
      <c r="AV148" s="80"/>
      <c r="AW148" s="181">
        <f t="shared" si="425"/>
        <v>1445.1331707422048</v>
      </c>
      <c r="AX148" s="181">
        <f t="shared" si="426"/>
        <v>1171.9831707422049</v>
      </c>
      <c r="AY148" s="181">
        <f t="shared" ca="1" si="427"/>
        <v>1468.0175602061074</v>
      </c>
      <c r="AZ148" s="181">
        <f t="shared" ca="1" si="428"/>
        <v>1194.8675602061076</v>
      </c>
      <c r="BA148" s="181">
        <f t="shared" ca="1" si="429"/>
        <v>9.1844381732243683</v>
      </c>
      <c r="BB148" s="181"/>
      <c r="BC148" s="181">
        <f t="shared" si="430"/>
        <v>1426.6765172764444</v>
      </c>
      <c r="BD148" s="181">
        <f t="shared" si="431"/>
        <v>6.0355500874969952</v>
      </c>
      <c r="BE148" s="181">
        <f t="shared" si="432"/>
        <v>1153.5265172764443</v>
      </c>
      <c r="BF148" s="181"/>
      <c r="BG148" s="181">
        <f t="shared" ca="1" si="433"/>
        <v>9.038529711429776</v>
      </c>
      <c r="BH148" s="181">
        <f t="shared" ca="1" si="434"/>
        <v>9.655029398357561</v>
      </c>
      <c r="BI148" s="181">
        <f t="shared" ca="1" si="435"/>
        <v>1166.6320474714753</v>
      </c>
      <c r="BJ148" s="181">
        <f t="shared" ca="1" si="436"/>
        <v>1175.8671969561292</v>
      </c>
      <c r="BK148" s="181">
        <f t="shared" ca="1" si="437"/>
        <v>1175.8671969561292</v>
      </c>
      <c r="BL148" s="181"/>
      <c r="BM148" s="181">
        <f t="shared" si="438"/>
        <v>1143.8201949180111</v>
      </c>
      <c r="BN148" s="180"/>
      <c r="BO148" s="182">
        <f t="shared" ca="1" si="439"/>
        <v>0.71419987883910929</v>
      </c>
      <c r="BP148" s="182">
        <f t="shared" ca="1" si="440"/>
        <v>0.66997522465195936</v>
      </c>
      <c r="BQ148" s="182">
        <f t="shared" ca="1" si="441"/>
        <v>6.4009326277104581E-2</v>
      </c>
      <c r="BR148" s="182">
        <f t="shared" ca="1" si="442"/>
        <v>1.3572918474476106E-2</v>
      </c>
      <c r="BS148" s="182">
        <f t="shared" ca="1" si="443"/>
        <v>1.7739233228423145E-2</v>
      </c>
      <c r="BT148" s="182">
        <f t="shared" ca="1" si="444"/>
        <v>7.4203933538191658E-2</v>
      </c>
      <c r="BU148" s="182">
        <f t="shared" si="445"/>
        <v>0.32699407506955769</v>
      </c>
      <c r="BV148" s="181">
        <f t="shared" ca="1" si="446"/>
        <v>1.1664947112397126</v>
      </c>
      <c r="BW148" s="180"/>
      <c r="BX148" s="182">
        <f t="shared" si="447"/>
        <v>0.80112298308518359</v>
      </c>
      <c r="BY148" s="182">
        <f t="shared" si="448"/>
        <v>0.11292916998292257</v>
      </c>
      <c r="BZ148" s="182">
        <f t="shared" si="449"/>
        <v>5.2269281436701648E-3</v>
      </c>
      <c r="CA148" s="182">
        <f t="shared" si="450"/>
        <v>4.438907938668997E-2</v>
      </c>
      <c r="CB148" s="182">
        <f t="shared" si="451"/>
        <v>5.5667152354323034E-2</v>
      </c>
      <c r="CC148" s="182">
        <f t="shared" si="452"/>
        <v>0</v>
      </c>
      <c r="CD148" s="182">
        <f t="shared" si="453"/>
        <v>1.0193353129527893</v>
      </c>
      <c r="CE148" s="182">
        <f t="shared" si="454"/>
        <v>0.30765448764056774</v>
      </c>
      <c r="CF148" s="180"/>
      <c r="CG148" s="181">
        <f t="shared" ca="1" si="455"/>
        <v>5.6772188819122675</v>
      </c>
      <c r="CH148" s="181">
        <f t="shared" ca="1" si="456"/>
        <v>6.1728036813363083</v>
      </c>
      <c r="CI148" s="181">
        <f t="shared" ca="1" si="457"/>
        <v>8.5442459740400842</v>
      </c>
      <c r="CJ148" s="181">
        <f t="shared" ca="1" si="458"/>
        <v>1183.8222947309723</v>
      </c>
      <c r="CK148" s="183">
        <f t="shared" ca="1" si="459"/>
        <v>0.27860314772536332</v>
      </c>
      <c r="CL148" s="79"/>
      <c r="CM148" s="181">
        <f t="shared" si="460"/>
        <v>-0.55849607466326712</v>
      </c>
      <c r="CN148" s="181">
        <f t="shared" si="461"/>
        <v>-0.86686813999127088</v>
      </c>
      <c r="CO148" s="181">
        <f t="shared" ca="1" si="462"/>
        <v>854.45448587910516</v>
      </c>
      <c r="CP148" s="184"/>
      <c r="CQ148" s="80">
        <f t="shared" si="463"/>
        <v>0.83136849370042654</v>
      </c>
      <c r="CR148" s="80">
        <f t="shared" si="464"/>
        <v>2.0967836195880014E-2</v>
      </c>
      <c r="CS148" s="80">
        <f t="shared" si="465"/>
        <v>0.34008304356671959</v>
      </c>
      <c r="CT148" s="80">
        <f t="shared" si="466"/>
        <v>0.11723626357445445</v>
      </c>
      <c r="CU148" s="80">
        <f t="shared" si="467"/>
        <v>2.289524560375949E-3</v>
      </c>
      <c r="CV148" s="80">
        <f t="shared" si="468"/>
        <v>0.11207500155572754</v>
      </c>
      <c r="CW148" s="80">
        <f t="shared" si="469"/>
        <v>0.19006521112644345</v>
      </c>
      <c r="CX148" s="80">
        <f t="shared" si="470"/>
        <v>0.12381667416981995</v>
      </c>
      <c r="CY148" s="80">
        <f t="shared" si="471"/>
        <v>4.3105107568704851E-2</v>
      </c>
      <c r="CZ148" s="80">
        <f t="shared" si="472"/>
        <v>7.7467715185910039E-3</v>
      </c>
      <c r="DA148" s="80">
        <f t="shared" si="473"/>
        <v>1.153327131946567E-2</v>
      </c>
      <c r="DB148" s="80">
        <f t="shared" si="474"/>
        <v>1.8002871988566087</v>
      </c>
      <c r="DC148" s="80"/>
      <c r="DD148" s="80">
        <f t="shared" si="475"/>
        <v>0.4617977032933645</v>
      </c>
      <c r="DE148" s="80">
        <f t="shared" si="476"/>
        <v>1.1646939560086314E-2</v>
      </c>
      <c r="DF148" s="80">
        <f t="shared" si="477"/>
        <v>0.18890488350009477</v>
      </c>
      <c r="DG148" s="80">
        <f t="shared" si="478"/>
        <v>6.5120867186587272E-2</v>
      </c>
      <c r="DH148" s="80">
        <f t="shared" si="479"/>
        <v>1.271755174302224E-3</v>
      </c>
      <c r="DI148" s="80">
        <f t="shared" si="480"/>
        <v>6.225395682805953E-2</v>
      </c>
      <c r="DJ148" s="80">
        <f t="shared" si="481"/>
        <v>0.10557493895816007</v>
      </c>
      <c r="DK148" s="80">
        <f t="shared" si="482"/>
        <v>6.8776067645461181E-2</v>
      </c>
      <c r="DL148" s="80">
        <f t="shared" si="483"/>
        <v>2.3943461685491958E-2</v>
      </c>
      <c r="DM148" s="80">
        <f t="shared" si="484"/>
        <v>4.3030753779236463E-3</v>
      </c>
      <c r="DN148" s="80">
        <f t="shared" si="485"/>
        <v>6.4063507904686739E-3</v>
      </c>
      <c r="DO148" s="80">
        <f t="shared" si="486"/>
        <v>1.0000000000000002</v>
      </c>
      <c r="DP148" s="80">
        <f t="shared" si="487"/>
        <v>48.874616557586734</v>
      </c>
      <c r="DQ148" s="80">
        <f t="shared" si="488"/>
        <v>0.82849263451517285</v>
      </c>
      <c r="DR148" s="80">
        <f t="shared" si="489"/>
        <v>1.4133912878010186E-2</v>
      </c>
      <c r="DS148" s="80">
        <f t="shared" si="490"/>
        <v>3.6549268838085153E-2</v>
      </c>
      <c r="DT148" s="80">
        <f t="shared" si="491"/>
        <v>0.10998741760199536</v>
      </c>
      <c r="DU148" s="80">
        <f t="shared" si="492"/>
        <v>3.5651101321585903E-3</v>
      </c>
      <c r="DV148" s="80">
        <f t="shared" si="493"/>
        <v>0.34176417463105763</v>
      </c>
      <c r="DW148" s="80">
        <f t="shared" si="494"/>
        <v>0.37918662420155003</v>
      </c>
      <c r="DX148" s="80">
        <f t="shared" si="495"/>
        <v>9.7629999887058321E-3</v>
      </c>
      <c r="DY148" s="80">
        <f t="shared" si="496"/>
        <v>1.3057879315469872E-4</v>
      </c>
      <c r="DZ148" s="80">
        <f t="shared" si="497"/>
        <v>0</v>
      </c>
      <c r="EA148" s="80">
        <f t="shared" si="498"/>
        <v>1.7235727215798904</v>
      </c>
      <c r="EB148" s="80"/>
      <c r="EC148" s="80">
        <f t="shared" si="499"/>
        <v>1.6569852690303457</v>
      </c>
      <c r="ED148" s="80">
        <f t="shared" si="500"/>
        <v>2.8267825756020371E-2</v>
      </c>
      <c r="EE148" s="80">
        <f t="shared" si="501"/>
        <v>0.10964780651425546</v>
      </c>
      <c r="EF148" s="80">
        <f t="shared" si="502"/>
        <v>0.10998741760199536</v>
      </c>
      <c r="EG148" s="80">
        <f t="shared" si="503"/>
        <v>3.5651101321585903E-3</v>
      </c>
      <c r="EH148" s="80">
        <f t="shared" si="504"/>
        <v>0.34176417463105763</v>
      </c>
      <c r="EI148" s="80">
        <f t="shared" si="505"/>
        <v>0.37918662420155003</v>
      </c>
      <c r="EJ148" s="80">
        <f t="shared" si="506"/>
        <v>9.7629999887058321E-3</v>
      </c>
      <c r="EK148" s="80">
        <f t="shared" si="507"/>
        <v>1.3057879315469872E-4</v>
      </c>
      <c r="EL148" s="80">
        <f t="shared" si="508"/>
        <v>0</v>
      </c>
      <c r="EM148" s="80">
        <f t="shared" si="509"/>
        <v>2.6392978066492434</v>
      </c>
      <c r="EN148" s="80">
        <f t="shared" si="510"/>
        <v>2.2733319388528503</v>
      </c>
      <c r="EO148" s="80"/>
      <c r="EP148" s="80">
        <f t="shared" si="511"/>
        <v>1.8834387671476838</v>
      </c>
      <c r="EQ148" s="80">
        <f t="shared" si="512"/>
        <v>3.2131075566544168E-2</v>
      </c>
      <c r="ER148" s="80">
        <f t="shared" si="513"/>
        <v>0.11656123285231623</v>
      </c>
      <c r="ES148" s="80">
        <f t="shared" si="514"/>
        <v>4.9616007530360134E-2</v>
      </c>
      <c r="ET148" s="80">
        <f t="shared" si="515"/>
        <v>0.16617724038267637</v>
      </c>
      <c r="EU148" s="80">
        <f t="shared" si="516"/>
        <v>0.25003790930656222</v>
      </c>
      <c r="EV148" s="80">
        <f t="shared" si="517"/>
        <v>8.1046787289640303E-3</v>
      </c>
      <c r="EW148" s="80">
        <f t="shared" si="518"/>
        <v>0.7769434137444664</v>
      </c>
      <c r="EX148" s="80">
        <f t="shared" si="519"/>
        <v>0.86201706358317687</v>
      </c>
      <c r="EY148" s="80">
        <f t="shared" si="520"/>
        <v>4.438907938668997E-2</v>
      </c>
      <c r="EZ148" s="80">
        <f t="shared" si="521"/>
        <v>5.9369788203087305E-4</v>
      </c>
      <c r="FA148" s="80">
        <f t="shared" si="522"/>
        <v>0</v>
      </c>
      <c r="FB148" s="80">
        <f t="shared" si="523"/>
        <v>4.0238329257287946</v>
      </c>
      <c r="FC148" s="80">
        <f t="shared" si="524"/>
        <v>4.7072153575557718E-2</v>
      </c>
      <c r="FD148" s="80">
        <f t="shared" si="525"/>
        <v>7.1075294134816502E-2</v>
      </c>
      <c r="FE148" s="80">
        <f t="shared" si="526"/>
        <v>4.438907938668997E-2</v>
      </c>
      <c r="FF148" s="80">
        <f t="shared" si="527"/>
        <v>5.2269281436701648E-3</v>
      </c>
      <c r="FG148" s="80">
        <f t="shared" si="528"/>
        <v>5.5667152354323034E-2</v>
      </c>
      <c r="FH148" s="80">
        <f t="shared" si="529"/>
        <v>0</v>
      </c>
      <c r="FI148" s="184">
        <f t="shared" si="530"/>
        <v>0.80112298308518359</v>
      </c>
      <c r="FJ148" s="80">
        <f t="shared" si="531"/>
        <v>0.11292916998292257</v>
      </c>
      <c r="FK148" s="80">
        <f t="shared" si="532"/>
        <v>1.0193353129527893</v>
      </c>
      <c r="FL148" s="80">
        <f t="shared" si="533"/>
        <v>0.80112298308518359</v>
      </c>
      <c r="FM148" s="80">
        <f t="shared" si="534"/>
        <v>2.7739060124048804</v>
      </c>
      <c r="FN148" s="80">
        <f t="shared" si="535"/>
        <v>-2.8585653171571339</v>
      </c>
      <c r="FO148" s="80">
        <f t="shared" si="536"/>
        <v>-2.8585653171571339</v>
      </c>
      <c r="FP148" s="80">
        <f t="shared" si="537"/>
        <v>0.48874616557586731</v>
      </c>
      <c r="FQ148" s="185">
        <f t="shared" ca="1" si="538"/>
        <v>1468.0175602061074</v>
      </c>
      <c r="FR148" s="185">
        <f t="shared" ca="1" si="539"/>
        <v>9.1844381732243683</v>
      </c>
      <c r="FS148" s="80">
        <f t="shared" ca="1" si="540"/>
        <v>0.14680175602061074</v>
      </c>
      <c r="FT148" s="184">
        <f t="shared" ca="1" si="541"/>
        <v>-1.9247758279138394</v>
      </c>
      <c r="FU148" s="184">
        <f t="shared" ca="1" si="542"/>
        <v>5.6772686123677314</v>
      </c>
      <c r="FV148" s="80">
        <f t="shared" si="543"/>
        <v>176.42409045860973</v>
      </c>
      <c r="FW148" s="80">
        <f t="shared" si="544"/>
        <v>8.3181201524454282E-2</v>
      </c>
      <c r="FX148" s="184">
        <f t="shared" si="545"/>
        <v>75.653120101178473</v>
      </c>
      <c r="FY148" s="184">
        <f t="shared" si="546"/>
        <v>315.13025633060101</v>
      </c>
      <c r="FZ148" s="184">
        <f t="shared" si="547"/>
        <v>1.6611494615586205E-3</v>
      </c>
      <c r="GA148" s="184">
        <f t="shared" si="548"/>
        <v>0.30765448764056774</v>
      </c>
      <c r="GB148" s="80">
        <f t="shared" si="549"/>
        <v>0.91451082169883091</v>
      </c>
      <c r="GC148" s="80">
        <f t="shared" si="550"/>
        <v>0.12881923667246203</v>
      </c>
      <c r="GD148" s="80">
        <f t="shared" si="551"/>
        <v>0.13047842465510509</v>
      </c>
      <c r="GE148" s="80">
        <f t="shared" si="552"/>
        <v>0.91825291690309574</v>
      </c>
      <c r="GF148" s="80">
        <f t="shared" si="553"/>
        <v>6.165625257237517E-2</v>
      </c>
      <c r="GG148" s="80">
        <f t="shared" si="554"/>
        <v>0.2029657557310045</v>
      </c>
      <c r="GH148" s="80">
        <f t="shared" si="555"/>
        <v>0.86952157534489494</v>
      </c>
      <c r="GI148" s="80">
        <f t="shared" si="556"/>
        <v>0.37867479339391519</v>
      </c>
      <c r="GJ148" s="80">
        <f t="shared" si="557"/>
        <v>-1.7351375680719375E-2</v>
      </c>
      <c r="GK148" s="80">
        <f t="shared" si="558"/>
        <v>3.1609506204447246E-2</v>
      </c>
      <c r="GL148" s="80">
        <f t="shared" si="559"/>
        <v>3.1609506204447246E-2</v>
      </c>
      <c r="GM148" s="80">
        <f t="shared" si="560"/>
        <v>0.17135624952655726</v>
      </c>
      <c r="GN148" s="80">
        <f t="shared" si="561"/>
        <v>5.3879672096721842E-2</v>
      </c>
      <c r="GO148" s="80">
        <f t="shared" si="562"/>
        <v>0.72306374164774456</v>
      </c>
      <c r="GP148" s="80">
        <f t="shared" si="563"/>
        <v>0.86201706358317687</v>
      </c>
      <c r="GQ148" s="80">
        <f t="shared" si="564"/>
        <v>4.438907938668997E-2</v>
      </c>
      <c r="GR148" s="80">
        <f t="shared" si="565"/>
        <v>440.12685078224314</v>
      </c>
      <c r="GS148" s="80">
        <f t="shared" si="566"/>
        <v>11.819597045337304</v>
      </c>
      <c r="GT148" s="80">
        <f t="shared" si="567"/>
        <v>2.2074287679325337</v>
      </c>
      <c r="GU148" s="80">
        <f t="shared" si="568"/>
        <v>9.0780508081225443E-6</v>
      </c>
      <c r="GV148" s="80">
        <f t="shared" si="569"/>
        <v>1852.2324581353269</v>
      </c>
      <c r="GW148" s="80">
        <f t="shared" si="570"/>
        <v>-8.0446790629860043E-3</v>
      </c>
      <c r="GX148" s="184">
        <f t="shared" ca="1" si="571"/>
        <v>21.51887097404007</v>
      </c>
      <c r="GY148" s="81" t="e">
        <f>#REF!</f>
        <v>#REF!</v>
      </c>
      <c r="GZ148" s="81" t="e">
        <f>#REF!</f>
        <v>#REF!</v>
      </c>
      <c r="HA148" s="81">
        <f t="shared" si="572"/>
        <v>5.8671749896227876</v>
      </c>
      <c r="HB148" s="81">
        <f t="shared" si="573"/>
        <v>4.7595286485956976</v>
      </c>
      <c r="HC148" s="81" t="e">
        <f t="shared" si="574"/>
        <v>#REF!</v>
      </c>
      <c r="HD148" s="80">
        <f t="shared" si="575"/>
        <v>440.12685078224314</v>
      </c>
      <c r="HE148" s="80">
        <f t="shared" si="576"/>
        <v>11.819597045337304</v>
      </c>
      <c r="HF148" s="81">
        <f t="shared" si="577"/>
        <v>-0.68283052120605703</v>
      </c>
      <c r="HG148" s="81"/>
      <c r="HH148" s="82">
        <f t="shared" si="578"/>
        <v>0.21107043445996854</v>
      </c>
      <c r="HI148" s="82">
        <f t="shared" si="579"/>
        <v>0.7769434137444664</v>
      </c>
      <c r="HJ148" s="82">
        <f t="shared" si="580"/>
        <v>4.438907938668997E-2</v>
      </c>
      <c r="HK148" s="82">
        <f t="shared" si="581"/>
        <v>0</v>
      </c>
      <c r="HL148" s="82">
        <f t="shared" si="582"/>
        <v>2.6830741888677484E-3</v>
      </c>
      <c r="HM148" s="82">
        <f t="shared" si="583"/>
        <v>0</v>
      </c>
      <c r="HN148" s="82">
        <f t="shared" si="584"/>
        <v>0</v>
      </c>
      <c r="HO148" s="82">
        <f t="shared" si="585"/>
        <v>4.9616007530360134E-2</v>
      </c>
      <c r="HP148" s="82">
        <f t="shared" si="586"/>
        <v>0.11387815866344847</v>
      </c>
      <c r="HQ148" s="82">
        <f t="shared" si="587"/>
        <v>0.21363104863717952</v>
      </c>
      <c r="HR148" s="82">
        <f t="shared" si="588"/>
        <v>0.58620331989912722</v>
      </c>
      <c r="HS148" s="82">
        <f t="shared" si="589"/>
        <v>0.15925251083173358</v>
      </c>
      <c r="HT148" s="82">
        <f t="shared" si="590"/>
        <v>7.3599303206787481E-2</v>
      </c>
      <c r="HU148" s="82">
        <f t="shared" si="591"/>
        <v>1.9994553823345584E-2</v>
      </c>
      <c r="HV148" s="82">
        <f t="shared" si="592"/>
        <v>4.438907938668997E-2</v>
      </c>
      <c r="HW148" s="82"/>
      <c r="HX148" s="186">
        <f t="shared" si="593"/>
        <v>-8.8141105899021352E-7</v>
      </c>
      <c r="HY148" s="186">
        <f t="shared" si="594"/>
        <v>1.6227144063240141E-12</v>
      </c>
      <c r="HZ148" s="186">
        <f t="shared" si="595"/>
        <v>2.7288256625531332E-5</v>
      </c>
      <c r="IA148" s="186">
        <f t="shared" si="596"/>
        <v>7.6334719265625705E-9</v>
      </c>
      <c r="IB148" s="82">
        <f t="shared" si="597"/>
        <v>2.2074287679325337</v>
      </c>
      <c r="IC148" s="82" t="e">
        <f t="shared" ca="1" si="598"/>
        <v>#REF!</v>
      </c>
      <c r="ID148" s="82" t="e">
        <f ca="1">ID$8+ID$9*IE148+ID$10*#REF!+ID$11*EW148/(EW148+EU148)</f>
        <v>#REF!</v>
      </c>
      <c r="IE148" s="82" t="e">
        <f t="shared" ca="1" si="599"/>
        <v>#REF!</v>
      </c>
      <c r="IF148" s="82" t="e">
        <f ca="1">IF$8+IF$9*IE148+IF$10*#REF!+IF$11*(EW148/(EW148+EU148))</f>
        <v>#REF!</v>
      </c>
      <c r="IG148" s="82" t="e">
        <f t="shared" ca="1" si="600"/>
        <v>#REF!</v>
      </c>
      <c r="IH148" s="184">
        <f t="shared" si="601"/>
        <v>8.3181201524454282E-2</v>
      </c>
      <c r="II148" s="187">
        <f t="shared" si="602"/>
        <v>-25</v>
      </c>
      <c r="IJ148" s="187"/>
      <c r="IK148" s="82">
        <f t="shared" si="603"/>
        <v>2.0753156305093423</v>
      </c>
      <c r="IL148" s="187">
        <f t="shared" si="604"/>
        <v>1852.2324581353269</v>
      </c>
      <c r="IM148" s="186">
        <f t="shared" si="605"/>
        <v>1.2570932255836606E-5</v>
      </c>
    </row>
    <row r="149" spans="1:247" ht="14" x14ac:dyDescent="0.2">
      <c r="A149" s="189" t="s">
        <v>234</v>
      </c>
      <c r="F149" s="193">
        <v>49.952193986044534</v>
      </c>
      <c r="G149" s="193">
        <v>1.6748855939234604</v>
      </c>
      <c r="H149" s="193">
        <v>17.337603602553148</v>
      </c>
      <c r="I149" s="193">
        <v>8.4230034872756843</v>
      </c>
      <c r="J149" s="193">
        <v>0.16241314850166888</v>
      </c>
      <c r="K149" s="193">
        <v>4.5171156927026654</v>
      </c>
      <c r="L149" s="193">
        <v>10.658362870422019</v>
      </c>
      <c r="M149" s="193">
        <v>3.8370106333519272</v>
      </c>
      <c r="N149" s="193">
        <v>2.0301643562708609</v>
      </c>
      <c r="O149" s="193">
        <v>0.58874766331854955</v>
      </c>
      <c r="P149" s="193">
        <v>0.81849896563549951</v>
      </c>
      <c r="Q149" s="194">
        <v>1.5</v>
      </c>
      <c r="R149" s="176">
        <f t="shared" ca="1" si="411"/>
        <v>7.3727933315528515</v>
      </c>
      <c r="T149" s="4">
        <v>47.581499999999998</v>
      </c>
      <c r="U149" s="4">
        <v>1.458</v>
      </c>
      <c r="V149" s="4">
        <v>5.617</v>
      </c>
      <c r="W149" s="4">
        <v>6.5705999999999998</v>
      </c>
      <c r="X149" s="4">
        <v>0.1062</v>
      </c>
      <c r="Y149" s="4">
        <v>13.648400000000001</v>
      </c>
      <c r="Z149" s="4">
        <v>23.123200000000001</v>
      </c>
      <c r="AA149" s="4">
        <v>0.28720000000000001</v>
      </c>
      <c r="AB149" s="4">
        <v>7.4000000000000003E-3</v>
      </c>
      <c r="AC149" s="4">
        <v>0.20660000000000001</v>
      </c>
      <c r="AE149" s="177">
        <f t="shared" ca="1" si="412"/>
        <v>1378.2697670815942</v>
      </c>
      <c r="AF149" s="178">
        <f t="shared" ca="1" si="413"/>
        <v>1105.1197670815941</v>
      </c>
      <c r="AG149" s="178">
        <f t="shared" ca="1" si="414"/>
        <v>3.7202081110731346</v>
      </c>
      <c r="AH149" s="175"/>
      <c r="AI149" s="179">
        <f t="shared" ca="1" si="415"/>
        <v>1418.116815079997</v>
      </c>
      <c r="AJ149" s="179">
        <f t="shared" ca="1" si="416"/>
        <v>3.3437171868991795</v>
      </c>
      <c r="AK149" s="179"/>
      <c r="AL149" s="179">
        <f t="shared" si="417"/>
        <v>1395.2654456029497</v>
      </c>
      <c r="AM149" s="179">
        <f t="shared" si="418"/>
        <v>1.8805133365218452</v>
      </c>
      <c r="AN149" s="180"/>
      <c r="AO149" s="179">
        <f t="shared" ca="1" si="419"/>
        <v>1366.5835275080576</v>
      </c>
      <c r="AP149" s="179">
        <f t="shared" ca="1" si="420"/>
        <v>1093.4335275080575</v>
      </c>
      <c r="AQ149" s="179">
        <f t="shared" ca="1" si="421"/>
        <v>1.4222579261603903</v>
      </c>
      <c r="AR149" s="179"/>
      <c r="AS149" s="179">
        <f t="shared" ca="1" si="422"/>
        <v>1388.1499508108052</v>
      </c>
      <c r="AT149" s="179">
        <f t="shared" ca="1" si="423"/>
        <v>1114.9999508108053</v>
      </c>
      <c r="AU149" s="181">
        <f t="shared" ca="1" si="424"/>
        <v>2.226379023969824</v>
      </c>
      <c r="AV149" s="80"/>
      <c r="AW149" s="181">
        <f t="shared" si="425"/>
        <v>1404.6003687678833</v>
      </c>
      <c r="AX149" s="181">
        <f t="shared" si="426"/>
        <v>1131.4503687678834</v>
      </c>
      <c r="AY149" s="181">
        <f t="shared" ca="1" si="427"/>
        <v>1418.116815079997</v>
      </c>
      <c r="AZ149" s="181">
        <f t="shared" ca="1" si="428"/>
        <v>1144.9668150799971</v>
      </c>
      <c r="BA149" s="181">
        <f t="shared" ca="1" si="429"/>
        <v>3.3437171868991795</v>
      </c>
      <c r="BB149" s="181"/>
      <c r="BC149" s="181">
        <f t="shared" si="430"/>
        <v>1395.2654456029497</v>
      </c>
      <c r="BD149" s="181">
        <f t="shared" si="431"/>
        <v>1.8805133365218452</v>
      </c>
      <c r="BE149" s="181">
        <f t="shared" si="432"/>
        <v>1122.1154456029499</v>
      </c>
      <c r="BF149" s="181"/>
      <c r="BG149" s="181">
        <f t="shared" ca="1" si="433"/>
        <v>3.815488968096997</v>
      </c>
      <c r="BH149" s="181">
        <f t="shared" ca="1" si="434"/>
        <v>6.3386180809926582</v>
      </c>
      <c r="BI149" s="181">
        <f t="shared" ca="1" si="435"/>
        <v>1102.5583346486551</v>
      </c>
      <c r="BJ149" s="181">
        <f t="shared" ca="1" si="436"/>
        <v>1124.7076311140468</v>
      </c>
      <c r="BK149" s="181">
        <f t="shared" ca="1" si="437"/>
        <v>1124.7076311140468</v>
      </c>
      <c r="BL149" s="181"/>
      <c r="BM149" s="181">
        <f t="shared" si="438"/>
        <v>1122.5376487613648</v>
      </c>
      <c r="BN149" s="180"/>
      <c r="BO149" s="182">
        <f t="shared" ca="1" si="439"/>
        <v>0.85459474324395157</v>
      </c>
      <c r="BP149" s="182">
        <f t="shared" ca="1" si="440"/>
        <v>0.80348858211535379</v>
      </c>
      <c r="BQ149" s="182">
        <f t="shared" ca="1" si="441"/>
        <v>6.4301252802618405E-2</v>
      </c>
      <c r="BR149" s="182">
        <f t="shared" ca="1" si="442"/>
        <v>1.1208685385592115E-2</v>
      </c>
      <c r="BS149" s="182">
        <f t="shared" ca="1" si="443"/>
        <v>1.7723094573248548E-2</v>
      </c>
      <c r="BT149" s="182">
        <f t="shared" ca="1" si="444"/>
        <v>8.1238534958588363E-2</v>
      </c>
      <c r="BU149" s="182">
        <f t="shared" si="445"/>
        <v>0.32699407506955769</v>
      </c>
      <c r="BV149" s="181">
        <f t="shared" ca="1" si="446"/>
        <v>1.304954224904959</v>
      </c>
      <c r="BW149" s="180"/>
      <c r="BX149" s="182">
        <f t="shared" si="447"/>
        <v>0.81990740412050489</v>
      </c>
      <c r="BY149" s="182">
        <f t="shared" si="448"/>
        <v>7.9092638214583733E-2</v>
      </c>
      <c r="BZ149" s="182">
        <f t="shared" si="449"/>
        <v>3.0439972717548246E-2</v>
      </c>
      <c r="CA149" s="182">
        <f t="shared" si="450"/>
        <v>2.1076322199345278E-2</v>
      </c>
      <c r="CB149" s="182">
        <f t="shared" si="451"/>
        <v>8.4305574475535286E-2</v>
      </c>
      <c r="CC149" s="182">
        <f t="shared" si="452"/>
        <v>3.0911219157784098E-3</v>
      </c>
      <c r="CD149" s="182">
        <f t="shared" si="453"/>
        <v>1.0379130336432958</v>
      </c>
      <c r="CE149" s="182">
        <f t="shared" si="454"/>
        <v>0.25817698254176358</v>
      </c>
      <c r="CF149" s="180"/>
      <c r="CG149" s="181">
        <f t="shared" ca="1" si="455"/>
        <v>2.1218485293788945</v>
      </c>
      <c r="CH149" s="181">
        <f t="shared" ca="1" si="456"/>
        <v>1.3137535664659126</v>
      </c>
      <c r="CI149" s="181">
        <f t="shared" ca="1" si="457"/>
        <v>8.0492934980919095</v>
      </c>
      <c r="CJ149" s="181">
        <f t="shared" ca="1" si="458"/>
        <v>1100.674019393311</v>
      </c>
      <c r="CK149" s="183">
        <f t="shared" ca="1" si="459"/>
        <v>0.26735686362717875</v>
      </c>
      <c r="CL149" s="79"/>
      <c r="CM149" s="181">
        <f t="shared" si="460"/>
        <v>-5.3146042326107319E-2</v>
      </c>
      <c r="CN149" s="181">
        <f t="shared" si="461"/>
        <v>-0.48437537369112876</v>
      </c>
      <c r="CO149" s="181">
        <f t="shared" ca="1" si="462"/>
        <v>633.76395258014747</v>
      </c>
      <c r="CP149" s="184"/>
      <c r="CQ149" s="80">
        <f t="shared" si="463"/>
        <v>0.83136849370042654</v>
      </c>
      <c r="CR149" s="80">
        <f t="shared" si="464"/>
        <v>2.0967836195880014E-2</v>
      </c>
      <c r="CS149" s="80">
        <f t="shared" si="465"/>
        <v>0.34008304356671959</v>
      </c>
      <c r="CT149" s="80">
        <f t="shared" si="466"/>
        <v>0.11723626357445445</v>
      </c>
      <c r="CU149" s="80">
        <f t="shared" si="467"/>
        <v>2.289524560375949E-3</v>
      </c>
      <c r="CV149" s="80">
        <f t="shared" si="468"/>
        <v>0.11207500155572754</v>
      </c>
      <c r="CW149" s="80">
        <f t="shared" si="469"/>
        <v>0.19006521112644345</v>
      </c>
      <c r="CX149" s="80">
        <f t="shared" si="470"/>
        <v>0.12381667416981995</v>
      </c>
      <c r="CY149" s="80">
        <f t="shared" si="471"/>
        <v>4.3105107568704851E-2</v>
      </c>
      <c r="CZ149" s="80">
        <f t="shared" si="472"/>
        <v>7.7467715185910039E-3</v>
      </c>
      <c r="DA149" s="80">
        <f t="shared" si="473"/>
        <v>1.153327131946567E-2</v>
      </c>
      <c r="DB149" s="80">
        <f t="shared" si="474"/>
        <v>1.8002871988566087</v>
      </c>
      <c r="DC149" s="80"/>
      <c r="DD149" s="80">
        <f t="shared" si="475"/>
        <v>0.4617977032933645</v>
      </c>
      <c r="DE149" s="80">
        <f t="shared" si="476"/>
        <v>1.1646939560086314E-2</v>
      </c>
      <c r="DF149" s="80">
        <f t="shared" si="477"/>
        <v>0.18890488350009477</v>
      </c>
      <c r="DG149" s="80">
        <f t="shared" si="478"/>
        <v>6.5120867186587272E-2</v>
      </c>
      <c r="DH149" s="80">
        <f t="shared" si="479"/>
        <v>1.271755174302224E-3</v>
      </c>
      <c r="DI149" s="80">
        <f t="shared" si="480"/>
        <v>6.225395682805953E-2</v>
      </c>
      <c r="DJ149" s="80">
        <f t="shared" si="481"/>
        <v>0.10557493895816007</v>
      </c>
      <c r="DK149" s="80">
        <f t="shared" si="482"/>
        <v>6.8776067645461181E-2</v>
      </c>
      <c r="DL149" s="80">
        <f t="shared" si="483"/>
        <v>2.3943461685491958E-2</v>
      </c>
      <c r="DM149" s="80">
        <f t="shared" si="484"/>
        <v>4.3030753779236463E-3</v>
      </c>
      <c r="DN149" s="80">
        <f t="shared" si="485"/>
        <v>6.4063507904686739E-3</v>
      </c>
      <c r="DO149" s="80">
        <f t="shared" si="486"/>
        <v>1.0000000000000002</v>
      </c>
      <c r="DP149" s="80">
        <f t="shared" si="487"/>
        <v>48.874616557586734</v>
      </c>
      <c r="DQ149" s="80">
        <f t="shared" si="488"/>
        <v>0.79191236312980262</v>
      </c>
      <c r="DR149" s="80">
        <f t="shared" si="489"/>
        <v>1.8252652768944951E-2</v>
      </c>
      <c r="DS149" s="80">
        <f t="shared" si="490"/>
        <v>5.5089691156422552E-2</v>
      </c>
      <c r="DT149" s="80">
        <f t="shared" si="491"/>
        <v>9.1453433992517361E-2</v>
      </c>
      <c r="DU149" s="80">
        <f t="shared" si="492"/>
        <v>1.4970925110132159E-3</v>
      </c>
      <c r="DV149" s="80">
        <f t="shared" si="493"/>
        <v>0.33863300284832426</v>
      </c>
      <c r="DW149" s="80">
        <f t="shared" si="494"/>
        <v>0.4123443668929016</v>
      </c>
      <c r="DX149" s="80">
        <f t="shared" si="495"/>
        <v>4.6338350632231292E-3</v>
      </c>
      <c r="DY149" s="80">
        <f t="shared" si="496"/>
        <v>7.8559599133721183E-5</v>
      </c>
      <c r="DZ149" s="80">
        <f t="shared" si="497"/>
        <v>1.3592266224205288E-3</v>
      </c>
      <c r="EA149" s="80">
        <f t="shared" si="498"/>
        <v>1.715254224584704</v>
      </c>
      <c r="EB149" s="80"/>
      <c r="EC149" s="80">
        <f t="shared" si="499"/>
        <v>1.5838247262596052</v>
      </c>
      <c r="ED149" s="80">
        <f t="shared" si="500"/>
        <v>3.6505305537889901E-2</v>
      </c>
      <c r="EE149" s="80">
        <f t="shared" si="501"/>
        <v>0.16526907346926767</v>
      </c>
      <c r="EF149" s="80">
        <f t="shared" si="502"/>
        <v>9.1453433992517361E-2</v>
      </c>
      <c r="EG149" s="80">
        <f t="shared" si="503"/>
        <v>1.4970925110132159E-3</v>
      </c>
      <c r="EH149" s="80">
        <f t="shared" si="504"/>
        <v>0.33863300284832426</v>
      </c>
      <c r="EI149" s="80">
        <f t="shared" si="505"/>
        <v>0.4123443668929016</v>
      </c>
      <c r="EJ149" s="80">
        <f t="shared" si="506"/>
        <v>4.6338350632231292E-3</v>
      </c>
      <c r="EK149" s="80">
        <f t="shared" si="507"/>
        <v>7.8559599133721183E-5</v>
      </c>
      <c r="EL149" s="80">
        <f t="shared" si="508"/>
        <v>4.0776798672615862E-3</v>
      </c>
      <c r="EM149" s="80">
        <f t="shared" si="509"/>
        <v>2.6383170760411376</v>
      </c>
      <c r="EN149" s="80">
        <f t="shared" si="510"/>
        <v>2.2741769950574531</v>
      </c>
      <c r="EO149" s="80"/>
      <c r="EP149" s="80">
        <f t="shared" si="511"/>
        <v>1.8009488783313812</v>
      </c>
      <c r="EQ149" s="80">
        <f t="shared" si="512"/>
        <v>4.1509763025906331E-2</v>
      </c>
      <c r="ER149" s="80">
        <f t="shared" si="513"/>
        <v>0.19905112166861882</v>
      </c>
      <c r="ES149" s="80">
        <f t="shared" si="514"/>
        <v>5.1516294916893524E-2</v>
      </c>
      <c r="ET149" s="80">
        <f t="shared" si="515"/>
        <v>0.25056741658551235</v>
      </c>
      <c r="EU149" s="80">
        <f t="shared" si="516"/>
        <v>0.20798129570478827</v>
      </c>
      <c r="EV149" s="80">
        <f t="shared" si="517"/>
        <v>3.4046533480190525E-3</v>
      </c>
      <c r="EW149" s="80">
        <f t="shared" si="518"/>
        <v>0.77011138484488406</v>
      </c>
      <c r="EX149" s="80">
        <f t="shared" si="519"/>
        <v>0.93774407322936693</v>
      </c>
      <c r="EY149" s="80">
        <f t="shared" si="520"/>
        <v>2.1076322199345278E-2</v>
      </c>
      <c r="EZ149" s="80">
        <f t="shared" si="521"/>
        <v>3.5731686618168827E-4</v>
      </c>
      <c r="FA149" s="80">
        <f t="shared" si="522"/>
        <v>6.1822438315568195E-3</v>
      </c>
      <c r="FB149" s="80">
        <f t="shared" si="523"/>
        <v>4.0398833479669412</v>
      </c>
      <c r="FC149" s="80">
        <f t="shared" si="524"/>
        <v>7.9409379067701097E-2</v>
      </c>
      <c r="FD149" s="80">
        <f t="shared" si="525"/>
        <v>0.11846881070072257</v>
      </c>
      <c r="FE149" s="80">
        <f t="shared" si="526"/>
        <v>2.1076322199345278E-2</v>
      </c>
      <c r="FF149" s="80">
        <f t="shared" si="527"/>
        <v>3.0439972717548246E-2</v>
      </c>
      <c r="FG149" s="80">
        <f t="shared" si="528"/>
        <v>8.4305574475535286E-2</v>
      </c>
      <c r="FH149" s="80">
        <f t="shared" si="529"/>
        <v>3.0911219157784098E-3</v>
      </c>
      <c r="FI149" s="184">
        <f t="shared" si="530"/>
        <v>0.81990740412050489</v>
      </c>
      <c r="FJ149" s="80">
        <f t="shared" si="531"/>
        <v>7.9092638214583733E-2</v>
      </c>
      <c r="FK149" s="80">
        <f t="shared" si="532"/>
        <v>1.0379130336432958</v>
      </c>
      <c r="FL149" s="80">
        <f t="shared" si="533"/>
        <v>0.81990740412050489</v>
      </c>
      <c r="FM149" s="80">
        <f t="shared" si="534"/>
        <v>2.029062772708961</v>
      </c>
      <c r="FN149" s="80">
        <f t="shared" si="535"/>
        <v>-3.6265854967128615</v>
      </c>
      <c r="FO149" s="80">
        <f t="shared" si="536"/>
        <v>-3.6265854967128615</v>
      </c>
      <c r="FP149" s="80">
        <f t="shared" si="537"/>
        <v>0.48874616557586731</v>
      </c>
      <c r="FQ149" s="185">
        <f t="shared" ca="1" si="538"/>
        <v>1418.116815079997</v>
      </c>
      <c r="FR149" s="185">
        <f t="shared" ca="1" si="539"/>
        <v>3.3437171868991795</v>
      </c>
      <c r="FS149" s="80">
        <f t="shared" ca="1" si="540"/>
        <v>0.14181168150799969</v>
      </c>
      <c r="FT149" s="184">
        <f t="shared" ca="1" si="541"/>
        <v>-0.75125992473877168</v>
      </c>
      <c r="FU149" s="184">
        <f t="shared" ca="1" si="542"/>
        <v>5.6815681670797593</v>
      </c>
      <c r="FV149" s="80">
        <f t="shared" si="543"/>
        <v>173.43552210046875</v>
      </c>
      <c r="FW149" s="80">
        <f t="shared" si="544"/>
        <v>3.514424836198899E-2</v>
      </c>
      <c r="FX149" s="184">
        <f t="shared" si="545"/>
        <v>78.73603393209055</v>
      </c>
      <c r="FY149" s="184">
        <f t="shared" si="546"/>
        <v>313.43724477667303</v>
      </c>
      <c r="FZ149" s="184">
        <f t="shared" si="547"/>
        <v>1.6611494615586205E-3</v>
      </c>
      <c r="GA149" s="184">
        <f t="shared" si="548"/>
        <v>0.25817698254176358</v>
      </c>
      <c r="GB149" s="80">
        <f t="shared" si="549"/>
        <v>0.96222504877673132</v>
      </c>
      <c r="GC149" s="80">
        <f t="shared" si="550"/>
        <v>0.17861768084205776</v>
      </c>
      <c r="GD149" s="80">
        <f t="shared" si="551"/>
        <v>0.13386734221440461</v>
      </c>
      <c r="GE149" s="80">
        <f t="shared" si="552"/>
        <v>0.90697394205720006</v>
      </c>
      <c r="GF149" s="80">
        <f t="shared" si="553"/>
        <v>-8.2906405752287693E-3</v>
      </c>
      <c r="GG149" s="80">
        <f t="shared" si="554"/>
        <v>0.12857191663708717</v>
      </c>
      <c r="GH149" s="80">
        <f t="shared" si="555"/>
        <v>0.86613265778559545</v>
      </c>
      <c r="GI149" s="80">
        <f t="shared" si="556"/>
        <v>0.26438279983605728</v>
      </c>
      <c r="GJ149" s="80">
        <f t="shared" si="557"/>
        <v>-4.8567978796481351E-3</v>
      </c>
      <c r="GK149" s="80">
        <f t="shared" si="558"/>
        <v>1.3038730651756231E-2</v>
      </c>
      <c r="GL149" s="80">
        <f t="shared" si="559"/>
        <v>1.3038730651756231E-2</v>
      </c>
      <c r="GM149" s="80">
        <f t="shared" si="560"/>
        <v>0.11553318598533094</v>
      </c>
      <c r="GN149" s="80">
        <f t="shared" si="561"/>
        <v>2.4736220571512452E-2</v>
      </c>
      <c r="GO149" s="80">
        <f t="shared" si="562"/>
        <v>0.74537516427337158</v>
      </c>
      <c r="GP149" s="80">
        <f t="shared" si="563"/>
        <v>0.93774407322936693</v>
      </c>
      <c r="GQ149" s="80">
        <f t="shared" si="564"/>
        <v>2.1076322199345278E-2</v>
      </c>
      <c r="GR149" s="80">
        <f t="shared" si="565"/>
        <v>440.80891552712046</v>
      </c>
      <c r="GS149" s="80">
        <f t="shared" si="566"/>
        <v>11.7416184781405</v>
      </c>
      <c r="GT149" s="80">
        <f t="shared" si="567"/>
        <v>2.2991795060694846</v>
      </c>
      <c r="GU149" s="80">
        <f t="shared" si="568"/>
        <v>9.455375718710755E-6</v>
      </c>
      <c r="GV149" s="80">
        <f t="shared" si="569"/>
        <v>1941.4514222649721</v>
      </c>
      <c r="GW149" s="80">
        <f t="shared" si="570"/>
        <v>-8.3236546961510133E-3</v>
      </c>
      <c r="GX149" s="184">
        <f t="shared" ca="1" si="571"/>
        <v>21.023918498091895</v>
      </c>
      <c r="GY149" s="81" t="e">
        <f>#REF!</f>
        <v>#REF!</v>
      </c>
      <c r="GZ149" s="81" t="e">
        <f>#REF!</f>
        <v>#REF!</v>
      </c>
      <c r="HA149" s="81">
        <f t="shared" si="572"/>
        <v>5.8671749896227876</v>
      </c>
      <c r="HB149" s="81">
        <f t="shared" si="573"/>
        <v>4.7595286485956976</v>
      </c>
      <c r="HC149" s="81" t="e">
        <f t="shared" si="574"/>
        <v>#REF!</v>
      </c>
      <c r="HD149" s="80">
        <f t="shared" si="575"/>
        <v>440.80891552712046</v>
      </c>
      <c r="HE149" s="80">
        <f t="shared" si="576"/>
        <v>11.7416184781405</v>
      </c>
      <c r="HF149" s="81">
        <f t="shared" si="577"/>
        <v>-0.33255447522932968</v>
      </c>
      <c r="HG149" s="81"/>
      <c r="HH149" s="82">
        <f t="shared" si="578"/>
        <v>0.13197656998510623</v>
      </c>
      <c r="HI149" s="82">
        <f t="shared" si="579"/>
        <v>0.77011138484488406</v>
      </c>
      <c r="HJ149" s="82">
        <f t="shared" si="580"/>
        <v>2.1076322199345278E-2</v>
      </c>
      <c r="HK149" s="82">
        <f t="shared" si="581"/>
        <v>0</v>
      </c>
      <c r="HL149" s="82">
        <f t="shared" si="582"/>
        <v>5.8333056868355819E-2</v>
      </c>
      <c r="HM149" s="82">
        <f t="shared" si="583"/>
        <v>0</v>
      </c>
      <c r="HN149" s="82">
        <f t="shared" si="584"/>
        <v>0</v>
      </c>
      <c r="HO149" s="82">
        <f t="shared" si="585"/>
        <v>5.1516294916893524E-2</v>
      </c>
      <c r="HP149" s="82">
        <f t="shared" si="586"/>
        <v>0.140718064800263</v>
      </c>
      <c r="HQ149" s="82">
        <f t="shared" si="587"/>
        <v>0.14630122182484839</v>
      </c>
      <c r="HR149" s="82">
        <f t="shared" si="588"/>
        <v>0.63062127019400716</v>
      </c>
      <c r="HS149" s="82">
        <f t="shared" si="589"/>
        <v>0.108071681366741</v>
      </c>
      <c r="HT149" s="82">
        <f t="shared" si="590"/>
        <v>3.5154978108244216E-2</v>
      </c>
      <c r="HU149" s="82">
        <f t="shared" si="591"/>
        <v>6.0246264630435054E-3</v>
      </c>
      <c r="HV149" s="82">
        <f t="shared" si="592"/>
        <v>2.1076322199345278E-2</v>
      </c>
      <c r="HW149" s="82"/>
      <c r="HX149" s="186">
        <f t="shared" si="593"/>
        <v>-8.8008954377540617E-7</v>
      </c>
      <c r="HY149" s="186">
        <f t="shared" si="594"/>
        <v>1.7312886283065703E-12</v>
      </c>
      <c r="HZ149" s="186">
        <f t="shared" si="595"/>
        <v>2.6871433189471209E-5</v>
      </c>
      <c r="IA149" s="186">
        <f t="shared" si="596"/>
        <v>7.5580178109206019E-9</v>
      </c>
      <c r="IB149" s="82">
        <f t="shared" si="597"/>
        <v>2.2991795060694846</v>
      </c>
      <c r="IC149" s="82" t="e">
        <f t="shared" ca="1" si="598"/>
        <v>#REF!</v>
      </c>
      <c r="ID149" s="82" t="e">
        <f ca="1">ID$8+ID$9*IE149+ID$10*#REF!+ID$11*EW149/(EW149+EU149)</f>
        <v>#REF!</v>
      </c>
      <c r="IE149" s="82" t="e">
        <f t="shared" ca="1" si="599"/>
        <v>#REF!</v>
      </c>
      <c r="IF149" s="82" t="e">
        <f ca="1">IF$8+IF$9*IE149+IF$10*#REF!+IF$11*(EW149/(EW149+EU149))</f>
        <v>#REF!</v>
      </c>
      <c r="IG149" s="82" t="e">
        <f t="shared" ca="1" si="600"/>
        <v>#REF!</v>
      </c>
      <c r="IH149" s="184">
        <f t="shared" si="601"/>
        <v>3.514424836198899E-2</v>
      </c>
      <c r="II149" s="187">
        <f t="shared" si="602"/>
        <v>-25</v>
      </c>
      <c r="IJ149" s="187"/>
      <c r="IK149" s="82">
        <f t="shared" si="603"/>
        <v>2.0709480509606495</v>
      </c>
      <c r="IL149" s="187">
        <f t="shared" si="604"/>
        <v>1941.4514222649721</v>
      </c>
      <c r="IM149" s="186">
        <f t="shared" si="605"/>
        <v>1.2067832375052326E-5</v>
      </c>
    </row>
    <row r="150" spans="1:247" ht="14" x14ac:dyDescent="0.2">
      <c r="A150" s="189" t="s">
        <v>234</v>
      </c>
      <c r="F150" s="193">
        <v>49.952193986044534</v>
      </c>
      <c r="G150" s="193">
        <v>1.6748855939234604</v>
      </c>
      <c r="H150" s="193">
        <v>17.337603602553148</v>
      </c>
      <c r="I150" s="193">
        <v>8.4230034872756843</v>
      </c>
      <c r="J150" s="193">
        <v>0.16241314850166888</v>
      </c>
      <c r="K150" s="193">
        <v>4.5171156927026654</v>
      </c>
      <c r="L150" s="193">
        <v>10.658362870422019</v>
      </c>
      <c r="M150" s="193">
        <v>3.8370106333519272</v>
      </c>
      <c r="N150" s="193">
        <v>2.0301643562708609</v>
      </c>
      <c r="O150" s="193">
        <v>0.58874766331854955</v>
      </c>
      <c r="P150" s="193">
        <v>0.81849896563549951</v>
      </c>
      <c r="Q150" s="194">
        <v>1.5</v>
      </c>
      <c r="R150" s="176">
        <f t="shared" ca="1" si="411"/>
        <v>8.9728861353810299</v>
      </c>
      <c r="T150" s="4">
        <v>46.6541</v>
      </c>
      <c r="U150" s="4">
        <v>1.6221000000000001</v>
      </c>
      <c r="V150" s="4">
        <v>6.2112999999999996</v>
      </c>
      <c r="W150" s="4">
        <v>7.0716000000000001</v>
      </c>
      <c r="X150" s="4">
        <v>0.1061</v>
      </c>
      <c r="Y150" s="4">
        <v>13.145899999999999</v>
      </c>
      <c r="Z150" s="4">
        <v>22.885400000000001</v>
      </c>
      <c r="AA150" s="4">
        <v>0.33929999999999999</v>
      </c>
      <c r="AB150" s="4">
        <v>6.8999999999999999E-3</v>
      </c>
      <c r="AC150" s="4">
        <v>0.22500000000000001</v>
      </c>
      <c r="AE150" s="177">
        <f t="shared" ca="1" si="412"/>
        <v>1391.4078883374941</v>
      </c>
      <c r="AF150" s="178">
        <f t="shared" ca="1" si="413"/>
        <v>1118.257888337494</v>
      </c>
      <c r="AG150" s="178">
        <f t="shared" ca="1" si="414"/>
        <v>4.852120748538038</v>
      </c>
      <c r="AH150" s="175"/>
      <c r="AI150" s="179">
        <f t="shared" ca="1" si="415"/>
        <v>1429.8064679323386</v>
      </c>
      <c r="AJ150" s="179">
        <f t="shared" ca="1" si="416"/>
        <v>4.6824531179089517</v>
      </c>
      <c r="AK150" s="179"/>
      <c r="AL150" s="179">
        <f t="shared" si="417"/>
        <v>1403.6699583702668</v>
      </c>
      <c r="AM150" s="179">
        <f t="shared" si="418"/>
        <v>2.8479139658006303</v>
      </c>
      <c r="AN150" s="180"/>
      <c r="AO150" s="179">
        <f t="shared" ca="1" si="419"/>
        <v>1380.9092512480902</v>
      </c>
      <c r="AP150" s="179">
        <f t="shared" ca="1" si="420"/>
        <v>1107.7592512480901</v>
      </c>
      <c r="AQ150" s="179">
        <f t="shared" ca="1" si="421"/>
        <v>2.8284047777198529</v>
      </c>
      <c r="AR150" s="179"/>
      <c r="AS150" s="179">
        <f t="shared" ca="1" si="422"/>
        <v>1399.5115112815681</v>
      </c>
      <c r="AT150" s="179">
        <f t="shared" ca="1" si="423"/>
        <v>1126.3615112815683</v>
      </c>
      <c r="AU150" s="181">
        <f t="shared" ca="1" si="424"/>
        <v>3.5337514554571579</v>
      </c>
      <c r="AV150" s="80"/>
      <c r="AW150" s="181">
        <f t="shared" si="425"/>
        <v>1414.5696939490085</v>
      </c>
      <c r="AX150" s="181">
        <f t="shared" si="426"/>
        <v>1141.4196939490084</v>
      </c>
      <c r="AY150" s="181">
        <f t="shared" ca="1" si="427"/>
        <v>1429.8064679323386</v>
      </c>
      <c r="AZ150" s="181">
        <f t="shared" ca="1" si="428"/>
        <v>1156.6564679323387</v>
      </c>
      <c r="BA150" s="181">
        <f t="shared" ca="1" si="429"/>
        <v>4.6824531179089517</v>
      </c>
      <c r="BB150" s="181"/>
      <c r="BC150" s="181">
        <f t="shared" si="430"/>
        <v>1403.6699583702668</v>
      </c>
      <c r="BD150" s="181">
        <f t="shared" si="431"/>
        <v>2.8479139658006303</v>
      </c>
      <c r="BE150" s="181">
        <f t="shared" si="432"/>
        <v>1130.519958370267</v>
      </c>
      <c r="BF150" s="181"/>
      <c r="BG150" s="181">
        <f t="shared" ca="1" si="433"/>
        <v>5.0440840551346007</v>
      </c>
      <c r="BH150" s="181">
        <f t="shared" ca="1" si="434"/>
        <v>7.3679709151828892</v>
      </c>
      <c r="BI150" s="181">
        <f t="shared" ca="1" si="435"/>
        <v>1116.466772654036</v>
      </c>
      <c r="BJ150" s="181">
        <f t="shared" ca="1" si="436"/>
        <v>1136.3754418432663</v>
      </c>
      <c r="BK150" s="181">
        <f t="shared" ca="1" si="437"/>
        <v>1136.3754418432663</v>
      </c>
      <c r="BL150" s="181"/>
      <c r="BM150" s="181">
        <f t="shared" si="438"/>
        <v>1127.4354818973143</v>
      </c>
      <c r="BN150" s="180"/>
      <c r="BO150" s="182">
        <f t="shared" ca="1" si="439"/>
        <v>0.82089894429342336</v>
      </c>
      <c r="BP150" s="182">
        <f t="shared" ca="1" si="440"/>
        <v>0.76986740281251853</v>
      </c>
      <c r="BQ150" s="182">
        <f t="shared" ca="1" si="441"/>
        <v>6.8779112151794622E-2</v>
      </c>
      <c r="BR150" s="182">
        <f t="shared" ca="1" si="442"/>
        <v>1.2413906363687674E-2</v>
      </c>
      <c r="BS150" s="182">
        <f t="shared" ca="1" si="443"/>
        <v>1.7726943259925281E-2</v>
      </c>
      <c r="BT150" s="182">
        <f t="shared" ca="1" si="444"/>
        <v>7.740039230479992E-2</v>
      </c>
      <c r="BU150" s="182">
        <f t="shared" si="445"/>
        <v>0.32699407506955769</v>
      </c>
      <c r="BV150" s="181">
        <f t="shared" ca="1" si="446"/>
        <v>1.2731818319622836</v>
      </c>
      <c r="BW150" s="180"/>
      <c r="BX150" s="182">
        <f t="shared" si="447"/>
        <v>0.80407334752781401</v>
      </c>
      <c r="BY150" s="182">
        <f t="shared" si="448"/>
        <v>8.4043892987404223E-2</v>
      </c>
      <c r="BZ150" s="182">
        <f t="shared" si="449"/>
        <v>3.1743371867187974E-2</v>
      </c>
      <c r="CA150" s="182">
        <f t="shared" si="450"/>
        <v>2.5068965507007747E-2</v>
      </c>
      <c r="CB150" s="182">
        <f t="shared" si="451"/>
        <v>9.5203077539651418E-2</v>
      </c>
      <c r="CC150" s="182">
        <f t="shared" si="452"/>
        <v>3.3893037704928802E-3</v>
      </c>
      <c r="CD150" s="182">
        <f t="shared" si="453"/>
        <v>1.0435219591995584</v>
      </c>
      <c r="CE150" s="182">
        <f t="shared" si="454"/>
        <v>0.2884839103626276</v>
      </c>
      <c r="CF150" s="180"/>
      <c r="CG150" s="181">
        <f t="shared" ca="1" si="455"/>
        <v>3.3302771389194277</v>
      </c>
      <c r="CH150" s="181">
        <f t="shared" ca="1" si="456"/>
        <v>2.1257466175537125</v>
      </c>
      <c r="CI150" s="181">
        <f t="shared" ca="1" si="457"/>
        <v>9.5780214114366675</v>
      </c>
      <c r="CJ150" s="181">
        <f t="shared" ca="1" si="458"/>
        <v>1102.4288434617779</v>
      </c>
      <c r="CK150" s="183">
        <f t="shared" ca="1" si="459"/>
        <v>0.27001963171404847</v>
      </c>
      <c r="CL150" s="79"/>
      <c r="CM150" s="181">
        <f t="shared" si="460"/>
        <v>0.29634125215372004</v>
      </c>
      <c r="CN150" s="181">
        <f t="shared" si="461"/>
        <v>-0.14736774708086089</v>
      </c>
      <c r="CO150" s="181">
        <f t="shared" ca="1" si="462"/>
        <v>623.46934441512292</v>
      </c>
      <c r="CP150" s="184"/>
      <c r="CQ150" s="80">
        <f t="shared" si="463"/>
        <v>0.83136849370042654</v>
      </c>
      <c r="CR150" s="80">
        <f t="shared" si="464"/>
        <v>2.0967836195880014E-2</v>
      </c>
      <c r="CS150" s="80">
        <f t="shared" si="465"/>
        <v>0.34008304356671959</v>
      </c>
      <c r="CT150" s="80">
        <f t="shared" si="466"/>
        <v>0.11723626357445445</v>
      </c>
      <c r="CU150" s="80">
        <f t="shared" si="467"/>
        <v>2.289524560375949E-3</v>
      </c>
      <c r="CV150" s="80">
        <f t="shared" si="468"/>
        <v>0.11207500155572754</v>
      </c>
      <c r="CW150" s="80">
        <f t="shared" si="469"/>
        <v>0.19006521112644345</v>
      </c>
      <c r="CX150" s="80">
        <f t="shared" si="470"/>
        <v>0.12381667416981995</v>
      </c>
      <c r="CY150" s="80">
        <f t="shared" si="471"/>
        <v>4.3105107568704851E-2</v>
      </c>
      <c r="CZ150" s="80">
        <f t="shared" si="472"/>
        <v>7.7467715185910039E-3</v>
      </c>
      <c r="DA150" s="80">
        <f t="shared" si="473"/>
        <v>1.153327131946567E-2</v>
      </c>
      <c r="DB150" s="80">
        <f t="shared" si="474"/>
        <v>1.8002871988566087</v>
      </c>
      <c r="DC150" s="80"/>
      <c r="DD150" s="80">
        <f t="shared" si="475"/>
        <v>0.4617977032933645</v>
      </c>
      <c r="DE150" s="80">
        <f t="shared" si="476"/>
        <v>1.1646939560086314E-2</v>
      </c>
      <c r="DF150" s="80">
        <f t="shared" si="477"/>
        <v>0.18890488350009477</v>
      </c>
      <c r="DG150" s="80">
        <f t="shared" si="478"/>
        <v>6.5120867186587272E-2</v>
      </c>
      <c r="DH150" s="80">
        <f t="shared" si="479"/>
        <v>1.271755174302224E-3</v>
      </c>
      <c r="DI150" s="80">
        <f t="shared" si="480"/>
        <v>6.225395682805953E-2</v>
      </c>
      <c r="DJ150" s="80">
        <f t="shared" si="481"/>
        <v>0.10557493895816007</v>
      </c>
      <c r="DK150" s="80">
        <f t="shared" si="482"/>
        <v>6.8776067645461181E-2</v>
      </c>
      <c r="DL150" s="80">
        <f t="shared" si="483"/>
        <v>2.3943461685491958E-2</v>
      </c>
      <c r="DM150" s="80">
        <f t="shared" si="484"/>
        <v>4.3030753779236463E-3</v>
      </c>
      <c r="DN150" s="80">
        <f t="shared" si="485"/>
        <v>6.4063507904686739E-3</v>
      </c>
      <c r="DO150" s="80">
        <f t="shared" si="486"/>
        <v>1.0000000000000002</v>
      </c>
      <c r="DP150" s="80">
        <f t="shared" si="487"/>
        <v>48.874616557586734</v>
      </c>
      <c r="DQ150" s="80">
        <f t="shared" si="488"/>
        <v>0.77647738261076527</v>
      </c>
      <c r="DR150" s="80">
        <f t="shared" si="489"/>
        <v>2.0307015127918798E-2</v>
      </c>
      <c r="DS150" s="80">
        <f t="shared" si="490"/>
        <v>6.0918390364943453E-2</v>
      </c>
      <c r="DT150" s="80">
        <f t="shared" si="491"/>
        <v>9.8426643506146438E-2</v>
      </c>
      <c r="DU150" s="80">
        <f t="shared" si="492"/>
        <v>1.4956828193832599E-3</v>
      </c>
      <c r="DV150" s="80">
        <f t="shared" si="493"/>
        <v>0.32616538144718688</v>
      </c>
      <c r="DW150" s="80">
        <f t="shared" si="494"/>
        <v>0.40810379939155528</v>
      </c>
      <c r="DX150" s="80">
        <f t="shared" si="495"/>
        <v>5.4744437219763492E-3</v>
      </c>
      <c r="DY150" s="80">
        <f t="shared" si="496"/>
        <v>7.3251518111172448E-5</v>
      </c>
      <c r="DZ150" s="80">
        <f t="shared" si="497"/>
        <v>1.4802806875344578E-3</v>
      </c>
      <c r="EA150" s="80">
        <f t="shared" si="498"/>
        <v>1.6989222711955214</v>
      </c>
      <c r="EB150" s="80"/>
      <c r="EC150" s="80">
        <f t="shared" si="499"/>
        <v>1.5529547652215305</v>
      </c>
      <c r="ED150" s="80">
        <f t="shared" si="500"/>
        <v>4.0614030255837597E-2</v>
      </c>
      <c r="EE150" s="80">
        <f t="shared" si="501"/>
        <v>0.18275517109483036</v>
      </c>
      <c r="EF150" s="80">
        <f t="shared" si="502"/>
        <v>9.8426643506146438E-2</v>
      </c>
      <c r="EG150" s="80">
        <f t="shared" si="503"/>
        <v>1.4956828193832599E-3</v>
      </c>
      <c r="EH150" s="80">
        <f t="shared" si="504"/>
        <v>0.32616538144718688</v>
      </c>
      <c r="EI150" s="80">
        <f t="shared" si="505"/>
        <v>0.40810379939155528</v>
      </c>
      <c r="EJ150" s="80">
        <f t="shared" si="506"/>
        <v>5.4744437219763492E-3</v>
      </c>
      <c r="EK150" s="80">
        <f t="shared" si="507"/>
        <v>7.3251518111172448E-5</v>
      </c>
      <c r="EL150" s="80">
        <f t="shared" si="508"/>
        <v>4.4408420626033734E-3</v>
      </c>
      <c r="EM150" s="80">
        <f t="shared" si="509"/>
        <v>2.6205040110391615</v>
      </c>
      <c r="EN150" s="80">
        <f t="shared" si="510"/>
        <v>2.2896358771916927</v>
      </c>
      <c r="EO150" s="80"/>
      <c r="EP150" s="80">
        <f t="shared" si="511"/>
        <v>1.7778504730535092</v>
      </c>
      <c r="EQ150" s="80">
        <f t="shared" si="512"/>
        <v>4.6495670395557333E-2</v>
      </c>
      <c r="ER150" s="80">
        <f t="shared" si="513"/>
        <v>0.22214952694649082</v>
      </c>
      <c r="ES150" s="80">
        <f t="shared" si="514"/>
        <v>5.681233737419572E-2</v>
      </c>
      <c r="ET150" s="80">
        <f t="shared" si="515"/>
        <v>0.27896186432068654</v>
      </c>
      <c r="EU150" s="80">
        <f t="shared" si="516"/>
        <v>0.22536117424322963</v>
      </c>
      <c r="EV150" s="80">
        <f t="shared" si="517"/>
        <v>3.4245690441591344E-3</v>
      </c>
      <c r="EW150" s="80">
        <f t="shared" si="518"/>
        <v>0.7467999592593928</v>
      </c>
      <c r="EX150" s="80">
        <f t="shared" si="519"/>
        <v>0.93440910070514627</v>
      </c>
      <c r="EY150" s="80">
        <f t="shared" si="520"/>
        <v>2.5068965507007747E-2</v>
      </c>
      <c r="EZ150" s="80">
        <f t="shared" si="521"/>
        <v>3.3543860785219498E-4</v>
      </c>
      <c r="FA150" s="80">
        <f t="shared" si="522"/>
        <v>6.7786075409857604E-3</v>
      </c>
      <c r="FB150" s="80">
        <f t="shared" si="523"/>
        <v>4.0454858226775263</v>
      </c>
      <c r="FC150" s="80">
        <f t="shared" si="524"/>
        <v>9.0636206747202408E-2</v>
      </c>
      <c r="FD150" s="80">
        <f t="shared" si="525"/>
        <v>0.134923194902969</v>
      </c>
      <c r="FE150" s="80">
        <f t="shared" si="526"/>
        <v>2.5068965507007747E-2</v>
      </c>
      <c r="FF150" s="80">
        <f t="shared" si="527"/>
        <v>3.1743371867187974E-2</v>
      </c>
      <c r="FG150" s="80">
        <f t="shared" si="528"/>
        <v>9.5203077539651418E-2</v>
      </c>
      <c r="FH150" s="80">
        <f t="shared" si="529"/>
        <v>3.3893037704928802E-3</v>
      </c>
      <c r="FI150" s="184">
        <f t="shared" si="530"/>
        <v>0.80407334752781401</v>
      </c>
      <c r="FJ150" s="80">
        <f t="shared" si="531"/>
        <v>8.4043892987404223E-2</v>
      </c>
      <c r="FK150" s="80">
        <f t="shared" si="532"/>
        <v>1.0435219591995581</v>
      </c>
      <c r="FL150" s="80">
        <f t="shared" si="533"/>
        <v>0.80407334752781401</v>
      </c>
      <c r="FM150" s="80">
        <f t="shared" si="534"/>
        <v>2.2025431801178246</v>
      </c>
      <c r="FN150" s="80">
        <f t="shared" si="535"/>
        <v>-3.4336041705124551</v>
      </c>
      <c r="FO150" s="80">
        <f t="shared" si="536"/>
        <v>-3.4336041705124551</v>
      </c>
      <c r="FP150" s="80">
        <f t="shared" si="537"/>
        <v>0.48874616557586731</v>
      </c>
      <c r="FQ150" s="185">
        <f t="shared" ca="1" si="538"/>
        <v>1429.8064679323386</v>
      </c>
      <c r="FR150" s="185">
        <f t="shared" ca="1" si="539"/>
        <v>4.6824531179089517</v>
      </c>
      <c r="FS150" s="80">
        <f t="shared" ca="1" si="540"/>
        <v>0.14298064679323386</v>
      </c>
      <c r="FT150" s="184">
        <f t="shared" ca="1" si="541"/>
        <v>-1.017131097637002</v>
      </c>
      <c r="FU150" s="184">
        <f t="shared" ca="1" si="542"/>
        <v>5.6816426068429449</v>
      </c>
      <c r="FV150" s="80">
        <f t="shared" si="543"/>
        <v>174.06819176388174</v>
      </c>
      <c r="FW150" s="80">
        <f t="shared" si="544"/>
        <v>3.393458415063845E-2</v>
      </c>
      <c r="FX150" s="184">
        <f t="shared" si="545"/>
        <v>76.818536919772711</v>
      </c>
      <c r="FY150" s="184">
        <f t="shared" si="546"/>
        <v>313.62332519479332</v>
      </c>
      <c r="FZ150" s="184">
        <f t="shared" si="547"/>
        <v>1.6611494615586205E-3</v>
      </c>
      <c r="GA150" s="184">
        <f t="shared" si="548"/>
        <v>0.2884839103626276</v>
      </c>
      <c r="GB150" s="80">
        <f t="shared" si="549"/>
        <v>0.96290263525631314</v>
      </c>
      <c r="GC150" s="80">
        <f t="shared" si="550"/>
        <v>0.20072282205794123</v>
      </c>
      <c r="GD150" s="80">
        <f t="shared" si="551"/>
        <v>0.13459983242450066</v>
      </c>
      <c r="GE150" s="80">
        <f t="shared" si="552"/>
        <v>0.89669199223024698</v>
      </c>
      <c r="GF150" s="80">
        <f t="shared" si="553"/>
        <v>-1.5167065474826935E-2</v>
      </c>
      <c r="GG150" s="80">
        <f t="shared" si="554"/>
        <v>0.13472496749602722</v>
      </c>
      <c r="GH150" s="80">
        <f t="shared" si="555"/>
        <v>0.86540016757549931</v>
      </c>
      <c r="GI150" s="80">
        <f t="shared" si="556"/>
        <v>0.26734818253276144</v>
      </c>
      <c r="GJ150" s="80">
        <f t="shared" si="557"/>
        <v>-4.9979412592814779E-3</v>
      </c>
      <c r="GK150" s="80">
        <f t="shared" si="558"/>
        <v>1.3242661560249851E-2</v>
      </c>
      <c r="GL150" s="80">
        <f t="shared" si="559"/>
        <v>1.3242661560249851E-2</v>
      </c>
      <c r="GM150" s="80">
        <f t="shared" si="560"/>
        <v>0.12148230593577737</v>
      </c>
      <c r="GN150" s="80">
        <f t="shared" si="561"/>
        <v>2.3854703183437007E-2</v>
      </c>
      <c r="GO150" s="80">
        <f t="shared" si="562"/>
        <v>0.72294525607595583</v>
      </c>
      <c r="GP150" s="80">
        <f t="shared" si="563"/>
        <v>0.93440910070514627</v>
      </c>
      <c r="GQ150" s="80">
        <f t="shared" si="564"/>
        <v>2.5068965507007747E-2</v>
      </c>
      <c r="GR150" s="80">
        <f t="shared" si="565"/>
        <v>440.86800939463905</v>
      </c>
      <c r="GS150" s="80">
        <f t="shared" si="566"/>
        <v>11.71480363511041</v>
      </c>
      <c r="GT150" s="80">
        <f t="shared" si="567"/>
        <v>2.3375192605928476</v>
      </c>
      <c r="GU150" s="80">
        <f t="shared" si="568"/>
        <v>9.6130479591880846E-6</v>
      </c>
      <c r="GV150" s="80">
        <f t="shared" si="569"/>
        <v>1978.1265440673878</v>
      </c>
      <c r="GW150" s="80">
        <f t="shared" si="570"/>
        <v>-8.4430790486170592E-3</v>
      </c>
      <c r="GX150" s="184">
        <f t="shared" ca="1" si="571"/>
        <v>22.552646411436655</v>
      </c>
      <c r="GY150" s="81" t="e">
        <f>#REF!</f>
        <v>#REF!</v>
      </c>
      <c r="GZ150" s="81" t="e">
        <f>#REF!</f>
        <v>#REF!</v>
      </c>
      <c r="HA150" s="81">
        <f t="shared" si="572"/>
        <v>5.8671749896227876</v>
      </c>
      <c r="HB150" s="81">
        <f t="shared" si="573"/>
        <v>4.7595286485956976</v>
      </c>
      <c r="HC150" s="81" t="e">
        <f t="shared" si="574"/>
        <v>#REF!</v>
      </c>
      <c r="HD150" s="80">
        <f t="shared" si="575"/>
        <v>440.86800939463905</v>
      </c>
      <c r="HE150" s="80">
        <f t="shared" si="576"/>
        <v>11.71480363511041</v>
      </c>
      <c r="HF150" s="81">
        <f t="shared" si="577"/>
        <v>2.0017976478953869E-2</v>
      </c>
      <c r="HG150" s="81"/>
      <c r="HH150" s="82">
        <f t="shared" si="578"/>
        <v>0.13814953654018636</v>
      </c>
      <c r="HI150" s="82">
        <f t="shared" si="579"/>
        <v>0.7467999592593928</v>
      </c>
      <c r="HJ150" s="82">
        <f t="shared" si="580"/>
        <v>2.5068965507007747E-2</v>
      </c>
      <c r="HK150" s="82">
        <f t="shared" si="581"/>
        <v>0</v>
      </c>
      <c r="HL150" s="82">
        <f t="shared" si="582"/>
        <v>6.5567241240194668E-2</v>
      </c>
      <c r="HM150" s="82">
        <f t="shared" si="583"/>
        <v>0</v>
      </c>
      <c r="HN150" s="82">
        <f t="shared" si="584"/>
        <v>0</v>
      </c>
      <c r="HO150" s="82">
        <f t="shared" si="585"/>
        <v>5.681233737419572E-2</v>
      </c>
      <c r="HP150" s="82">
        <f t="shared" si="586"/>
        <v>0.15658228570629615</v>
      </c>
      <c r="HQ150" s="82">
        <f t="shared" si="587"/>
        <v>0.15611007994909809</v>
      </c>
      <c r="HR150" s="82">
        <f t="shared" si="588"/>
        <v>0.60106867475468118</v>
      </c>
      <c r="HS150" s="82">
        <f t="shared" si="589"/>
        <v>0.11119089900397423</v>
      </c>
      <c r="HT150" s="82">
        <f t="shared" si="590"/>
        <v>3.4196051464533306E-2</v>
      </c>
      <c r="HU150" s="82">
        <f t="shared" si="591"/>
        <v>6.3258823233126992E-3</v>
      </c>
      <c r="HV150" s="82">
        <f t="shared" si="592"/>
        <v>2.5068965507007747E-2</v>
      </c>
      <c r="HW150" s="82"/>
      <c r="HX150" s="186">
        <f t="shared" si="593"/>
        <v>-8.8049020604471955E-7</v>
      </c>
      <c r="HY150" s="186">
        <f t="shared" si="594"/>
        <v>1.7438352260579346E-12</v>
      </c>
      <c r="HZ150" s="186">
        <f t="shared" si="595"/>
        <v>2.673897498127176E-5</v>
      </c>
      <c r="IA150" s="186">
        <f t="shared" si="596"/>
        <v>7.4660951322508715E-9</v>
      </c>
      <c r="IB150" s="82">
        <f t="shared" si="597"/>
        <v>2.3375192605928476</v>
      </c>
      <c r="IC150" s="82" t="e">
        <f t="shared" ca="1" si="598"/>
        <v>#REF!</v>
      </c>
      <c r="ID150" s="82" t="e">
        <f ca="1">ID$8+ID$9*IE150+ID$10*#REF!+ID$11*EW150/(EW150+EU150)</f>
        <v>#REF!</v>
      </c>
      <c r="IE150" s="82" t="e">
        <f t="shared" ca="1" si="599"/>
        <v>#REF!</v>
      </c>
      <c r="IF150" s="82" t="e">
        <f ca="1">IF$8+IF$9*IE150+IF$10*#REF!+IF$11*(EW150/(EW150+EU150))</f>
        <v>#REF!</v>
      </c>
      <c r="IG150" s="82" t="e">
        <f t="shared" ca="1" si="600"/>
        <v>#REF!</v>
      </c>
      <c r="IH150" s="184">
        <f t="shared" si="601"/>
        <v>3.393458415063845E-2</v>
      </c>
      <c r="II150" s="187">
        <f t="shared" si="602"/>
        <v>-25</v>
      </c>
      <c r="IJ150" s="187"/>
      <c r="IK150" s="82">
        <f t="shared" si="603"/>
        <v>2.0694461516025342</v>
      </c>
      <c r="IL150" s="187">
        <f t="shared" si="604"/>
        <v>1978.1265440673878</v>
      </c>
      <c r="IM150" s="186">
        <f t="shared" si="605"/>
        <v>1.1857602721082552E-5</v>
      </c>
    </row>
    <row r="151" spans="1:247" ht="14" x14ac:dyDescent="0.2">
      <c r="A151" s="189" t="s">
        <v>234</v>
      </c>
      <c r="F151" s="193">
        <v>49.952193986044534</v>
      </c>
      <c r="G151" s="193">
        <v>1.6748855939234604</v>
      </c>
      <c r="H151" s="193">
        <v>17.337603602553148</v>
      </c>
      <c r="I151" s="193">
        <v>8.4230034872756843</v>
      </c>
      <c r="J151" s="193">
        <v>0.16241314850166888</v>
      </c>
      <c r="K151" s="193">
        <v>4.5171156927026654</v>
      </c>
      <c r="L151" s="193">
        <v>10.658362870422019</v>
      </c>
      <c r="M151" s="193">
        <v>3.8370106333519272</v>
      </c>
      <c r="N151" s="193">
        <v>2.0301643562708609</v>
      </c>
      <c r="O151" s="193">
        <v>0.58874766331854955</v>
      </c>
      <c r="P151" s="193">
        <v>0.81849896563549951</v>
      </c>
      <c r="Q151" s="194">
        <v>1.5</v>
      </c>
      <c r="R151" s="176">
        <f t="shared" ca="1" si="411"/>
        <v>8.6244562729361895</v>
      </c>
      <c r="T151" s="4">
        <v>45.931199999999997</v>
      </c>
      <c r="U151" s="4">
        <v>1.7828999999999999</v>
      </c>
      <c r="V151" s="4">
        <v>6.8300999999999998</v>
      </c>
      <c r="W151" s="4">
        <v>7.3034999999999997</v>
      </c>
      <c r="X151" s="4">
        <v>0.1046</v>
      </c>
      <c r="Y151" s="4">
        <v>12.8637</v>
      </c>
      <c r="Z151" s="4">
        <v>22.8245</v>
      </c>
      <c r="AA151" s="4">
        <v>0.32369999999999999</v>
      </c>
      <c r="AB151" s="4">
        <v>1.9599999999999999E-2</v>
      </c>
      <c r="AC151" s="4">
        <v>0.15920000000000001</v>
      </c>
      <c r="AE151" s="177">
        <f t="shared" ca="1" si="412"/>
        <v>1391.3915767923038</v>
      </c>
      <c r="AF151" s="178">
        <f t="shared" ca="1" si="413"/>
        <v>1118.2415767923039</v>
      </c>
      <c r="AG151" s="178">
        <f t="shared" ca="1" si="414"/>
        <v>4.6839214272318301</v>
      </c>
      <c r="AH151" s="175"/>
      <c r="AI151" s="179">
        <f t="shared" ca="1" si="415"/>
        <v>1427.6592640254321</v>
      </c>
      <c r="AJ151" s="179">
        <f t="shared" ca="1" si="416"/>
        <v>4.3725828530717559</v>
      </c>
      <c r="AK151" s="179"/>
      <c r="AL151" s="179">
        <f t="shared" si="417"/>
        <v>1403.4504416193636</v>
      </c>
      <c r="AM151" s="179">
        <f t="shared" si="418"/>
        <v>2.6332588256040892</v>
      </c>
      <c r="AN151" s="180"/>
      <c r="AO151" s="179">
        <f t="shared" ca="1" si="419"/>
        <v>1380.5521401853071</v>
      </c>
      <c r="AP151" s="179">
        <f t="shared" ca="1" si="420"/>
        <v>1107.402140185307</v>
      </c>
      <c r="AQ151" s="179">
        <f t="shared" ca="1" si="421"/>
        <v>2.5939480104176686</v>
      </c>
      <c r="AR151" s="179"/>
      <c r="AS151" s="179">
        <f t="shared" ca="1" si="422"/>
        <v>1396.6093263365503</v>
      </c>
      <c r="AT151" s="179">
        <f t="shared" ca="1" si="423"/>
        <v>1123.4593263365505</v>
      </c>
      <c r="AU151" s="181">
        <f t="shared" ca="1" si="424"/>
        <v>3.2002229946538554</v>
      </c>
      <c r="AV151" s="80"/>
      <c r="AW151" s="181">
        <f t="shared" si="425"/>
        <v>1413.1658862731483</v>
      </c>
      <c r="AX151" s="181">
        <f t="shared" si="426"/>
        <v>1140.0158862731482</v>
      </c>
      <c r="AY151" s="181">
        <f t="shared" ca="1" si="427"/>
        <v>1427.6592640254321</v>
      </c>
      <c r="AZ151" s="181">
        <f t="shared" ca="1" si="428"/>
        <v>1154.509264025432</v>
      </c>
      <c r="BA151" s="181">
        <f t="shared" ca="1" si="429"/>
        <v>4.3725828530717559</v>
      </c>
      <c r="BB151" s="181"/>
      <c r="BC151" s="181">
        <f t="shared" si="430"/>
        <v>1403.4504416193636</v>
      </c>
      <c r="BD151" s="181">
        <f t="shared" si="431"/>
        <v>2.6332588256040892</v>
      </c>
      <c r="BE151" s="181">
        <f t="shared" si="432"/>
        <v>1130.3004416193635</v>
      </c>
      <c r="BF151" s="181"/>
      <c r="BG151" s="181">
        <f t="shared" ca="1" si="433"/>
        <v>4.8074222635245203</v>
      </c>
      <c r="BH151" s="181">
        <f t="shared" ca="1" si="434"/>
        <v>7.182543399312614</v>
      </c>
      <c r="BI151" s="181">
        <f t="shared" ca="1" si="435"/>
        <v>1115.7720443092935</v>
      </c>
      <c r="BJ151" s="181">
        <f t="shared" ca="1" si="436"/>
        <v>1133.6713443944604</v>
      </c>
      <c r="BK151" s="181">
        <f t="shared" ca="1" si="437"/>
        <v>1133.6713443944604</v>
      </c>
      <c r="BL151" s="181"/>
      <c r="BM151" s="181">
        <f t="shared" si="438"/>
        <v>1126.3457434868296</v>
      </c>
      <c r="BN151" s="180"/>
      <c r="BO151" s="182">
        <f t="shared" ca="1" si="439"/>
        <v>0.81909685339480531</v>
      </c>
      <c r="BP151" s="182">
        <f t="shared" ca="1" si="440"/>
        <v>0.77328165074514332</v>
      </c>
      <c r="BQ151" s="182">
        <f t="shared" ca="1" si="441"/>
        <v>7.4435512164624476E-2</v>
      </c>
      <c r="BR151" s="182">
        <f t="shared" ca="1" si="442"/>
        <v>1.3268594399263986E-2</v>
      </c>
      <c r="BS151" s="182">
        <f t="shared" ca="1" si="443"/>
        <v>1.7726031738507064E-2</v>
      </c>
      <c r="BT151" s="182">
        <f t="shared" ca="1" si="444"/>
        <v>7.4992724351980636E-2</v>
      </c>
      <c r="BU151" s="182">
        <f t="shared" si="445"/>
        <v>0.32699407506955769</v>
      </c>
      <c r="BV151" s="181">
        <f t="shared" ca="1" si="446"/>
        <v>1.2806985884690771</v>
      </c>
      <c r="BW151" s="180"/>
      <c r="BX151" s="182">
        <f t="shared" si="447"/>
        <v>0.79055753783825777</v>
      </c>
      <c r="BY151" s="182">
        <f t="shared" si="448"/>
        <v>8.7979903348362531E-2</v>
      </c>
      <c r="BZ151" s="182">
        <f t="shared" si="449"/>
        <v>3.9464553557621601E-2</v>
      </c>
      <c r="CA151" s="182">
        <f t="shared" si="450"/>
        <v>2.3990767778736016E-2</v>
      </c>
      <c r="CB151" s="182">
        <f t="shared" si="451"/>
        <v>0.10239388550455324</v>
      </c>
      <c r="CC151" s="182">
        <f t="shared" si="452"/>
        <v>2.4055807205207503E-3</v>
      </c>
      <c r="CD151" s="182">
        <f t="shared" si="453"/>
        <v>1.0467922287480518</v>
      </c>
      <c r="CE151" s="182">
        <f t="shared" si="454"/>
        <v>0.30448041567553691</v>
      </c>
      <c r="CF151" s="180"/>
      <c r="CG151" s="181">
        <f t="shared" ca="1" si="455"/>
        <v>3.7536505946145553</v>
      </c>
      <c r="CH151" s="181">
        <f t="shared" ca="1" si="456"/>
        <v>1.7440596667837625</v>
      </c>
      <c r="CI151" s="181">
        <f t="shared" ca="1" si="457"/>
        <v>10.156184735182372</v>
      </c>
      <c r="CJ151" s="181">
        <f t="shared" ca="1" si="458"/>
        <v>1094.5728229714464</v>
      </c>
      <c r="CK151" s="183">
        <f t="shared" ca="1" si="459"/>
        <v>0.26953182239407969</v>
      </c>
      <c r="CL151" s="79"/>
      <c r="CM151" s="181">
        <f t="shared" si="460"/>
        <v>0.67601427567818362</v>
      </c>
      <c r="CN151" s="181">
        <f t="shared" si="461"/>
        <v>0.22533767699636076</v>
      </c>
      <c r="CO151" s="181">
        <f t="shared" ca="1" si="462"/>
        <v>617.52110089639166</v>
      </c>
      <c r="CP151" s="184"/>
      <c r="CQ151" s="80">
        <f t="shared" si="463"/>
        <v>0.83136849370042654</v>
      </c>
      <c r="CR151" s="80">
        <f t="shared" si="464"/>
        <v>2.0967836195880014E-2</v>
      </c>
      <c r="CS151" s="80">
        <f t="shared" si="465"/>
        <v>0.34008304356671959</v>
      </c>
      <c r="CT151" s="80">
        <f t="shared" si="466"/>
        <v>0.11723626357445445</v>
      </c>
      <c r="CU151" s="80">
        <f t="shared" si="467"/>
        <v>2.289524560375949E-3</v>
      </c>
      <c r="CV151" s="80">
        <f t="shared" si="468"/>
        <v>0.11207500155572754</v>
      </c>
      <c r="CW151" s="80">
        <f t="shared" si="469"/>
        <v>0.19006521112644345</v>
      </c>
      <c r="CX151" s="80">
        <f t="shared" si="470"/>
        <v>0.12381667416981995</v>
      </c>
      <c r="CY151" s="80">
        <f t="shared" si="471"/>
        <v>4.3105107568704851E-2</v>
      </c>
      <c r="CZ151" s="80">
        <f t="shared" si="472"/>
        <v>7.7467715185910039E-3</v>
      </c>
      <c r="DA151" s="80">
        <f t="shared" si="473"/>
        <v>1.153327131946567E-2</v>
      </c>
      <c r="DB151" s="80">
        <f t="shared" si="474"/>
        <v>1.8002871988566087</v>
      </c>
      <c r="DC151" s="80"/>
      <c r="DD151" s="80">
        <f t="shared" si="475"/>
        <v>0.4617977032933645</v>
      </c>
      <c r="DE151" s="80">
        <f t="shared" si="476"/>
        <v>1.1646939560086314E-2</v>
      </c>
      <c r="DF151" s="80">
        <f t="shared" si="477"/>
        <v>0.18890488350009477</v>
      </c>
      <c r="DG151" s="80">
        <f t="shared" si="478"/>
        <v>6.5120867186587272E-2</v>
      </c>
      <c r="DH151" s="80">
        <f t="shared" si="479"/>
        <v>1.271755174302224E-3</v>
      </c>
      <c r="DI151" s="80">
        <f t="shared" si="480"/>
        <v>6.225395682805953E-2</v>
      </c>
      <c r="DJ151" s="80">
        <f t="shared" si="481"/>
        <v>0.10557493895816007</v>
      </c>
      <c r="DK151" s="80">
        <f t="shared" si="482"/>
        <v>6.8776067645461181E-2</v>
      </c>
      <c r="DL151" s="80">
        <f t="shared" si="483"/>
        <v>2.3943461685491958E-2</v>
      </c>
      <c r="DM151" s="80">
        <f t="shared" si="484"/>
        <v>4.3030753779236463E-3</v>
      </c>
      <c r="DN151" s="80">
        <f t="shared" si="485"/>
        <v>6.4063507904686739E-3</v>
      </c>
      <c r="DO151" s="80">
        <f t="shared" si="486"/>
        <v>1.0000000000000002</v>
      </c>
      <c r="DP151" s="80">
        <f t="shared" si="487"/>
        <v>48.874616557586734</v>
      </c>
      <c r="DQ151" s="80">
        <f t="shared" si="488"/>
        <v>0.76444595343542321</v>
      </c>
      <c r="DR151" s="80">
        <f t="shared" si="489"/>
        <v>2.2320064898320956E-2</v>
      </c>
      <c r="DS151" s="80">
        <f t="shared" si="490"/>
        <v>6.6987377526701392E-2</v>
      </c>
      <c r="DT151" s="80">
        <f t="shared" si="491"/>
        <v>0.1016543626402993</v>
      </c>
      <c r="DU151" s="80">
        <f t="shared" si="492"/>
        <v>1.4745374449339206E-3</v>
      </c>
      <c r="DV151" s="80">
        <f t="shared" si="493"/>
        <v>0.31916366451305561</v>
      </c>
      <c r="DW151" s="80">
        <f t="shared" si="494"/>
        <v>0.40701780039730806</v>
      </c>
      <c r="DX151" s="80">
        <f t="shared" si="495"/>
        <v>5.2227451600464023E-3</v>
      </c>
      <c r="DY151" s="80">
        <f t="shared" si="496"/>
        <v>2.0807677608391015E-4</v>
      </c>
      <c r="DZ151" s="80">
        <f t="shared" si="497"/>
        <v>1.0473808242466029E-3</v>
      </c>
      <c r="EA151" s="80">
        <f t="shared" si="498"/>
        <v>1.6895419636164193</v>
      </c>
      <c r="EB151" s="80"/>
      <c r="EC151" s="80">
        <f t="shared" si="499"/>
        <v>1.5288919068708464</v>
      </c>
      <c r="ED151" s="80">
        <f t="shared" si="500"/>
        <v>4.4640129796641913E-2</v>
      </c>
      <c r="EE151" s="80">
        <f t="shared" si="501"/>
        <v>0.20096213258010417</v>
      </c>
      <c r="EF151" s="80">
        <f t="shared" si="502"/>
        <v>0.1016543626402993</v>
      </c>
      <c r="EG151" s="80">
        <f t="shared" si="503"/>
        <v>1.4745374449339206E-3</v>
      </c>
      <c r="EH151" s="80">
        <f t="shared" si="504"/>
        <v>0.31916366451305561</v>
      </c>
      <c r="EI151" s="80">
        <f t="shared" si="505"/>
        <v>0.40701780039730806</v>
      </c>
      <c r="EJ151" s="80">
        <f t="shared" si="506"/>
        <v>5.2227451600464023E-3</v>
      </c>
      <c r="EK151" s="80">
        <f t="shared" si="507"/>
        <v>2.0807677608391015E-4</v>
      </c>
      <c r="EL151" s="80">
        <f t="shared" si="508"/>
        <v>3.1421424727398088E-3</v>
      </c>
      <c r="EM151" s="80">
        <f t="shared" si="509"/>
        <v>2.6123774986520596</v>
      </c>
      <c r="EN151" s="80">
        <f t="shared" si="510"/>
        <v>2.2967584137805095</v>
      </c>
      <c r="EO151" s="80"/>
      <c r="EP151" s="80">
        <f t="shared" si="511"/>
        <v>1.7557476754332719</v>
      </c>
      <c r="EQ151" s="80">
        <f t="shared" si="512"/>
        <v>5.1263796851345668E-2</v>
      </c>
      <c r="ER151" s="80">
        <f t="shared" si="513"/>
        <v>0.24425232456672807</v>
      </c>
      <c r="ES151" s="80">
        <f t="shared" si="514"/>
        <v>6.3455321336357617E-2</v>
      </c>
      <c r="ET151" s="80">
        <f t="shared" si="515"/>
        <v>0.30770764590308569</v>
      </c>
      <c r="EU151" s="80">
        <f t="shared" si="516"/>
        <v>0.23347551269160249</v>
      </c>
      <c r="EV151" s="80">
        <f t="shared" si="517"/>
        <v>3.3866562830863968E-3</v>
      </c>
      <c r="EW151" s="80">
        <f t="shared" si="518"/>
        <v>0.73304183184338034</v>
      </c>
      <c r="EX151" s="80">
        <f t="shared" si="519"/>
        <v>0.93482155762095331</v>
      </c>
      <c r="EY151" s="80">
        <f t="shared" si="520"/>
        <v>2.3990767778736016E-2</v>
      </c>
      <c r="EZ151" s="80">
        <f t="shared" si="521"/>
        <v>9.5580417236608743E-4</v>
      </c>
      <c r="FA151" s="80">
        <f t="shared" si="522"/>
        <v>4.8111614410415006E-3</v>
      </c>
      <c r="FB151" s="80">
        <f t="shared" si="523"/>
        <v>4.0492024100188697</v>
      </c>
      <c r="FC151" s="80">
        <f t="shared" si="524"/>
        <v>9.7449015865373606E-2</v>
      </c>
      <c r="FD151" s="80">
        <f t="shared" si="525"/>
        <v>0.14581363449886986</v>
      </c>
      <c r="FE151" s="80">
        <f t="shared" si="526"/>
        <v>2.3990767778736016E-2</v>
      </c>
      <c r="FF151" s="80">
        <f t="shared" si="527"/>
        <v>3.9464553557621601E-2</v>
      </c>
      <c r="FG151" s="80">
        <f t="shared" si="528"/>
        <v>0.10239388550455324</v>
      </c>
      <c r="FH151" s="80">
        <f t="shared" si="529"/>
        <v>2.4055807205207503E-3</v>
      </c>
      <c r="FI151" s="184">
        <f t="shared" si="530"/>
        <v>0.79055753783825777</v>
      </c>
      <c r="FJ151" s="80">
        <f t="shared" si="531"/>
        <v>8.7979903348362531E-2</v>
      </c>
      <c r="FK151" s="80">
        <f t="shared" si="532"/>
        <v>1.046792228748052</v>
      </c>
      <c r="FL151" s="80">
        <f t="shared" si="533"/>
        <v>0.79055753783825777</v>
      </c>
      <c r="FM151" s="80">
        <f t="shared" si="534"/>
        <v>2.1585816134341962</v>
      </c>
      <c r="FN151" s="80">
        <f t="shared" si="535"/>
        <v>-3.4606136845496072</v>
      </c>
      <c r="FO151" s="80">
        <f t="shared" si="536"/>
        <v>-3.4606136845496072</v>
      </c>
      <c r="FP151" s="80">
        <f t="shared" si="537"/>
        <v>0.48874616557586731</v>
      </c>
      <c r="FQ151" s="185">
        <f t="shared" ca="1" si="538"/>
        <v>1427.6592640254321</v>
      </c>
      <c r="FR151" s="185">
        <f t="shared" ca="1" si="539"/>
        <v>4.3725828530717559</v>
      </c>
      <c r="FS151" s="80">
        <f t="shared" ca="1" si="540"/>
        <v>0.14276592640254321</v>
      </c>
      <c r="FT151" s="184">
        <f t="shared" ca="1" si="541"/>
        <v>-0.83277848742693539</v>
      </c>
      <c r="FU151" s="184">
        <f t="shared" ca="1" si="542"/>
        <v>5.6835386768039049</v>
      </c>
      <c r="FV151" s="80">
        <f t="shared" si="543"/>
        <v>173.91742434390545</v>
      </c>
      <c r="FW151" s="80">
        <f t="shared" si="544"/>
        <v>3.3443438721083164E-2</v>
      </c>
      <c r="FX151" s="184">
        <f t="shared" si="545"/>
        <v>75.843629293177983</v>
      </c>
      <c r="FY151" s="184">
        <f t="shared" si="546"/>
        <v>313.61749634336553</v>
      </c>
      <c r="FZ151" s="184">
        <f t="shared" si="547"/>
        <v>1.6611494615586205E-3</v>
      </c>
      <c r="GA151" s="184">
        <f t="shared" si="548"/>
        <v>0.30448041567553691</v>
      </c>
      <c r="GB151" s="80">
        <f t="shared" si="549"/>
        <v>0.96219898168277573</v>
      </c>
      <c r="GC151" s="80">
        <f t="shared" si="550"/>
        <v>0.21697929549411837</v>
      </c>
      <c r="GD151" s="80">
        <f t="shared" si="551"/>
        <v>0.13509413841510431</v>
      </c>
      <c r="GE151" s="80">
        <f t="shared" si="552"/>
        <v>0.8852808818122968</v>
      </c>
      <c r="GF151" s="80">
        <f t="shared" si="553"/>
        <v>-1.6212553142687547E-2</v>
      </c>
      <c r="GG151" s="80">
        <f t="shared" si="554"/>
        <v>0.13602649682622889</v>
      </c>
      <c r="GH151" s="80">
        <f t="shared" si="555"/>
        <v>0.86490586158489569</v>
      </c>
      <c r="GI151" s="80">
        <f t="shared" si="556"/>
        <v>0.26775047383778539</v>
      </c>
      <c r="GJ151" s="80">
        <f t="shared" si="557"/>
        <v>-5.1419400981561267E-3</v>
      </c>
      <c r="GK151" s="80">
        <f t="shared" si="558"/>
        <v>1.3570699974495637E-2</v>
      </c>
      <c r="GL151" s="80">
        <f t="shared" si="559"/>
        <v>1.3570699974495637E-2</v>
      </c>
      <c r="GM151" s="80">
        <f t="shared" si="560"/>
        <v>0.12245579685173325</v>
      </c>
      <c r="GN151" s="80">
        <f t="shared" si="561"/>
        <v>2.4230318342728631E-2</v>
      </c>
      <c r="GO151" s="80">
        <f t="shared" si="562"/>
        <v>0.70881151350065175</v>
      </c>
      <c r="GP151" s="80">
        <f t="shared" si="563"/>
        <v>0.93482155762095331</v>
      </c>
      <c r="GQ151" s="80">
        <f t="shared" si="564"/>
        <v>2.3990767778736016E-2</v>
      </c>
      <c r="GR151" s="80">
        <f t="shared" si="565"/>
        <v>440.89488016599756</v>
      </c>
      <c r="GS151" s="80">
        <f t="shared" si="566"/>
        <v>11.688169175975569</v>
      </c>
      <c r="GT151" s="80">
        <f t="shared" si="567"/>
        <v>2.3647363040384706</v>
      </c>
      <c r="GU151" s="80">
        <f t="shared" si="568"/>
        <v>9.7249780503582101E-6</v>
      </c>
      <c r="GV151" s="80">
        <f t="shared" si="569"/>
        <v>2005.4929343203471</v>
      </c>
      <c r="GW151" s="80">
        <f t="shared" si="570"/>
        <v>-8.5219313165802724E-3</v>
      </c>
      <c r="GX151" s="184">
        <f t="shared" ca="1" si="571"/>
        <v>23.130809735182375</v>
      </c>
      <c r="GY151" s="81" t="e">
        <f>#REF!</f>
        <v>#REF!</v>
      </c>
      <c r="GZ151" s="81" t="e">
        <f>#REF!</f>
        <v>#REF!</v>
      </c>
      <c r="HA151" s="81">
        <f t="shared" si="572"/>
        <v>5.8671749896227876</v>
      </c>
      <c r="HB151" s="81">
        <f t="shared" si="573"/>
        <v>4.7595286485956976</v>
      </c>
      <c r="HC151" s="81" t="e">
        <f t="shared" si="574"/>
        <v>#REF!</v>
      </c>
      <c r="HD151" s="80">
        <f t="shared" si="575"/>
        <v>440.89488016599756</v>
      </c>
      <c r="HE151" s="80">
        <f t="shared" si="576"/>
        <v>11.688169175975569</v>
      </c>
      <c r="HF151" s="81">
        <f t="shared" si="577"/>
        <v>0.41232389751371556</v>
      </c>
      <c r="HG151" s="81"/>
      <c r="HH151" s="82">
        <f t="shared" si="578"/>
        <v>0.13941315310931529</v>
      </c>
      <c r="HI151" s="82">
        <f t="shared" si="579"/>
        <v>0.73304183184338034</v>
      </c>
      <c r="HJ151" s="82">
        <f t="shared" si="580"/>
        <v>2.3990767778736016E-2</v>
      </c>
      <c r="HK151" s="82">
        <f t="shared" si="581"/>
        <v>0</v>
      </c>
      <c r="HL151" s="82">
        <f t="shared" si="582"/>
        <v>7.345824808663759E-2</v>
      </c>
      <c r="HM151" s="82">
        <f t="shared" si="583"/>
        <v>0</v>
      </c>
      <c r="HN151" s="82">
        <f t="shared" si="584"/>
        <v>0</v>
      </c>
      <c r="HO151" s="82">
        <f t="shared" si="585"/>
        <v>6.3455321336357617E-2</v>
      </c>
      <c r="HP151" s="82">
        <f t="shared" si="586"/>
        <v>0.17079407648009046</v>
      </c>
      <c r="HQ151" s="82">
        <f t="shared" si="587"/>
        <v>0.15979409312088949</v>
      </c>
      <c r="HR151" s="82">
        <f t="shared" si="588"/>
        <v>0.58022034872113715</v>
      </c>
      <c r="HS151" s="82">
        <f t="shared" si="589"/>
        <v>0.11034888433308811</v>
      </c>
      <c r="HT151" s="82">
        <f t="shared" si="590"/>
        <v>3.4606127489795746E-2</v>
      </c>
      <c r="HU151" s="82">
        <f t="shared" si="591"/>
        <v>6.5815471105149402E-3</v>
      </c>
      <c r="HV151" s="82">
        <f t="shared" si="592"/>
        <v>2.3990767778736016E-2</v>
      </c>
      <c r="HW151" s="82"/>
      <c r="HX151" s="186">
        <f t="shared" si="593"/>
        <v>-8.8030610436635951E-7</v>
      </c>
      <c r="HY151" s="186">
        <f t="shared" si="594"/>
        <v>1.7529065765331262E-12</v>
      </c>
      <c r="HZ151" s="186">
        <f t="shared" si="595"/>
        <v>2.6617271151648297E-5</v>
      </c>
      <c r="IA151" s="186">
        <f t="shared" si="596"/>
        <v>7.4048858218313717E-9</v>
      </c>
      <c r="IB151" s="82">
        <f t="shared" si="597"/>
        <v>2.3647363040384706</v>
      </c>
      <c r="IC151" s="82" t="e">
        <f t="shared" ca="1" si="598"/>
        <v>#REF!</v>
      </c>
      <c r="ID151" s="82" t="e">
        <f ca="1">ID$8+ID$9*IE151+ID$10*#REF!+ID$11*EW151/(EW151+EU151)</f>
        <v>#REF!</v>
      </c>
      <c r="IE151" s="82" t="e">
        <f t="shared" ca="1" si="599"/>
        <v>#REF!</v>
      </c>
      <c r="IF151" s="82" t="e">
        <f ca="1">IF$8+IF$9*IE151+IF$10*#REF!+IF$11*(EW151/(EW151+EU151))</f>
        <v>#REF!</v>
      </c>
      <c r="IG151" s="82" t="e">
        <f t="shared" ca="1" si="600"/>
        <v>#REF!</v>
      </c>
      <c r="IH151" s="184">
        <f t="shared" si="601"/>
        <v>3.3443438721083164E-2</v>
      </c>
      <c r="II151" s="187">
        <f t="shared" si="602"/>
        <v>-25</v>
      </c>
      <c r="IJ151" s="187"/>
      <c r="IK151" s="82">
        <f t="shared" si="603"/>
        <v>2.0679543555463917</v>
      </c>
      <c r="IL151" s="187">
        <f t="shared" si="604"/>
        <v>2005.4929343203471</v>
      </c>
      <c r="IM151" s="186">
        <f t="shared" si="605"/>
        <v>1.1708362599522387E-5</v>
      </c>
    </row>
    <row r="152" spans="1:247" ht="14" x14ac:dyDescent="0.2">
      <c r="A152" s="189" t="s">
        <v>234</v>
      </c>
      <c r="F152" s="193">
        <v>49.952193986044534</v>
      </c>
      <c r="G152" s="193">
        <v>1.6748855939234604</v>
      </c>
      <c r="H152" s="193">
        <v>17.337603602553148</v>
      </c>
      <c r="I152" s="193">
        <v>8.4230034872756843</v>
      </c>
      <c r="J152" s="193">
        <v>0.16241314850166888</v>
      </c>
      <c r="K152" s="193">
        <v>4.5171156927026654</v>
      </c>
      <c r="L152" s="193">
        <v>10.658362870422019</v>
      </c>
      <c r="M152" s="193">
        <v>3.8370106333519272</v>
      </c>
      <c r="N152" s="193">
        <v>2.0301643562708609</v>
      </c>
      <c r="O152" s="193">
        <v>0.58874766331854955</v>
      </c>
      <c r="P152" s="193">
        <v>0.81849896563549951</v>
      </c>
      <c r="Q152" s="194">
        <v>1.5</v>
      </c>
      <c r="R152" s="176">
        <f t="shared" ca="1" si="411"/>
        <v>8.1464976783692311</v>
      </c>
      <c r="T152" s="4">
        <v>44.280299999999997</v>
      </c>
      <c r="U152" s="4">
        <v>1.9926999999999999</v>
      </c>
      <c r="V152" s="4">
        <v>6.9466999999999999</v>
      </c>
      <c r="W152" s="4">
        <v>7.6010999999999997</v>
      </c>
      <c r="X152" s="4">
        <v>0.1208</v>
      </c>
      <c r="Y152" s="4">
        <v>12.354200000000001</v>
      </c>
      <c r="Z152" s="4">
        <v>22.552</v>
      </c>
      <c r="AA152" s="4">
        <v>0.29980000000000001</v>
      </c>
      <c r="AB152" s="4">
        <v>8.0000000000000002E-3</v>
      </c>
      <c r="AC152" s="4">
        <v>2.3400000000000001E-2</v>
      </c>
      <c r="AE152" s="177">
        <f t="shared" ca="1" si="412"/>
        <v>1387.3643882519114</v>
      </c>
      <c r="AF152" s="178">
        <f t="shared" ca="1" si="413"/>
        <v>1114.2143882519113</v>
      </c>
      <c r="AG152" s="178">
        <f t="shared" ca="1" si="414"/>
        <v>4.3305088894095611</v>
      </c>
      <c r="AH152" s="175"/>
      <c r="AI152" s="179">
        <f t="shared" ca="1" si="415"/>
        <v>1424.0242493901212</v>
      </c>
      <c r="AJ152" s="179">
        <f t="shared" ca="1" si="416"/>
        <v>3.9634548725794199</v>
      </c>
      <c r="AK152" s="179"/>
      <c r="AL152" s="179">
        <f t="shared" si="417"/>
        <v>1400.7007507212959</v>
      </c>
      <c r="AM152" s="179">
        <f t="shared" si="418"/>
        <v>2.3368183631260862</v>
      </c>
      <c r="AN152" s="180"/>
      <c r="AO152" s="179">
        <f t="shared" ca="1" si="419"/>
        <v>1376.21309651358</v>
      </c>
      <c r="AP152" s="179">
        <f t="shared" ca="1" si="420"/>
        <v>1103.0630965135801</v>
      </c>
      <c r="AQ152" s="179">
        <f t="shared" ca="1" si="421"/>
        <v>2.1673661172923557</v>
      </c>
      <c r="AR152" s="179"/>
      <c r="AS152" s="179">
        <f t="shared" ca="1" si="422"/>
        <v>1393.1672076414427</v>
      </c>
      <c r="AT152" s="179">
        <f t="shared" ca="1" si="423"/>
        <v>1120.0172076414428</v>
      </c>
      <c r="AU152" s="181">
        <f t="shared" ca="1" si="424"/>
        <v>2.8042695701597866</v>
      </c>
      <c r="AV152" s="80"/>
      <c r="AW152" s="181">
        <f t="shared" si="425"/>
        <v>1410.0259225157654</v>
      </c>
      <c r="AX152" s="181">
        <f t="shared" si="426"/>
        <v>1136.8759225157655</v>
      </c>
      <c r="AY152" s="181">
        <f t="shared" ca="1" si="427"/>
        <v>1424.0242493901212</v>
      </c>
      <c r="AZ152" s="181">
        <f t="shared" ca="1" si="428"/>
        <v>1150.8742493901213</v>
      </c>
      <c r="BA152" s="181">
        <f t="shared" ca="1" si="429"/>
        <v>3.9634548725794199</v>
      </c>
      <c r="BB152" s="181"/>
      <c r="BC152" s="181">
        <f t="shared" si="430"/>
        <v>1400.7007507212959</v>
      </c>
      <c r="BD152" s="181">
        <f t="shared" si="431"/>
        <v>2.3368183631260862</v>
      </c>
      <c r="BE152" s="181">
        <f t="shared" si="432"/>
        <v>1127.550750721296</v>
      </c>
      <c r="BF152" s="181"/>
      <c r="BG152" s="181">
        <f t="shared" ca="1" si="433"/>
        <v>4.4270659417930567</v>
      </c>
      <c r="BH152" s="181">
        <f t="shared" ca="1" si="434"/>
        <v>6.9172624151248367</v>
      </c>
      <c r="BI152" s="181">
        <f t="shared" ca="1" si="435"/>
        <v>1111.5490954395577</v>
      </c>
      <c r="BJ152" s="181">
        <f t="shared" ca="1" si="436"/>
        <v>1130.1041789819546</v>
      </c>
      <c r="BK152" s="181">
        <f t="shared" ca="1" si="437"/>
        <v>1130.1041789819546</v>
      </c>
      <c r="BL152" s="181"/>
      <c r="BM152" s="181">
        <f t="shared" si="438"/>
        <v>1124.8435910433404</v>
      </c>
      <c r="BN152" s="180"/>
      <c r="BO152" s="182">
        <f t="shared" ca="1" si="439"/>
        <v>0.82909772189465081</v>
      </c>
      <c r="BP152" s="182">
        <f t="shared" ca="1" si="440"/>
        <v>0.78359525190078783</v>
      </c>
      <c r="BQ152" s="182">
        <f t="shared" ca="1" si="441"/>
        <v>7.2296427523001444E-2</v>
      </c>
      <c r="BR152" s="182">
        <f t="shared" ca="1" si="442"/>
        <v>1.2770155450698437E-2</v>
      </c>
      <c r="BS152" s="182">
        <f t="shared" ca="1" si="443"/>
        <v>1.7724860487517917E-2</v>
      </c>
      <c r="BT152" s="182">
        <f t="shared" ca="1" si="444"/>
        <v>7.6366169876293369E-2</v>
      </c>
      <c r="BU152" s="182">
        <f t="shared" si="445"/>
        <v>0.32699407506955769</v>
      </c>
      <c r="BV152" s="181">
        <f t="shared" ca="1" si="446"/>
        <v>1.2897469403078567</v>
      </c>
      <c r="BW152" s="180"/>
      <c r="BX152" s="182">
        <f t="shared" si="447"/>
        <v>0.79703217480826061</v>
      </c>
      <c r="BY152" s="182">
        <f t="shared" si="448"/>
        <v>8.6605068525687334E-2</v>
      </c>
      <c r="BZ152" s="182">
        <f t="shared" si="449"/>
        <v>3.2067269026692678E-2</v>
      </c>
      <c r="CA152" s="182">
        <f t="shared" si="450"/>
        <v>2.2764846711520605E-2</v>
      </c>
      <c r="CB152" s="182">
        <f t="shared" si="451"/>
        <v>0.11687168222152493</v>
      </c>
      <c r="CC152" s="182">
        <f t="shared" si="452"/>
        <v>3.6226333649222898E-4</v>
      </c>
      <c r="CD152" s="182">
        <f t="shared" si="453"/>
        <v>1.0557033046301783</v>
      </c>
      <c r="CE152" s="182">
        <f t="shared" si="454"/>
        <v>0.32995601646407435</v>
      </c>
      <c r="CF152" s="180"/>
      <c r="CG152" s="181">
        <f t="shared" ca="1" si="455"/>
        <v>3.1823270772943033</v>
      </c>
      <c r="CH152" s="181">
        <f t="shared" ca="1" si="456"/>
        <v>1.0642443265349542</v>
      </c>
      <c r="CI152" s="181">
        <f t="shared" ca="1" si="457"/>
        <v>10.808158977714648</v>
      </c>
      <c r="CJ152" s="181">
        <f t="shared" ca="1" si="458"/>
        <v>1068.0089280865895</v>
      </c>
      <c r="CK152" s="183">
        <f t="shared" ca="1" si="459"/>
        <v>0.26870467502285755</v>
      </c>
      <c r="CL152" s="79"/>
      <c r="CM152" s="181">
        <f t="shared" si="460"/>
        <v>2.4730876315457694E-3</v>
      </c>
      <c r="CN152" s="181">
        <f t="shared" si="461"/>
        <v>-0.53956164714100852</v>
      </c>
      <c r="CO152" s="181">
        <f t="shared" ca="1" si="462"/>
        <v>549.5822464408825</v>
      </c>
      <c r="CP152" s="184"/>
      <c r="CQ152" s="80">
        <f t="shared" si="463"/>
        <v>0.83136849370042654</v>
      </c>
      <c r="CR152" s="80">
        <f t="shared" si="464"/>
        <v>2.0967836195880014E-2</v>
      </c>
      <c r="CS152" s="80">
        <f t="shared" si="465"/>
        <v>0.34008304356671959</v>
      </c>
      <c r="CT152" s="80">
        <f t="shared" si="466"/>
        <v>0.11723626357445445</v>
      </c>
      <c r="CU152" s="80">
        <f t="shared" si="467"/>
        <v>2.289524560375949E-3</v>
      </c>
      <c r="CV152" s="80">
        <f t="shared" si="468"/>
        <v>0.11207500155572754</v>
      </c>
      <c r="CW152" s="80">
        <f t="shared" si="469"/>
        <v>0.19006521112644345</v>
      </c>
      <c r="CX152" s="80">
        <f t="shared" si="470"/>
        <v>0.12381667416981995</v>
      </c>
      <c r="CY152" s="80">
        <f t="shared" si="471"/>
        <v>4.3105107568704851E-2</v>
      </c>
      <c r="CZ152" s="80">
        <f t="shared" si="472"/>
        <v>7.7467715185910039E-3</v>
      </c>
      <c r="DA152" s="80">
        <f t="shared" si="473"/>
        <v>1.153327131946567E-2</v>
      </c>
      <c r="DB152" s="80">
        <f t="shared" si="474"/>
        <v>1.8002871988566087</v>
      </c>
      <c r="DC152" s="80"/>
      <c r="DD152" s="80">
        <f t="shared" si="475"/>
        <v>0.4617977032933645</v>
      </c>
      <c r="DE152" s="80">
        <f t="shared" si="476"/>
        <v>1.1646939560086314E-2</v>
      </c>
      <c r="DF152" s="80">
        <f t="shared" si="477"/>
        <v>0.18890488350009477</v>
      </c>
      <c r="DG152" s="80">
        <f t="shared" si="478"/>
        <v>6.5120867186587272E-2</v>
      </c>
      <c r="DH152" s="80">
        <f t="shared" si="479"/>
        <v>1.271755174302224E-3</v>
      </c>
      <c r="DI152" s="80">
        <f t="shared" si="480"/>
        <v>6.225395682805953E-2</v>
      </c>
      <c r="DJ152" s="80">
        <f t="shared" si="481"/>
        <v>0.10557493895816007</v>
      </c>
      <c r="DK152" s="80">
        <f t="shared" si="482"/>
        <v>6.8776067645461181E-2</v>
      </c>
      <c r="DL152" s="80">
        <f t="shared" si="483"/>
        <v>2.3943461685491958E-2</v>
      </c>
      <c r="DM152" s="80">
        <f t="shared" si="484"/>
        <v>4.3030753779236463E-3</v>
      </c>
      <c r="DN152" s="80">
        <f t="shared" si="485"/>
        <v>6.4063507904686739E-3</v>
      </c>
      <c r="DO152" s="80">
        <f t="shared" si="486"/>
        <v>1.0000000000000002</v>
      </c>
      <c r="DP152" s="80">
        <f t="shared" si="487"/>
        <v>48.874616557586734</v>
      </c>
      <c r="DQ152" s="80">
        <f t="shared" si="488"/>
        <v>0.73696955777133122</v>
      </c>
      <c r="DR152" s="80">
        <f t="shared" si="489"/>
        <v>2.4946544014181483E-2</v>
      </c>
      <c r="DS152" s="80">
        <f t="shared" si="490"/>
        <v>6.8130952030678399E-2</v>
      </c>
      <c r="DT152" s="80">
        <f t="shared" si="491"/>
        <v>0.10579653260288616</v>
      </c>
      <c r="DU152" s="80">
        <f t="shared" si="492"/>
        <v>1.7029074889867843E-3</v>
      </c>
      <c r="DV152" s="80">
        <f t="shared" si="493"/>
        <v>0.30652236480384276</v>
      </c>
      <c r="DW152" s="80">
        <f t="shared" si="494"/>
        <v>0.40215844529168615</v>
      </c>
      <c r="DX152" s="80">
        <f t="shared" si="495"/>
        <v>4.8371300555511637E-3</v>
      </c>
      <c r="DY152" s="80">
        <f t="shared" si="496"/>
        <v>8.4929296360779653E-5</v>
      </c>
      <c r="DZ152" s="80">
        <f t="shared" si="497"/>
        <v>1.5394919150358359E-4</v>
      </c>
      <c r="EA152" s="80">
        <f t="shared" si="498"/>
        <v>1.6513033125470087</v>
      </c>
      <c r="EB152" s="80"/>
      <c r="EC152" s="80">
        <f t="shared" si="499"/>
        <v>1.4739391155426624</v>
      </c>
      <c r="ED152" s="80">
        <f t="shared" si="500"/>
        <v>4.9893088028362967E-2</v>
      </c>
      <c r="EE152" s="80">
        <f t="shared" si="501"/>
        <v>0.2043928560920352</v>
      </c>
      <c r="EF152" s="80">
        <f t="shared" si="502"/>
        <v>0.10579653260288616</v>
      </c>
      <c r="EG152" s="80">
        <f t="shared" si="503"/>
        <v>1.7029074889867843E-3</v>
      </c>
      <c r="EH152" s="80">
        <f t="shared" si="504"/>
        <v>0.30652236480384276</v>
      </c>
      <c r="EI152" s="80">
        <f t="shared" si="505"/>
        <v>0.40215844529168615</v>
      </c>
      <c r="EJ152" s="80">
        <f t="shared" si="506"/>
        <v>4.8371300555511637E-3</v>
      </c>
      <c r="EK152" s="80">
        <f t="shared" si="507"/>
        <v>8.4929296360779653E-5</v>
      </c>
      <c r="EL152" s="80">
        <f t="shared" si="508"/>
        <v>4.6184757451075075E-4</v>
      </c>
      <c r="EM152" s="80">
        <f t="shared" si="509"/>
        <v>2.549789216776885</v>
      </c>
      <c r="EN152" s="80">
        <f t="shared" si="510"/>
        <v>2.3531356868723554</v>
      </c>
      <c r="EO152" s="80"/>
      <c r="EP152" s="80">
        <f t="shared" si="511"/>
        <v>1.7341893665302575</v>
      </c>
      <c r="EQ152" s="80">
        <f t="shared" si="512"/>
        <v>5.870260298390239E-2</v>
      </c>
      <c r="ER152" s="80">
        <f t="shared" si="513"/>
        <v>0.26581063346974254</v>
      </c>
      <c r="ES152" s="80">
        <f t="shared" si="514"/>
        <v>5.4832115738213283E-2</v>
      </c>
      <c r="ET152" s="80">
        <f t="shared" si="515"/>
        <v>0.32064274920795582</v>
      </c>
      <c r="EU152" s="80">
        <f t="shared" si="516"/>
        <v>0.24895359641520606</v>
      </c>
      <c r="EV152" s="80">
        <f t="shared" si="517"/>
        <v>4.0071723837769944E-3</v>
      </c>
      <c r="EW152" s="80">
        <f t="shared" si="518"/>
        <v>0.72128871544442918</v>
      </c>
      <c r="EX152" s="80">
        <f t="shared" si="519"/>
        <v>0.9463333893929704</v>
      </c>
      <c r="EY152" s="80">
        <f t="shared" si="520"/>
        <v>2.2764846711520605E-2</v>
      </c>
      <c r="EZ152" s="80">
        <f t="shared" si="521"/>
        <v>3.9970031625501812E-4</v>
      </c>
      <c r="FA152" s="80">
        <f t="shared" si="522"/>
        <v>7.2452667298445795E-4</v>
      </c>
      <c r="FB152" s="80">
        <f t="shared" si="523"/>
        <v>4.0580066660592582</v>
      </c>
      <c r="FC152" s="80">
        <f t="shared" si="524"/>
        <v>0.11561363180226064</v>
      </c>
      <c r="FD152" s="80">
        <f t="shared" si="525"/>
        <v>0.17153249119402325</v>
      </c>
      <c r="FE152" s="80">
        <f t="shared" si="526"/>
        <v>2.2764846711520605E-2</v>
      </c>
      <c r="FF152" s="80">
        <f t="shared" si="527"/>
        <v>3.2067269026692678E-2</v>
      </c>
      <c r="FG152" s="80">
        <f t="shared" si="528"/>
        <v>0.11687168222152493</v>
      </c>
      <c r="FH152" s="80">
        <f t="shared" si="529"/>
        <v>3.6226333649222898E-4</v>
      </c>
      <c r="FI152" s="184">
        <f t="shared" si="530"/>
        <v>0.79703217480826061</v>
      </c>
      <c r="FJ152" s="80">
        <f t="shared" si="531"/>
        <v>8.6605068525687334E-2</v>
      </c>
      <c r="FK152" s="80">
        <f t="shared" si="532"/>
        <v>1.0557033046301785</v>
      </c>
      <c r="FL152" s="80">
        <f t="shared" si="533"/>
        <v>0.79703217480826061</v>
      </c>
      <c r="FM152" s="80">
        <f t="shared" si="534"/>
        <v>2.1061300682276158</v>
      </c>
      <c r="FN152" s="80">
        <f t="shared" si="535"/>
        <v>-3.521221836989131</v>
      </c>
      <c r="FO152" s="80">
        <f t="shared" si="536"/>
        <v>-3.521221836989131</v>
      </c>
      <c r="FP152" s="80">
        <f t="shared" si="537"/>
        <v>0.48874616557586731</v>
      </c>
      <c r="FQ152" s="185">
        <f t="shared" ca="1" si="538"/>
        <v>1424.0242493901212</v>
      </c>
      <c r="FR152" s="185">
        <f t="shared" ca="1" si="539"/>
        <v>3.9634548725794199</v>
      </c>
      <c r="FS152" s="80">
        <f t="shared" ca="1" si="540"/>
        <v>0.14240242493901212</v>
      </c>
      <c r="FT152" s="184">
        <f t="shared" ca="1" si="541"/>
        <v>-0.76870929115439401</v>
      </c>
      <c r="FU152" s="184">
        <f t="shared" ca="1" si="542"/>
        <v>5.6833078610155301</v>
      </c>
      <c r="FV152" s="80">
        <f t="shared" si="543"/>
        <v>173.42205740487319</v>
      </c>
      <c r="FW152" s="80">
        <f t="shared" si="544"/>
        <v>2.5247597795535009E-2</v>
      </c>
      <c r="FX152" s="184">
        <f t="shared" si="545"/>
        <v>74.341090532524404</v>
      </c>
      <c r="FY152" s="184">
        <f t="shared" si="546"/>
        <v>312.92415358218369</v>
      </c>
      <c r="FZ152" s="184">
        <f t="shared" si="547"/>
        <v>1.6611494615586205E-3</v>
      </c>
      <c r="GA152" s="184">
        <f t="shared" si="548"/>
        <v>0.32995601646407435</v>
      </c>
      <c r="GB152" s="80">
        <f t="shared" si="549"/>
        <v>0.97310540848826799</v>
      </c>
      <c r="GC152" s="80">
        <f t="shared" si="550"/>
        <v>0.22987287719736077</v>
      </c>
      <c r="GD152" s="80">
        <f t="shared" si="551"/>
        <v>0.13593712828284213</v>
      </c>
      <c r="GE152" s="80">
        <f t="shared" si="552"/>
        <v>0.88646528127788438</v>
      </c>
      <c r="GF152" s="80">
        <f t="shared" si="553"/>
        <v>-3.1836601220509797E-2</v>
      </c>
      <c r="GG152" s="80">
        <f t="shared" si="554"/>
        <v>0.13333996461294542</v>
      </c>
      <c r="GH152" s="80">
        <f t="shared" si="555"/>
        <v>0.8640628717171579</v>
      </c>
      <c r="GI152" s="80">
        <f t="shared" si="556"/>
        <v>0.25462849922856828</v>
      </c>
      <c r="GJ152" s="80">
        <f t="shared" si="557"/>
        <v>-3.5861238804539689E-3</v>
      </c>
      <c r="GK152" s="80">
        <f t="shared" si="558"/>
        <v>1.0055425746102931E-2</v>
      </c>
      <c r="GL152" s="80">
        <f t="shared" si="559"/>
        <v>1.0055425746102931E-2</v>
      </c>
      <c r="GM152" s="80">
        <f t="shared" si="560"/>
        <v>0.12328453886684249</v>
      </c>
      <c r="GN152" s="80">
        <f t="shared" si="561"/>
        <v>1.6839165765629084E-2</v>
      </c>
      <c r="GO152" s="80">
        <f t="shared" si="562"/>
        <v>0.70444954967880014</v>
      </c>
      <c r="GP152" s="80">
        <f t="shared" si="563"/>
        <v>0.9463333893929704</v>
      </c>
      <c r="GQ152" s="80">
        <f t="shared" si="564"/>
        <v>2.2764846711520605E-2</v>
      </c>
      <c r="GR152" s="80">
        <f t="shared" si="565"/>
        <v>441.43666717807383</v>
      </c>
      <c r="GS152" s="80">
        <f t="shared" si="566"/>
        <v>11.692952171446267</v>
      </c>
      <c r="GT152" s="80">
        <f t="shared" si="567"/>
        <v>2.4037894116672698</v>
      </c>
      <c r="GU152" s="80">
        <f t="shared" si="568"/>
        <v>9.885583955481646E-6</v>
      </c>
      <c r="GV152" s="80">
        <f t="shared" si="569"/>
        <v>2037.8211371441082</v>
      </c>
      <c r="GW152" s="80">
        <f t="shared" si="570"/>
        <v>-8.6661619007058661E-3</v>
      </c>
      <c r="GX152" s="184">
        <f t="shared" ca="1" si="571"/>
        <v>23.782783977714651</v>
      </c>
      <c r="GY152" s="81" t="e">
        <f>#REF!</f>
        <v>#REF!</v>
      </c>
      <c r="GZ152" s="81" t="e">
        <f>#REF!</f>
        <v>#REF!</v>
      </c>
      <c r="HA152" s="81">
        <f t="shared" si="572"/>
        <v>5.8671749896227876</v>
      </c>
      <c r="HB152" s="81">
        <f t="shared" si="573"/>
        <v>4.7595286485956976</v>
      </c>
      <c r="HC152" s="81" t="e">
        <f t="shared" si="574"/>
        <v>#REF!</v>
      </c>
      <c r="HD152" s="80">
        <f t="shared" si="575"/>
        <v>441.43666717807383</v>
      </c>
      <c r="HE152" s="80">
        <f t="shared" si="576"/>
        <v>11.692952171446267</v>
      </c>
      <c r="HF152" s="81">
        <f t="shared" si="577"/>
        <v>-0.3812943587044515</v>
      </c>
      <c r="HG152" s="81"/>
      <c r="HH152" s="82">
        <f t="shared" si="578"/>
        <v>0.13734713699672241</v>
      </c>
      <c r="HI152" s="82">
        <f t="shared" si="579"/>
        <v>0.72128871544442918</v>
      </c>
      <c r="HJ152" s="82">
        <f t="shared" si="580"/>
        <v>2.2764846711520605E-2</v>
      </c>
      <c r="HK152" s="82">
        <f t="shared" si="581"/>
        <v>0</v>
      </c>
      <c r="HL152" s="82">
        <f t="shared" si="582"/>
        <v>9.2848785090740044E-2</v>
      </c>
      <c r="HM152" s="82">
        <f t="shared" si="583"/>
        <v>0</v>
      </c>
      <c r="HN152" s="82">
        <f t="shared" si="584"/>
        <v>0</v>
      </c>
      <c r="HO152" s="82">
        <f t="shared" si="585"/>
        <v>5.4832115738213283E-2</v>
      </c>
      <c r="HP152" s="82">
        <f t="shared" si="586"/>
        <v>0.17296184837900253</v>
      </c>
      <c r="HQ152" s="82">
        <f t="shared" si="587"/>
        <v>0.15995970422879097</v>
      </c>
      <c r="HR152" s="82">
        <f t="shared" si="588"/>
        <v>0.57166653716478655</v>
      </c>
      <c r="HS152" s="82">
        <f t="shared" si="589"/>
        <v>0.10885621875844123</v>
      </c>
      <c r="HT152" s="82">
        <f t="shared" si="590"/>
        <v>2.5958726882635539E-2</v>
      </c>
      <c r="HU152" s="82">
        <f t="shared" si="591"/>
        <v>4.9430370128735685E-3</v>
      </c>
      <c r="HV152" s="82">
        <f t="shared" si="592"/>
        <v>2.2764846711520605E-2</v>
      </c>
      <c r="HW152" s="82"/>
      <c r="HX152" s="186">
        <f t="shared" si="593"/>
        <v>-8.8116399356170372E-7</v>
      </c>
      <c r="HY152" s="186">
        <f t="shared" si="594"/>
        <v>1.7760278400032222E-12</v>
      </c>
      <c r="HZ152" s="186">
        <f t="shared" si="595"/>
        <v>2.6524554351110713E-5</v>
      </c>
      <c r="IA152" s="186">
        <f t="shared" si="596"/>
        <v>7.3552306968163914E-9</v>
      </c>
      <c r="IB152" s="82">
        <f t="shared" si="597"/>
        <v>2.4037894116672698</v>
      </c>
      <c r="IC152" s="82" t="e">
        <f t="shared" ca="1" si="598"/>
        <v>#REF!</v>
      </c>
      <c r="ID152" s="82" t="e">
        <f ca="1">ID$8+ID$9*IE152+ID$10*#REF!+ID$11*EW152/(EW152+EU152)</f>
        <v>#REF!</v>
      </c>
      <c r="IE152" s="82" t="e">
        <f t="shared" ca="1" si="599"/>
        <v>#REF!</v>
      </c>
      <c r="IF152" s="82" t="e">
        <f ca="1">IF$8+IF$9*IE152+IF$10*#REF!+IF$11*(EW152/(EW152+EU152))</f>
        <v>#REF!</v>
      </c>
      <c r="IG152" s="82" t="e">
        <f t="shared" ca="1" si="600"/>
        <v>#REF!</v>
      </c>
      <c r="IH152" s="184">
        <f t="shared" si="601"/>
        <v>2.5247597795535009E-2</v>
      </c>
      <c r="II152" s="187">
        <f t="shared" si="602"/>
        <v>-25</v>
      </c>
      <c r="IJ152" s="187"/>
      <c r="IK152" s="82">
        <f t="shared" si="603"/>
        <v>2.0682222511227053</v>
      </c>
      <c r="IL152" s="187">
        <f t="shared" si="604"/>
        <v>2037.8211371441082</v>
      </c>
      <c r="IM152" s="186">
        <f t="shared" si="605"/>
        <v>1.1494221392691137E-5</v>
      </c>
    </row>
    <row r="153" spans="1:247" ht="14" x14ac:dyDescent="0.2">
      <c r="A153" s="189" t="s">
        <v>234</v>
      </c>
      <c r="F153" s="193">
        <v>49.952193986044534</v>
      </c>
      <c r="G153" s="193">
        <v>1.6748855939234604</v>
      </c>
      <c r="H153" s="193">
        <v>17.337603602553148</v>
      </c>
      <c r="I153" s="193">
        <v>8.4230034872756843</v>
      </c>
      <c r="J153" s="193">
        <v>0.16241314850166888</v>
      </c>
      <c r="K153" s="193">
        <v>4.5171156927026654</v>
      </c>
      <c r="L153" s="193">
        <v>10.658362870422019</v>
      </c>
      <c r="M153" s="193">
        <v>3.8370106333519272</v>
      </c>
      <c r="N153" s="193">
        <v>2.0301643562708609</v>
      </c>
      <c r="O153" s="193">
        <v>0.58874766331854955</v>
      </c>
      <c r="P153" s="193">
        <v>0.81849896563549951</v>
      </c>
      <c r="Q153" s="194">
        <v>1.5</v>
      </c>
      <c r="R153" s="176">
        <f t="shared" ca="1" si="411"/>
        <v>9.7639490551692436</v>
      </c>
      <c r="T153" s="4">
        <v>43.763800000000003</v>
      </c>
      <c r="U153" s="4">
        <v>2.7372000000000001</v>
      </c>
      <c r="V153" s="4">
        <v>8.6425000000000001</v>
      </c>
      <c r="W153" s="4">
        <v>8.7652999999999999</v>
      </c>
      <c r="X153" s="4">
        <v>0.13469999999999999</v>
      </c>
      <c r="Y153" s="4">
        <v>11.8087</v>
      </c>
      <c r="Z153" s="4">
        <v>22.1511</v>
      </c>
      <c r="AA153" s="4">
        <v>0.36409999999999998</v>
      </c>
      <c r="AB153" s="4">
        <v>2.0299999999999999E-2</v>
      </c>
      <c r="AC153" s="4">
        <v>1.4E-2</v>
      </c>
      <c r="AE153" s="177">
        <f t="shared" ca="1" si="412"/>
        <v>1412.5839477786844</v>
      </c>
      <c r="AF153" s="178">
        <f t="shared" ca="1" si="413"/>
        <v>1139.4339477786843</v>
      </c>
      <c r="AG153" s="178">
        <f t="shared" ca="1" si="414"/>
        <v>5.8811557725679915</v>
      </c>
      <c r="AH153" s="175"/>
      <c r="AI153" s="179">
        <f t="shared" ca="1" si="415"/>
        <v>1438.6926490672461</v>
      </c>
      <c r="AJ153" s="179">
        <f t="shared" ca="1" si="416"/>
        <v>5.4343251501335894</v>
      </c>
      <c r="AK153" s="179"/>
      <c r="AL153" s="179">
        <f t="shared" si="417"/>
        <v>1415.362355408761</v>
      </c>
      <c r="AM153" s="179">
        <f t="shared" si="418"/>
        <v>3.4251329683733771</v>
      </c>
      <c r="AN153" s="180"/>
      <c r="AO153" s="179">
        <f t="shared" ca="1" si="419"/>
        <v>1402.8703875875688</v>
      </c>
      <c r="AP153" s="179">
        <f t="shared" ca="1" si="420"/>
        <v>1129.7203875875689</v>
      </c>
      <c r="AQ153" s="179">
        <f t="shared" ca="1" si="421"/>
        <v>4.0657117737212731</v>
      </c>
      <c r="AR153" s="179"/>
      <c r="AS153" s="179">
        <f t="shared" ca="1" si="422"/>
        <v>1404.782145579007</v>
      </c>
      <c r="AT153" s="179">
        <f t="shared" ca="1" si="423"/>
        <v>1131.6321455790071</v>
      </c>
      <c r="AU153" s="181">
        <f t="shared" ca="1" si="424"/>
        <v>4.1387517620265895</v>
      </c>
      <c r="AV153" s="80"/>
      <c r="AW153" s="181">
        <f t="shared" si="425"/>
        <v>1423.7863501576057</v>
      </c>
      <c r="AX153" s="181">
        <f t="shared" si="426"/>
        <v>1150.6363501576056</v>
      </c>
      <c r="AY153" s="181">
        <f t="shared" ca="1" si="427"/>
        <v>1438.6926490672461</v>
      </c>
      <c r="AZ153" s="181">
        <f t="shared" ca="1" si="428"/>
        <v>1165.5426490672462</v>
      </c>
      <c r="BA153" s="181">
        <f t="shared" ca="1" si="429"/>
        <v>5.4343251501335894</v>
      </c>
      <c r="BB153" s="181"/>
      <c r="BC153" s="181">
        <f t="shared" si="430"/>
        <v>1415.362355408761</v>
      </c>
      <c r="BD153" s="181">
        <f t="shared" si="431"/>
        <v>3.4251329683733771</v>
      </c>
      <c r="BE153" s="181">
        <f t="shared" si="432"/>
        <v>1142.2123554087611</v>
      </c>
      <c r="BF153" s="181"/>
      <c r="BG153" s="181">
        <f t="shared" ca="1" si="433"/>
        <v>5.9249415537268604</v>
      </c>
      <c r="BH153" s="181">
        <f t="shared" ca="1" si="434"/>
        <v>7.9010870995804012</v>
      </c>
      <c r="BI153" s="181">
        <f t="shared" ca="1" si="435"/>
        <v>1135.950867981438</v>
      </c>
      <c r="BJ153" s="181">
        <f t="shared" ca="1" si="436"/>
        <v>1142.9448841141107</v>
      </c>
      <c r="BK153" s="181">
        <f t="shared" ca="1" si="437"/>
        <v>1142.9448841141107</v>
      </c>
      <c r="BL153" s="181"/>
      <c r="BM153" s="181">
        <f t="shared" si="438"/>
        <v>1130.3742812449987</v>
      </c>
      <c r="BN153" s="180"/>
      <c r="BO153" s="182">
        <f t="shared" ca="1" si="439"/>
        <v>0.7600781142999451</v>
      </c>
      <c r="BP153" s="182">
        <f t="shared" ca="1" si="440"/>
        <v>0.73191441004644464</v>
      </c>
      <c r="BQ153" s="182">
        <f t="shared" ca="1" si="441"/>
        <v>9.942146845767165E-2</v>
      </c>
      <c r="BR153" s="182">
        <f t="shared" ca="1" si="442"/>
        <v>1.8158052225072635E-2</v>
      </c>
      <c r="BS153" s="182">
        <f t="shared" ca="1" si="443"/>
        <v>1.772891207361748E-2</v>
      </c>
      <c r="BT153" s="182">
        <f t="shared" ca="1" si="444"/>
        <v>6.4624879377335742E-2</v>
      </c>
      <c r="BU153" s="182">
        <f t="shared" si="445"/>
        <v>0.32699407506955769</v>
      </c>
      <c r="BV153" s="181">
        <f t="shared" ca="1" si="446"/>
        <v>1.2588417972496999</v>
      </c>
      <c r="BW153" s="180"/>
      <c r="BX153" s="182">
        <f t="shared" si="447"/>
        <v>0.72990650983926975</v>
      </c>
      <c r="BY153" s="182">
        <f t="shared" si="448"/>
        <v>0.11427914714363413</v>
      </c>
      <c r="BZ153" s="182">
        <f t="shared" si="449"/>
        <v>4.6667631530390989E-2</v>
      </c>
      <c r="CA153" s="182">
        <f t="shared" si="450"/>
        <v>2.7136073983877525E-2</v>
      </c>
      <c r="CB153" s="182">
        <f t="shared" si="451"/>
        <v>0.13553404537888797</v>
      </c>
      <c r="CC153" s="182">
        <f t="shared" si="452"/>
        <v>2.127305166705475E-4</v>
      </c>
      <c r="CD153" s="182">
        <f t="shared" si="453"/>
        <v>1.0537361383927308</v>
      </c>
      <c r="CE153" s="182">
        <f t="shared" si="454"/>
        <v>0.39806952326051992</v>
      </c>
      <c r="CF153" s="180"/>
      <c r="CG153" s="181">
        <f t="shared" ca="1" si="455"/>
        <v>5.7227236399494359</v>
      </c>
      <c r="CH153" s="181">
        <f t="shared" ca="1" si="456"/>
        <v>1.6341921048572576</v>
      </c>
      <c r="CI153" s="181">
        <f t="shared" ca="1" si="457"/>
        <v>13.3943123202795</v>
      </c>
      <c r="CJ153" s="181">
        <f t="shared" ca="1" si="458"/>
        <v>1091.0307357270076</v>
      </c>
      <c r="CK153" s="183">
        <f t="shared" ca="1" si="459"/>
        <v>0.2720322184034939</v>
      </c>
      <c r="CL153" s="79"/>
      <c r="CM153" s="181">
        <f t="shared" si="460"/>
        <v>1.2730406441290858</v>
      </c>
      <c r="CN153" s="181">
        <f t="shared" si="461"/>
        <v>0.75825843387784864</v>
      </c>
      <c r="CO153" s="181">
        <f t="shared" ca="1" si="462"/>
        <v>680.56786553134134</v>
      </c>
      <c r="CP153" s="184"/>
      <c r="CQ153" s="80">
        <f t="shared" si="463"/>
        <v>0.83136849370042654</v>
      </c>
      <c r="CR153" s="80">
        <f t="shared" si="464"/>
        <v>2.0967836195880014E-2</v>
      </c>
      <c r="CS153" s="80">
        <f t="shared" si="465"/>
        <v>0.34008304356671959</v>
      </c>
      <c r="CT153" s="80">
        <f t="shared" si="466"/>
        <v>0.11723626357445445</v>
      </c>
      <c r="CU153" s="80">
        <f t="shared" si="467"/>
        <v>2.289524560375949E-3</v>
      </c>
      <c r="CV153" s="80">
        <f t="shared" si="468"/>
        <v>0.11207500155572754</v>
      </c>
      <c r="CW153" s="80">
        <f t="shared" si="469"/>
        <v>0.19006521112644345</v>
      </c>
      <c r="CX153" s="80">
        <f t="shared" si="470"/>
        <v>0.12381667416981995</v>
      </c>
      <c r="CY153" s="80">
        <f t="shared" si="471"/>
        <v>4.3105107568704851E-2</v>
      </c>
      <c r="CZ153" s="80">
        <f t="shared" si="472"/>
        <v>7.7467715185910039E-3</v>
      </c>
      <c r="DA153" s="80">
        <f t="shared" si="473"/>
        <v>1.153327131946567E-2</v>
      </c>
      <c r="DB153" s="80">
        <f t="shared" si="474"/>
        <v>1.8002871988566087</v>
      </c>
      <c r="DC153" s="80"/>
      <c r="DD153" s="80">
        <f t="shared" si="475"/>
        <v>0.4617977032933645</v>
      </c>
      <c r="DE153" s="80">
        <f t="shared" si="476"/>
        <v>1.1646939560086314E-2</v>
      </c>
      <c r="DF153" s="80">
        <f t="shared" si="477"/>
        <v>0.18890488350009477</v>
      </c>
      <c r="DG153" s="80">
        <f t="shared" si="478"/>
        <v>6.5120867186587272E-2</v>
      </c>
      <c r="DH153" s="80">
        <f t="shared" si="479"/>
        <v>1.271755174302224E-3</v>
      </c>
      <c r="DI153" s="80">
        <f t="shared" si="480"/>
        <v>6.225395682805953E-2</v>
      </c>
      <c r="DJ153" s="80">
        <f t="shared" si="481"/>
        <v>0.10557493895816007</v>
      </c>
      <c r="DK153" s="80">
        <f t="shared" si="482"/>
        <v>6.8776067645461181E-2</v>
      </c>
      <c r="DL153" s="80">
        <f t="shared" si="483"/>
        <v>2.3943461685491958E-2</v>
      </c>
      <c r="DM153" s="80">
        <f t="shared" si="484"/>
        <v>4.3030753779236463E-3</v>
      </c>
      <c r="DN153" s="80">
        <f t="shared" si="485"/>
        <v>6.4063507904686739E-3</v>
      </c>
      <c r="DO153" s="80">
        <f t="shared" si="486"/>
        <v>1.0000000000000002</v>
      </c>
      <c r="DP153" s="80">
        <f t="shared" si="487"/>
        <v>48.874616557586734</v>
      </c>
      <c r="DQ153" s="80">
        <f t="shared" si="488"/>
        <v>0.72837330217710794</v>
      </c>
      <c r="DR153" s="80">
        <f t="shared" si="489"/>
        <v>3.4266914375278547E-2</v>
      </c>
      <c r="DS153" s="80">
        <f t="shared" si="490"/>
        <v>8.4762801463304602E-2</v>
      </c>
      <c r="DT153" s="80">
        <f t="shared" si="491"/>
        <v>0.12200054560840905</v>
      </c>
      <c r="DU153" s="80">
        <f t="shared" si="492"/>
        <v>1.8988546255506607E-3</v>
      </c>
      <c r="DV153" s="80">
        <f t="shared" si="493"/>
        <v>0.29298786236738422</v>
      </c>
      <c r="DW153" s="80">
        <f t="shared" si="494"/>
        <v>0.39500939772528687</v>
      </c>
      <c r="DX153" s="80">
        <f t="shared" si="495"/>
        <v>5.8745798973521626E-3</v>
      </c>
      <c r="DY153" s="80">
        <f t="shared" si="496"/>
        <v>2.1550808951547836E-4</v>
      </c>
      <c r="DZ153" s="80">
        <f t="shared" si="497"/>
        <v>9.2106353891032922E-5</v>
      </c>
      <c r="EA153" s="80">
        <f t="shared" si="498"/>
        <v>1.6654818726830802</v>
      </c>
      <c r="EB153" s="80"/>
      <c r="EC153" s="80">
        <f t="shared" si="499"/>
        <v>1.4567466043542159</v>
      </c>
      <c r="ED153" s="80">
        <f t="shared" si="500"/>
        <v>6.8533828750557094E-2</v>
      </c>
      <c r="EE153" s="80">
        <f t="shared" si="501"/>
        <v>0.25428840438991379</v>
      </c>
      <c r="EF153" s="80">
        <f t="shared" si="502"/>
        <v>0.12200054560840905</v>
      </c>
      <c r="EG153" s="80">
        <f t="shared" si="503"/>
        <v>1.8988546255506607E-3</v>
      </c>
      <c r="EH153" s="80">
        <f t="shared" si="504"/>
        <v>0.29298786236738422</v>
      </c>
      <c r="EI153" s="80">
        <f t="shared" si="505"/>
        <v>0.39500939772528687</v>
      </c>
      <c r="EJ153" s="80">
        <f t="shared" si="506"/>
        <v>5.8745798973521626E-3</v>
      </c>
      <c r="EK153" s="80">
        <f t="shared" si="507"/>
        <v>2.1550808951547836E-4</v>
      </c>
      <c r="EL153" s="80">
        <f t="shared" si="508"/>
        <v>2.7631906167309878E-4</v>
      </c>
      <c r="EM153" s="80">
        <f t="shared" si="509"/>
        <v>2.5978319048698584</v>
      </c>
      <c r="EN153" s="80">
        <f t="shared" si="510"/>
        <v>2.3096182584995151</v>
      </c>
      <c r="EO153" s="80"/>
      <c r="EP153" s="80">
        <f t="shared" si="511"/>
        <v>1.6822642777118331</v>
      </c>
      <c r="EQ153" s="80">
        <f t="shared" si="512"/>
        <v>7.9143491103582833E-2</v>
      </c>
      <c r="ER153" s="80">
        <f t="shared" si="513"/>
        <v>0.31773572228816693</v>
      </c>
      <c r="ES153" s="80">
        <f t="shared" si="514"/>
        <v>7.3803705514268514E-2</v>
      </c>
      <c r="ET153" s="80">
        <f t="shared" si="515"/>
        <v>0.39153942780243545</v>
      </c>
      <c r="EU153" s="80">
        <f t="shared" si="516"/>
        <v>0.28177468768408437</v>
      </c>
      <c r="EV153" s="80">
        <f t="shared" si="517"/>
        <v>4.3856293134080654E-3</v>
      </c>
      <c r="EW153" s="80">
        <f t="shared" si="518"/>
        <v>0.67669011644245358</v>
      </c>
      <c r="EX153" s="80">
        <f t="shared" si="519"/>
        <v>0.91232091726521936</v>
      </c>
      <c r="EY153" s="80">
        <f t="shared" si="520"/>
        <v>2.7136073983877525E-2</v>
      </c>
      <c r="EZ153" s="80">
        <f t="shared" si="521"/>
        <v>9.9548283679859353E-4</v>
      </c>
      <c r="FA153" s="80">
        <f t="shared" si="522"/>
        <v>4.2546103334109499E-4</v>
      </c>
      <c r="FB153" s="80">
        <f t="shared" si="523"/>
        <v>4.0566755651770343</v>
      </c>
      <c r="FC153" s="80">
        <f t="shared" si="524"/>
        <v>0.11235564751726917</v>
      </c>
      <c r="FD153" s="80">
        <f t="shared" si="525"/>
        <v>0.16765126301016586</v>
      </c>
      <c r="FE153" s="80">
        <f t="shared" si="526"/>
        <v>2.7136073983877525E-2</v>
      </c>
      <c r="FF153" s="80">
        <f t="shared" si="527"/>
        <v>4.6667631530390989E-2</v>
      </c>
      <c r="FG153" s="80">
        <f t="shared" si="528"/>
        <v>0.13553404537888797</v>
      </c>
      <c r="FH153" s="80">
        <f t="shared" si="529"/>
        <v>2.127305166705475E-4</v>
      </c>
      <c r="FI153" s="184">
        <f t="shared" si="530"/>
        <v>0.72990650983926975</v>
      </c>
      <c r="FJ153" s="80">
        <f t="shared" si="531"/>
        <v>0.11427914714363413</v>
      </c>
      <c r="FK153" s="80">
        <f t="shared" si="532"/>
        <v>1.0537361383927308</v>
      </c>
      <c r="FL153" s="80">
        <f t="shared" si="533"/>
        <v>0.72990650983926986</v>
      </c>
      <c r="FM153" s="80">
        <f t="shared" si="534"/>
        <v>2.2817765189953554</v>
      </c>
      <c r="FN153" s="80">
        <f t="shared" si="535"/>
        <v>-3.2575967955761875</v>
      </c>
      <c r="FO153" s="80">
        <f t="shared" si="536"/>
        <v>-3.257596795576188</v>
      </c>
      <c r="FP153" s="80">
        <f t="shared" si="537"/>
        <v>0.48874616557586731</v>
      </c>
      <c r="FQ153" s="185">
        <f t="shared" ca="1" si="538"/>
        <v>1438.6926490672461</v>
      </c>
      <c r="FR153" s="185">
        <f t="shared" ca="1" si="539"/>
        <v>5.4343251501335894</v>
      </c>
      <c r="FS153" s="80">
        <f t="shared" ca="1" si="540"/>
        <v>0.14386926490672461</v>
      </c>
      <c r="FT153" s="184">
        <f t="shared" ca="1" si="541"/>
        <v>-0.71209271193752066</v>
      </c>
      <c r="FU153" s="184">
        <f t="shared" ca="1" si="542"/>
        <v>5.6895069456131537</v>
      </c>
      <c r="FV153" s="80">
        <f t="shared" si="543"/>
        <v>174.07136572327957</v>
      </c>
      <c r="FW153" s="80">
        <f t="shared" si="544"/>
        <v>4.7039673922029117E-2</v>
      </c>
      <c r="FX153" s="184">
        <f t="shared" si="545"/>
        <v>70.601456989245477</v>
      </c>
      <c r="FY153" s="184">
        <f t="shared" si="546"/>
        <v>312.94484913395291</v>
      </c>
      <c r="FZ153" s="184">
        <f t="shared" si="547"/>
        <v>1.6611494615586205E-3</v>
      </c>
      <c r="GA153" s="184">
        <f t="shared" si="548"/>
        <v>0.39806952326051992</v>
      </c>
      <c r="GB153" s="80">
        <f t="shared" si="549"/>
        <v>0.9438426205625049</v>
      </c>
      <c r="GC153" s="80">
        <f t="shared" si="550"/>
        <v>0.26572830516846158</v>
      </c>
      <c r="GD153" s="80">
        <f t="shared" si="551"/>
        <v>0.13594754773920217</v>
      </c>
      <c r="GE153" s="80">
        <f t="shared" si="552"/>
        <v>0.84705280338214861</v>
      </c>
      <c r="GF153" s="80">
        <f t="shared" si="553"/>
        <v>-9.4364677287983589E-4</v>
      </c>
      <c r="GG153" s="80">
        <f t="shared" si="554"/>
        <v>0.16941904016681519</v>
      </c>
      <c r="GH153" s="80">
        <f t="shared" si="555"/>
        <v>0.86405245226079785</v>
      </c>
      <c r="GI153" s="80">
        <f t="shared" si="556"/>
        <v>0.30993632349202971</v>
      </c>
      <c r="GJ153" s="80">
        <f t="shared" si="557"/>
        <v>-9.514129322584065E-3</v>
      </c>
      <c r="GK153" s="80">
        <f t="shared" si="558"/>
        <v>2.123430797711123E-2</v>
      </c>
      <c r="GL153" s="80">
        <f t="shared" si="559"/>
        <v>2.123430797711123E-2</v>
      </c>
      <c r="GM153" s="80">
        <f t="shared" si="560"/>
        <v>0.14818473218970396</v>
      </c>
      <c r="GN153" s="80">
        <f t="shared" si="561"/>
        <v>3.492307146038387E-2</v>
      </c>
      <c r="GO153" s="80">
        <f t="shared" si="562"/>
        <v>0.64176704498206971</v>
      </c>
      <c r="GP153" s="80">
        <f t="shared" si="563"/>
        <v>0.91232091726521936</v>
      </c>
      <c r="GQ153" s="80">
        <f t="shared" si="564"/>
        <v>2.7136073983877525E-2</v>
      </c>
      <c r="GR153" s="80">
        <f t="shared" si="565"/>
        <v>441.23882043006017</v>
      </c>
      <c r="GS153" s="80">
        <f t="shared" si="566"/>
        <v>11.624051244354703</v>
      </c>
      <c r="GT153" s="80">
        <f t="shared" si="567"/>
        <v>2.4562319609525152</v>
      </c>
      <c r="GU153" s="80">
        <f t="shared" si="568"/>
        <v>1.0101253939417217E-5</v>
      </c>
      <c r="GV153" s="80">
        <f t="shared" si="569"/>
        <v>2093.9792436923653</v>
      </c>
      <c r="GW153" s="80">
        <f t="shared" si="570"/>
        <v>-8.8029774651482533E-3</v>
      </c>
      <c r="GX153" s="184">
        <f t="shared" ca="1" si="571"/>
        <v>26.368937320279485</v>
      </c>
      <c r="GY153" s="81" t="e">
        <f>#REF!</f>
        <v>#REF!</v>
      </c>
      <c r="GZ153" s="81" t="e">
        <f>#REF!</f>
        <v>#REF!</v>
      </c>
      <c r="HA153" s="81">
        <f t="shared" si="572"/>
        <v>5.8671749896227876</v>
      </c>
      <c r="HB153" s="81">
        <f t="shared" si="573"/>
        <v>4.7595286485956976</v>
      </c>
      <c r="HC153" s="81" t="e">
        <f t="shared" si="574"/>
        <v>#REF!</v>
      </c>
      <c r="HD153" s="80">
        <f t="shared" si="575"/>
        <v>441.23882043006017</v>
      </c>
      <c r="HE153" s="80">
        <f t="shared" si="576"/>
        <v>11.624051244354703</v>
      </c>
      <c r="HF153" s="81">
        <f t="shared" si="577"/>
        <v>0.98728138171651381</v>
      </c>
      <c r="HG153" s="81"/>
      <c r="HH153" s="82">
        <f t="shared" si="578"/>
        <v>0.17380466948022327</v>
      </c>
      <c r="HI153" s="82">
        <f t="shared" si="579"/>
        <v>0.67669011644245358</v>
      </c>
      <c r="HJ153" s="82">
        <f t="shared" si="580"/>
        <v>2.7136073983877525E-2</v>
      </c>
      <c r="HK153" s="82">
        <f t="shared" si="581"/>
        <v>0</v>
      </c>
      <c r="HL153" s="82">
        <f t="shared" si="582"/>
        <v>8.5219573533391657E-2</v>
      </c>
      <c r="HM153" s="82">
        <f t="shared" si="583"/>
        <v>0</v>
      </c>
      <c r="HN153" s="82">
        <f t="shared" si="584"/>
        <v>0</v>
      </c>
      <c r="HO153" s="82">
        <f t="shared" si="585"/>
        <v>7.3803705514268514E-2</v>
      </c>
      <c r="HP153" s="82">
        <f t="shared" si="586"/>
        <v>0.23251614875477528</v>
      </c>
      <c r="HQ153" s="82">
        <f t="shared" si="587"/>
        <v>0.20435712523700858</v>
      </c>
      <c r="HR153" s="82">
        <f t="shared" si="588"/>
        <v>0.47307747382305576</v>
      </c>
      <c r="HS153" s="82">
        <f t="shared" si="589"/>
        <v>0.12150772115399666</v>
      </c>
      <c r="HT153" s="82">
        <f t="shared" si="590"/>
        <v>4.8170613529369515E-2</v>
      </c>
      <c r="HU153" s="82">
        <f t="shared" si="591"/>
        <v>1.2372395221533617E-2</v>
      </c>
      <c r="HV153" s="82">
        <f t="shared" si="592"/>
        <v>2.7136073983877525E-2</v>
      </c>
      <c r="HW153" s="82"/>
      <c r="HX153" s="186">
        <f t="shared" si="593"/>
        <v>-8.797915996726953E-7</v>
      </c>
      <c r="HY153" s="186">
        <f t="shared" si="594"/>
        <v>1.7602171228065142E-12</v>
      </c>
      <c r="HZ153" s="186">
        <f t="shared" si="595"/>
        <v>2.6194950793579333E-5</v>
      </c>
      <c r="IA153" s="186">
        <f t="shared" si="596"/>
        <v>7.1495230056168612E-9</v>
      </c>
      <c r="IB153" s="82">
        <f t="shared" si="597"/>
        <v>2.4562319609525152</v>
      </c>
      <c r="IC153" s="82" t="e">
        <f t="shared" ca="1" si="598"/>
        <v>#REF!</v>
      </c>
      <c r="ID153" s="82" t="e">
        <f ca="1">ID$8+ID$9*IE153+ID$10*#REF!+ID$11*EW153/(EW153+EU153)</f>
        <v>#REF!</v>
      </c>
      <c r="IE153" s="82" t="e">
        <f t="shared" ca="1" si="599"/>
        <v>#REF!</v>
      </c>
      <c r="IF153" s="82" t="e">
        <f ca="1">IF$8+IF$9*IE153+IF$10*#REF!+IF$11*(EW153/(EW153+EU153))</f>
        <v>#REF!</v>
      </c>
      <c r="IG153" s="82" t="e">
        <f t="shared" ca="1" si="600"/>
        <v>#REF!</v>
      </c>
      <c r="IH153" s="184">
        <f t="shared" si="601"/>
        <v>4.7039673922029117E-2</v>
      </c>
      <c r="II153" s="187">
        <f t="shared" si="602"/>
        <v>-25</v>
      </c>
      <c r="IJ153" s="187"/>
      <c r="IK153" s="82">
        <f t="shared" si="603"/>
        <v>2.0643631101963069</v>
      </c>
      <c r="IL153" s="187">
        <f t="shared" si="604"/>
        <v>2093.9792436923653</v>
      </c>
      <c r="IM153" s="186">
        <f t="shared" si="605"/>
        <v>1.1206661414110375E-5</v>
      </c>
    </row>
    <row r="154" spans="1:247" ht="14" x14ac:dyDescent="0.2">
      <c r="A154" s="189" t="s">
        <v>234</v>
      </c>
      <c r="F154" s="193">
        <v>49.952193986044534</v>
      </c>
      <c r="G154" s="193">
        <v>1.6748855939234604</v>
      </c>
      <c r="H154" s="193">
        <v>17.337603602553148</v>
      </c>
      <c r="I154" s="193">
        <v>8.4230034872756843</v>
      </c>
      <c r="J154" s="193">
        <v>0.16241314850166888</v>
      </c>
      <c r="K154" s="193">
        <v>4.5171156927026654</v>
      </c>
      <c r="L154" s="193">
        <v>10.658362870422019</v>
      </c>
      <c r="M154" s="193">
        <v>3.8370106333519272</v>
      </c>
      <c r="N154" s="193">
        <v>2.0301643562708609</v>
      </c>
      <c r="O154" s="193">
        <v>0.58874766331854955</v>
      </c>
      <c r="P154" s="193">
        <v>0.81849896563549951</v>
      </c>
      <c r="Q154" s="194">
        <v>1.5</v>
      </c>
      <c r="R154" s="176">
        <f t="shared" ca="1" si="411"/>
        <v>8.9323787173834805</v>
      </c>
      <c r="T154" s="4">
        <v>48.489100000000001</v>
      </c>
      <c r="U154" s="4">
        <v>1.3673999999999999</v>
      </c>
      <c r="V154" s="4">
        <v>4.0415999999999999</v>
      </c>
      <c r="W154" s="4">
        <v>8.0033999999999992</v>
      </c>
      <c r="X154" s="4">
        <v>0.2011</v>
      </c>
      <c r="Y154" s="4">
        <v>13.933999999999999</v>
      </c>
      <c r="Z154" s="4">
        <v>21.792400000000001</v>
      </c>
      <c r="AA154" s="4">
        <v>0.54879999999999995</v>
      </c>
      <c r="AB154" s="4">
        <v>1.83E-2</v>
      </c>
      <c r="AC154" s="4">
        <v>6.54E-2</v>
      </c>
      <c r="AE154" s="177">
        <f t="shared" ca="1" si="412"/>
        <v>1403.3102554147122</v>
      </c>
      <c r="AF154" s="178">
        <f t="shared" ca="1" si="413"/>
        <v>1130.1602554147121</v>
      </c>
      <c r="AG154" s="178">
        <f t="shared" ca="1" si="414"/>
        <v>4.9094737053020729</v>
      </c>
      <c r="AH154" s="175"/>
      <c r="AI154" s="179">
        <f t="shared" ca="1" si="415"/>
        <v>1429.3406989544833</v>
      </c>
      <c r="AJ154" s="179">
        <f t="shared" ca="1" si="416"/>
        <v>4.6454363038607225</v>
      </c>
      <c r="AK154" s="179"/>
      <c r="AL154" s="179">
        <f t="shared" si="417"/>
        <v>1403.0070889329065</v>
      </c>
      <c r="AM154" s="179">
        <f t="shared" si="418"/>
        <v>2.8190183213105242</v>
      </c>
      <c r="AN154" s="180"/>
      <c r="AO154" s="179">
        <f t="shared" ca="1" si="419"/>
        <v>1395.0431495262567</v>
      </c>
      <c r="AP154" s="179">
        <f t="shared" ca="1" si="420"/>
        <v>1121.8931495262568</v>
      </c>
      <c r="AQ154" s="179">
        <f t="shared" ca="1" si="421"/>
        <v>3.34543175911561</v>
      </c>
      <c r="AR154" s="179"/>
      <c r="AS154" s="179">
        <f t="shared" ca="1" si="422"/>
        <v>1399.265297987509</v>
      </c>
      <c r="AT154" s="179">
        <f t="shared" ca="1" si="423"/>
        <v>1126.1152979875092</v>
      </c>
      <c r="AU154" s="181">
        <f t="shared" ca="1" si="424"/>
        <v>3.5054668718195918</v>
      </c>
      <c r="AV154" s="80"/>
      <c r="AW154" s="181">
        <f t="shared" si="425"/>
        <v>1414.0695307099677</v>
      </c>
      <c r="AX154" s="181">
        <f t="shared" si="426"/>
        <v>1140.9195307099676</v>
      </c>
      <c r="AY154" s="181">
        <f t="shared" ca="1" si="427"/>
        <v>1429.3406989544833</v>
      </c>
      <c r="AZ154" s="181">
        <f t="shared" ca="1" si="428"/>
        <v>1156.1906989544832</v>
      </c>
      <c r="BA154" s="181">
        <f t="shared" ca="1" si="429"/>
        <v>4.6454363038607225</v>
      </c>
      <c r="BB154" s="181"/>
      <c r="BC154" s="181">
        <f t="shared" si="430"/>
        <v>1403.0070889329065</v>
      </c>
      <c r="BD154" s="181">
        <f t="shared" si="431"/>
        <v>2.8190183213105242</v>
      </c>
      <c r="BE154" s="181">
        <f t="shared" si="432"/>
        <v>1129.8570889329067</v>
      </c>
      <c r="BF154" s="181"/>
      <c r="BG154" s="181">
        <f t="shared" ca="1" si="433"/>
        <v>4.998201078457754</v>
      </c>
      <c r="BH154" s="181">
        <f t="shared" ca="1" si="434"/>
        <v>6.2047002012505192</v>
      </c>
      <c r="BI154" s="181">
        <f t="shared" ca="1" si="435"/>
        <v>1127.8453626136979</v>
      </c>
      <c r="BJ154" s="181">
        <f t="shared" ca="1" si="436"/>
        <v>1136.0523075302681</v>
      </c>
      <c r="BK154" s="181">
        <f t="shared" ca="1" si="437"/>
        <v>1136.0523075302681</v>
      </c>
      <c r="BL154" s="181"/>
      <c r="BM154" s="181">
        <f t="shared" si="438"/>
        <v>1127.2886887203044</v>
      </c>
      <c r="BN154" s="180"/>
      <c r="BO154" s="182">
        <f t="shared" ca="1" si="439"/>
        <v>0.7768932320357449</v>
      </c>
      <c r="BP154" s="182">
        <f t="shared" ca="1" si="440"/>
        <v>0.75569191821932902</v>
      </c>
      <c r="BQ154" s="182">
        <f t="shared" ca="1" si="441"/>
        <v>6.5292309802884529E-2</v>
      </c>
      <c r="BR154" s="182">
        <f t="shared" ca="1" si="442"/>
        <v>1.2373603555138014E-2</v>
      </c>
      <c r="BS154" s="182">
        <f t="shared" ca="1" si="443"/>
        <v>1.772669500976716E-2</v>
      </c>
      <c r="BT154" s="182">
        <f t="shared" ca="1" si="444"/>
        <v>7.7519624923857416E-2</v>
      </c>
      <c r="BU154" s="182">
        <f t="shared" si="445"/>
        <v>0.32699407506955769</v>
      </c>
      <c r="BV154" s="181">
        <f t="shared" ca="1" si="446"/>
        <v>1.2555982265805339</v>
      </c>
      <c r="BW154" s="180"/>
      <c r="BX154" s="182">
        <f t="shared" si="447"/>
        <v>0.80882877567855838</v>
      </c>
      <c r="BY154" s="182">
        <f t="shared" si="448"/>
        <v>0.11778576817362485</v>
      </c>
      <c r="BZ154" s="182">
        <f t="shared" si="449"/>
        <v>0</v>
      </c>
      <c r="CA154" s="182">
        <f t="shared" si="450"/>
        <v>2.4975873962925693E-2</v>
      </c>
      <c r="CB154" s="182">
        <f t="shared" si="451"/>
        <v>7.8077129393236744E-2</v>
      </c>
      <c r="CC154" s="182">
        <f t="shared" si="452"/>
        <v>9.8306168669822988E-4</v>
      </c>
      <c r="CD154" s="182">
        <f t="shared" si="453"/>
        <v>1.0306506088950438</v>
      </c>
      <c r="CE154" s="182">
        <f t="shared" si="454"/>
        <v>0.30802995338361561</v>
      </c>
      <c r="CF154" s="180"/>
      <c r="CG154" s="181">
        <f t="shared" ca="1" si="455"/>
        <v>2.4570285809504639</v>
      </c>
      <c r="CH154" s="181">
        <f t="shared" ca="1" si="456"/>
        <v>1.7335099938583518</v>
      </c>
      <c r="CI154" s="181">
        <f t="shared" ca="1" si="457"/>
        <v>7.501802094113267</v>
      </c>
      <c r="CJ154" s="181">
        <f t="shared" ca="1" si="458"/>
        <v>1129.0835305012006</v>
      </c>
      <c r="CK154" s="183">
        <f t="shared" ca="1" si="459"/>
        <v>0.26991386629610487</v>
      </c>
      <c r="CL154" s="79"/>
      <c r="CM154" s="181">
        <f t="shared" si="460"/>
        <v>-1.394734441334309</v>
      </c>
      <c r="CN154" s="181">
        <f t="shared" si="461"/>
        <v>-1.8502135026057485</v>
      </c>
      <c r="CO154" s="181">
        <f t="shared" ca="1" si="462"/>
        <v>767.29035465624668</v>
      </c>
      <c r="CP154" s="184"/>
      <c r="CQ154" s="80">
        <f t="shared" si="463"/>
        <v>0.83136849370042654</v>
      </c>
      <c r="CR154" s="80">
        <f t="shared" si="464"/>
        <v>2.0967836195880014E-2</v>
      </c>
      <c r="CS154" s="80">
        <f t="shared" si="465"/>
        <v>0.34008304356671959</v>
      </c>
      <c r="CT154" s="80">
        <f t="shared" si="466"/>
        <v>0.11723626357445445</v>
      </c>
      <c r="CU154" s="80">
        <f t="shared" si="467"/>
        <v>2.289524560375949E-3</v>
      </c>
      <c r="CV154" s="80">
        <f t="shared" si="468"/>
        <v>0.11207500155572754</v>
      </c>
      <c r="CW154" s="80">
        <f t="shared" si="469"/>
        <v>0.19006521112644345</v>
      </c>
      <c r="CX154" s="80">
        <f t="shared" si="470"/>
        <v>0.12381667416981995</v>
      </c>
      <c r="CY154" s="80">
        <f t="shared" si="471"/>
        <v>4.3105107568704851E-2</v>
      </c>
      <c r="CZ154" s="80">
        <f t="shared" si="472"/>
        <v>7.7467715185910039E-3</v>
      </c>
      <c r="DA154" s="80">
        <f t="shared" si="473"/>
        <v>1.153327131946567E-2</v>
      </c>
      <c r="DB154" s="80">
        <f t="shared" si="474"/>
        <v>1.8002871988566087</v>
      </c>
      <c r="DC154" s="80"/>
      <c r="DD154" s="80">
        <f t="shared" si="475"/>
        <v>0.4617977032933645</v>
      </c>
      <c r="DE154" s="80">
        <f t="shared" si="476"/>
        <v>1.1646939560086314E-2</v>
      </c>
      <c r="DF154" s="80">
        <f t="shared" si="477"/>
        <v>0.18890488350009477</v>
      </c>
      <c r="DG154" s="80">
        <f t="shared" si="478"/>
        <v>6.5120867186587272E-2</v>
      </c>
      <c r="DH154" s="80">
        <f t="shared" si="479"/>
        <v>1.271755174302224E-3</v>
      </c>
      <c r="DI154" s="80">
        <f t="shared" si="480"/>
        <v>6.225395682805953E-2</v>
      </c>
      <c r="DJ154" s="80">
        <f t="shared" si="481"/>
        <v>0.10557493895816007</v>
      </c>
      <c r="DK154" s="80">
        <f t="shared" si="482"/>
        <v>6.8776067645461181E-2</v>
      </c>
      <c r="DL154" s="80">
        <f t="shared" si="483"/>
        <v>2.3943461685491958E-2</v>
      </c>
      <c r="DM154" s="80">
        <f t="shared" si="484"/>
        <v>4.3030753779236463E-3</v>
      </c>
      <c r="DN154" s="80">
        <f t="shared" si="485"/>
        <v>6.4063507904686739E-3</v>
      </c>
      <c r="DO154" s="80">
        <f t="shared" si="486"/>
        <v>1.0000000000000002</v>
      </c>
      <c r="DP154" s="80">
        <f t="shared" si="487"/>
        <v>48.874616557586734</v>
      </c>
      <c r="DQ154" s="80">
        <f t="shared" si="488"/>
        <v>0.80701780664832579</v>
      </c>
      <c r="DR154" s="80">
        <f t="shared" si="489"/>
        <v>1.711843442815866E-2</v>
      </c>
      <c r="DS154" s="80">
        <f t="shared" si="490"/>
        <v>3.9638685379704004E-2</v>
      </c>
      <c r="DT154" s="80">
        <f t="shared" si="491"/>
        <v>0.1113959780865847</v>
      </c>
      <c r="DU154" s="80">
        <f t="shared" si="492"/>
        <v>2.8348898678414096E-3</v>
      </c>
      <c r="DV154" s="80">
        <f t="shared" si="493"/>
        <v>0.34571907781780647</v>
      </c>
      <c r="DW154" s="80">
        <f t="shared" si="494"/>
        <v>0.38861288148166645</v>
      </c>
      <c r="DX154" s="80">
        <f t="shared" si="495"/>
        <v>8.8546263325099336E-3</v>
      </c>
      <c r="DY154" s="80">
        <f t="shared" si="496"/>
        <v>1.9427576542528345E-4</v>
      </c>
      <c r="DZ154" s="80">
        <f t="shared" si="497"/>
        <v>4.3026825317668234E-4</v>
      </c>
      <c r="EA154" s="80">
        <f t="shared" si="498"/>
        <v>1.7218169240611996</v>
      </c>
      <c r="EB154" s="80"/>
      <c r="EC154" s="80">
        <f t="shared" si="499"/>
        <v>1.6140356132966516</v>
      </c>
      <c r="ED154" s="80">
        <f t="shared" si="500"/>
        <v>3.4236868856317319E-2</v>
      </c>
      <c r="EE154" s="80">
        <f t="shared" si="501"/>
        <v>0.11891605613911202</v>
      </c>
      <c r="EF154" s="80">
        <f t="shared" si="502"/>
        <v>0.1113959780865847</v>
      </c>
      <c r="EG154" s="80">
        <f t="shared" si="503"/>
        <v>2.8348898678414096E-3</v>
      </c>
      <c r="EH154" s="80">
        <f t="shared" si="504"/>
        <v>0.34571907781780647</v>
      </c>
      <c r="EI154" s="80">
        <f t="shared" si="505"/>
        <v>0.38861288148166645</v>
      </c>
      <c r="EJ154" s="80">
        <f t="shared" si="506"/>
        <v>8.8546263325099336E-3</v>
      </c>
      <c r="EK154" s="80">
        <f t="shared" si="507"/>
        <v>1.9427576542528345E-4</v>
      </c>
      <c r="EL154" s="80">
        <f t="shared" si="508"/>
        <v>1.2908047595300469E-3</v>
      </c>
      <c r="EM154" s="80">
        <f t="shared" si="509"/>
        <v>2.6260910724034452</v>
      </c>
      <c r="EN154" s="80">
        <f t="shared" si="510"/>
        <v>2.2847646309953347</v>
      </c>
      <c r="EO154" s="80"/>
      <c r="EP154" s="80">
        <f t="shared" si="511"/>
        <v>1.8438457412135265</v>
      </c>
      <c r="EQ154" s="80">
        <f t="shared" si="512"/>
        <v>3.9111593519469752E-2</v>
      </c>
      <c r="ER154" s="80">
        <f t="shared" si="513"/>
        <v>0.15615425878647349</v>
      </c>
      <c r="ES154" s="80">
        <f t="shared" si="514"/>
        <v>2.4975873962925693E-2</v>
      </c>
      <c r="ET154" s="80">
        <f t="shared" si="515"/>
        <v>0.18113013274939918</v>
      </c>
      <c r="EU154" s="80">
        <f t="shared" si="516"/>
        <v>0.25451359076736008</v>
      </c>
      <c r="EV154" s="80">
        <f t="shared" si="517"/>
        <v>6.4770561028110914E-3</v>
      </c>
      <c r="EW154" s="80">
        <f t="shared" si="518"/>
        <v>0.78988672125844805</v>
      </c>
      <c r="EX154" s="80">
        <f t="shared" si="519"/>
        <v>0.88788896675849338</v>
      </c>
      <c r="EY154" s="80">
        <f t="shared" si="520"/>
        <v>4.0461474130397267E-2</v>
      </c>
      <c r="EZ154" s="80">
        <f t="shared" si="521"/>
        <v>8.8774879500646783E-4</v>
      </c>
      <c r="FA154" s="80">
        <f t="shared" si="522"/>
        <v>1.9661233733964598E-3</v>
      </c>
      <c r="FB154" s="80">
        <f t="shared" si="523"/>
        <v>4.0461691486683078</v>
      </c>
      <c r="FC154" s="80">
        <f t="shared" si="524"/>
        <v>9.1450548541609111E-2</v>
      </c>
      <c r="FD154" s="80">
        <f t="shared" si="525"/>
        <v>0.13692699530419716</v>
      </c>
      <c r="FE154" s="80">
        <f t="shared" si="526"/>
        <v>2.4975873962925693E-2</v>
      </c>
      <c r="FF154" s="80">
        <f t="shared" si="527"/>
        <v>0</v>
      </c>
      <c r="FG154" s="80">
        <f t="shared" si="528"/>
        <v>7.8077129393236744E-2</v>
      </c>
      <c r="FH154" s="80">
        <f t="shared" si="529"/>
        <v>9.8306168669822988E-4</v>
      </c>
      <c r="FI154" s="184">
        <f t="shared" si="530"/>
        <v>0.80882877567855838</v>
      </c>
      <c r="FJ154" s="80">
        <f t="shared" si="531"/>
        <v>0.11778576817362485</v>
      </c>
      <c r="FK154" s="80">
        <f t="shared" si="532"/>
        <v>1.0306506088950438</v>
      </c>
      <c r="FL154" s="80">
        <f t="shared" si="533"/>
        <v>0.80882877567855838</v>
      </c>
      <c r="FM154" s="80">
        <f t="shared" si="534"/>
        <v>2.1988228504118954</v>
      </c>
      <c r="FN154" s="80">
        <f t="shared" si="535"/>
        <v>-3.4432212522429935</v>
      </c>
      <c r="FO154" s="80">
        <f t="shared" si="536"/>
        <v>-3.4432212522429935</v>
      </c>
      <c r="FP154" s="80">
        <f t="shared" si="537"/>
        <v>0.48874616557586731</v>
      </c>
      <c r="FQ154" s="185">
        <f t="shared" ca="1" si="538"/>
        <v>1429.3406989544833</v>
      </c>
      <c r="FR154" s="185">
        <f t="shared" ca="1" si="539"/>
        <v>4.6454363038607225</v>
      </c>
      <c r="FS154" s="80">
        <f t="shared" ca="1" si="540"/>
        <v>0.14293406989544832</v>
      </c>
      <c r="FT154" s="184">
        <f t="shared" ca="1" si="541"/>
        <v>-1.0419538050808788</v>
      </c>
      <c r="FU154" s="184">
        <f t="shared" ca="1" si="542"/>
        <v>5.6811563960123186</v>
      </c>
      <c r="FV154" s="80">
        <f t="shared" si="543"/>
        <v>173.23904510743535</v>
      </c>
      <c r="FW154" s="80">
        <f t="shared" si="544"/>
        <v>6.2820726108745117E-2</v>
      </c>
      <c r="FX154" s="184">
        <f t="shared" si="545"/>
        <v>75.630647766306794</v>
      </c>
      <c r="FY154" s="184">
        <f t="shared" si="546"/>
        <v>312.57386772949286</v>
      </c>
      <c r="FZ154" s="184">
        <f t="shared" si="547"/>
        <v>1.6611494615586205E-3</v>
      </c>
      <c r="GA154" s="184">
        <f t="shared" si="548"/>
        <v>0.30802995338361561</v>
      </c>
      <c r="GB154" s="80">
        <f t="shared" si="549"/>
        <v>0.93482749699170176</v>
      </c>
      <c r="GC154" s="80">
        <f t="shared" si="550"/>
        <v>0.15750413939740102</v>
      </c>
      <c r="GD154" s="80">
        <f t="shared" si="551"/>
        <v>0.13214587298545596</v>
      </c>
      <c r="GE154" s="80">
        <f t="shared" si="552"/>
        <v>0.93591253251760453</v>
      </c>
      <c r="GF154" s="80">
        <f t="shared" si="553"/>
        <v>1.7037230966594485E-2</v>
      </c>
      <c r="GG154" s="80">
        <f t="shared" si="554"/>
        <v>0.16306304222575096</v>
      </c>
      <c r="GH154" s="80">
        <f t="shared" si="555"/>
        <v>0.86785412701454401</v>
      </c>
      <c r="GI154" s="80">
        <f t="shared" si="556"/>
        <v>0.32400353826968753</v>
      </c>
      <c r="GJ154" s="80">
        <f t="shared" si="557"/>
        <v>-1.0627226610000018E-2</v>
      </c>
      <c r="GK154" s="80">
        <f t="shared" si="558"/>
        <v>2.2847374396846479E-2</v>
      </c>
      <c r="GL154" s="80">
        <f t="shared" si="559"/>
        <v>2.2847374396846479E-2</v>
      </c>
      <c r="GM154" s="80">
        <f t="shared" si="560"/>
        <v>0.14021566782890449</v>
      </c>
      <c r="GN154" s="80">
        <f t="shared" si="561"/>
        <v>4.2325128611451768E-2</v>
      </c>
      <c r="GO154" s="80">
        <f t="shared" si="562"/>
        <v>0.74756159264699629</v>
      </c>
      <c r="GP154" s="80">
        <f t="shared" si="563"/>
        <v>0.88788896675849338</v>
      </c>
      <c r="GQ154" s="80">
        <f t="shared" si="564"/>
        <v>4.0461474130397267E-2</v>
      </c>
      <c r="GR154" s="80">
        <f t="shared" si="565"/>
        <v>440.99101562418912</v>
      </c>
      <c r="GS154" s="80">
        <f t="shared" si="566"/>
        <v>11.815424846580395</v>
      </c>
      <c r="GT154" s="80">
        <f t="shared" si="567"/>
        <v>2.2871785326634746</v>
      </c>
      <c r="GU154" s="80">
        <f t="shared" si="568"/>
        <v>9.4060217155785382E-6</v>
      </c>
      <c r="GV154" s="80">
        <f t="shared" si="569"/>
        <v>1919.7981730437411</v>
      </c>
      <c r="GW154" s="80">
        <f t="shared" si="570"/>
        <v>-8.3322716941100165E-3</v>
      </c>
      <c r="GX154" s="184">
        <f t="shared" ca="1" si="571"/>
        <v>20.476427094113269</v>
      </c>
      <c r="GY154" s="81" t="e">
        <f>#REF!</f>
        <v>#REF!</v>
      </c>
      <c r="GZ154" s="81" t="e">
        <f>#REF!</f>
        <v>#REF!</v>
      </c>
      <c r="HA154" s="81">
        <f t="shared" si="572"/>
        <v>5.8671749896227876</v>
      </c>
      <c r="HB154" s="81">
        <f t="shared" si="573"/>
        <v>4.7595286485956976</v>
      </c>
      <c r="HC154" s="81" t="e">
        <f t="shared" si="574"/>
        <v>#REF!</v>
      </c>
      <c r="HD154" s="80">
        <f t="shared" si="575"/>
        <v>440.99101562418912</v>
      </c>
      <c r="HE154" s="80">
        <f t="shared" si="576"/>
        <v>11.815424846580395</v>
      </c>
      <c r="HF154" s="81">
        <f t="shared" si="577"/>
        <v>-1.7590984062696862</v>
      </c>
      <c r="HG154" s="81"/>
      <c r="HH154" s="82">
        <f t="shared" si="578"/>
        <v>0.16954009832856207</v>
      </c>
      <c r="HI154" s="82">
        <f t="shared" si="579"/>
        <v>0.78988672125844805</v>
      </c>
      <c r="HJ154" s="82">
        <f t="shared" si="580"/>
        <v>4.0461474130397267E-2</v>
      </c>
      <c r="HK154" s="82">
        <f t="shared" si="581"/>
        <v>0</v>
      </c>
      <c r="HL154" s="82">
        <f t="shared" si="582"/>
        <v>5.0989074411211845E-2</v>
      </c>
      <c r="HM154" s="82">
        <f t="shared" si="583"/>
        <v>0</v>
      </c>
      <c r="HN154" s="82">
        <f t="shared" si="584"/>
        <v>0</v>
      </c>
      <c r="HO154" s="82">
        <f t="shared" si="585"/>
        <v>2.4975873962925693E-2</v>
      </c>
      <c r="HP154" s="82">
        <f t="shared" si="586"/>
        <v>0.10516518437526165</v>
      </c>
      <c r="HQ154" s="82">
        <f t="shared" si="587"/>
        <v>0.17670977594887477</v>
      </c>
      <c r="HR154" s="82">
        <f t="shared" si="588"/>
        <v>0.60243003167226894</v>
      </c>
      <c r="HS154" s="82">
        <f t="shared" si="589"/>
        <v>0.12930467629975095</v>
      </c>
      <c r="HT154" s="82">
        <f t="shared" si="590"/>
        <v>5.8988381573749582E-2</v>
      </c>
      <c r="HU154" s="82">
        <f t="shared" si="591"/>
        <v>1.2661177537359796E-2</v>
      </c>
      <c r="HV154" s="82">
        <f t="shared" si="592"/>
        <v>4.0461474130397267E-2</v>
      </c>
      <c r="HW154" s="82"/>
      <c r="HX154" s="186">
        <f t="shared" si="593"/>
        <v>-8.7956712633648615E-7</v>
      </c>
      <c r="HY154" s="186">
        <f t="shared" si="594"/>
        <v>1.6753317348299675E-12</v>
      </c>
      <c r="HZ154" s="186">
        <f t="shared" si="595"/>
        <v>2.7022648247792874E-5</v>
      </c>
      <c r="IA154" s="186">
        <f t="shared" si="596"/>
        <v>7.5525897133003444E-9</v>
      </c>
      <c r="IB154" s="82">
        <f t="shared" si="597"/>
        <v>2.2871785326634746</v>
      </c>
      <c r="IC154" s="82" t="e">
        <f t="shared" ca="1" si="598"/>
        <v>#REF!</v>
      </c>
      <c r="ID154" s="82" t="e">
        <f ca="1">ID$8+ID$9*IE154+ID$10*#REF!+ID$11*EW154/(EW154+EU154)</f>
        <v>#REF!</v>
      </c>
      <c r="IE154" s="82" t="e">
        <f t="shared" ca="1" si="599"/>
        <v>#REF!</v>
      </c>
      <c r="IF154" s="82" t="e">
        <f ca="1">IF$8+IF$9*IE154+IF$10*#REF!+IF$11*(EW154/(EW154+EU154))</f>
        <v>#REF!</v>
      </c>
      <c r="IG154" s="82" t="e">
        <f t="shared" ca="1" si="600"/>
        <v>#REF!</v>
      </c>
      <c r="IH154" s="184">
        <f t="shared" si="601"/>
        <v>6.2820726108745117E-2</v>
      </c>
      <c r="II154" s="187">
        <f t="shared" si="602"/>
        <v>-25</v>
      </c>
      <c r="IJ154" s="187"/>
      <c r="IK154" s="82">
        <f t="shared" si="603"/>
        <v>2.0750819456569678</v>
      </c>
      <c r="IL154" s="187">
        <f t="shared" si="604"/>
        <v>1919.7981730437411</v>
      </c>
      <c r="IM154" s="186">
        <f t="shared" si="605"/>
        <v>1.2133637712561949E-5</v>
      </c>
    </row>
    <row r="155" spans="1:247" ht="14" x14ac:dyDescent="0.2">
      <c r="A155" s="189" t="s">
        <v>234</v>
      </c>
      <c r="F155" s="193">
        <v>49.952193986044534</v>
      </c>
      <c r="G155" s="193">
        <v>1.6748855939234604</v>
      </c>
      <c r="H155" s="193">
        <v>17.337603602553148</v>
      </c>
      <c r="I155" s="193">
        <v>8.4230034872756843</v>
      </c>
      <c r="J155" s="193">
        <v>0.16241314850166888</v>
      </c>
      <c r="K155" s="193">
        <v>4.5171156927026654</v>
      </c>
      <c r="L155" s="193">
        <v>10.658362870422019</v>
      </c>
      <c r="M155" s="193">
        <v>3.8370106333519272</v>
      </c>
      <c r="N155" s="193">
        <v>2.0301643562708609</v>
      </c>
      <c r="O155" s="193">
        <v>0.58874766331854955</v>
      </c>
      <c r="P155" s="193">
        <v>0.81849896563549951</v>
      </c>
      <c r="Q155" s="194">
        <v>1.5</v>
      </c>
      <c r="R155" s="176">
        <f t="shared" ca="1" si="411"/>
        <v>8.8688691694798329</v>
      </c>
      <c r="T155" s="4">
        <v>49.060499999999998</v>
      </c>
      <c r="U155" s="4">
        <v>1.2185999999999999</v>
      </c>
      <c r="V155" s="4">
        <v>3.5949</v>
      </c>
      <c r="W155" s="4">
        <v>7.7961999999999998</v>
      </c>
      <c r="X155" s="4">
        <v>0.1658</v>
      </c>
      <c r="Y155" s="4">
        <v>14.2562</v>
      </c>
      <c r="Z155" s="4">
        <v>21.664200000000001</v>
      </c>
      <c r="AA155" s="4">
        <v>0.47299999999999998</v>
      </c>
      <c r="AB155" s="4">
        <v>9.7000000000000003E-3</v>
      </c>
      <c r="AC155" s="4">
        <v>2.8000000000000001E-2</v>
      </c>
      <c r="AE155" s="177">
        <f t="shared" ca="1" si="412"/>
        <v>1403.5931314257509</v>
      </c>
      <c r="AF155" s="178">
        <f t="shared" ca="1" si="413"/>
        <v>1130.4431314257508</v>
      </c>
      <c r="AG155" s="178">
        <f t="shared" ca="1" si="414"/>
        <v>4.852759258349236</v>
      </c>
      <c r="AH155" s="175"/>
      <c r="AI155" s="179">
        <f t="shared" ca="1" si="415"/>
        <v>1428.7116367569406</v>
      </c>
      <c r="AJ155" s="179">
        <f t="shared" ca="1" si="416"/>
        <v>4.5879033268215972</v>
      </c>
      <c r="AK155" s="179"/>
      <c r="AL155" s="179">
        <f t="shared" si="417"/>
        <v>1402.2653369795835</v>
      </c>
      <c r="AM155" s="179">
        <f t="shared" si="418"/>
        <v>2.7755846148293712</v>
      </c>
      <c r="AN155" s="180"/>
      <c r="AO155" s="179">
        <f t="shared" ca="1" si="419"/>
        <v>1395.5485955245897</v>
      </c>
      <c r="AP155" s="179">
        <f t="shared" ca="1" si="420"/>
        <v>1122.3985955245898</v>
      </c>
      <c r="AQ155" s="179">
        <f t="shared" ca="1" si="421"/>
        <v>3.3316828458763306</v>
      </c>
      <c r="AR155" s="179"/>
      <c r="AS155" s="179">
        <f t="shared" ca="1" si="422"/>
        <v>1398.8368469214736</v>
      </c>
      <c r="AT155" s="179">
        <f t="shared" ca="1" si="423"/>
        <v>1125.6868469214737</v>
      </c>
      <c r="AU155" s="181">
        <f t="shared" ca="1" si="424"/>
        <v>3.4562422529078196</v>
      </c>
      <c r="AV155" s="80"/>
      <c r="AW155" s="181">
        <f t="shared" si="425"/>
        <v>1413.4427566075424</v>
      </c>
      <c r="AX155" s="181">
        <f t="shared" si="426"/>
        <v>1140.2927566075423</v>
      </c>
      <c r="AY155" s="181">
        <f t="shared" ca="1" si="427"/>
        <v>1428.7116367569406</v>
      </c>
      <c r="AZ155" s="181">
        <f t="shared" ca="1" si="428"/>
        <v>1155.5616367569405</v>
      </c>
      <c r="BA155" s="181">
        <f t="shared" ca="1" si="429"/>
        <v>4.5879033268215972</v>
      </c>
      <c r="BB155" s="181"/>
      <c r="BC155" s="181">
        <f t="shared" si="430"/>
        <v>1402.2653369795835</v>
      </c>
      <c r="BD155" s="181">
        <f t="shared" si="431"/>
        <v>2.7755846148293712</v>
      </c>
      <c r="BE155" s="181">
        <f t="shared" si="432"/>
        <v>1129.1153369795834</v>
      </c>
      <c r="BF155" s="181"/>
      <c r="BG155" s="181">
        <f t="shared" ca="1" si="433"/>
        <v>4.9348512704845611</v>
      </c>
      <c r="BH155" s="181">
        <f t="shared" ca="1" si="434"/>
        <v>5.9828008067787533</v>
      </c>
      <c r="BI155" s="181">
        <f t="shared" ca="1" si="435"/>
        <v>1128.1342635542919</v>
      </c>
      <c r="BJ155" s="181">
        <f t="shared" ca="1" si="436"/>
        <v>1135.5501360645799</v>
      </c>
      <c r="BK155" s="181">
        <f t="shared" ca="1" si="437"/>
        <v>1135.5501360645799</v>
      </c>
      <c r="BL155" s="181"/>
      <c r="BM155" s="181">
        <f t="shared" si="438"/>
        <v>1127.0680984041492</v>
      </c>
      <c r="BN155" s="180"/>
      <c r="BO155" s="182">
        <f t="shared" ca="1" si="439"/>
        <v>0.77442801792570204</v>
      </c>
      <c r="BP155" s="182">
        <f t="shared" ca="1" si="440"/>
        <v>0.75581921698336585</v>
      </c>
      <c r="BQ155" s="182">
        <f t="shared" ca="1" si="441"/>
        <v>6.3537248680936673E-2</v>
      </c>
      <c r="BR155" s="182">
        <f t="shared" ca="1" si="442"/>
        <v>1.2105456672001786E-2</v>
      </c>
      <c r="BS155" s="182">
        <f t="shared" ca="1" si="443"/>
        <v>1.7726522013014695E-2</v>
      </c>
      <c r="BT155" s="182">
        <f t="shared" ca="1" si="444"/>
        <v>7.8329384880635899E-2</v>
      </c>
      <c r="BU155" s="182">
        <f t="shared" si="445"/>
        <v>0.32699407506955769</v>
      </c>
      <c r="BV155" s="181">
        <f t="shared" ca="1" si="446"/>
        <v>1.2545119042995125</v>
      </c>
      <c r="BW155" s="180"/>
      <c r="BX155" s="182">
        <f t="shared" si="447"/>
        <v>0.8133571742500959</v>
      </c>
      <c r="BY155" s="182">
        <f t="shared" si="448"/>
        <v>0.1208722434080241</v>
      </c>
      <c r="BZ155" s="182">
        <f t="shared" si="449"/>
        <v>0</v>
      </c>
      <c r="CA155" s="182">
        <f t="shared" si="450"/>
        <v>2.4814601851746054E-2</v>
      </c>
      <c r="CB155" s="182">
        <f t="shared" si="451"/>
        <v>6.8073692927961726E-2</v>
      </c>
      <c r="CC155" s="182">
        <f t="shared" si="452"/>
        <v>4.2049437387297949E-4</v>
      </c>
      <c r="CD155" s="182">
        <f t="shared" si="453"/>
        <v>1.0275382068117009</v>
      </c>
      <c r="CE155" s="182">
        <f t="shared" si="454"/>
        <v>0.29327390755290977</v>
      </c>
      <c r="CF155" s="180"/>
      <c r="CG155" s="181">
        <f t="shared" ca="1" si="455"/>
        <v>1.8201650024066112</v>
      </c>
      <c r="CH155" s="181">
        <f t="shared" ca="1" si="456"/>
        <v>1.983139062131773</v>
      </c>
      <c r="CI155" s="181">
        <f t="shared" ca="1" si="457"/>
        <v>6.736321178996282</v>
      </c>
      <c r="CJ155" s="181">
        <f t="shared" ca="1" si="458"/>
        <v>1140.7084236909564</v>
      </c>
      <c r="CK155" s="183">
        <f t="shared" ca="1" si="459"/>
        <v>0.26977097711803588</v>
      </c>
      <c r="CL155" s="79"/>
      <c r="CM155" s="181">
        <f t="shared" si="460"/>
        <v>-1.626729847784455</v>
      </c>
      <c r="CN155" s="181">
        <f t="shared" si="461"/>
        <v>-2.0576159531898059</v>
      </c>
      <c r="CO155" s="181">
        <f t="shared" ca="1" si="462"/>
        <v>815.87001645492103</v>
      </c>
      <c r="CP155" s="184"/>
      <c r="CQ155" s="80">
        <f t="shared" si="463"/>
        <v>0.83136849370042654</v>
      </c>
      <c r="CR155" s="80">
        <f t="shared" si="464"/>
        <v>2.0967836195880014E-2</v>
      </c>
      <c r="CS155" s="80">
        <f t="shared" si="465"/>
        <v>0.34008304356671959</v>
      </c>
      <c r="CT155" s="80">
        <f t="shared" si="466"/>
        <v>0.11723626357445445</v>
      </c>
      <c r="CU155" s="80">
        <f t="shared" si="467"/>
        <v>2.289524560375949E-3</v>
      </c>
      <c r="CV155" s="80">
        <f t="shared" si="468"/>
        <v>0.11207500155572754</v>
      </c>
      <c r="CW155" s="80">
        <f t="shared" si="469"/>
        <v>0.19006521112644345</v>
      </c>
      <c r="CX155" s="80">
        <f t="shared" si="470"/>
        <v>0.12381667416981995</v>
      </c>
      <c r="CY155" s="80">
        <f t="shared" si="471"/>
        <v>4.3105107568704851E-2</v>
      </c>
      <c r="CZ155" s="80">
        <f t="shared" si="472"/>
        <v>7.7467715185910039E-3</v>
      </c>
      <c r="DA155" s="80">
        <f t="shared" si="473"/>
        <v>1.153327131946567E-2</v>
      </c>
      <c r="DB155" s="80">
        <f t="shared" si="474"/>
        <v>1.8002871988566087</v>
      </c>
      <c r="DC155" s="80"/>
      <c r="DD155" s="80">
        <f t="shared" si="475"/>
        <v>0.4617977032933645</v>
      </c>
      <c r="DE155" s="80">
        <f t="shared" si="476"/>
        <v>1.1646939560086314E-2</v>
      </c>
      <c r="DF155" s="80">
        <f t="shared" si="477"/>
        <v>0.18890488350009477</v>
      </c>
      <c r="DG155" s="80">
        <f t="shared" si="478"/>
        <v>6.5120867186587272E-2</v>
      </c>
      <c r="DH155" s="80">
        <f t="shared" si="479"/>
        <v>1.271755174302224E-3</v>
      </c>
      <c r="DI155" s="80">
        <f t="shared" si="480"/>
        <v>6.225395682805953E-2</v>
      </c>
      <c r="DJ155" s="80">
        <f t="shared" si="481"/>
        <v>0.10557493895816007</v>
      </c>
      <c r="DK155" s="80">
        <f t="shared" si="482"/>
        <v>6.8776067645461181E-2</v>
      </c>
      <c r="DL155" s="80">
        <f t="shared" si="483"/>
        <v>2.3943461685491958E-2</v>
      </c>
      <c r="DM155" s="80">
        <f t="shared" si="484"/>
        <v>4.3030753779236463E-3</v>
      </c>
      <c r="DN155" s="80">
        <f t="shared" si="485"/>
        <v>6.4063507904686739E-3</v>
      </c>
      <c r="DO155" s="80">
        <f t="shared" si="486"/>
        <v>1.0000000000000002</v>
      </c>
      <c r="DP155" s="80">
        <f t="shared" si="487"/>
        <v>48.874616557586734</v>
      </c>
      <c r="DQ155" s="80">
        <f t="shared" si="488"/>
        <v>0.81652777847124791</v>
      </c>
      <c r="DR155" s="80">
        <f t="shared" si="489"/>
        <v>1.5255612252562632E-2</v>
      </c>
      <c r="DS155" s="80">
        <f t="shared" si="490"/>
        <v>3.5257598493541646E-2</v>
      </c>
      <c r="DT155" s="80">
        <f t="shared" si="491"/>
        <v>0.10851204792446106</v>
      </c>
      <c r="DU155" s="80">
        <f t="shared" si="492"/>
        <v>2.3372687224669604E-3</v>
      </c>
      <c r="DV155" s="80">
        <f t="shared" si="493"/>
        <v>0.35371324222665512</v>
      </c>
      <c r="DW155" s="80">
        <f t="shared" si="494"/>
        <v>0.38632675552004914</v>
      </c>
      <c r="DX155" s="80">
        <f t="shared" si="495"/>
        <v>7.6316294739016011E-3</v>
      </c>
      <c r="DY155" s="80">
        <f t="shared" si="496"/>
        <v>1.0297677183744533E-4</v>
      </c>
      <c r="DZ155" s="80">
        <f t="shared" si="497"/>
        <v>1.8421270778206584E-4</v>
      </c>
      <c r="EA155" s="80">
        <f t="shared" si="498"/>
        <v>1.7258491225645056</v>
      </c>
      <c r="EB155" s="80"/>
      <c r="EC155" s="80">
        <f t="shared" si="499"/>
        <v>1.6330555569424958</v>
      </c>
      <c r="ED155" s="80">
        <f t="shared" si="500"/>
        <v>3.0511224505125265E-2</v>
      </c>
      <c r="EE155" s="80">
        <f t="shared" si="501"/>
        <v>0.10577279548062493</v>
      </c>
      <c r="EF155" s="80">
        <f t="shared" si="502"/>
        <v>0.10851204792446106</v>
      </c>
      <c r="EG155" s="80">
        <f t="shared" si="503"/>
        <v>2.3372687224669604E-3</v>
      </c>
      <c r="EH155" s="80">
        <f t="shared" si="504"/>
        <v>0.35371324222665512</v>
      </c>
      <c r="EI155" s="80">
        <f t="shared" si="505"/>
        <v>0.38632675552004914</v>
      </c>
      <c r="EJ155" s="80">
        <f t="shared" si="506"/>
        <v>7.6316294739016011E-3</v>
      </c>
      <c r="EK155" s="80">
        <f t="shared" si="507"/>
        <v>1.0297677183744533E-4</v>
      </c>
      <c r="EL155" s="80">
        <f t="shared" si="508"/>
        <v>5.5263812334619756E-4</v>
      </c>
      <c r="EM155" s="80">
        <f t="shared" si="509"/>
        <v>2.6285161356909628</v>
      </c>
      <c r="EN155" s="80">
        <f t="shared" si="510"/>
        <v>2.2826567121007111</v>
      </c>
      <c r="EO155" s="80"/>
      <c r="EP155" s="80">
        <f t="shared" si="511"/>
        <v>1.8638526141440765</v>
      </c>
      <c r="EQ155" s="80">
        <f t="shared" si="512"/>
        <v>3.4823325705517938E-2</v>
      </c>
      <c r="ER155" s="80">
        <f t="shared" si="513"/>
        <v>0.13614738585592345</v>
      </c>
      <c r="ES155" s="80">
        <f t="shared" si="514"/>
        <v>2.4814601851746054E-2</v>
      </c>
      <c r="ET155" s="80">
        <f t="shared" si="515"/>
        <v>0.16096198770766951</v>
      </c>
      <c r="EU155" s="80">
        <f t="shared" si="516"/>
        <v>0.24769575453856507</v>
      </c>
      <c r="EV155" s="80">
        <f t="shared" si="517"/>
        <v>5.3351821373222611E-3</v>
      </c>
      <c r="EW155" s="80">
        <f t="shared" si="518"/>
        <v>0.80740590652757893</v>
      </c>
      <c r="EX155" s="80">
        <f t="shared" si="519"/>
        <v>0.88185136155193056</v>
      </c>
      <c r="EY155" s="80">
        <f t="shared" si="520"/>
        <v>3.4840780485734218E-2</v>
      </c>
      <c r="EZ155" s="80">
        <f t="shared" si="521"/>
        <v>4.7012123885041611E-4</v>
      </c>
      <c r="FA155" s="80">
        <f t="shared" si="522"/>
        <v>8.4098874774595899E-4</v>
      </c>
      <c r="FB155" s="80">
        <f t="shared" si="523"/>
        <v>4.0380780227849904</v>
      </c>
      <c r="FC155" s="80">
        <f t="shared" si="524"/>
        <v>7.5685924331129778E-2</v>
      </c>
      <c r="FD155" s="80">
        <f t="shared" si="525"/>
        <v>0.11315687087807724</v>
      </c>
      <c r="FE155" s="80">
        <f t="shared" si="526"/>
        <v>2.4814601851746054E-2</v>
      </c>
      <c r="FF155" s="80">
        <f t="shared" si="527"/>
        <v>0</v>
      </c>
      <c r="FG155" s="80">
        <f t="shared" si="528"/>
        <v>6.8073692927961726E-2</v>
      </c>
      <c r="FH155" s="80">
        <f t="shared" si="529"/>
        <v>4.2049437387297949E-4</v>
      </c>
      <c r="FI155" s="184">
        <f t="shared" si="530"/>
        <v>0.8133571742500959</v>
      </c>
      <c r="FJ155" s="80">
        <f t="shared" si="531"/>
        <v>0.1208722434080241</v>
      </c>
      <c r="FK155" s="80">
        <f t="shared" si="532"/>
        <v>1.0275382068117007</v>
      </c>
      <c r="FL155" s="80">
        <f t="shared" si="533"/>
        <v>0.8133571742500959</v>
      </c>
      <c r="FM155" s="80">
        <f t="shared" si="534"/>
        <v>2.1923447972290391</v>
      </c>
      <c r="FN155" s="80">
        <f t="shared" si="535"/>
        <v>-3.4552824019070032</v>
      </c>
      <c r="FO155" s="80">
        <f t="shared" si="536"/>
        <v>-3.4552824019070032</v>
      </c>
      <c r="FP155" s="80">
        <f t="shared" si="537"/>
        <v>0.48874616557586731</v>
      </c>
      <c r="FQ155" s="185">
        <f t="shared" ca="1" si="538"/>
        <v>1428.7116367569406</v>
      </c>
      <c r="FR155" s="185">
        <f t="shared" ca="1" si="539"/>
        <v>4.5879033268215972</v>
      </c>
      <c r="FS155" s="80">
        <f t="shared" ca="1" si="540"/>
        <v>0.14287116367569405</v>
      </c>
      <c r="FT155" s="184">
        <f t="shared" ca="1" si="541"/>
        <v>-1.0585805285514949</v>
      </c>
      <c r="FU155" s="184">
        <f t="shared" ca="1" si="542"/>
        <v>5.6807236540661084</v>
      </c>
      <c r="FV155" s="80">
        <f t="shared" si="543"/>
        <v>173.43730926125673</v>
      </c>
      <c r="FW155" s="80">
        <f t="shared" si="544"/>
        <v>7.4673502950874854E-2</v>
      </c>
      <c r="FX155" s="184">
        <f t="shared" si="545"/>
        <v>76.52399160396763</v>
      </c>
      <c r="FY155" s="184">
        <f t="shared" si="546"/>
        <v>312.79039261761551</v>
      </c>
      <c r="FZ155" s="184">
        <f t="shared" si="547"/>
        <v>1.6611494615586205E-3</v>
      </c>
      <c r="GA155" s="184">
        <f t="shared" si="548"/>
        <v>0.29327390755290977</v>
      </c>
      <c r="GB155" s="80">
        <f t="shared" si="549"/>
        <v>0.92202732417498712</v>
      </c>
      <c r="GC155" s="80">
        <f t="shared" si="550"/>
        <v>0.13616484063613973</v>
      </c>
      <c r="GD155" s="80">
        <f t="shared" si="551"/>
        <v>0.13099097238567817</v>
      </c>
      <c r="GE155" s="80">
        <f t="shared" si="552"/>
        <v>0.94036207244273595</v>
      </c>
      <c r="GF155" s="80">
        <f t="shared" si="553"/>
        <v>3.9053664292278301E-2</v>
      </c>
      <c r="GG155" s="80">
        <f t="shared" si="554"/>
        <v>0.17200983020743529</v>
      </c>
      <c r="GH155" s="80">
        <f t="shared" si="555"/>
        <v>0.86900902761432186</v>
      </c>
      <c r="GI155" s="80">
        <f t="shared" si="556"/>
        <v>0.345531674212604</v>
      </c>
      <c r="GJ155" s="80">
        <f t="shared" si="557"/>
        <v>-1.341206672947986E-2</v>
      </c>
      <c r="GK155" s="80">
        <f t="shared" si="558"/>
        <v>2.6902439656444149E-2</v>
      </c>
      <c r="GL155" s="80">
        <f t="shared" si="559"/>
        <v>2.6902439656444149E-2</v>
      </c>
      <c r="GM155" s="80">
        <f t="shared" si="560"/>
        <v>0.14510739055099114</v>
      </c>
      <c r="GN155" s="80">
        <f t="shared" si="561"/>
        <v>5.1070236168568733E-2</v>
      </c>
      <c r="GO155" s="80">
        <f t="shared" si="562"/>
        <v>0.75633567035901017</v>
      </c>
      <c r="GP155" s="80">
        <f t="shared" si="563"/>
        <v>0.88185136155193056</v>
      </c>
      <c r="GQ155" s="80">
        <f t="shared" si="564"/>
        <v>3.4840780485734218E-2</v>
      </c>
      <c r="GR155" s="80">
        <f t="shared" si="565"/>
        <v>440.85906012978523</v>
      </c>
      <c r="GS155" s="80">
        <f t="shared" si="566"/>
        <v>11.838663456109888</v>
      </c>
      <c r="GT155" s="80">
        <f t="shared" si="567"/>
        <v>2.2462039694339397</v>
      </c>
      <c r="GU155" s="80">
        <f t="shared" si="568"/>
        <v>9.2375138242970767E-6</v>
      </c>
      <c r="GV155" s="80">
        <f t="shared" si="569"/>
        <v>1881.8617770182332</v>
      </c>
      <c r="GW155" s="80">
        <f t="shared" si="570"/>
        <v>-8.1991460605850986E-3</v>
      </c>
      <c r="GX155" s="184">
        <f t="shared" ca="1" si="571"/>
        <v>19.710946178996284</v>
      </c>
      <c r="GY155" s="81" t="e">
        <f>#REF!</f>
        <v>#REF!</v>
      </c>
      <c r="GZ155" s="81" t="e">
        <f>#REF!</f>
        <v>#REF!</v>
      </c>
      <c r="HA155" s="81">
        <f t="shared" si="572"/>
        <v>5.8671749896227876</v>
      </c>
      <c r="HB155" s="81">
        <f t="shared" si="573"/>
        <v>4.7595286485956976</v>
      </c>
      <c r="HC155" s="81" t="e">
        <f t="shared" si="574"/>
        <v>#REF!</v>
      </c>
      <c r="HD155" s="80">
        <f t="shared" si="575"/>
        <v>440.85906012978523</v>
      </c>
      <c r="HE155" s="80">
        <f t="shared" si="576"/>
        <v>11.838663456109888</v>
      </c>
      <c r="HF155" s="81">
        <f t="shared" si="577"/>
        <v>-1.9578263106550651</v>
      </c>
      <c r="HG155" s="81"/>
      <c r="HH155" s="82">
        <f t="shared" si="578"/>
        <v>0.17734501234475755</v>
      </c>
      <c r="HI155" s="82">
        <f t="shared" si="579"/>
        <v>0.80740590652757893</v>
      </c>
      <c r="HJ155" s="82">
        <f t="shared" si="580"/>
        <v>3.4840780485734218E-2</v>
      </c>
      <c r="HK155" s="82">
        <f t="shared" si="581"/>
        <v>0</v>
      </c>
      <c r="HL155" s="82">
        <f t="shared" si="582"/>
        <v>4.084514384539556E-2</v>
      </c>
      <c r="HM155" s="82">
        <f t="shared" si="583"/>
        <v>0</v>
      </c>
      <c r="HN155" s="82">
        <f t="shared" si="584"/>
        <v>0</v>
      </c>
      <c r="HO155" s="82">
        <f t="shared" si="585"/>
        <v>2.4814601851746054E-2</v>
      </c>
      <c r="HP155" s="82">
        <f t="shared" si="586"/>
        <v>9.5302242010527893E-2</v>
      </c>
      <c r="HQ155" s="82">
        <f t="shared" si="587"/>
        <v>0.18009123824717002</v>
      </c>
      <c r="HR155" s="82">
        <f t="shared" si="588"/>
        <v>0.61140922334707559</v>
      </c>
      <c r="HS155" s="82">
        <f t="shared" si="589"/>
        <v>0.13429475234893151</v>
      </c>
      <c r="HT155" s="82">
        <f t="shared" si="590"/>
        <v>6.8304842666178894E-2</v>
      </c>
      <c r="HU155" s="82">
        <f t="shared" si="591"/>
        <v>1.5003015296156308E-2</v>
      </c>
      <c r="HV155" s="82">
        <f t="shared" si="592"/>
        <v>3.4840780485734218E-2</v>
      </c>
      <c r="HW155" s="82"/>
      <c r="HX155" s="186">
        <f t="shared" si="593"/>
        <v>-8.7912777921814778E-7</v>
      </c>
      <c r="HY155" s="186">
        <f t="shared" si="594"/>
        <v>1.6472360599106237E-12</v>
      </c>
      <c r="HZ155" s="186">
        <f t="shared" si="595"/>
        <v>2.7149497866052188E-5</v>
      </c>
      <c r="IA155" s="186">
        <f t="shared" si="596"/>
        <v>7.6358789929060172E-9</v>
      </c>
      <c r="IB155" s="82">
        <f t="shared" si="597"/>
        <v>2.2462039694339397</v>
      </c>
      <c r="IC155" s="82" t="e">
        <f t="shared" ca="1" si="598"/>
        <v>#REF!</v>
      </c>
      <c r="ID155" s="82" t="e">
        <f ca="1">ID$8+ID$9*IE155+ID$10*#REF!+ID$11*EW155/(EW155+EU155)</f>
        <v>#REF!</v>
      </c>
      <c r="IE155" s="82" t="e">
        <f t="shared" ca="1" si="599"/>
        <v>#REF!</v>
      </c>
      <c r="IF155" s="82" t="e">
        <f ca="1">IF$8+IF$9*IE155+IF$10*#REF!+IF$11*(EW155/(EW155+EU155))</f>
        <v>#REF!</v>
      </c>
      <c r="IG155" s="82" t="e">
        <f t="shared" ca="1" si="600"/>
        <v>#REF!</v>
      </c>
      <c r="IH155" s="184">
        <f t="shared" si="601"/>
        <v>7.4673502950874854E-2</v>
      </c>
      <c r="II155" s="187">
        <f t="shared" si="602"/>
        <v>-25</v>
      </c>
      <c r="IJ155" s="187"/>
      <c r="IK155" s="82">
        <f t="shared" si="603"/>
        <v>2.0763835401767148</v>
      </c>
      <c r="IL155" s="187">
        <f t="shared" si="604"/>
        <v>1881.8617770182332</v>
      </c>
      <c r="IM155" s="186">
        <f t="shared" si="605"/>
        <v>1.2358314900937231E-5</v>
      </c>
    </row>
    <row r="156" spans="1:247" ht="14" x14ac:dyDescent="0.2">
      <c r="A156" s="189" t="s">
        <v>234</v>
      </c>
      <c r="F156" s="193">
        <v>49.952193986044534</v>
      </c>
      <c r="G156" s="193">
        <v>1.6748855939234604</v>
      </c>
      <c r="H156" s="193">
        <v>17.337603602553148</v>
      </c>
      <c r="I156" s="193">
        <v>8.4230034872756843</v>
      </c>
      <c r="J156" s="193">
        <v>0.16241314850166888</v>
      </c>
      <c r="K156" s="193">
        <v>4.5171156927026654</v>
      </c>
      <c r="L156" s="193">
        <v>10.658362870422019</v>
      </c>
      <c r="M156" s="193">
        <v>3.8370106333519272</v>
      </c>
      <c r="N156" s="193">
        <v>2.0301643562708609</v>
      </c>
      <c r="O156" s="193">
        <v>0.58874766331854955</v>
      </c>
      <c r="P156" s="193">
        <v>0.81849896563549951</v>
      </c>
      <c r="Q156" s="194">
        <v>1.5</v>
      </c>
      <c r="R156" s="176">
        <f t="shared" ca="1" si="411"/>
        <v>9.7780265973863951</v>
      </c>
      <c r="T156" s="4">
        <v>49.758600000000001</v>
      </c>
      <c r="U156" s="4">
        <v>1.1738999999999999</v>
      </c>
      <c r="V156" s="4">
        <v>3.1945000000000001</v>
      </c>
      <c r="W156" s="4">
        <v>7.6868999999999996</v>
      </c>
      <c r="X156" s="4">
        <v>0.2452</v>
      </c>
      <c r="Y156" s="4">
        <v>14.2666</v>
      </c>
      <c r="Z156" s="4">
        <v>21.474599999999999</v>
      </c>
      <c r="AA156" s="4">
        <v>0.53920000000000001</v>
      </c>
      <c r="AB156" s="4">
        <v>1.09E-2</v>
      </c>
      <c r="AC156" s="4">
        <v>0</v>
      </c>
      <c r="AE156" s="177">
        <f t="shared" ca="1" si="412"/>
        <v>1409.1727645857209</v>
      </c>
      <c r="AF156" s="178">
        <f t="shared" ca="1" si="413"/>
        <v>1136.0227645857208</v>
      </c>
      <c r="AG156" s="178">
        <f t="shared" ca="1" si="414"/>
        <v>5.5120971069917228</v>
      </c>
      <c r="AH156" s="175"/>
      <c r="AI156" s="179">
        <f t="shared" ca="1" si="415"/>
        <v>1435.8417466499102</v>
      </c>
      <c r="AJ156" s="179">
        <f t="shared" ca="1" si="416"/>
        <v>5.4414701041264228</v>
      </c>
      <c r="AK156" s="179"/>
      <c r="AL156" s="179">
        <f t="shared" si="417"/>
        <v>1406.5181225203828</v>
      </c>
      <c r="AM156" s="179">
        <f t="shared" si="418"/>
        <v>3.3842794807423515</v>
      </c>
      <c r="AN156" s="180"/>
      <c r="AO156" s="179">
        <f t="shared" ca="1" si="419"/>
        <v>1401.8557855690619</v>
      </c>
      <c r="AP156" s="179">
        <f t="shared" ca="1" si="420"/>
        <v>1128.7057855690618</v>
      </c>
      <c r="AQ156" s="179">
        <f t="shared" ca="1" si="421"/>
        <v>4.1402665694851875</v>
      </c>
      <c r="AR156" s="179"/>
      <c r="AS156" s="179">
        <f t="shared" ca="1" si="422"/>
        <v>1406.2686518310854</v>
      </c>
      <c r="AT156" s="179">
        <f t="shared" ca="1" si="423"/>
        <v>1133.1186518310856</v>
      </c>
      <c r="AU156" s="181">
        <f t="shared" ca="1" si="424"/>
        <v>4.309219778264084</v>
      </c>
      <c r="AV156" s="80"/>
      <c r="AW156" s="181">
        <f t="shared" si="425"/>
        <v>1419.2078246032859</v>
      </c>
      <c r="AX156" s="181">
        <f t="shared" si="426"/>
        <v>1146.057824603286</v>
      </c>
      <c r="AY156" s="181">
        <f t="shared" ca="1" si="427"/>
        <v>1435.8417466499102</v>
      </c>
      <c r="AZ156" s="181">
        <f t="shared" ca="1" si="428"/>
        <v>1162.6917466499103</v>
      </c>
      <c r="BA156" s="181">
        <f t="shared" ca="1" si="429"/>
        <v>5.4414701041264228</v>
      </c>
      <c r="BB156" s="181"/>
      <c r="BC156" s="181">
        <f t="shared" si="430"/>
        <v>1406.5181225203828</v>
      </c>
      <c r="BD156" s="181">
        <f t="shared" si="431"/>
        <v>3.3842794807423515</v>
      </c>
      <c r="BE156" s="181">
        <f t="shared" si="432"/>
        <v>1133.3681225203827</v>
      </c>
      <c r="BF156" s="181"/>
      <c r="BG156" s="181">
        <f t="shared" ca="1" si="433"/>
        <v>5.688130915001917</v>
      </c>
      <c r="BH156" s="181">
        <f t="shared" ca="1" si="434"/>
        <v>6.5742783230292172</v>
      </c>
      <c r="BI156" s="181">
        <f t="shared" ca="1" si="435"/>
        <v>1134.565052563692</v>
      </c>
      <c r="BJ156" s="181">
        <f t="shared" ca="1" si="436"/>
        <v>1143.0073672407721</v>
      </c>
      <c r="BK156" s="181">
        <f t="shared" ca="1" si="437"/>
        <v>1143.0073672407721</v>
      </c>
      <c r="BL156" s="181"/>
      <c r="BM156" s="181">
        <f t="shared" si="438"/>
        <v>1130.1658780986095</v>
      </c>
      <c r="BN156" s="180"/>
      <c r="BO156" s="182">
        <f t="shared" ca="1" si="439"/>
        <v>0.76503136421575091</v>
      </c>
      <c r="BP156" s="182">
        <f t="shared" ca="1" si="440"/>
        <v>0.73996523739226583</v>
      </c>
      <c r="BQ156" s="182">
        <f t="shared" ca="1" si="441"/>
        <v>6.2526220180605649E-2</v>
      </c>
      <c r="BR156" s="182">
        <f t="shared" ca="1" si="442"/>
        <v>1.2163266345602115E-2</v>
      </c>
      <c r="BS156" s="182">
        <f t="shared" ca="1" si="443"/>
        <v>1.7728944288003784E-2</v>
      </c>
      <c r="BT156" s="182">
        <f t="shared" ca="1" si="444"/>
        <v>7.8155188135967571E-2</v>
      </c>
      <c r="BU156" s="182">
        <f t="shared" si="445"/>
        <v>0.32699407506955769</v>
      </c>
      <c r="BV156" s="181">
        <f t="shared" ca="1" si="446"/>
        <v>1.2375329314120025</v>
      </c>
      <c r="BW156" s="180"/>
      <c r="BX156" s="182">
        <f t="shared" si="447"/>
        <v>0.81425416209674695</v>
      </c>
      <c r="BY156" s="182">
        <f t="shared" si="448"/>
        <v>0.11751683257270507</v>
      </c>
      <c r="BZ156" s="182">
        <f t="shared" si="449"/>
        <v>0</v>
      </c>
      <c r="CA156" s="182">
        <f t="shared" si="450"/>
        <v>2.7745433615113557E-2</v>
      </c>
      <c r="CB156" s="182">
        <f t="shared" si="451"/>
        <v>5.74451413187963E-2</v>
      </c>
      <c r="CC156" s="182">
        <f t="shared" si="452"/>
        <v>0</v>
      </c>
      <c r="CD156" s="182">
        <f t="shared" si="453"/>
        <v>1.016961569603362</v>
      </c>
      <c r="CE156" s="182">
        <f t="shared" si="454"/>
        <v>0.28895151763768306</v>
      </c>
      <c r="CF156" s="180"/>
      <c r="CG156" s="181">
        <f t="shared" ca="1" si="455"/>
        <v>2.6253335709970997</v>
      </c>
      <c r="CH156" s="181">
        <f t="shared" ca="1" si="456"/>
        <v>2.7662315996003208</v>
      </c>
      <c r="CI156" s="181">
        <f t="shared" ca="1" si="457"/>
        <v>6.4065802973232069</v>
      </c>
      <c r="CJ156" s="181">
        <f t="shared" ca="1" si="458"/>
        <v>1152.1028198947729</v>
      </c>
      <c r="CK156" s="183">
        <f t="shared" ca="1" si="459"/>
        <v>0.27138762045624354</v>
      </c>
      <c r="CL156" s="79"/>
      <c r="CM156" s="181">
        <f t="shared" si="460"/>
        <v>-1.5732041616007284</v>
      </c>
      <c r="CN156" s="181">
        <f t="shared" si="461"/>
        <v>-1.9606830452667483</v>
      </c>
      <c r="CO156" s="181">
        <f t="shared" ca="1" si="462"/>
        <v>836.31923526452749</v>
      </c>
      <c r="CP156" s="184"/>
      <c r="CQ156" s="80">
        <f t="shared" si="463"/>
        <v>0.83136849370042654</v>
      </c>
      <c r="CR156" s="80">
        <f t="shared" si="464"/>
        <v>2.0967836195880014E-2</v>
      </c>
      <c r="CS156" s="80">
        <f t="shared" si="465"/>
        <v>0.34008304356671959</v>
      </c>
      <c r="CT156" s="80">
        <f t="shared" si="466"/>
        <v>0.11723626357445445</v>
      </c>
      <c r="CU156" s="80">
        <f t="shared" si="467"/>
        <v>2.289524560375949E-3</v>
      </c>
      <c r="CV156" s="80">
        <f t="shared" si="468"/>
        <v>0.11207500155572754</v>
      </c>
      <c r="CW156" s="80">
        <f t="shared" si="469"/>
        <v>0.19006521112644345</v>
      </c>
      <c r="CX156" s="80">
        <f t="shared" si="470"/>
        <v>0.12381667416981995</v>
      </c>
      <c r="CY156" s="80">
        <f t="shared" si="471"/>
        <v>4.3105107568704851E-2</v>
      </c>
      <c r="CZ156" s="80">
        <f t="shared" si="472"/>
        <v>7.7467715185910039E-3</v>
      </c>
      <c r="DA156" s="80">
        <f t="shared" si="473"/>
        <v>1.153327131946567E-2</v>
      </c>
      <c r="DB156" s="80">
        <f t="shared" si="474"/>
        <v>1.8002871988566087</v>
      </c>
      <c r="DC156" s="80"/>
      <c r="DD156" s="80">
        <f t="shared" si="475"/>
        <v>0.4617977032933645</v>
      </c>
      <c r="DE156" s="80">
        <f t="shared" si="476"/>
        <v>1.1646939560086314E-2</v>
      </c>
      <c r="DF156" s="80">
        <f t="shared" si="477"/>
        <v>0.18890488350009477</v>
      </c>
      <c r="DG156" s="80">
        <f t="shared" si="478"/>
        <v>6.5120867186587272E-2</v>
      </c>
      <c r="DH156" s="80">
        <f t="shared" si="479"/>
        <v>1.271755174302224E-3</v>
      </c>
      <c r="DI156" s="80">
        <f t="shared" si="480"/>
        <v>6.225395682805953E-2</v>
      </c>
      <c r="DJ156" s="80">
        <f t="shared" si="481"/>
        <v>0.10557493895816007</v>
      </c>
      <c r="DK156" s="80">
        <f t="shared" si="482"/>
        <v>6.8776067645461181E-2</v>
      </c>
      <c r="DL156" s="80">
        <f t="shared" si="483"/>
        <v>2.3943461685491958E-2</v>
      </c>
      <c r="DM156" s="80">
        <f t="shared" si="484"/>
        <v>4.3030753779236463E-3</v>
      </c>
      <c r="DN156" s="80">
        <f t="shared" si="485"/>
        <v>6.4063507904686739E-3</v>
      </c>
      <c r="DO156" s="80">
        <f t="shared" si="486"/>
        <v>1.0000000000000002</v>
      </c>
      <c r="DP156" s="80">
        <f t="shared" si="487"/>
        <v>48.874616557586734</v>
      </c>
      <c r="DQ156" s="80">
        <f t="shared" si="488"/>
        <v>0.82814645423180433</v>
      </c>
      <c r="DR156" s="80">
        <f t="shared" si="489"/>
        <v>1.4696014461909794E-2</v>
      </c>
      <c r="DS156" s="80">
        <f t="shared" si="490"/>
        <v>3.1330606800639461E-2</v>
      </c>
      <c r="DT156" s="80">
        <f t="shared" si="491"/>
        <v>0.10699074692677711</v>
      </c>
      <c r="DU156" s="80">
        <f t="shared" si="492"/>
        <v>3.4565638766519825E-3</v>
      </c>
      <c r="DV156" s="80">
        <f t="shared" si="493"/>
        <v>0.3539712785700817</v>
      </c>
      <c r="DW156" s="80">
        <f t="shared" si="494"/>
        <v>0.38294571431628427</v>
      </c>
      <c r="DX156" s="80">
        <f t="shared" si="495"/>
        <v>8.6997349097838132E-3</v>
      </c>
      <c r="DY156" s="80">
        <f t="shared" si="496"/>
        <v>1.1571616629156228E-4</v>
      </c>
      <c r="DZ156" s="80">
        <f t="shared" si="497"/>
        <v>0</v>
      </c>
      <c r="EA156" s="80">
        <f t="shared" si="498"/>
        <v>1.7303528302602238</v>
      </c>
      <c r="EB156" s="80"/>
      <c r="EC156" s="80">
        <f t="shared" si="499"/>
        <v>1.6562929084636087</v>
      </c>
      <c r="ED156" s="80">
        <f t="shared" si="500"/>
        <v>2.9392028923819587E-2</v>
      </c>
      <c r="EE156" s="80">
        <f t="shared" si="501"/>
        <v>9.3991820401918391E-2</v>
      </c>
      <c r="EF156" s="80">
        <f t="shared" si="502"/>
        <v>0.10699074692677711</v>
      </c>
      <c r="EG156" s="80">
        <f t="shared" si="503"/>
        <v>3.4565638766519825E-3</v>
      </c>
      <c r="EH156" s="80">
        <f t="shared" si="504"/>
        <v>0.3539712785700817</v>
      </c>
      <c r="EI156" s="80">
        <f t="shared" si="505"/>
        <v>0.38294571431628427</v>
      </c>
      <c r="EJ156" s="80">
        <f t="shared" si="506"/>
        <v>8.6997349097838132E-3</v>
      </c>
      <c r="EK156" s="80">
        <f t="shared" si="507"/>
        <v>1.1571616629156228E-4</v>
      </c>
      <c r="EL156" s="80">
        <f t="shared" si="508"/>
        <v>0</v>
      </c>
      <c r="EM156" s="80">
        <f t="shared" si="509"/>
        <v>2.6358565125552169</v>
      </c>
      <c r="EN156" s="80">
        <f t="shared" si="510"/>
        <v>2.2762999318895245</v>
      </c>
      <c r="EO156" s="80"/>
      <c r="EP156" s="80">
        <f t="shared" si="511"/>
        <v>1.8851097173624074</v>
      </c>
      <c r="EQ156" s="80">
        <f t="shared" si="512"/>
        <v>3.3452536718692728E-2</v>
      </c>
      <c r="ER156" s="80">
        <f t="shared" si="513"/>
        <v>0.1148902826375926</v>
      </c>
      <c r="ES156" s="80">
        <f t="shared" si="514"/>
        <v>2.7745433615113557E-2</v>
      </c>
      <c r="ET156" s="80">
        <f t="shared" si="515"/>
        <v>0.14263571625270616</v>
      </c>
      <c r="EU156" s="80">
        <f t="shared" si="516"/>
        <v>0.24354302994223209</v>
      </c>
      <c r="EV156" s="80">
        <f t="shared" si="517"/>
        <v>7.8681761169946979E-3</v>
      </c>
      <c r="EW156" s="80">
        <f t="shared" si="518"/>
        <v>0.80574479729992488</v>
      </c>
      <c r="EX156" s="80">
        <f t="shared" si="519"/>
        <v>0.87169930341554325</v>
      </c>
      <c r="EY156" s="80">
        <f t="shared" si="520"/>
        <v>3.9606411965195626E-2</v>
      </c>
      <c r="EZ156" s="80">
        <f t="shared" si="521"/>
        <v>5.2680940289600024E-4</v>
      </c>
      <c r="FA156" s="80">
        <f t="shared" si="522"/>
        <v>0</v>
      </c>
      <c r="FB156" s="80">
        <f t="shared" si="523"/>
        <v>4.030186498476592</v>
      </c>
      <c r="FC156" s="80">
        <f t="shared" si="524"/>
        <v>5.9846187550289212E-2</v>
      </c>
      <c r="FD156" s="80">
        <f t="shared" si="525"/>
        <v>8.9881195784867529E-2</v>
      </c>
      <c r="FE156" s="80">
        <f t="shared" si="526"/>
        <v>2.7745433615113557E-2</v>
      </c>
      <c r="FF156" s="80">
        <f t="shared" si="527"/>
        <v>0</v>
      </c>
      <c r="FG156" s="80">
        <f t="shared" si="528"/>
        <v>5.74451413187963E-2</v>
      </c>
      <c r="FH156" s="80">
        <f t="shared" si="529"/>
        <v>0</v>
      </c>
      <c r="FI156" s="184">
        <f t="shared" si="530"/>
        <v>0.81425416209674695</v>
      </c>
      <c r="FJ156" s="80">
        <f t="shared" si="531"/>
        <v>0.11751683257270507</v>
      </c>
      <c r="FK156" s="80">
        <f t="shared" si="532"/>
        <v>1.016961569603362</v>
      </c>
      <c r="FL156" s="80">
        <f t="shared" si="533"/>
        <v>0.81425416209674695</v>
      </c>
      <c r="FM156" s="80">
        <f t="shared" si="534"/>
        <v>2.3039838052205575</v>
      </c>
      <c r="FN156" s="80">
        <f t="shared" si="535"/>
        <v>-3.3447456078377287</v>
      </c>
      <c r="FO156" s="80">
        <f t="shared" si="536"/>
        <v>-3.3447456078377287</v>
      </c>
      <c r="FP156" s="80">
        <f t="shared" si="537"/>
        <v>0.48874616557586731</v>
      </c>
      <c r="FQ156" s="185">
        <f t="shared" ca="1" si="538"/>
        <v>1435.8417466499102</v>
      </c>
      <c r="FR156" s="185">
        <f t="shared" ca="1" si="539"/>
        <v>5.4414701041264228</v>
      </c>
      <c r="FS156" s="80">
        <f t="shared" ca="1" si="540"/>
        <v>0.14358417466499102</v>
      </c>
      <c r="FT156" s="184">
        <f t="shared" ca="1" si="541"/>
        <v>-1.3997411214277649</v>
      </c>
      <c r="FU156" s="184">
        <f t="shared" ca="1" si="542"/>
        <v>5.6796071912092518</v>
      </c>
      <c r="FV156" s="80">
        <f t="shared" si="543"/>
        <v>173.95654390723575</v>
      </c>
      <c r="FW156" s="80">
        <f t="shared" si="544"/>
        <v>8.0110337327363598E-2</v>
      </c>
      <c r="FX156" s="184">
        <f t="shared" si="545"/>
        <v>76.789683095596743</v>
      </c>
      <c r="FY156" s="184">
        <f t="shared" si="546"/>
        <v>313.14435806761628</v>
      </c>
      <c r="FZ156" s="184">
        <f t="shared" si="547"/>
        <v>1.6611494615586205E-3</v>
      </c>
      <c r="GA156" s="184">
        <f t="shared" si="548"/>
        <v>0.28895151763768306</v>
      </c>
      <c r="GB156" s="80">
        <f t="shared" si="549"/>
        <v>0.91917389149773365</v>
      </c>
      <c r="GC156" s="80">
        <f t="shared" si="550"/>
        <v>0.1210441578840955</v>
      </c>
      <c r="GD156" s="80">
        <f t="shared" si="551"/>
        <v>0.13041283117087615</v>
      </c>
      <c r="GE156" s="80">
        <f t="shared" si="552"/>
        <v>0.93880202966619364</v>
      </c>
      <c r="GF156" s="80">
        <f t="shared" si="553"/>
        <v>5.0639610025674076E-2</v>
      </c>
      <c r="GG156" s="80">
        <f t="shared" si="554"/>
        <v>0.18369684239194289</v>
      </c>
      <c r="GH156" s="80">
        <f t="shared" si="555"/>
        <v>0.8695871688291239</v>
      </c>
      <c r="GI156" s="80">
        <f t="shared" si="556"/>
        <v>0.35906164946899122</v>
      </c>
      <c r="GJ156" s="80">
        <f t="shared" si="557"/>
        <v>-1.4847500914694898E-2</v>
      </c>
      <c r="GK156" s="80">
        <f t="shared" si="558"/>
        <v>2.8641463179914742E-2</v>
      </c>
      <c r="GL156" s="80">
        <f t="shared" si="559"/>
        <v>2.8641463179914742E-2</v>
      </c>
      <c r="GM156" s="80">
        <f t="shared" si="560"/>
        <v>0.15505537921202817</v>
      </c>
      <c r="GN156" s="80">
        <f t="shared" si="561"/>
        <v>5.2184645322351605E-2</v>
      </c>
      <c r="GO156" s="80">
        <f t="shared" si="562"/>
        <v>0.75356015197757331</v>
      </c>
      <c r="GP156" s="80">
        <f t="shared" si="563"/>
        <v>0.87169930341554325</v>
      </c>
      <c r="GQ156" s="80">
        <f t="shared" si="564"/>
        <v>3.9606411965195626E-2</v>
      </c>
      <c r="GR156" s="80">
        <f t="shared" si="565"/>
        <v>440.61051837620801</v>
      </c>
      <c r="GS156" s="80">
        <f t="shared" si="566"/>
        <v>11.852297255342274</v>
      </c>
      <c r="GT156" s="80">
        <f t="shared" si="567"/>
        <v>2.2138160727501823</v>
      </c>
      <c r="GU156" s="80">
        <f t="shared" si="568"/>
        <v>9.1043185991851229E-6</v>
      </c>
      <c r="GV156" s="80">
        <f t="shared" si="569"/>
        <v>1852.682482897241</v>
      </c>
      <c r="GW156" s="80">
        <f t="shared" si="570"/>
        <v>-8.0902696611440204E-3</v>
      </c>
      <c r="GX156" s="184">
        <f t="shared" ca="1" si="571"/>
        <v>19.381205297323209</v>
      </c>
      <c r="GY156" s="81" t="e">
        <f>#REF!</f>
        <v>#REF!</v>
      </c>
      <c r="GZ156" s="81" t="e">
        <f>#REF!</f>
        <v>#REF!</v>
      </c>
      <c r="HA156" s="81">
        <f t="shared" si="572"/>
        <v>5.8671749896227876</v>
      </c>
      <c r="HB156" s="81">
        <f t="shared" si="573"/>
        <v>4.7595286485956976</v>
      </c>
      <c r="HC156" s="81" t="e">
        <f t="shared" si="574"/>
        <v>#REF!</v>
      </c>
      <c r="HD156" s="80">
        <f t="shared" si="575"/>
        <v>440.61051837620801</v>
      </c>
      <c r="HE156" s="80">
        <f t="shared" si="576"/>
        <v>11.852297255342274</v>
      </c>
      <c r="HF156" s="81">
        <f t="shared" si="577"/>
        <v>-1.84801892154141</v>
      </c>
      <c r="HG156" s="81"/>
      <c r="HH156" s="82">
        <f t="shared" si="578"/>
        <v>0.19156501850893759</v>
      </c>
      <c r="HI156" s="82">
        <f t="shared" si="579"/>
        <v>0.80574479729992488</v>
      </c>
      <c r="HJ156" s="82">
        <f t="shared" si="580"/>
        <v>3.9606411965195626E-2</v>
      </c>
      <c r="HK156" s="82">
        <f t="shared" si="581"/>
        <v>0</v>
      </c>
      <c r="HL156" s="82">
        <f t="shared" si="582"/>
        <v>2.0239775585093586E-2</v>
      </c>
      <c r="HM156" s="82">
        <f t="shared" si="583"/>
        <v>0</v>
      </c>
      <c r="HN156" s="82">
        <f t="shared" si="584"/>
        <v>0</v>
      </c>
      <c r="HO156" s="82">
        <f t="shared" si="585"/>
        <v>2.7745433615113557E-2</v>
      </c>
      <c r="HP156" s="82">
        <f t="shared" si="586"/>
        <v>9.4650507052499014E-2</v>
      </c>
      <c r="HQ156" s="82">
        <f t="shared" si="587"/>
        <v>0.19208175380643364</v>
      </c>
      <c r="HR156" s="82">
        <f t="shared" si="588"/>
        <v>0.61143981677039216</v>
      </c>
      <c r="HS156" s="82">
        <f t="shared" si="589"/>
        <v>0.14536920400755843</v>
      </c>
      <c r="HT156" s="82">
        <f t="shared" si="590"/>
        <v>7.1657730876986472E-2</v>
      </c>
      <c r="HU156" s="82">
        <f t="shared" si="591"/>
        <v>1.7036553742274675E-2</v>
      </c>
      <c r="HV156" s="82">
        <f t="shared" si="592"/>
        <v>3.9606411965195626E-2</v>
      </c>
      <c r="HW156" s="82"/>
      <c r="HX156" s="186">
        <f t="shared" si="593"/>
        <v>-8.8003664217070306E-7</v>
      </c>
      <c r="HY156" s="186">
        <f t="shared" si="594"/>
        <v>1.6297626397551028E-12</v>
      </c>
      <c r="HZ156" s="186">
        <f t="shared" si="595"/>
        <v>2.7275045824306869E-5</v>
      </c>
      <c r="IA156" s="186">
        <f t="shared" si="596"/>
        <v>7.6690525037459942E-9</v>
      </c>
      <c r="IB156" s="82">
        <f t="shared" si="597"/>
        <v>2.2138160727501823</v>
      </c>
      <c r="IC156" s="82" t="e">
        <f t="shared" ca="1" si="598"/>
        <v>#REF!</v>
      </c>
      <c r="ID156" s="82" t="e">
        <f ca="1">ID$8+ID$9*IE156+ID$10*#REF!+ID$11*EW156/(EW156+EU156)</f>
        <v>#REF!</v>
      </c>
      <c r="IE156" s="82" t="e">
        <f t="shared" ca="1" si="599"/>
        <v>#REF!</v>
      </c>
      <c r="IF156" s="82" t="e">
        <f ca="1">IF$8+IF$9*IE156+IF$10*#REF!+IF$11*(EW156/(EW156+EU156))</f>
        <v>#REF!</v>
      </c>
      <c r="IG156" s="82" t="e">
        <f t="shared" ca="1" si="600"/>
        <v>#REF!</v>
      </c>
      <c r="IH156" s="184">
        <f t="shared" si="601"/>
        <v>8.0110337327363598E-2</v>
      </c>
      <c r="II156" s="187">
        <f t="shared" si="602"/>
        <v>-25</v>
      </c>
      <c r="IJ156" s="187"/>
      <c r="IK156" s="82">
        <f t="shared" si="603"/>
        <v>2.0771471692717207</v>
      </c>
      <c r="IL156" s="187">
        <f t="shared" si="604"/>
        <v>1852.682482897241</v>
      </c>
      <c r="IM156" s="186">
        <f t="shared" si="605"/>
        <v>1.2535908534419832E-5</v>
      </c>
    </row>
    <row r="157" spans="1:247" ht="14" x14ac:dyDescent="0.2">
      <c r="A157" s="189" t="s">
        <v>234</v>
      </c>
      <c r="F157" s="193">
        <v>49.952193986044534</v>
      </c>
      <c r="G157" s="193">
        <v>1.6748855939234604</v>
      </c>
      <c r="H157" s="193">
        <v>17.337603602553148</v>
      </c>
      <c r="I157" s="193">
        <v>8.4230034872756843</v>
      </c>
      <c r="J157" s="193">
        <v>0.16241314850166888</v>
      </c>
      <c r="K157" s="193">
        <v>4.5171156927026654</v>
      </c>
      <c r="L157" s="193">
        <v>10.658362870422019</v>
      </c>
      <c r="M157" s="193">
        <v>3.8370106333519272</v>
      </c>
      <c r="N157" s="193">
        <v>2.0301643562708609</v>
      </c>
      <c r="O157" s="193">
        <v>0.58874766331854955</v>
      </c>
      <c r="P157" s="193">
        <v>0.81849896563549951</v>
      </c>
      <c r="Q157" s="194">
        <v>1.5</v>
      </c>
      <c r="R157" s="176">
        <f t="shared" ca="1" si="411"/>
        <v>12.342230590861295</v>
      </c>
      <c r="T157" s="4">
        <v>49.310699999999997</v>
      </c>
      <c r="U157" s="4">
        <v>1.1915</v>
      </c>
      <c r="V157" s="4">
        <v>3.8906000000000001</v>
      </c>
      <c r="W157" s="4">
        <v>8.1005000000000003</v>
      </c>
      <c r="X157" s="4">
        <v>0.2195</v>
      </c>
      <c r="Y157" s="4">
        <v>13.922499999999999</v>
      </c>
      <c r="Z157" s="4">
        <v>21.388500000000001</v>
      </c>
      <c r="AA157" s="4">
        <v>0.5776</v>
      </c>
      <c r="AB157" s="4">
        <v>2.3199999999999998E-2</v>
      </c>
      <c r="AC157" s="4">
        <v>4.6699999999999998E-2</v>
      </c>
      <c r="AE157" s="177">
        <f t="shared" ca="1" si="412"/>
        <v>1433.2379926163153</v>
      </c>
      <c r="AF157" s="178">
        <f t="shared" ca="1" si="413"/>
        <v>1160.0879926163152</v>
      </c>
      <c r="AG157" s="178">
        <f t="shared" ca="1" si="414"/>
        <v>7.7933000303978712</v>
      </c>
      <c r="AH157" s="175"/>
      <c r="AI157" s="179">
        <f t="shared" ca="1" si="415"/>
        <v>1460.1161580602322</v>
      </c>
      <c r="AJ157" s="179">
        <f t="shared" ca="1" si="416"/>
        <v>8.2524570841803957</v>
      </c>
      <c r="AK157" s="179"/>
      <c r="AL157" s="179">
        <f t="shared" si="417"/>
        <v>1422.1831547690008</v>
      </c>
      <c r="AM157" s="179">
        <f t="shared" si="418"/>
        <v>5.3822405567718068</v>
      </c>
      <c r="AN157" s="180"/>
      <c r="AO157" s="179">
        <f t="shared" ca="1" si="419"/>
        <v>1428.9584838330236</v>
      </c>
      <c r="AP157" s="179">
        <f t="shared" ca="1" si="420"/>
        <v>1155.8084838330237</v>
      </c>
      <c r="AQ157" s="179">
        <f t="shared" ca="1" si="421"/>
        <v>7.019386865102125</v>
      </c>
      <c r="AR157" s="179"/>
      <c r="AS157" s="179">
        <f t="shared" ca="1" si="422"/>
        <v>1430.5238681361272</v>
      </c>
      <c r="AT157" s="179">
        <f t="shared" ca="1" si="423"/>
        <v>1157.3738681361274</v>
      </c>
      <c r="AU157" s="181">
        <f t="shared" ca="1" si="424"/>
        <v>7.0813372132408796</v>
      </c>
      <c r="AV157" s="80"/>
      <c r="AW157" s="181">
        <f t="shared" si="425"/>
        <v>1438.9752655380246</v>
      </c>
      <c r="AX157" s="181">
        <f t="shared" si="426"/>
        <v>1165.8252655380247</v>
      </c>
      <c r="AY157" s="181">
        <f t="shared" ca="1" si="427"/>
        <v>1460.1161580602322</v>
      </c>
      <c r="AZ157" s="181">
        <f t="shared" ca="1" si="428"/>
        <v>1186.9661580602324</v>
      </c>
      <c r="BA157" s="181">
        <f t="shared" ca="1" si="429"/>
        <v>8.2524570841803957</v>
      </c>
      <c r="BB157" s="181"/>
      <c r="BC157" s="181">
        <f t="shared" si="430"/>
        <v>1422.1831547690008</v>
      </c>
      <c r="BD157" s="181">
        <f t="shared" si="431"/>
        <v>5.3822405567718068</v>
      </c>
      <c r="BE157" s="181">
        <f t="shared" si="432"/>
        <v>1149.0331547690007</v>
      </c>
      <c r="BF157" s="181"/>
      <c r="BG157" s="181">
        <f t="shared" ca="1" si="433"/>
        <v>8.2176974461990238</v>
      </c>
      <c r="BH157" s="181">
        <f t="shared" ca="1" si="434"/>
        <v>8.8468674052528211</v>
      </c>
      <c r="BI157" s="181">
        <f t="shared" ca="1" si="435"/>
        <v>1160.9399081324455</v>
      </c>
      <c r="BJ157" s="181">
        <f t="shared" ca="1" si="436"/>
        <v>1167.663135612494</v>
      </c>
      <c r="BK157" s="181">
        <f t="shared" ca="1" si="437"/>
        <v>1167.663135612494</v>
      </c>
      <c r="BL157" s="181"/>
      <c r="BM157" s="181">
        <f t="shared" si="438"/>
        <v>1140.4309717718143</v>
      </c>
      <c r="BN157" s="180"/>
      <c r="BO157" s="182">
        <f t="shared" ca="1" si="439"/>
        <v>0.71767545660938192</v>
      </c>
      <c r="BP157" s="182">
        <f t="shared" ca="1" si="440"/>
        <v>0.68272666973461249</v>
      </c>
      <c r="BQ157" s="182">
        <f t="shared" ca="1" si="441"/>
        <v>6.5120557547935526E-2</v>
      </c>
      <c r="BR157" s="182">
        <f t="shared" ca="1" si="442"/>
        <v>1.3582159399408582E-2</v>
      </c>
      <c r="BS157" s="182">
        <f t="shared" ca="1" si="443"/>
        <v>1.7736666878707334E-2</v>
      </c>
      <c r="BT157" s="182">
        <f t="shared" ca="1" si="444"/>
        <v>7.4177321365184554E-2</v>
      </c>
      <c r="BU157" s="182">
        <f t="shared" si="445"/>
        <v>0.32699407506955769</v>
      </c>
      <c r="BV157" s="181">
        <f t="shared" ca="1" si="446"/>
        <v>1.180337449995406</v>
      </c>
      <c r="BW157" s="180"/>
      <c r="BX157" s="182">
        <f t="shared" si="447"/>
        <v>0.79952296610274498</v>
      </c>
      <c r="BY157" s="182">
        <f t="shared" si="448"/>
        <v>0.12112335504642702</v>
      </c>
      <c r="BZ157" s="182">
        <f t="shared" si="449"/>
        <v>0</v>
      </c>
      <c r="CA157" s="182">
        <f t="shared" si="450"/>
        <v>3.9531621356512392E-2</v>
      </c>
      <c r="CB157" s="182">
        <f t="shared" si="451"/>
        <v>6.6993665712437922E-2</v>
      </c>
      <c r="CC157" s="182">
        <f t="shared" si="452"/>
        <v>6.9857471412150421E-4</v>
      </c>
      <c r="CD157" s="182">
        <f t="shared" si="453"/>
        <v>1.0278701829322439</v>
      </c>
      <c r="CE157" s="182">
        <f t="shared" si="454"/>
        <v>0.31202459860743742</v>
      </c>
      <c r="CF157" s="180"/>
      <c r="CG157" s="181">
        <f t="shared" ca="1" si="455"/>
        <v>4.739716386409782</v>
      </c>
      <c r="CH157" s="181">
        <f t="shared" ca="1" si="456"/>
        <v>4.8391443705100059</v>
      </c>
      <c r="CI157" s="181">
        <f t="shared" ca="1" si="457"/>
        <v>8.6860309262883817</v>
      </c>
      <c r="CJ157" s="181">
        <f t="shared" ca="1" si="458"/>
        <v>1171.7149796216977</v>
      </c>
      <c r="CK157" s="183">
        <f t="shared" ca="1" si="459"/>
        <v>0.27684331196180006</v>
      </c>
      <c r="CL157" s="79"/>
      <c r="CM157" s="181">
        <f t="shared" si="460"/>
        <v>-0.83486385412159436</v>
      </c>
      <c r="CN157" s="181">
        <f t="shared" si="461"/>
        <v>-1.1971530440723095</v>
      </c>
      <c r="CO157" s="181">
        <f t="shared" ca="1" si="462"/>
        <v>838.35788650851839</v>
      </c>
      <c r="CP157" s="184"/>
      <c r="CQ157" s="80">
        <f t="shared" si="463"/>
        <v>0.83136849370042654</v>
      </c>
      <c r="CR157" s="80">
        <f t="shared" si="464"/>
        <v>2.0967836195880014E-2</v>
      </c>
      <c r="CS157" s="80">
        <f t="shared" si="465"/>
        <v>0.34008304356671959</v>
      </c>
      <c r="CT157" s="80">
        <f t="shared" si="466"/>
        <v>0.11723626357445445</v>
      </c>
      <c r="CU157" s="80">
        <f t="shared" si="467"/>
        <v>2.289524560375949E-3</v>
      </c>
      <c r="CV157" s="80">
        <f t="shared" si="468"/>
        <v>0.11207500155572754</v>
      </c>
      <c r="CW157" s="80">
        <f t="shared" si="469"/>
        <v>0.19006521112644345</v>
      </c>
      <c r="CX157" s="80">
        <f t="shared" si="470"/>
        <v>0.12381667416981995</v>
      </c>
      <c r="CY157" s="80">
        <f t="shared" si="471"/>
        <v>4.3105107568704851E-2</v>
      </c>
      <c r="CZ157" s="80">
        <f t="shared" si="472"/>
        <v>7.7467715185910039E-3</v>
      </c>
      <c r="DA157" s="80">
        <f t="shared" si="473"/>
        <v>1.153327131946567E-2</v>
      </c>
      <c r="DB157" s="80">
        <f t="shared" si="474"/>
        <v>1.8002871988566087</v>
      </c>
      <c r="DC157" s="80"/>
      <c r="DD157" s="80">
        <f t="shared" si="475"/>
        <v>0.4617977032933645</v>
      </c>
      <c r="DE157" s="80">
        <f t="shared" si="476"/>
        <v>1.1646939560086314E-2</v>
      </c>
      <c r="DF157" s="80">
        <f t="shared" si="477"/>
        <v>0.18890488350009477</v>
      </c>
      <c r="DG157" s="80">
        <f t="shared" si="478"/>
        <v>6.5120867186587272E-2</v>
      </c>
      <c r="DH157" s="80">
        <f t="shared" si="479"/>
        <v>1.271755174302224E-3</v>
      </c>
      <c r="DI157" s="80">
        <f t="shared" si="480"/>
        <v>6.225395682805953E-2</v>
      </c>
      <c r="DJ157" s="80">
        <f t="shared" si="481"/>
        <v>0.10557493895816007</v>
      </c>
      <c r="DK157" s="80">
        <f t="shared" si="482"/>
        <v>6.8776067645461181E-2</v>
      </c>
      <c r="DL157" s="80">
        <f t="shared" si="483"/>
        <v>2.3943461685491958E-2</v>
      </c>
      <c r="DM157" s="80">
        <f t="shared" si="484"/>
        <v>4.3030753779236463E-3</v>
      </c>
      <c r="DN157" s="80">
        <f t="shared" si="485"/>
        <v>6.4063507904686739E-3</v>
      </c>
      <c r="DO157" s="80">
        <f t="shared" si="486"/>
        <v>1.0000000000000002</v>
      </c>
      <c r="DP157" s="80">
        <f t="shared" si="487"/>
        <v>48.874616557586734</v>
      </c>
      <c r="DQ157" s="80">
        <f t="shared" si="488"/>
        <v>0.82069192784138278</v>
      </c>
      <c r="DR157" s="80">
        <f t="shared" si="489"/>
        <v>1.4916348267625452E-2</v>
      </c>
      <c r="DS157" s="80">
        <f t="shared" si="490"/>
        <v>3.8157726974039095E-2</v>
      </c>
      <c r="DT157" s="80">
        <f t="shared" si="491"/>
        <v>0.11274747238553358</v>
      </c>
      <c r="DU157" s="80">
        <f t="shared" si="492"/>
        <v>3.0942731277533038E-3</v>
      </c>
      <c r="DV157" s="80">
        <f t="shared" si="493"/>
        <v>0.34543374916882524</v>
      </c>
      <c r="DW157" s="80">
        <f t="shared" si="494"/>
        <v>0.38141033642786581</v>
      </c>
      <c r="DX157" s="80">
        <f t="shared" si="495"/>
        <v>9.3193006006882986E-3</v>
      </c>
      <c r="DY157" s="80">
        <f t="shared" si="496"/>
        <v>2.4629495944626098E-4</v>
      </c>
      <c r="DZ157" s="80">
        <f t="shared" si="497"/>
        <v>3.0724048047937408E-4</v>
      </c>
      <c r="EA157" s="80">
        <f t="shared" si="498"/>
        <v>1.726324670233639</v>
      </c>
      <c r="EB157" s="80"/>
      <c r="EC157" s="80">
        <f t="shared" si="499"/>
        <v>1.6413838556827656</v>
      </c>
      <c r="ED157" s="80">
        <f t="shared" si="500"/>
        <v>2.9832696535250905E-2</v>
      </c>
      <c r="EE157" s="80">
        <f t="shared" si="501"/>
        <v>0.11447318092211728</v>
      </c>
      <c r="EF157" s="80">
        <f t="shared" si="502"/>
        <v>0.11274747238553358</v>
      </c>
      <c r="EG157" s="80">
        <f t="shared" si="503"/>
        <v>3.0942731277533038E-3</v>
      </c>
      <c r="EH157" s="80">
        <f t="shared" si="504"/>
        <v>0.34543374916882524</v>
      </c>
      <c r="EI157" s="80">
        <f t="shared" si="505"/>
        <v>0.38141033642786581</v>
      </c>
      <c r="EJ157" s="80">
        <f t="shared" si="506"/>
        <v>9.3193006006882986E-3</v>
      </c>
      <c r="EK157" s="80">
        <f t="shared" si="507"/>
        <v>2.4629495944626098E-4</v>
      </c>
      <c r="EL157" s="80">
        <f t="shared" si="508"/>
        <v>9.217214414381223E-4</v>
      </c>
      <c r="EM157" s="80">
        <f t="shared" si="509"/>
        <v>2.6388628812516846</v>
      </c>
      <c r="EN157" s="80">
        <f t="shared" si="510"/>
        <v>2.2737066191002833</v>
      </c>
      <c r="EO157" s="80"/>
      <c r="EP157" s="80">
        <f t="shared" si="511"/>
        <v>1.8660126685751242</v>
      </c>
      <c r="EQ157" s="80">
        <f t="shared" si="512"/>
        <v>3.3915399788905037E-2</v>
      </c>
      <c r="ER157" s="80">
        <f t="shared" si="513"/>
        <v>0.13398733142487584</v>
      </c>
      <c r="ES157" s="80">
        <f t="shared" si="514"/>
        <v>3.9531621356512392E-2</v>
      </c>
      <c r="ET157" s="80">
        <f t="shared" si="515"/>
        <v>0.17351895278138824</v>
      </c>
      <c r="EU157" s="80">
        <f t="shared" si="516"/>
        <v>0.25635467424981412</v>
      </c>
      <c r="EV157" s="80">
        <f t="shared" si="517"/>
        <v>7.035469291876823E-3</v>
      </c>
      <c r="EW157" s="80">
        <f t="shared" si="518"/>
        <v>0.78541500194578495</v>
      </c>
      <c r="EX157" s="80">
        <f t="shared" si="519"/>
        <v>0.86721520652930439</v>
      </c>
      <c r="EY157" s="80">
        <f t="shared" si="520"/>
        <v>4.2378710922340461E-2</v>
      </c>
      <c r="EZ157" s="80">
        <f t="shared" si="521"/>
        <v>1.1200049590879989E-3</v>
      </c>
      <c r="FA157" s="80">
        <f t="shared" si="522"/>
        <v>1.3971494282430084E-3</v>
      </c>
      <c r="FB157" s="80">
        <f t="shared" si="523"/>
        <v>4.0343632384718688</v>
      </c>
      <c r="FC157" s="80">
        <f t="shared" si="524"/>
        <v>6.7606471984650834E-2</v>
      </c>
      <c r="FD157" s="80">
        <f t="shared" si="525"/>
        <v>0.10221163472097672</v>
      </c>
      <c r="FE157" s="80">
        <f t="shared" si="526"/>
        <v>3.9531621356512392E-2</v>
      </c>
      <c r="FF157" s="80">
        <f t="shared" si="527"/>
        <v>0</v>
      </c>
      <c r="FG157" s="80">
        <f t="shared" si="528"/>
        <v>6.6993665712437922E-2</v>
      </c>
      <c r="FH157" s="80">
        <f t="shared" si="529"/>
        <v>6.9857471412150421E-4</v>
      </c>
      <c r="FI157" s="184">
        <f t="shared" si="530"/>
        <v>0.79952296610274498</v>
      </c>
      <c r="FJ157" s="80">
        <f t="shared" si="531"/>
        <v>0.12112335504642702</v>
      </c>
      <c r="FK157" s="80">
        <f t="shared" si="532"/>
        <v>1.0278701829322439</v>
      </c>
      <c r="FL157" s="80">
        <f t="shared" si="533"/>
        <v>0.79952296610274498</v>
      </c>
      <c r="FM157" s="80">
        <f t="shared" si="534"/>
        <v>2.6580134252955019</v>
      </c>
      <c r="FN157" s="80">
        <f t="shared" si="535"/>
        <v>-2.9724586894917886</v>
      </c>
      <c r="FO157" s="80">
        <f t="shared" si="536"/>
        <v>-2.9724586894917886</v>
      </c>
      <c r="FP157" s="80">
        <f t="shared" si="537"/>
        <v>0.48874616557586731</v>
      </c>
      <c r="FQ157" s="185">
        <f t="shared" ca="1" si="538"/>
        <v>1460.1161580602322</v>
      </c>
      <c r="FR157" s="185">
        <f t="shared" ca="1" si="539"/>
        <v>8.2524570841803957</v>
      </c>
      <c r="FS157" s="80">
        <f t="shared" ca="1" si="540"/>
        <v>0.14601161580602323</v>
      </c>
      <c r="FT157" s="184">
        <f t="shared" ca="1" si="541"/>
        <v>-3.3592983934443605</v>
      </c>
      <c r="FU157" s="184">
        <f t="shared" ca="1" si="542"/>
        <v>5.6783040467569439</v>
      </c>
      <c r="FV157" s="80">
        <f t="shared" si="543"/>
        <v>175.37493489662688</v>
      </c>
      <c r="FW157" s="80">
        <f t="shared" si="544"/>
        <v>7.9535376391905124E-2</v>
      </c>
      <c r="FX157" s="184">
        <f t="shared" si="545"/>
        <v>75.392384698123834</v>
      </c>
      <c r="FY157" s="184">
        <f t="shared" si="546"/>
        <v>314.26677050437002</v>
      </c>
      <c r="FZ157" s="184">
        <f t="shared" si="547"/>
        <v>1.6611494615586205E-3</v>
      </c>
      <c r="GA157" s="184">
        <f t="shared" si="548"/>
        <v>0.31202459860743742</v>
      </c>
      <c r="GB157" s="80">
        <f t="shared" si="549"/>
        <v>0.91662938674352168</v>
      </c>
      <c r="GC157" s="80">
        <f t="shared" si="550"/>
        <v>0.14245064255831127</v>
      </c>
      <c r="GD157" s="80">
        <f t="shared" si="551"/>
        <v>0.13098259145052599</v>
      </c>
      <c r="GE157" s="80">
        <f t="shared" si="552"/>
        <v>0.92655297885458254</v>
      </c>
      <c r="GF157" s="80">
        <f t="shared" si="553"/>
        <v>4.7610225356365721E-2</v>
      </c>
      <c r="GG157" s="80">
        <f t="shared" si="554"/>
        <v>0.18874820226516328</v>
      </c>
      <c r="GH157" s="80">
        <f t="shared" si="555"/>
        <v>0.86901740854947396</v>
      </c>
      <c r="GI157" s="80">
        <f t="shared" si="556"/>
        <v>0.36407440886546732</v>
      </c>
      <c r="GJ157" s="80">
        <f t="shared" si="557"/>
        <v>-1.5736053373904473E-2</v>
      </c>
      <c r="GK157" s="80">
        <f t="shared" si="558"/>
        <v>2.9828710495727735E-2</v>
      </c>
      <c r="GL157" s="80">
        <f t="shared" si="559"/>
        <v>2.9828710495727735E-2</v>
      </c>
      <c r="GM157" s="80">
        <f t="shared" si="560"/>
        <v>0.15891949176943554</v>
      </c>
      <c r="GN157" s="80">
        <f t="shared" si="561"/>
        <v>5.354190276075059E-2</v>
      </c>
      <c r="GO157" s="80">
        <f t="shared" si="562"/>
        <v>0.7318730991850344</v>
      </c>
      <c r="GP157" s="80">
        <f t="shared" si="563"/>
        <v>0.86721520652930439</v>
      </c>
      <c r="GQ157" s="80">
        <f t="shared" si="564"/>
        <v>4.2378710922340461E-2</v>
      </c>
      <c r="GR157" s="80">
        <f t="shared" si="565"/>
        <v>440.44253940623929</v>
      </c>
      <c r="GS157" s="80">
        <f t="shared" si="566"/>
        <v>11.816283182996839</v>
      </c>
      <c r="GT157" s="80">
        <f t="shared" si="567"/>
        <v>2.2428525093727787</v>
      </c>
      <c r="GU157" s="80">
        <f t="shared" si="568"/>
        <v>9.2237309447955519E-6</v>
      </c>
      <c r="GV157" s="80">
        <f t="shared" si="569"/>
        <v>1882.4612205604142</v>
      </c>
      <c r="GW157" s="80">
        <f t="shared" si="570"/>
        <v>-8.1714398449643129E-3</v>
      </c>
      <c r="GX157" s="184">
        <f t="shared" ca="1" si="571"/>
        <v>21.660655926288367</v>
      </c>
      <c r="GY157" s="81" t="e">
        <f>#REF!</f>
        <v>#REF!</v>
      </c>
      <c r="GZ157" s="81" t="e">
        <f>#REF!</f>
        <v>#REF!</v>
      </c>
      <c r="HA157" s="81">
        <f t="shared" si="572"/>
        <v>5.8671749896227876</v>
      </c>
      <c r="HB157" s="81">
        <f t="shared" si="573"/>
        <v>4.7595286485956976</v>
      </c>
      <c r="HC157" s="81" t="e">
        <f t="shared" si="574"/>
        <v>#REF!</v>
      </c>
      <c r="HD157" s="80">
        <f t="shared" si="575"/>
        <v>440.44253940623929</v>
      </c>
      <c r="HE157" s="80">
        <f t="shared" si="576"/>
        <v>11.816283182996839</v>
      </c>
      <c r="HF157" s="81">
        <f t="shared" si="577"/>
        <v>-1.0472526861157974</v>
      </c>
      <c r="HG157" s="81"/>
      <c r="HH157" s="82">
        <f t="shared" si="578"/>
        <v>0.1957836715570401</v>
      </c>
      <c r="HI157" s="82">
        <f t="shared" si="579"/>
        <v>0.78541500194578495</v>
      </c>
      <c r="HJ157" s="82">
        <f t="shared" si="580"/>
        <v>4.2378710922340461E-2</v>
      </c>
      <c r="HK157" s="82">
        <f t="shared" si="581"/>
        <v>0</v>
      </c>
      <c r="HL157" s="82">
        <f t="shared" si="582"/>
        <v>2.5227761062310373E-2</v>
      </c>
      <c r="HM157" s="82">
        <f t="shared" si="583"/>
        <v>0</v>
      </c>
      <c r="HN157" s="82">
        <f t="shared" si="584"/>
        <v>0</v>
      </c>
      <c r="HO157" s="82">
        <f t="shared" si="585"/>
        <v>3.9531621356512392E-2</v>
      </c>
      <c r="HP157" s="82">
        <f t="shared" si="586"/>
        <v>0.10875957036256548</v>
      </c>
      <c r="HQ157" s="82">
        <f t="shared" si="587"/>
        <v>0.19953519796159447</v>
      </c>
      <c r="HR157" s="82">
        <f t="shared" si="588"/>
        <v>0.58692310589450714</v>
      </c>
      <c r="HS157" s="82">
        <f t="shared" si="589"/>
        <v>0.14630476920992141</v>
      </c>
      <c r="HT157" s="82">
        <f t="shared" si="590"/>
        <v>7.2366886970136851E-2</v>
      </c>
      <c r="HU157" s="82">
        <f t="shared" si="591"/>
        <v>1.8039195578218294E-2</v>
      </c>
      <c r="HV157" s="82">
        <f t="shared" si="592"/>
        <v>4.2378710922340461E-2</v>
      </c>
      <c r="HW157" s="82"/>
      <c r="HX157" s="186">
        <f t="shared" si="593"/>
        <v>-8.7998915239199952E-7</v>
      </c>
      <c r="HY157" s="186">
        <f t="shared" si="594"/>
        <v>1.6372589718677403E-12</v>
      </c>
      <c r="HZ157" s="186">
        <f t="shared" si="595"/>
        <v>2.7157744341228378E-5</v>
      </c>
      <c r="IA157" s="186">
        <f t="shared" si="596"/>
        <v>7.5941330804782574E-9</v>
      </c>
      <c r="IB157" s="82">
        <f t="shared" si="597"/>
        <v>2.2428525093727787</v>
      </c>
      <c r="IC157" s="82" t="e">
        <f t="shared" ca="1" si="598"/>
        <v>#REF!</v>
      </c>
      <c r="ID157" s="82" t="e">
        <f ca="1">ID$8+ID$9*IE157+ID$10*#REF!+ID$11*EW157/(EW157+EU157)</f>
        <v>#REF!</v>
      </c>
      <c r="IE157" s="82" t="e">
        <f t="shared" ca="1" si="599"/>
        <v>#REF!</v>
      </c>
      <c r="IF157" s="82" t="e">
        <f ca="1">IF$8+IF$9*IE157+IF$10*#REF!+IF$11*(EW157/(EW157+EU157))</f>
        <v>#REF!</v>
      </c>
      <c r="IG157" s="82" t="e">
        <f t="shared" ca="1" si="600"/>
        <v>#REF!</v>
      </c>
      <c r="IH157" s="184">
        <f t="shared" si="601"/>
        <v>7.9535376391905124E-2</v>
      </c>
      <c r="II157" s="187">
        <f t="shared" si="602"/>
        <v>-25</v>
      </c>
      <c r="IJ157" s="187"/>
      <c r="IK157" s="82">
        <f t="shared" si="603"/>
        <v>2.0751300210796528</v>
      </c>
      <c r="IL157" s="187">
        <f t="shared" si="604"/>
        <v>1882.4612205604142</v>
      </c>
      <c r="IM157" s="186">
        <f t="shared" si="605"/>
        <v>1.2376692073605931E-5</v>
      </c>
    </row>
    <row r="158" spans="1:247" ht="14" x14ac:dyDescent="0.2">
      <c r="A158" s="189" t="s">
        <v>234</v>
      </c>
      <c r="F158" s="193">
        <v>49.952193986044534</v>
      </c>
      <c r="G158" s="193">
        <v>1.6748855939234604</v>
      </c>
      <c r="H158" s="193">
        <v>17.337603602553148</v>
      </c>
      <c r="I158" s="193">
        <v>8.4230034872756843</v>
      </c>
      <c r="J158" s="193">
        <v>0.16241314850166888</v>
      </c>
      <c r="K158" s="193">
        <v>4.5171156927026654</v>
      </c>
      <c r="L158" s="193">
        <v>10.658362870422019</v>
      </c>
      <c r="M158" s="193">
        <v>3.8370106333519272</v>
      </c>
      <c r="N158" s="193">
        <v>2.0301643562708609</v>
      </c>
      <c r="O158" s="193">
        <v>0.58874766331854955</v>
      </c>
      <c r="P158" s="193">
        <v>0.81849896563549951</v>
      </c>
      <c r="Q158" s="194">
        <v>1.5</v>
      </c>
      <c r="R158" s="176">
        <f t="shared" ca="1" si="411"/>
        <v>13.601989990361902</v>
      </c>
      <c r="T158" s="4">
        <v>49.041699999999999</v>
      </c>
      <c r="U158" s="4">
        <v>1.3535999999999999</v>
      </c>
      <c r="V158" s="4">
        <v>4.2112999999999996</v>
      </c>
      <c r="W158" s="4">
        <v>8.1180000000000003</v>
      </c>
      <c r="X158" s="4">
        <v>0.20219999999999999</v>
      </c>
      <c r="Y158" s="4">
        <v>13.395300000000001</v>
      </c>
      <c r="Z158" s="4">
        <v>21.478100000000001</v>
      </c>
      <c r="AA158" s="4">
        <v>0.6552</v>
      </c>
      <c r="AB158" s="4">
        <v>0</v>
      </c>
      <c r="AC158" s="4">
        <v>7.0000000000000001E-3</v>
      </c>
      <c r="AE158" s="177">
        <f t="shared" ca="1" si="412"/>
        <v>1440.4833099848911</v>
      </c>
      <c r="AF158" s="178">
        <f t="shared" ca="1" si="413"/>
        <v>1167.333309984891</v>
      </c>
      <c r="AG158" s="178">
        <f t="shared" ca="1" si="414"/>
        <v>8.9686879412701739</v>
      </c>
      <c r="AH158" s="175"/>
      <c r="AI158" s="179">
        <f t="shared" ca="1" si="415"/>
        <v>1473.676233355146</v>
      </c>
      <c r="AJ158" s="179">
        <f t="shared" ca="1" si="416"/>
        <v>9.8520338383447701</v>
      </c>
      <c r="AK158" s="179"/>
      <c r="AL158" s="179">
        <f t="shared" si="417"/>
        <v>1429.8132393447283</v>
      </c>
      <c r="AM158" s="179">
        <f t="shared" si="418"/>
        <v>6.5013472503905394</v>
      </c>
      <c r="AN158" s="180"/>
      <c r="AO158" s="179">
        <f t="shared" ca="1" si="419"/>
        <v>1437.2062438350276</v>
      </c>
      <c r="AP158" s="179">
        <f t="shared" ca="1" si="420"/>
        <v>1164.0562438350275</v>
      </c>
      <c r="AQ158" s="179">
        <f t="shared" ca="1" si="421"/>
        <v>8.3824227384811216</v>
      </c>
      <c r="AR158" s="179"/>
      <c r="AS158" s="179">
        <f t="shared" ca="1" si="422"/>
        <v>1444.5663228047849</v>
      </c>
      <c r="AT158" s="179">
        <f t="shared" ca="1" si="423"/>
        <v>1171.4163228047851</v>
      </c>
      <c r="AU158" s="181">
        <f t="shared" ca="1" si="424"/>
        <v>8.6790077907982095</v>
      </c>
      <c r="AV158" s="80"/>
      <c r="AW158" s="181">
        <f t="shared" si="425"/>
        <v>1449.4917597428741</v>
      </c>
      <c r="AX158" s="181">
        <f t="shared" si="426"/>
        <v>1176.3417597428743</v>
      </c>
      <c r="AY158" s="181">
        <f t="shared" ca="1" si="427"/>
        <v>1473.676233355146</v>
      </c>
      <c r="AZ158" s="181">
        <f t="shared" ca="1" si="428"/>
        <v>1200.5262333551459</v>
      </c>
      <c r="BA158" s="181">
        <f t="shared" ca="1" si="429"/>
        <v>9.8520338383447701</v>
      </c>
      <c r="BB158" s="181"/>
      <c r="BC158" s="181">
        <f t="shared" si="430"/>
        <v>1429.8132393447283</v>
      </c>
      <c r="BD158" s="181">
        <f t="shared" si="431"/>
        <v>6.5013472503905394</v>
      </c>
      <c r="BE158" s="181">
        <f t="shared" si="432"/>
        <v>1156.6632393447285</v>
      </c>
      <c r="BF158" s="181"/>
      <c r="BG158" s="181">
        <f t="shared" ca="1" si="433"/>
        <v>9.6247459756206339</v>
      </c>
      <c r="BH158" s="181">
        <f t="shared" ca="1" si="434"/>
        <v>10.391751358353639</v>
      </c>
      <c r="BI158" s="181">
        <f t="shared" ca="1" si="435"/>
        <v>1170.2438162254593</v>
      </c>
      <c r="BJ158" s="181">
        <f t="shared" ca="1" si="436"/>
        <v>1181.751857833347</v>
      </c>
      <c r="BK158" s="181">
        <f t="shared" ca="1" si="437"/>
        <v>1181.751857833347</v>
      </c>
      <c r="BL158" s="181"/>
      <c r="BM158" s="181">
        <f t="shared" si="438"/>
        <v>1146.2465875307048</v>
      </c>
      <c r="BN158" s="180"/>
      <c r="BO158" s="182">
        <f t="shared" ca="1" si="439"/>
        <v>0.71295112926677351</v>
      </c>
      <c r="BP158" s="182">
        <f t="shared" ca="1" si="440"/>
        <v>0.66141242553919599</v>
      </c>
      <c r="BQ158" s="182">
        <f t="shared" ca="1" si="441"/>
        <v>6.3059617272520907E-2</v>
      </c>
      <c r="BR158" s="182">
        <f t="shared" ca="1" si="442"/>
        <v>1.3513259337826393E-2</v>
      </c>
      <c r="BS158" s="182">
        <f t="shared" ca="1" si="443"/>
        <v>1.774107232647178E-2</v>
      </c>
      <c r="BT158" s="182">
        <f t="shared" ca="1" si="444"/>
        <v>7.4361081047993827E-2</v>
      </c>
      <c r="BU158" s="182">
        <f t="shared" si="445"/>
        <v>0.32699407506955769</v>
      </c>
      <c r="BV158" s="181">
        <f t="shared" ca="1" si="446"/>
        <v>1.1570815305935667</v>
      </c>
      <c r="BW158" s="180"/>
      <c r="BX158" s="182">
        <f t="shared" si="447"/>
        <v>0.80291325701433736</v>
      </c>
      <c r="BY158" s="182">
        <f t="shared" si="448"/>
        <v>0.10612719588798469</v>
      </c>
      <c r="BZ158" s="182">
        <f t="shared" si="449"/>
        <v>6.7798819383761699E-4</v>
      </c>
      <c r="CA158" s="182">
        <f t="shared" si="450"/>
        <v>4.8194985439718493E-2</v>
      </c>
      <c r="CB158" s="182">
        <f t="shared" si="451"/>
        <v>6.9375300143412671E-2</v>
      </c>
      <c r="CC158" s="182">
        <f t="shared" si="452"/>
        <v>1.0497875747553586E-4</v>
      </c>
      <c r="CD158" s="182">
        <f t="shared" si="453"/>
        <v>1.0273937054367663</v>
      </c>
      <c r="CE158" s="182">
        <f t="shared" si="454"/>
        <v>0.32500559382792638</v>
      </c>
      <c r="CF158" s="180"/>
      <c r="CG158" s="181">
        <f t="shared" ca="1" si="455"/>
        <v>6.168107545984185</v>
      </c>
      <c r="CH158" s="181">
        <f t="shared" ca="1" si="456"/>
        <v>6.5245344551699809</v>
      </c>
      <c r="CI158" s="181">
        <f t="shared" ca="1" si="457"/>
        <v>9.8369662248595073</v>
      </c>
      <c r="CJ158" s="181">
        <f t="shared" ca="1" si="458"/>
        <v>1174.8074900633269</v>
      </c>
      <c r="CK158" s="183">
        <f t="shared" ca="1" si="459"/>
        <v>0.27985865693859885</v>
      </c>
      <c r="CL158" s="79"/>
      <c r="CM158" s="181">
        <f t="shared" si="460"/>
        <v>-0.52523413013204212</v>
      </c>
      <c r="CN158" s="181">
        <f t="shared" si="461"/>
        <v>-0.88071728932245608</v>
      </c>
      <c r="CO158" s="181">
        <f t="shared" ca="1" si="462"/>
        <v>802.25539416389131</v>
      </c>
      <c r="CP158" s="184"/>
      <c r="CQ158" s="80">
        <f t="shared" si="463"/>
        <v>0.83136849370042654</v>
      </c>
      <c r="CR158" s="80">
        <f t="shared" si="464"/>
        <v>2.0967836195880014E-2</v>
      </c>
      <c r="CS158" s="80">
        <f t="shared" si="465"/>
        <v>0.34008304356671959</v>
      </c>
      <c r="CT158" s="80">
        <f t="shared" si="466"/>
        <v>0.11723626357445445</v>
      </c>
      <c r="CU158" s="80">
        <f t="shared" si="467"/>
        <v>2.289524560375949E-3</v>
      </c>
      <c r="CV158" s="80">
        <f t="shared" si="468"/>
        <v>0.11207500155572754</v>
      </c>
      <c r="CW158" s="80">
        <f t="shared" si="469"/>
        <v>0.19006521112644345</v>
      </c>
      <c r="CX158" s="80">
        <f t="shared" si="470"/>
        <v>0.12381667416981995</v>
      </c>
      <c r="CY158" s="80">
        <f t="shared" si="471"/>
        <v>4.3105107568704851E-2</v>
      </c>
      <c r="CZ158" s="80">
        <f t="shared" si="472"/>
        <v>7.7467715185910039E-3</v>
      </c>
      <c r="DA158" s="80">
        <f t="shared" si="473"/>
        <v>1.153327131946567E-2</v>
      </c>
      <c r="DB158" s="80">
        <f t="shared" si="474"/>
        <v>1.8002871988566087</v>
      </c>
      <c r="DC158" s="80"/>
      <c r="DD158" s="80">
        <f t="shared" si="475"/>
        <v>0.4617977032933645</v>
      </c>
      <c r="DE158" s="80">
        <f t="shared" si="476"/>
        <v>1.1646939560086314E-2</v>
      </c>
      <c r="DF158" s="80">
        <f t="shared" si="477"/>
        <v>0.18890488350009477</v>
      </c>
      <c r="DG158" s="80">
        <f t="shared" si="478"/>
        <v>6.5120867186587272E-2</v>
      </c>
      <c r="DH158" s="80">
        <f t="shared" si="479"/>
        <v>1.271755174302224E-3</v>
      </c>
      <c r="DI158" s="80">
        <f t="shared" si="480"/>
        <v>6.225395682805953E-2</v>
      </c>
      <c r="DJ158" s="80">
        <f t="shared" si="481"/>
        <v>0.10557493895816007</v>
      </c>
      <c r="DK158" s="80">
        <f t="shared" si="482"/>
        <v>6.8776067645461181E-2</v>
      </c>
      <c r="DL158" s="80">
        <f t="shared" si="483"/>
        <v>2.3943461685491958E-2</v>
      </c>
      <c r="DM158" s="80">
        <f t="shared" si="484"/>
        <v>4.3030753779236463E-3</v>
      </c>
      <c r="DN158" s="80">
        <f t="shared" si="485"/>
        <v>6.4063507904686739E-3</v>
      </c>
      <c r="DO158" s="80">
        <f t="shared" si="486"/>
        <v>1.0000000000000002</v>
      </c>
      <c r="DP158" s="80">
        <f t="shared" si="487"/>
        <v>48.874616557586734</v>
      </c>
      <c r="DQ158" s="80">
        <f t="shared" si="488"/>
        <v>0.81621488475358783</v>
      </c>
      <c r="DR158" s="80">
        <f t="shared" si="489"/>
        <v>1.6945672694131608E-2</v>
      </c>
      <c r="DS158" s="80">
        <f t="shared" si="490"/>
        <v>4.1303047243553902E-2</v>
      </c>
      <c r="DT158" s="80">
        <f t="shared" si="491"/>
        <v>0.11299104756814538</v>
      </c>
      <c r="DU158" s="80">
        <f t="shared" si="492"/>
        <v>2.8503964757709251E-3</v>
      </c>
      <c r="DV158" s="80">
        <f t="shared" si="493"/>
        <v>0.33235329145204989</v>
      </c>
      <c r="DW158" s="80">
        <f t="shared" si="494"/>
        <v>0.38300812805158591</v>
      </c>
      <c r="DX158" s="80">
        <f t="shared" si="495"/>
        <v>1.0571339601057779E-2</v>
      </c>
      <c r="DY158" s="80">
        <f t="shared" si="496"/>
        <v>0</v>
      </c>
      <c r="DZ158" s="80">
        <f t="shared" si="497"/>
        <v>4.6053176945516461E-5</v>
      </c>
      <c r="EA158" s="80">
        <f t="shared" si="498"/>
        <v>1.7162838610168287</v>
      </c>
      <c r="EB158" s="80"/>
      <c r="EC158" s="80">
        <f t="shared" si="499"/>
        <v>1.6324297695071757</v>
      </c>
      <c r="ED158" s="80">
        <f t="shared" si="500"/>
        <v>3.3891345388263217E-2</v>
      </c>
      <c r="EE158" s="80">
        <f t="shared" si="501"/>
        <v>0.1239091417306617</v>
      </c>
      <c r="EF158" s="80">
        <f t="shared" si="502"/>
        <v>0.11299104756814538</v>
      </c>
      <c r="EG158" s="80">
        <f t="shared" si="503"/>
        <v>2.8503964757709251E-3</v>
      </c>
      <c r="EH158" s="80">
        <f t="shared" si="504"/>
        <v>0.33235329145204989</v>
      </c>
      <c r="EI158" s="80">
        <f t="shared" si="505"/>
        <v>0.38300812805158591</v>
      </c>
      <c r="EJ158" s="80">
        <f t="shared" si="506"/>
        <v>1.0571339601057779E-2</v>
      </c>
      <c r="EK158" s="80">
        <f t="shared" si="507"/>
        <v>0</v>
      </c>
      <c r="EL158" s="80">
        <f t="shared" si="508"/>
        <v>1.3815953083654939E-4</v>
      </c>
      <c r="EM158" s="80">
        <f t="shared" si="509"/>
        <v>2.6321426193055473</v>
      </c>
      <c r="EN158" s="80">
        <f t="shared" si="510"/>
        <v>2.2795117392168565</v>
      </c>
      <c r="EO158" s="80"/>
      <c r="EP158" s="80">
        <f t="shared" si="511"/>
        <v>1.860571411519337</v>
      </c>
      <c r="EQ158" s="80">
        <f t="shared" si="512"/>
        <v>3.8627859835199535E-2</v>
      </c>
      <c r="ER158" s="80">
        <f t="shared" si="513"/>
        <v>0.13942858848066297</v>
      </c>
      <c r="ES158" s="80">
        <f t="shared" si="514"/>
        <v>4.887297363355611E-2</v>
      </c>
      <c r="ET158" s="80">
        <f t="shared" si="515"/>
        <v>0.18830156211421908</v>
      </c>
      <c r="EU158" s="80">
        <f t="shared" si="516"/>
        <v>0.25756441935799762</v>
      </c>
      <c r="EV158" s="80">
        <f t="shared" si="517"/>
        <v>6.4975122279421794E-3</v>
      </c>
      <c r="EW158" s="80">
        <f t="shared" si="518"/>
        <v>0.75760322943230907</v>
      </c>
      <c r="EX158" s="80">
        <f t="shared" si="519"/>
        <v>0.87307152410906308</v>
      </c>
      <c r="EY158" s="80">
        <f t="shared" si="520"/>
        <v>4.8194985439718493E-2</v>
      </c>
      <c r="EZ158" s="80">
        <f t="shared" si="521"/>
        <v>0</v>
      </c>
      <c r="FA158" s="80">
        <f t="shared" si="522"/>
        <v>2.0995751495107173E-4</v>
      </c>
      <c r="FB158" s="80">
        <f t="shared" si="523"/>
        <v>4.0306424615507375</v>
      </c>
      <c r="FC158" s="80">
        <f t="shared" si="524"/>
        <v>6.1284923101475229E-2</v>
      </c>
      <c r="FD158" s="80">
        <f t="shared" si="525"/>
        <v>9.122851806294463E-2</v>
      </c>
      <c r="FE158" s="80">
        <f t="shared" si="526"/>
        <v>4.8194985439718493E-2</v>
      </c>
      <c r="FF158" s="80">
        <f t="shared" si="527"/>
        <v>6.7798819383761699E-4</v>
      </c>
      <c r="FG158" s="80">
        <f t="shared" si="528"/>
        <v>6.9375300143412671E-2</v>
      </c>
      <c r="FH158" s="80">
        <f t="shared" si="529"/>
        <v>1.0497875747553586E-4</v>
      </c>
      <c r="FI158" s="184">
        <f t="shared" si="530"/>
        <v>0.80291325701433736</v>
      </c>
      <c r="FJ158" s="80">
        <f t="shared" si="531"/>
        <v>0.10612719588798469</v>
      </c>
      <c r="FK158" s="80">
        <f t="shared" si="532"/>
        <v>1.0273937054367663</v>
      </c>
      <c r="FL158" s="80">
        <f t="shared" si="533"/>
        <v>0.80291325701433736</v>
      </c>
      <c r="FM158" s="80">
        <f t="shared" si="534"/>
        <v>2.8561675121030157</v>
      </c>
      <c r="FN158" s="80">
        <f t="shared" si="535"/>
        <v>-2.77853602970929</v>
      </c>
      <c r="FO158" s="80">
        <f t="shared" si="536"/>
        <v>-2.77853602970929</v>
      </c>
      <c r="FP158" s="80">
        <f t="shared" si="537"/>
        <v>0.48874616557586731</v>
      </c>
      <c r="FQ158" s="185">
        <f t="shared" ca="1" si="538"/>
        <v>1473.676233355146</v>
      </c>
      <c r="FR158" s="185">
        <f t="shared" ca="1" si="539"/>
        <v>9.8520338383447701</v>
      </c>
      <c r="FS158" s="80">
        <f t="shared" ca="1" si="540"/>
        <v>0.14736762333551459</v>
      </c>
      <c r="FT158" s="184">
        <f t="shared" ca="1" si="541"/>
        <v>-1.4815379471554306</v>
      </c>
      <c r="FU158" s="184">
        <f t="shared" ca="1" si="542"/>
        <v>5.6764947807860695</v>
      </c>
      <c r="FV158" s="80">
        <f t="shared" si="543"/>
        <v>176.66429920664481</v>
      </c>
      <c r="FW158" s="80">
        <f t="shared" si="544"/>
        <v>6.9415125772927119E-2</v>
      </c>
      <c r="FX158" s="184">
        <f t="shared" si="545"/>
        <v>74.628385797664407</v>
      </c>
      <c r="FY158" s="184">
        <f t="shared" si="546"/>
        <v>315.05092090628153</v>
      </c>
      <c r="FZ158" s="184">
        <f t="shared" si="547"/>
        <v>1.6611494615586205E-3</v>
      </c>
      <c r="GA158" s="184">
        <f t="shared" si="548"/>
        <v>0.32500559382792638</v>
      </c>
      <c r="GB158" s="80">
        <f t="shared" si="549"/>
        <v>0.92776402177672368</v>
      </c>
      <c r="GC158" s="80">
        <f t="shared" si="550"/>
        <v>0.14899571408518195</v>
      </c>
      <c r="GD158" s="80">
        <f t="shared" si="551"/>
        <v>0.13160961272256888</v>
      </c>
      <c r="GE158" s="80">
        <f t="shared" si="552"/>
        <v>0.9124991665312443</v>
      </c>
      <c r="GF158" s="80">
        <f t="shared" si="553"/>
        <v>4.138355915758718E-2</v>
      </c>
      <c r="GG158" s="80">
        <f t="shared" si="554"/>
        <v>0.19627949625652238</v>
      </c>
      <c r="GH158" s="80">
        <f t="shared" si="555"/>
        <v>0.86839038727743112</v>
      </c>
      <c r="GI158" s="80">
        <f t="shared" si="556"/>
        <v>0.35871639298415109</v>
      </c>
      <c r="GJ158" s="80">
        <f t="shared" si="557"/>
        <v>-1.4178441417261796E-2</v>
      </c>
      <c r="GK158" s="80">
        <f t="shared" si="558"/>
        <v>2.7396723468003266E-2</v>
      </c>
      <c r="GL158" s="80">
        <f t="shared" si="559"/>
        <v>2.7396723468003266E-2</v>
      </c>
      <c r="GM158" s="80">
        <f t="shared" si="560"/>
        <v>0.16888277278851913</v>
      </c>
      <c r="GN158" s="80">
        <f t="shared" si="561"/>
        <v>4.4839254755273054E-2</v>
      </c>
      <c r="GO158" s="80">
        <f t="shared" si="562"/>
        <v>0.71276397467703601</v>
      </c>
      <c r="GP158" s="80">
        <f t="shared" si="563"/>
        <v>0.87307152410906308</v>
      </c>
      <c r="GQ158" s="80">
        <f t="shared" si="564"/>
        <v>4.8194985439718493E-2</v>
      </c>
      <c r="GR158" s="80">
        <f t="shared" si="565"/>
        <v>440.39340993924225</v>
      </c>
      <c r="GS158" s="80">
        <f t="shared" si="566"/>
        <v>11.799340906137914</v>
      </c>
      <c r="GT158" s="80">
        <f t="shared" si="567"/>
        <v>2.2489084970218558</v>
      </c>
      <c r="GU158" s="80">
        <f t="shared" si="568"/>
        <v>9.2486361940023815E-6</v>
      </c>
      <c r="GV158" s="80">
        <f t="shared" si="569"/>
        <v>1890.1359429729641</v>
      </c>
      <c r="GW158" s="80">
        <f t="shared" si="570"/>
        <v>-8.1817482272613373E-3</v>
      </c>
      <c r="GX158" s="184">
        <f t="shared" ca="1" si="571"/>
        <v>22.811591224859509</v>
      </c>
      <c r="GY158" s="81" t="e">
        <f>#REF!</f>
        <v>#REF!</v>
      </c>
      <c r="GZ158" s="81" t="e">
        <f>#REF!</f>
        <v>#REF!</v>
      </c>
      <c r="HA158" s="81">
        <f t="shared" si="572"/>
        <v>5.8671749896227876</v>
      </c>
      <c r="HB158" s="81">
        <f t="shared" si="573"/>
        <v>4.7595286485956976</v>
      </c>
      <c r="HC158" s="81" t="e">
        <f t="shared" si="574"/>
        <v>#REF!</v>
      </c>
      <c r="HD158" s="80">
        <f t="shared" si="575"/>
        <v>440.39340993924225</v>
      </c>
      <c r="HE158" s="80">
        <f t="shared" si="576"/>
        <v>11.799340906137914</v>
      </c>
      <c r="HF158" s="81">
        <f t="shared" si="577"/>
        <v>-0.71009366581694167</v>
      </c>
      <c r="HG158" s="81"/>
      <c r="HH158" s="82">
        <f t="shared" si="578"/>
        <v>0.20277700848446456</v>
      </c>
      <c r="HI158" s="82">
        <f t="shared" si="579"/>
        <v>0.75760322943230907</v>
      </c>
      <c r="HJ158" s="82">
        <f t="shared" si="580"/>
        <v>4.8194985439718493E-2</v>
      </c>
      <c r="HK158" s="82">
        <f t="shared" si="581"/>
        <v>0</v>
      </c>
      <c r="HL158" s="82">
        <f t="shared" si="582"/>
        <v>1.3089937661756736E-2</v>
      </c>
      <c r="HM158" s="82">
        <f t="shared" si="583"/>
        <v>0</v>
      </c>
      <c r="HN158" s="82">
        <f t="shared" si="584"/>
        <v>0</v>
      </c>
      <c r="HO158" s="82">
        <f t="shared" si="585"/>
        <v>4.887297363355611E-2</v>
      </c>
      <c r="HP158" s="82">
        <f t="shared" si="586"/>
        <v>0.12633865081890625</v>
      </c>
      <c r="HQ158" s="82">
        <f t="shared" si="587"/>
        <v>0.21114242096892999</v>
      </c>
      <c r="HR158" s="82">
        <f t="shared" si="588"/>
        <v>0.57873979007306686</v>
      </c>
      <c r="HS158" s="82">
        <f t="shared" si="589"/>
        <v>0.15490314555533327</v>
      </c>
      <c r="HT158" s="82">
        <f t="shared" si="590"/>
        <v>6.2109510666014049E-2</v>
      </c>
      <c r="HU158" s="82">
        <f t="shared" si="591"/>
        <v>1.6623979785204395E-2</v>
      </c>
      <c r="HV158" s="82">
        <f t="shared" si="592"/>
        <v>4.8194985439718493E-2</v>
      </c>
      <c r="HW158" s="82"/>
      <c r="HX158" s="186">
        <f t="shared" si="593"/>
        <v>-8.8221336583846731E-7</v>
      </c>
      <c r="HY158" s="186">
        <f t="shared" si="594"/>
        <v>1.6554565381372382E-12</v>
      </c>
      <c r="HZ158" s="186">
        <f t="shared" si="595"/>
        <v>2.7162697103664549E-5</v>
      </c>
      <c r="IA158" s="186">
        <f t="shared" si="596"/>
        <v>7.5546074286238566E-9</v>
      </c>
      <c r="IB158" s="82">
        <f t="shared" si="597"/>
        <v>2.2489084970218558</v>
      </c>
      <c r="IC158" s="82" t="e">
        <f t="shared" ca="1" si="598"/>
        <v>#REF!</v>
      </c>
      <c r="ID158" s="82" t="e">
        <f ca="1">ID$8+ID$9*IE158+ID$10*#REF!+ID$11*EW158/(EW158+EU158)</f>
        <v>#REF!</v>
      </c>
      <c r="IE158" s="82" t="e">
        <f t="shared" ca="1" si="599"/>
        <v>#REF!</v>
      </c>
      <c r="IF158" s="82" t="e">
        <f ca="1">IF$8+IF$9*IE158+IF$10*#REF!+IF$11*(EW158/(EW158+EU158))</f>
        <v>#REF!</v>
      </c>
      <c r="IG158" s="82" t="e">
        <f t="shared" ca="1" si="600"/>
        <v>#REF!</v>
      </c>
      <c r="IH158" s="184">
        <f t="shared" si="601"/>
        <v>6.9415125772927119E-2</v>
      </c>
      <c r="II158" s="187">
        <f t="shared" si="602"/>
        <v>-25</v>
      </c>
      <c r="IJ158" s="187"/>
      <c r="IK158" s="82">
        <f t="shared" si="603"/>
        <v>2.0741810841527846</v>
      </c>
      <c r="IL158" s="187">
        <f t="shared" si="604"/>
        <v>1890.1359429729641</v>
      </c>
      <c r="IM158" s="186">
        <f t="shared" si="605"/>
        <v>1.234348507466349E-5</v>
      </c>
    </row>
    <row r="159" spans="1:247" ht="14" x14ac:dyDescent="0.2">
      <c r="A159" s="189" t="s">
        <v>234</v>
      </c>
      <c r="F159" s="193">
        <v>49.952193986044534</v>
      </c>
      <c r="G159" s="193">
        <v>1.6748855939234604</v>
      </c>
      <c r="H159" s="193">
        <v>17.337603602553148</v>
      </c>
      <c r="I159" s="193">
        <v>8.4230034872756843</v>
      </c>
      <c r="J159" s="193">
        <v>0.16241314850166888</v>
      </c>
      <c r="K159" s="193">
        <v>4.5171156927026654</v>
      </c>
      <c r="L159" s="193">
        <v>10.658362870422019</v>
      </c>
      <c r="M159" s="193">
        <v>3.8370106333519272</v>
      </c>
      <c r="N159" s="193">
        <v>2.0301643562708609</v>
      </c>
      <c r="O159" s="193">
        <v>0.58874766331854955</v>
      </c>
      <c r="P159" s="193">
        <v>0.81849896563549951</v>
      </c>
      <c r="Q159" s="194">
        <v>1.5</v>
      </c>
      <c r="R159" s="176">
        <f t="shared" ca="1" si="411"/>
        <v>11.479343036912489</v>
      </c>
      <c r="T159" s="4">
        <v>48.625799999999998</v>
      </c>
      <c r="U159" s="4">
        <v>1.4441999999999999</v>
      </c>
      <c r="V159" s="4">
        <v>4.1067</v>
      </c>
      <c r="W159" s="4">
        <v>7.8996000000000004</v>
      </c>
      <c r="X159" s="4">
        <v>0.24060000000000001</v>
      </c>
      <c r="Y159" s="4">
        <v>13.607900000000001</v>
      </c>
      <c r="Z159" s="4">
        <v>21.691400000000002</v>
      </c>
      <c r="AA159" s="4">
        <v>0.55449999999999999</v>
      </c>
      <c r="AB159" s="4">
        <v>1.1900000000000001E-2</v>
      </c>
      <c r="AC159" s="4">
        <v>6.7799999999999999E-2</v>
      </c>
      <c r="AE159" s="177">
        <f t="shared" ca="1" si="412"/>
        <v>1420.0747119762209</v>
      </c>
      <c r="AF159" s="178">
        <f t="shared" ca="1" si="413"/>
        <v>1146.9247119762208</v>
      </c>
      <c r="AG159" s="178">
        <f t="shared" ca="1" si="414"/>
        <v>6.9125223947143226</v>
      </c>
      <c r="AH159" s="175"/>
      <c r="AI159" s="179">
        <f t="shared" ca="1" si="415"/>
        <v>1451.1938254993438</v>
      </c>
      <c r="AJ159" s="179">
        <f t="shared" ca="1" si="416"/>
        <v>7.239467322962871</v>
      </c>
      <c r="AK159" s="179"/>
      <c r="AL159" s="179">
        <f t="shared" si="417"/>
        <v>1416.1430127305889</v>
      </c>
      <c r="AM159" s="179">
        <f t="shared" si="418"/>
        <v>4.6628863664823132</v>
      </c>
      <c r="AN159" s="180"/>
      <c r="AO159" s="179">
        <f t="shared" ca="1" si="419"/>
        <v>1413.9478441561391</v>
      </c>
      <c r="AP159" s="179">
        <f t="shared" ca="1" si="420"/>
        <v>1140.797844156139</v>
      </c>
      <c r="AQ159" s="179">
        <f t="shared" ca="1" si="421"/>
        <v>5.7823878165200187</v>
      </c>
      <c r="AR159" s="179"/>
      <c r="AS159" s="179">
        <f t="shared" ca="1" si="422"/>
        <v>1421.8443646722724</v>
      </c>
      <c r="AT159" s="179">
        <f t="shared" ca="1" si="423"/>
        <v>1148.6943646722725</v>
      </c>
      <c r="AU159" s="181">
        <f t="shared" ca="1" si="424"/>
        <v>6.0913032431332175</v>
      </c>
      <c r="AV159" s="80"/>
      <c r="AW159" s="181">
        <f t="shared" si="425"/>
        <v>1431.6611042187428</v>
      </c>
      <c r="AX159" s="181">
        <f t="shared" si="426"/>
        <v>1158.5111042187427</v>
      </c>
      <c r="AY159" s="181">
        <f t="shared" ca="1" si="427"/>
        <v>1451.1938254993438</v>
      </c>
      <c r="AZ159" s="181">
        <f t="shared" ca="1" si="428"/>
        <v>1178.0438254993437</v>
      </c>
      <c r="BA159" s="181">
        <f t="shared" ca="1" si="429"/>
        <v>7.239467322962871</v>
      </c>
      <c r="BB159" s="181"/>
      <c r="BC159" s="181">
        <f t="shared" si="430"/>
        <v>1416.1430127305889</v>
      </c>
      <c r="BD159" s="181">
        <f t="shared" si="431"/>
        <v>4.6628863664823132</v>
      </c>
      <c r="BE159" s="181">
        <f t="shared" si="432"/>
        <v>1142.9930127305888</v>
      </c>
      <c r="BF159" s="181"/>
      <c r="BG159" s="181">
        <f t="shared" ca="1" si="433"/>
        <v>7.2948607174891062</v>
      </c>
      <c r="BH159" s="181">
        <f t="shared" ca="1" si="434"/>
        <v>8.3629565628882769</v>
      </c>
      <c r="BI159" s="181">
        <f t="shared" ca="1" si="435"/>
        <v>1147.2450314521857</v>
      </c>
      <c r="BJ159" s="181">
        <f t="shared" ca="1" si="436"/>
        <v>1158.7618088947947</v>
      </c>
      <c r="BK159" s="181">
        <f t="shared" ca="1" si="437"/>
        <v>1158.7618088947947</v>
      </c>
      <c r="BL159" s="181"/>
      <c r="BM159" s="181">
        <f t="shared" si="438"/>
        <v>1136.7178291304649</v>
      </c>
      <c r="BN159" s="180"/>
      <c r="BO159" s="182">
        <f t="shared" ca="1" si="439"/>
        <v>0.74926959832682793</v>
      </c>
      <c r="BP159" s="182">
        <f t="shared" ca="1" si="440"/>
        <v>0.70875039317911448</v>
      </c>
      <c r="BQ159" s="182">
        <f t="shared" ca="1" si="441"/>
        <v>6.3216811160241734E-2</v>
      </c>
      <c r="BR159" s="182">
        <f t="shared" ca="1" si="442"/>
        <v>1.2711599727888264E-2</v>
      </c>
      <c r="BS159" s="182">
        <f t="shared" ca="1" si="443"/>
        <v>1.7733994687409649E-2</v>
      </c>
      <c r="BT159" s="182">
        <f t="shared" ca="1" si="444"/>
        <v>7.6542618743089999E-2</v>
      </c>
      <c r="BU159" s="182">
        <f t="shared" si="445"/>
        <v>0.32699407506955769</v>
      </c>
      <c r="BV159" s="181">
        <f t="shared" ca="1" si="446"/>
        <v>1.2059494925673018</v>
      </c>
      <c r="BW159" s="180"/>
      <c r="BX159" s="182">
        <f t="shared" si="447"/>
        <v>0.80887470421649077</v>
      </c>
      <c r="BY159" s="182">
        <f t="shared" si="448"/>
        <v>0.10732150788011996</v>
      </c>
      <c r="BZ159" s="182">
        <f t="shared" si="449"/>
        <v>0</v>
      </c>
      <c r="CA159" s="182">
        <f t="shared" si="450"/>
        <v>3.488921650874624E-2</v>
      </c>
      <c r="CB159" s="182">
        <f t="shared" si="451"/>
        <v>7.4660599914976866E-2</v>
      </c>
      <c r="CC159" s="182">
        <f t="shared" si="452"/>
        <v>1.0200384564280508E-3</v>
      </c>
      <c r="CD159" s="182">
        <f t="shared" si="453"/>
        <v>1.026766066976762</v>
      </c>
      <c r="CE159" s="182">
        <f t="shared" si="454"/>
        <v>0.31132086280773386</v>
      </c>
      <c r="CF159" s="180"/>
      <c r="CG159" s="181">
        <f t="shared" ca="1" si="455"/>
        <v>3.8866265477508932</v>
      </c>
      <c r="CH159" s="181">
        <f t="shared" ca="1" si="456"/>
        <v>3.8835482933909127</v>
      </c>
      <c r="CI159" s="181">
        <f t="shared" ca="1" si="457"/>
        <v>8.6521739653808751</v>
      </c>
      <c r="CJ159" s="181">
        <f t="shared" ca="1" si="458"/>
        <v>1150.7412796707481</v>
      </c>
      <c r="CK159" s="183">
        <f t="shared" ca="1" si="459"/>
        <v>0.27484664954093579</v>
      </c>
      <c r="CL159" s="79"/>
      <c r="CM159" s="181">
        <f t="shared" si="460"/>
        <v>-1.1891211173583118</v>
      </c>
      <c r="CN159" s="181">
        <f t="shared" si="461"/>
        <v>-1.6117927734153739</v>
      </c>
      <c r="CO159" s="181">
        <f t="shared" ca="1" si="462"/>
        <v>781.97624080867206</v>
      </c>
      <c r="CP159" s="184"/>
      <c r="CQ159" s="80">
        <f t="shared" si="463"/>
        <v>0.83136849370042654</v>
      </c>
      <c r="CR159" s="80">
        <f t="shared" si="464"/>
        <v>2.0967836195880014E-2</v>
      </c>
      <c r="CS159" s="80">
        <f t="shared" si="465"/>
        <v>0.34008304356671959</v>
      </c>
      <c r="CT159" s="80">
        <f t="shared" si="466"/>
        <v>0.11723626357445445</v>
      </c>
      <c r="CU159" s="80">
        <f t="shared" si="467"/>
        <v>2.289524560375949E-3</v>
      </c>
      <c r="CV159" s="80">
        <f t="shared" si="468"/>
        <v>0.11207500155572754</v>
      </c>
      <c r="CW159" s="80">
        <f t="shared" si="469"/>
        <v>0.19006521112644345</v>
      </c>
      <c r="CX159" s="80">
        <f t="shared" si="470"/>
        <v>0.12381667416981995</v>
      </c>
      <c r="CY159" s="80">
        <f t="shared" si="471"/>
        <v>4.3105107568704851E-2</v>
      </c>
      <c r="CZ159" s="80">
        <f t="shared" si="472"/>
        <v>7.7467715185910039E-3</v>
      </c>
      <c r="DA159" s="80">
        <f t="shared" si="473"/>
        <v>1.153327131946567E-2</v>
      </c>
      <c r="DB159" s="80">
        <f t="shared" si="474"/>
        <v>1.8002871988566087</v>
      </c>
      <c r="DC159" s="80"/>
      <c r="DD159" s="80">
        <f t="shared" si="475"/>
        <v>0.4617977032933645</v>
      </c>
      <c r="DE159" s="80">
        <f t="shared" si="476"/>
        <v>1.1646939560086314E-2</v>
      </c>
      <c r="DF159" s="80">
        <f t="shared" si="477"/>
        <v>0.18890488350009477</v>
      </c>
      <c r="DG159" s="80">
        <f t="shared" si="478"/>
        <v>6.5120867186587272E-2</v>
      </c>
      <c r="DH159" s="80">
        <f t="shared" si="479"/>
        <v>1.271755174302224E-3</v>
      </c>
      <c r="DI159" s="80">
        <f t="shared" si="480"/>
        <v>6.225395682805953E-2</v>
      </c>
      <c r="DJ159" s="80">
        <f t="shared" si="481"/>
        <v>0.10557493895816007</v>
      </c>
      <c r="DK159" s="80">
        <f t="shared" si="482"/>
        <v>6.8776067645461181E-2</v>
      </c>
      <c r="DL159" s="80">
        <f t="shared" si="483"/>
        <v>2.3943461685491958E-2</v>
      </c>
      <c r="DM159" s="80">
        <f t="shared" si="484"/>
        <v>4.3030753779236463E-3</v>
      </c>
      <c r="DN159" s="80">
        <f t="shared" si="485"/>
        <v>6.4063507904686739E-3</v>
      </c>
      <c r="DO159" s="80">
        <f t="shared" si="486"/>
        <v>1.0000000000000002</v>
      </c>
      <c r="DP159" s="80">
        <f t="shared" si="487"/>
        <v>48.874616557586734</v>
      </c>
      <c r="DQ159" s="80">
        <f t="shared" si="488"/>
        <v>0.80929294341450264</v>
      </c>
      <c r="DR159" s="80">
        <f t="shared" si="489"/>
        <v>1.8079891034917899E-2</v>
      </c>
      <c r="DS159" s="80">
        <f t="shared" si="490"/>
        <v>4.0277164798305232E-2</v>
      </c>
      <c r="DT159" s="80">
        <f t="shared" si="491"/>
        <v>0.10995122928915019</v>
      </c>
      <c r="DU159" s="80">
        <f t="shared" si="492"/>
        <v>3.3917180616740089E-3</v>
      </c>
      <c r="DV159" s="80">
        <f t="shared" si="493"/>
        <v>0.33762814978017291</v>
      </c>
      <c r="DW159" s="80">
        <f t="shared" si="494"/>
        <v>0.38681179940582128</v>
      </c>
      <c r="DX159" s="80">
        <f t="shared" si="495"/>
        <v>8.9465931147535687E-3</v>
      </c>
      <c r="DY159" s="80">
        <f t="shared" si="496"/>
        <v>1.2633232833665975E-4</v>
      </c>
      <c r="DZ159" s="80">
        <f t="shared" si="497"/>
        <v>4.4605791384371655E-4</v>
      </c>
      <c r="EA159" s="80">
        <f t="shared" si="498"/>
        <v>1.7149518791414784</v>
      </c>
      <c r="EB159" s="80"/>
      <c r="EC159" s="80">
        <f t="shared" si="499"/>
        <v>1.6185858868290053</v>
      </c>
      <c r="ED159" s="80">
        <f t="shared" si="500"/>
        <v>3.6159782069835798E-2</v>
      </c>
      <c r="EE159" s="80">
        <f t="shared" si="501"/>
        <v>0.12083149439491569</v>
      </c>
      <c r="EF159" s="80">
        <f t="shared" si="502"/>
        <v>0.10995122928915019</v>
      </c>
      <c r="EG159" s="80">
        <f t="shared" si="503"/>
        <v>3.3917180616740089E-3</v>
      </c>
      <c r="EH159" s="80">
        <f t="shared" si="504"/>
        <v>0.33762814978017291</v>
      </c>
      <c r="EI159" s="80">
        <f t="shared" si="505"/>
        <v>0.38681179940582128</v>
      </c>
      <c r="EJ159" s="80">
        <f t="shared" si="506"/>
        <v>8.9465931147535687E-3</v>
      </c>
      <c r="EK159" s="80">
        <f t="shared" si="507"/>
        <v>1.2633232833665975E-4</v>
      </c>
      <c r="EL159" s="80">
        <f t="shared" si="508"/>
        <v>1.3381737415311496E-3</v>
      </c>
      <c r="EM159" s="80">
        <f t="shared" si="509"/>
        <v>2.6237711590151966</v>
      </c>
      <c r="EN159" s="80">
        <f t="shared" si="510"/>
        <v>2.2867847980507694</v>
      </c>
      <c r="EO159" s="80"/>
      <c r="EP159" s="80">
        <f t="shared" si="511"/>
        <v>1.8506788001700463</v>
      </c>
      <c r="EQ159" s="80">
        <f t="shared" si="512"/>
        <v>4.1344819969064646E-2</v>
      </c>
      <c r="ER159" s="80">
        <f t="shared" si="513"/>
        <v>0.14932119982995373</v>
      </c>
      <c r="ES159" s="80">
        <f t="shared" si="514"/>
        <v>3.488921650874624E-2</v>
      </c>
      <c r="ET159" s="80">
        <f t="shared" si="515"/>
        <v>0.18421041633869997</v>
      </c>
      <c r="EU159" s="80">
        <f t="shared" si="516"/>
        <v>0.25143479966542315</v>
      </c>
      <c r="EV159" s="80">
        <f t="shared" si="517"/>
        <v>7.7561293027103451E-3</v>
      </c>
      <c r="EW159" s="80">
        <f t="shared" si="518"/>
        <v>0.77208292031130765</v>
      </c>
      <c r="EX159" s="80">
        <f t="shared" si="519"/>
        <v>0.8845553425878957</v>
      </c>
      <c r="EY159" s="80">
        <f t="shared" si="520"/>
        <v>4.0917866258328286E-2</v>
      </c>
      <c r="EZ159" s="80">
        <f t="shared" si="521"/>
        <v>5.777896958852639E-4</v>
      </c>
      <c r="FA159" s="80">
        <f t="shared" si="522"/>
        <v>2.0400769128561015E-3</v>
      </c>
      <c r="FB159" s="80">
        <f t="shared" si="523"/>
        <v>4.0355989612122167</v>
      </c>
      <c r="FC159" s="80">
        <f t="shared" si="524"/>
        <v>7.0620132728550375E-2</v>
      </c>
      <c r="FD159" s="80">
        <f t="shared" si="525"/>
        <v>0.10585480337676678</v>
      </c>
      <c r="FE159" s="80">
        <f t="shared" si="526"/>
        <v>3.488921650874624E-2</v>
      </c>
      <c r="FF159" s="80">
        <f t="shared" si="527"/>
        <v>0</v>
      </c>
      <c r="FG159" s="80">
        <f t="shared" si="528"/>
        <v>7.4660599914976866E-2</v>
      </c>
      <c r="FH159" s="80">
        <f t="shared" si="529"/>
        <v>1.0200384564280508E-3</v>
      </c>
      <c r="FI159" s="184">
        <f t="shared" si="530"/>
        <v>0.80887470421649077</v>
      </c>
      <c r="FJ159" s="80">
        <f t="shared" si="531"/>
        <v>0.10732150788011996</v>
      </c>
      <c r="FK159" s="80">
        <f t="shared" si="532"/>
        <v>1.0267660669767618</v>
      </c>
      <c r="FL159" s="80">
        <f t="shared" si="533"/>
        <v>0.80887470421649077</v>
      </c>
      <c r="FM159" s="80">
        <f t="shared" si="534"/>
        <v>2.53309033188502</v>
      </c>
      <c r="FN159" s="80">
        <f t="shared" si="535"/>
        <v>-3.1090105531635714</v>
      </c>
      <c r="FO159" s="80">
        <f t="shared" si="536"/>
        <v>-3.1090105531635714</v>
      </c>
      <c r="FP159" s="80">
        <f t="shared" si="537"/>
        <v>0.48874616557586731</v>
      </c>
      <c r="FQ159" s="185">
        <f t="shared" ca="1" si="538"/>
        <v>1451.1938254993438</v>
      </c>
      <c r="FR159" s="185">
        <f t="shared" ca="1" si="539"/>
        <v>7.239467322962871</v>
      </c>
      <c r="FS159" s="80">
        <f t="shared" ca="1" si="540"/>
        <v>0.14511938254993437</v>
      </c>
      <c r="FT159" s="184">
        <f t="shared" ca="1" si="541"/>
        <v>-2.8932949247160691</v>
      </c>
      <c r="FU159" s="184">
        <f t="shared" ca="1" si="542"/>
        <v>5.6782322177929743</v>
      </c>
      <c r="FV159" s="80">
        <f t="shared" si="543"/>
        <v>174.74197932842037</v>
      </c>
      <c r="FW159" s="80">
        <f t="shared" si="544"/>
        <v>6.5528201298067523E-2</v>
      </c>
      <c r="FX159" s="184">
        <f t="shared" si="545"/>
        <v>75.434250452338091</v>
      </c>
      <c r="FY159" s="184">
        <f t="shared" si="546"/>
        <v>313.65062634355695</v>
      </c>
      <c r="FZ159" s="184">
        <f t="shared" si="547"/>
        <v>1.6611494615586205E-3</v>
      </c>
      <c r="GA159" s="184">
        <f t="shared" si="548"/>
        <v>0.31132086280773386</v>
      </c>
      <c r="GB159" s="80">
        <f t="shared" si="549"/>
        <v>0.93322933814893427</v>
      </c>
      <c r="GC159" s="80">
        <f t="shared" si="550"/>
        <v>0.14889424611921737</v>
      </c>
      <c r="GD159" s="80">
        <f t="shared" si="551"/>
        <v>0.13181446798118945</v>
      </c>
      <c r="GE159" s="80">
        <f t="shared" si="552"/>
        <v>0.92376596352218909</v>
      </c>
      <c r="GF159" s="80">
        <f t="shared" si="553"/>
        <v>2.9131623725991318E-2</v>
      </c>
      <c r="GG159" s="80">
        <f t="shared" si="554"/>
        <v>0.18081466693687276</v>
      </c>
      <c r="GH159" s="80">
        <f t="shared" si="555"/>
        <v>0.86818553201881055</v>
      </c>
      <c r="GI159" s="80">
        <f t="shared" si="556"/>
        <v>0.34055568889748644</v>
      </c>
      <c r="GJ159" s="80">
        <f t="shared" si="557"/>
        <v>-1.2073114983755006E-2</v>
      </c>
      <c r="GK159" s="80">
        <f t="shared" si="558"/>
        <v>2.4663815029291835E-2</v>
      </c>
      <c r="GL159" s="80">
        <f t="shared" si="559"/>
        <v>2.4663815029291835E-2</v>
      </c>
      <c r="GM159" s="80">
        <f t="shared" si="560"/>
        <v>0.15615085190758093</v>
      </c>
      <c r="GN159" s="80">
        <f t="shared" si="561"/>
        <v>4.2106846821773888E-2</v>
      </c>
      <c r="GO159" s="80">
        <f t="shared" si="562"/>
        <v>0.72997607348953375</v>
      </c>
      <c r="GP159" s="80">
        <f t="shared" si="563"/>
        <v>0.8845553425878957</v>
      </c>
      <c r="GQ159" s="80">
        <f t="shared" si="564"/>
        <v>4.0917866258328286E-2</v>
      </c>
      <c r="GR159" s="80">
        <f t="shared" si="565"/>
        <v>440.79767583949621</v>
      </c>
      <c r="GS159" s="80">
        <f t="shared" si="566"/>
        <v>11.814477295797177</v>
      </c>
      <c r="GT159" s="80">
        <f t="shared" si="567"/>
        <v>2.2602814091209464</v>
      </c>
      <c r="GU159" s="80">
        <f t="shared" si="568"/>
        <v>9.2954072950098915E-6</v>
      </c>
      <c r="GV159" s="80">
        <f t="shared" si="569"/>
        <v>1897.3670046266957</v>
      </c>
      <c r="GW159" s="80">
        <f t="shared" si="570"/>
        <v>-8.2336583128722676E-3</v>
      </c>
      <c r="GX159" s="184">
        <f t="shared" ca="1" si="571"/>
        <v>21.626798965380878</v>
      </c>
      <c r="GY159" s="81" t="e">
        <f>#REF!</f>
        <v>#REF!</v>
      </c>
      <c r="GZ159" s="81" t="e">
        <f>#REF!</f>
        <v>#REF!</v>
      </c>
      <c r="HA159" s="81">
        <f t="shared" si="572"/>
        <v>5.8671749896227876</v>
      </c>
      <c r="HB159" s="81">
        <f t="shared" si="573"/>
        <v>4.7595286485956976</v>
      </c>
      <c r="HC159" s="81" t="e">
        <f t="shared" si="574"/>
        <v>#REF!</v>
      </c>
      <c r="HD159" s="80">
        <f t="shared" si="575"/>
        <v>440.79767583949621</v>
      </c>
      <c r="HE159" s="80">
        <f t="shared" si="576"/>
        <v>11.814477295797177</v>
      </c>
      <c r="HF159" s="81">
        <f t="shared" si="577"/>
        <v>-1.4880884153392913</v>
      </c>
      <c r="HG159" s="81"/>
      <c r="HH159" s="82">
        <f t="shared" si="578"/>
        <v>0.18857079623958312</v>
      </c>
      <c r="HI159" s="82">
        <f t="shared" si="579"/>
        <v>0.77208292031130765</v>
      </c>
      <c r="HJ159" s="82">
        <f t="shared" si="580"/>
        <v>4.0917866258328286E-2</v>
      </c>
      <c r="HK159" s="82">
        <f t="shared" si="581"/>
        <v>0</v>
      </c>
      <c r="HL159" s="82">
        <f t="shared" si="582"/>
        <v>2.9702266470222088E-2</v>
      </c>
      <c r="HM159" s="82">
        <f t="shared" si="583"/>
        <v>0</v>
      </c>
      <c r="HN159" s="82">
        <f t="shared" si="584"/>
        <v>0</v>
      </c>
      <c r="HO159" s="82">
        <f t="shared" si="585"/>
        <v>3.488921650874624E-2</v>
      </c>
      <c r="HP159" s="82">
        <f t="shared" si="586"/>
        <v>0.11961893335973163</v>
      </c>
      <c r="HQ159" s="82">
        <f t="shared" si="587"/>
        <v>0.19629424525272582</v>
      </c>
      <c r="HR159" s="82">
        <f t="shared" si="588"/>
        <v>0.5909119116212368</v>
      </c>
      <c r="HS159" s="82">
        <f t="shared" si="589"/>
        <v>0.14432223113670509</v>
      </c>
      <c r="HT159" s="82">
        <f t="shared" si="590"/>
        <v>5.9897610933138105E-2</v>
      </c>
      <c r="HU159" s="82">
        <f t="shared" si="591"/>
        <v>1.4629180220638005E-2</v>
      </c>
      <c r="HV159" s="82">
        <f t="shared" si="592"/>
        <v>4.0917866258328286E-2</v>
      </c>
      <c r="HW159" s="82"/>
      <c r="HX159" s="186">
        <f t="shared" si="593"/>
        <v>-8.8127666866756424E-7</v>
      </c>
      <c r="HY159" s="186">
        <f t="shared" si="594"/>
        <v>1.6649413363151556E-12</v>
      </c>
      <c r="HZ159" s="186">
        <f t="shared" si="595"/>
        <v>2.711011173603486E-5</v>
      </c>
      <c r="IA159" s="186">
        <f t="shared" si="596"/>
        <v>7.5692053644850458E-9</v>
      </c>
      <c r="IB159" s="82">
        <f t="shared" si="597"/>
        <v>2.2602814091209464</v>
      </c>
      <c r="IC159" s="82" t="e">
        <f t="shared" ca="1" si="598"/>
        <v>#REF!</v>
      </c>
      <c r="ID159" s="82" t="e">
        <f ca="1">ID$8+ID$9*IE159+ID$10*#REF!+ID$11*EW159/(EW159+EU159)</f>
        <v>#REF!</v>
      </c>
      <c r="IE159" s="82" t="e">
        <f t="shared" ca="1" si="599"/>
        <v>#REF!</v>
      </c>
      <c r="IF159" s="82" t="e">
        <f ca="1">IF$8+IF$9*IE159+IF$10*#REF!+IF$11*(EW159/(EW159+EU159))</f>
        <v>#REF!</v>
      </c>
      <c r="IG159" s="82" t="e">
        <f t="shared" ca="1" si="600"/>
        <v>#REF!</v>
      </c>
      <c r="IH159" s="184">
        <f t="shared" si="601"/>
        <v>6.5528201298067523E-2</v>
      </c>
      <c r="II159" s="187">
        <f t="shared" si="602"/>
        <v>-25</v>
      </c>
      <c r="IJ159" s="187"/>
      <c r="IK159" s="82">
        <f t="shared" si="603"/>
        <v>2.0750288733376001</v>
      </c>
      <c r="IL159" s="187">
        <f t="shared" si="604"/>
        <v>1897.3670046266957</v>
      </c>
      <c r="IM159" s="186">
        <f t="shared" si="605"/>
        <v>1.2281123606653477E-5</v>
      </c>
    </row>
    <row r="160" spans="1:247" ht="14" x14ac:dyDescent="0.2">
      <c r="A160" s="189" t="s">
        <v>234</v>
      </c>
      <c r="F160" s="193">
        <v>49.952193986044534</v>
      </c>
      <c r="G160" s="193">
        <v>1.6748855939234604</v>
      </c>
      <c r="H160" s="193">
        <v>17.337603602553148</v>
      </c>
      <c r="I160" s="193">
        <v>8.4230034872756843</v>
      </c>
      <c r="J160" s="193">
        <v>0.16241314850166888</v>
      </c>
      <c r="K160" s="193">
        <v>4.5171156927026654</v>
      </c>
      <c r="L160" s="193">
        <v>10.658362870422019</v>
      </c>
      <c r="M160" s="193">
        <v>3.8370106333519272</v>
      </c>
      <c r="N160" s="193">
        <v>2.0301643562708609</v>
      </c>
      <c r="O160" s="193">
        <v>0.58874766331854955</v>
      </c>
      <c r="P160" s="193">
        <v>0.81849896563549951</v>
      </c>
      <c r="Q160" s="194">
        <v>1.5</v>
      </c>
      <c r="R160" s="176">
        <f t="shared" ca="1" si="411"/>
        <v>7.6043197755842078</v>
      </c>
      <c r="T160" s="4">
        <v>49.7211</v>
      </c>
      <c r="U160" s="4">
        <v>0.86819999999999997</v>
      </c>
      <c r="V160" s="4">
        <v>3.9733000000000001</v>
      </c>
      <c r="W160" s="4">
        <v>6.1238999999999999</v>
      </c>
      <c r="X160" s="4">
        <v>0.14149999999999999</v>
      </c>
      <c r="Y160" s="4">
        <v>14.7212</v>
      </c>
      <c r="Z160" s="4">
        <v>23.051300000000001</v>
      </c>
      <c r="AA160" s="4">
        <v>0.2989</v>
      </c>
      <c r="AB160" s="4">
        <v>2.8999999999999998E-3</v>
      </c>
      <c r="AC160" s="4">
        <v>0.18590000000000001</v>
      </c>
      <c r="AE160" s="177">
        <f t="shared" ca="1" si="412"/>
        <v>1380.6168402212563</v>
      </c>
      <c r="AF160" s="178">
        <f t="shared" ca="1" si="413"/>
        <v>1107.4668402212565</v>
      </c>
      <c r="AG160" s="178">
        <f t="shared" ca="1" si="414"/>
        <v>3.7687109666344853</v>
      </c>
      <c r="AH160" s="175"/>
      <c r="AI160" s="179">
        <f t="shared" ca="1" si="415"/>
        <v>1418.7920979098681</v>
      </c>
      <c r="AJ160" s="179">
        <f t="shared" ca="1" si="416"/>
        <v>3.521680244795319</v>
      </c>
      <c r="AK160" s="179"/>
      <c r="AL160" s="179">
        <f t="shared" si="417"/>
        <v>1393.7231085147932</v>
      </c>
      <c r="AM160" s="179">
        <f t="shared" si="418"/>
        <v>1.9958923839823526</v>
      </c>
      <c r="AN160" s="180"/>
      <c r="AO160" s="179">
        <f t="shared" ca="1" si="419"/>
        <v>1370.0461651026924</v>
      </c>
      <c r="AP160" s="179">
        <f t="shared" ca="1" si="420"/>
        <v>1096.8961651026925</v>
      </c>
      <c r="AQ160" s="179">
        <f t="shared" ca="1" si="421"/>
        <v>1.6989004305340982</v>
      </c>
      <c r="AR160" s="179"/>
      <c r="AS160" s="179">
        <f t="shared" ca="1" si="422"/>
        <v>1390.0703050772272</v>
      </c>
      <c r="AT160" s="179">
        <f t="shared" ca="1" si="423"/>
        <v>1116.9203050772271</v>
      </c>
      <c r="AU160" s="181">
        <f t="shared" ca="1" si="424"/>
        <v>2.447672605802647</v>
      </c>
      <c r="AV160" s="80"/>
      <c r="AW160" s="181">
        <f t="shared" si="425"/>
        <v>1404.5352886722785</v>
      </c>
      <c r="AX160" s="181">
        <f t="shared" si="426"/>
        <v>1131.3852886722784</v>
      </c>
      <c r="AY160" s="181">
        <f t="shared" ca="1" si="427"/>
        <v>1418.7920979098681</v>
      </c>
      <c r="AZ160" s="181">
        <f t="shared" ca="1" si="428"/>
        <v>1145.642097909868</v>
      </c>
      <c r="BA160" s="181">
        <f t="shared" ca="1" si="429"/>
        <v>3.521680244795319</v>
      </c>
      <c r="BB160" s="181"/>
      <c r="BC160" s="181">
        <f t="shared" si="430"/>
        <v>1393.7231085147932</v>
      </c>
      <c r="BD160" s="181">
        <f t="shared" si="431"/>
        <v>1.9958923839823526</v>
      </c>
      <c r="BE160" s="181">
        <f t="shared" si="432"/>
        <v>1120.5731085147931</v>
      </c>
      <c r="BF160" s="181"/>
      <c r="BG160" s="181">
        <f t="shared" ca="1" si="433"/>
        <v>3.9044602446397936</v>
      </c>
      <c r="BH160" s="181">
        <f t="shared" ca="1" si="434"/>
        <v>5.9145706410376828</v>
      </c>
      <c r="BI160" s="181">
        <f t="shared" ca="1" si="435"/>
        <v>1105.5269631541073</v>
      </c>
      <c r="BJ160" s="181">
        <f t="shared" ca="1" si="436"/>
        <v>1126.2564309369313</v>
      </c>
      <c r="BK160" s="181">
        <f t="shared" ca="1" si="437"/>
        <v>1126.2564309369313</v>
      </c>
      <c r="BL160" s="181"/>
      <c r="BM160" s="181">
        <f t="shared" si="438"/>
        <v>1123.1199991305994</v>
      </c>
      <c r="BN160" s="180"/>
      <c r="BO160" s="182">
        <f t="shared" ca="1" si="439"/>
        <v>0.84644070500069668</v>
      </c>
      <c r="BP160" s="182">
        <f t="shared" ca="1" si="440"/>
        <v>0.80044304897734886</v>
      </c>
      <c r="BQ160" s="182">
        <f t="shared" ca="1" si="441"/>
        <v>5.463187640848953E-2</v>
      </c>
      <c r="BR160" s="182">
        <f t="shared" ca="1" si="442"/>
        <v>9.852797818016434E-3</v>
      </c>
      <c r="BS160" s="182">
        <f t="shared" ca="1" si="443"/>
        <v>1.7723598858722815E-2</v>
      </c>
      <c r="BT160" s="182">
        <f t="shared" ca="1" si="444"/>
        <v>8.6363505576181318E-2</v>
      </c>
      <c r="BU160" s="182">
        <f t="shared" si="445"/>
        <v>0.32699407506955769</v>
      </c>
      <c r="BV160" s="181">
        <f t="shared" ca="1" si="446"/>
        <v>1.2960089027083166</v>
      </c>
      <c r="BW160" s="180"/>
      <c r="BX160" s="182">
        <f t="shared" si="447"/>
        <v>0.84559825869033967</v>
      </c>
      <c r="BY160" s="182">
        <f t="shared" si="448"/>
        <v>8.4171454386147815E-2</v>
      </c>
      <c r="BZ160" s="182">
        <f t="shared" si="449"/>
        <v>1.6272552390329008E-2</v>
      </c>
      <c r="CA160" s="182">
        <f t="shared" si="450"/>
        <v>2.1709162662918315E-2</v>
      </c>
      <c r="CB160" s="182">
        <f t="shared" si="451"/>
        <v>6.0582701919745172E-2</v>
      </c>
      <c r="CC160" s="182">
        <f t="shared" si="452"/>
        <v>2.7527829580323514E-3</v>
      </c>
      <c r="CD160" s="182">
        <f t="shared" si="453"/>
        <v>1.0310869130075122</v>
      </c>
      <c r="CE160" s="182">
        <f t="shared" si="454"/>
        <v>0.22308949000999481</v>
      </c>
      <c r="CF160" s="180"/>
      <c r="CG160" s="181">
        <f t="shared" ca="1" si="455"/>
        <v>0.72147262581984251</v>
      </c>
      <c r="CH160" s="181">
        <f t="shared" ca="1" si="456"/>
        <v>1.4485667560872848</v>
      </c>
      <c r="CI160" s="181">
        <f t="shared" ca="1" si="457"/>
        <v>6.0162629523393054</v>
      </c>
      <c r="CJ160" s="181">
        <f t="shared" ca="1" si="458"/>
        <v>1132.4351151822093</v>
      </c>
      <c r="CK160" s="183">
        <f t="shared" ca="1" si="459"/>
        <v>0.26751115705984924</v>
      </c>
      <c r="CL160" s="79"/>
      <c r="CM160" s="181">
        <f t="shared" si="460"/>
        <v>-0.75906670720126634</v>
      </c>
      <c r="CN160" s="181">
        <f t="shared" si="461"/>
        <v>-1.1393990936910141</v>
      </c>
      <c r="CO160" s="181">
        <f t="shared" ca="1" si="462"/>
        <v>717.1037290932195</v>
      </c>
      <c r="CP160" s="184"/>
      <c r="CQ160" s="80">
        <f t="shared" si="463"/>
        <v>0.83136849370042654</v>
      </c>
      <c r="CR160" s="80">
        <f t="shared" si="464"/>
        <v>2.0967836195880014E-2</v>
      </c>
      <c r="CS160" s="80">
        <f t="shared" si="465"/>
        <v>0.34008304356671959</v>
      </c>
      <c r="CT160" s="80">
        <f t="shared" si="466"/>
        <v>0.11723626357445445</v>
      </c>
      <c r="CU160" s="80">
        <f t="shared" si="467"/>
        <v>2.289524560375949E-3</v>
      </c>
      <c r="CV160" s="80">
        <f t="shared" si="468"/>
        <v>0.11207500155572754</v>
      </c>
      <c r="CW160" s="80">
        <f t="shared" si="469"/>
        <v>0.19006521112644345</v>
      </c>
      <c r="CX160" s="80">
        <f t="shared" si="470"/>
        <v>0.12381667416981995</v>
      </c>
      <c r="CY160" s="80">
        <f t="shared" si="471"/>
        <v>4.3105107568704851E-2</v>
      </c>
      <c r="CZ160" s="80">
        <f t="shared" si="472"/>
        <v>7.7467715185910039E-3</v>
      </c>
      <c r="DA160" s="80">
        <f t="shared" si="473"/>
        <v>1.153327131946567E-2</v>
      </c>
      <c r="DB160" s="80">
        <f t="shared" si="474"/>
        <v>1.8002871988566087</v>
      </c>
      <c r="DC160" s="80"/>
      <c r="DD160" s="80">
        <f t="shared" si="475"/>
        <v>0.4617977032933645</v>
      </c>
      <c r="DE160" s="80">
        <f t="shared" si="476"/>
        <v>1.1646939560086314E-2</v>
      </c>
      <c r="DF160" s="80">
        <f t="shared" si="477"/>
        <v>0.18890488350009477</v>
      </c>
      <c r="DG160" s="80">
        <f t="shared" si="478"/>
        <v>6.5120867186587272E-2</v>
      </c>
      <c r="DH160" s="80">
        <f t="shared" si="479"/>
        <v>1.271755174302224E-3</v>
      </c>
      <c r="DI160" s="80">
        <f t="shared" si="480"/>
        <v>6.225395682805953E-2</v>
      </c>
      <c r="DJ160" s="80">
        <f t="shared" si="481"/>
        <v>0.10557493895816007</v>
      </c>
      <c r="DK160" s="80">
        <f t="shared" si="482"/>
        <v>6.8776067645461181E-2</v>
      </c>
      <c r="DL160" s="80">
        <f t="shared" si="483"/>
        <v>2.3943461685491958E-2</v>
      </c>
      <c r="DM160" s="80">
        <f t="shared" si="484"/>
        <v>4.3030753779236463E-3</v>
      </c>
      <c r="DN160" s="80">
        <f t="shared" si="485"/>
        <v>6.4063507904686739E-3</v>
      </c>
      <c r="DO160" s="80">
        <f t="shared" si="486"/>
        <v>1.0000000000000002</v>
      </c>
      <c r="DP160" s="80">
        <f t="shared" si="487"/>
        <v>48.874616557586734</v>
      </c>
      <c r="DQ160" s="80">
        <f t="shared" si="488"/>
        <v>0.82752233112476969</v>
      </c>
      <c r="DR160" s="80">
        <f t="shared" si="489"/>
        <v>1.0868966484223599E-2</v>
      </c>
      <c r="DS160" s="80">
        <f t="shared" si="490"/>
        <v>3.8968821412108549E-2</v>
      </c>
      <c r="DT160" s="80">
        <f t="shared" si="491"/>
        <v>8.5236003474078031E-2</v>
      </c>
      <c r="DU160" s="80">
        <f t="shared" si="492"/>
        <v>1.9947136563876651E-3</v>
      </c>
      <c r="DV160" s="80">
        <f t="shared" si="493"/>
        <v>0.36525044412024493</v>
      </c>
      <c r="DW160" s="80">
        <f t="shared" si="494"/>
        <v>0.41106221044484947</v>
      </c>
      <c r="DX160" s="80">
        <f t="shared" si="495"/>
        <v>4.8226089846705889E-3</v>
      </c>
      <c r="DY160" s="80">
        <f t="shared" si="496"/>
        <v>3.0786869930782622E-5</v>
      </c>
      <c r="DZ160" s="80">
        <f t="shared" si="497"/>
        <v>1.2230407991673587E-3</v>
      </c>
      <c r="EA160" s="80">
        <f t="shared" si="498"/>
        <v>1.7469799273704305</v>
      </c>
      <c r="EB160" s="80"/>
      <c r="EC160" s="80">
        <f t="shared" si="499"/>
        <v>1.6550446622495394</v>
      </c>
      <c r="ED160" s="80">
        <f t="shared" si="500"/>
        <v>2.1737932968447199E-2</v>
      </c>
      <c r="EE160" s="80">
        <f t="shared" si="501"/>
        <v>0.11690646423632564</v>
      </c>
      <c r="EF160" s="80">
        <f t="shared" si="502"/>
        <v>8.5236003474078031E-2</v>
      </c>
      <c r="EG160" s="80">
        <f t="shared" si="503"/>
        <v>1.9947136563876651E-3</v>
      </c>
      <c r="EH160" s="80">
        <f t="shared" si="504"/>
        <v>0.36525044412024493</v>
      </c>
      <c r="EI160" s="80">
        <f t="shared" si="505"/>
        <v>0.41106221044484947</v>
      </c>
      <c r="EJ160" s="80">
        <f t="shared" si="506"/>
        <v>4.8226089846705889E-3</v>
      </c>
      <c r="EK160" s="80">
        <f t="shared" si="507"/>
        <v>3.0786869930782622E-5</v>
      </c>
      <c r="EL160" s="80">
        <f t="shared" si="508"/>
        <v>3.6691223975020759E-3</v>
      </c>
      <c r="EM160" s="80">
        <f t="shared" si="509"/>
        <v>2.6657549494019759</v>
      </c>
      <c r="EN160" s="80">
        <f t="shared" si="510"/>
        <v>2.2507695245378856</v>
      </c>
      <c r="EO160" s="80"/>
      <c r="EP160" s="80">
        <f t="shared" si="511"/>
        <v>1.8625620437701806</v>
      </c>
      <c r="EQ160" s="80">
        <f t="shared" si="512"/>
        <v>2.4463538525914166E-2</v>
      </c>
      <c r="ER160" s="80">
        <f t="shared" si="513"/>
        <v>0.13743795622981936</v>
      </c>
      <c r="ES160" s="80">
        <f t="shared" si="514"/>
        <v>3.7981715053247322E-2</v>
      </c>
      <c r="ET160" s="80">
        <f t="shared" si="515"/>
        <v>0.17541967128306668</v>
      </c>
      <c r="EU160" s="80">
        <f t="shared" si="516"/>
        <v>0.19184659901286016</v>
      </c>
      <c r="EV160" s="80">
        <f t="shared" si="517"/>
        <v>4.489640707976892E-3</v>
      </c>
      <c r="EW160" s="80">
        <f t="shared" si="518"/>
        <v>0.82209456844977524</v>
      </c>
      <c r="EX160" s="80">
        <f t="shared" si="519"/>
        <v>0.92520629595844617</v>
      </c>
      <c r="EY160" s="80">
        <f t="shared" si="520"/>
        <v>2.1709162662918315E-2</v>
      </c>
      <c r="EZ160" s="80">
        <f t="shared" si="521"/>
        <v>1.3858829719223467E-4</v>
      </c>
      <c r="FA160" s="80">
        <f t="shared" si="522"/>
        <v>5.5055659160647029E-3</v>
      </c>
      <c r="FB160" s="80">
        <f t="shared" si="523"/>
        <v>4.0334356745843944</v>
      </c>
      <c r="FC160" s="80">
        <f t="shared" si="524"/>
        <v>6.673276087159731E-2</v>
      </c>
      <c r="FD160" s="80">
        <f t="shared" si="525"/>
        <v>9.947551600759752E-2</v>
      </c>
      <c r="FE160" s="80">
        <f t="shared" si="526"/>
        <v>2.1709162662918315E-2</v>
      </c>
      <c r="FF160" s="80">
        <f t="shared" si="527"/>
        <v>1.6272552390329008E-2</v>
      </c>
      <c r="FG160" s="80">
        <f t="shared" si="528"/>
        <v>6.0582701919745172E-2</v>
      </c>
      <c r="FH160" s="80">
        <f t="shared" si="529"/>
        <v>2.7527829580323514E-3</v>
      </c>
      <c r="FI160" s="184">
        <f t="shared" si="530"/>
        <v>0.84559825869033967</v>
      </c>
      <c r="FJ160" s="80">
        <f t="shared" si="531"/>
        <v>8.4171454386147815E-2</v>
      </c>
      <c r="FK160" s="80">
        <f t="shared" si="532"/>
        <v>1.0310869130075124</v>
      </c>
      <c r="FL160" s="80">
        <f t="shared" si="533"/>
        <v>0.84559825869033967</v>
      </c>
      <c r="FM160" s="80">
        <f t="shared" si="534"/>
        <v>2.0586469469369186</v>
      </c>
      <c r="FN160" s="80">
        <f t="shared" si="535"/>
        <v>-3.6278542857016269</v>
      </c>
      <c r="FO160" s="80">
        <f t="shared" si="536"/>
        <v>-3.6278542857016269</v>
      </c>
      <c r="FP160" s="80">
        <f t="shared" si="537"/>
        <v>0.48874616557586731</v>
      </c>
      <c r="FQ160" s="185">
        <f t="shared" ca="1" si="538"/>
        <v>1418.7920979098681</v>
      </c>
      <c r="FR160" s="185">
        <f t="shared" ca="1" si="539"/>
        <v>3.521680244795319</v>
      </c>
      <c r="FS160" s="80">
        <f t="shared" ca="1" si="540"/>
        <v>0.14187920979098681</v>
      </c>
      <c r="FT160" s="184">
        <f t="shared" ca="1" si="541"/>
        <v>-0.96029486777851503</v>
      </c>
      <c r="FU160" s="184">
        <f t="shared" ca="1" si="542"/>
        <v>5.6785865976070466</v>
      </c>
      <c r="FV160" s="80">
        <f t="shared" si="543"/>
        <v>173.23096708572803</v>
      </c>
      <c r="FW160" s="80">
        <f t="shared" si="544"/>
        <v>4.7577948522811643E-2</v>
      </c>
      <c r="FX160" s="184">
        <f t="shared" si="545"/>
        <v>81.079119265573169</v>
      </c>
      <c r="FY160" s="184">
        <f t="shared" si="546"/>
        <v>313.20390878597368</v>
      </c>
      <c r="FZ160" s="184">
        <f t="shared" si="547"/>
        <v>1.6611494615586205E-3</v>
      </c>
      <c r="GA160" s="184">
        <f t="shared" si="548"/>
        <v>0.22308949000999481</v>
      </c>
      <c r="GB160" s="80">
        <f t="shared" si="549"/>
        <v>0.95140509932934136</v>
      </c>
      <c r="GC160" s="80">
        <f t="shared" si="550"/>
        <v>0.13468358036682349</v>
      </c>
      <c r="GD160" s="80">
        <f t="shared" si="551"/>
        <v>0.132061278353484</v>
      </c>
      <c r="GE160" s="80">
        <f t="shared" si="552"/>
        <v>0.93755474642083847</v>
      </c>
      <c r="GF160" s="80">
        <f t="shared" si="553"/>
        <v>9.6536601701996405E-3</v>
      </c>
      <c r="GG160" s="80">
        <f t="shared" si="554"/>
        <v>0.12511383814126287</v>
      </c>
      <c r="GH160" s="80">
        <f t="shared" si="555"/>
        <v>0.86793872164651598</v>
      </c>
      <c r="GI160" s="80">
        <f t="shared" si="556"/>
        <v>0.27585809374482684</v>
      </c>
      <c r="GJ160" s="80">
        <f t="shared" si="557"/>
        <v>-6.0798945369995314E-3</v>
      </c>
      <c r="GK160" s="80">
        <f t="shared" si="558"/>
        <v>1.5588187593320387E-2</v>
      </c>
      <c r="GL160" s="80">
        <f t="shared" si="559"/>
        <v>1.5588187593320387E-2</v>
      </c>
      <c r="GM160" s="80">
        <f t="shared" si="560"/>
        <v>0.10952565054794249</v>
      </c>
      <c r="GN160" s="80">
        <f t="shared" si="561"/>
        <v>3.3006713077338247E-2</v>
      </c>
      <c r="GO160" s="80">
        <f t="shared" si="562"/>
        <v>0.78908785537243697</v>
      </c>
      <c r="GP160" s="80">
        <f t="shared" si="563"/>
        <v>0.92520629595844617</v>
      </c>
      <c r="GQ160" s="80">
        <f t="shared" si="564"/>
        <v>2.1709162662918315E-2</v>
      </c>
      <c r="GR160" s="80">
        <f t="shared" si="565"/>
        <v>440.54332972024685</v>
      </c>
      <c r="GS160" s="80">
        <f t="shared" si="566"/>
        <v>11.806497086353749</v>
      </c>
      <c r="GT160" s="80">
        <f t="shared" si="567"/>
        <v>2.2257412914671439</v>
      </c>
      <c r="GU160" s="80">
        <f t="shared" si="568"/>
        <v>9.1533610611586277E-6</v>
      </c>
      <c r="GV160" s="80">
        <f t="shared" si="569"/>
        <v>1869.5805942328725</v>
      </c>
      <c r="GW160" s="80">
        <f t="shared" si="570"/>
        <v>-8.1024036439428654E-3</v>
      </c>
      <c r="GX160" s="184">
        <f t="shared" ca="1" si="571"/>
        <v>18.990887952339307</v>
      </c>
      <c r="GY160" s="81" t="e">
        <f>#REF!</f>
        <v>#REF!</v>
      </c>
      <c r="GZ160" s="81" t="e">
        <f>#REF!</f>
        <v>#REF!</v>
      </c>
      <c r="HA160" s="81">
        <f t="shared" si="572"/>
        <v>5.8671749896227876</v>
      </c>
      <c r="HB160" s="81">
        <f t="shared" si="573"/>
        <v>4.7595286485956976</v>
      </c>
      <c r="HC160" s="81" t="e">
        <f t="shared" si="574"/>
        <v>#REF!</v>
      </c>
      <c r="HD160" s="80">
        <f t="shared" si="575"/>
        <v>440.54332972024685</v>
      </c>
      <c r="HE160" s="80">
        <f t="shared" si="576"/>
        <v>11.806497086353749</v>
      </c>
      <c r="HF160" s="81">
        <f t="shared" si="577"/>
        <v>-1.0233944150731418</v>
      </c>
      <c r="HG160" s="81"/>
      <c r="HH160" s="82">
        <f t="shared" si="578"/>
        <v>0.12960347884923976</v>
      </c>
      <c r="HI160" s="82">
        <f t="shared" si="579"/>
        <v>0.82209456844977524</v>
      </c>
      <c r="HJ160" s="82">
        <f t="shared" si="580"/>
        <v>2.1709162662918315E-2</v>
      </c>
      <c r="HK160" s="82">
        <f t="shared" si="581"/>
        <v>0</v>
      </c>
      <c r="HL160" s="82">
        <f t="shared" si="582"/>
        <v>4.5023598208678996E-2</v>
      </c>
      <c r="HM160" s="82">
        <f t="shared" si="583"/>
        <v>0</v>
      </c>
      <c r="HN160" s="82">
        <f t="shared" si="584"/>
        <v>0</v>
      </c>
      <c r="HO160" s="82">
        <f t="shared" si="585"/>
        <v>3.7981715053247322E-2</v>
      </c>
      <c r="HP160" s="82">
        <f t="shared" si="586"/>
        <v>9.2414358021140355E-2</v>
      </c>
      <c r="HQ160" s="82">
        <f t="shared" si="587"/>
        <v>0.13618130163980416</v>
      </c>
      <c r="HR160" s="82">
        <f t="shared" si="588"/>
        <v>0.68048902183375504</v>
      </c>
      <c r="HS160" s="82">
        <f t="shared" si="589"/>
        <v>0.10727931789487184</v>
      </c>
      <c r="HT160" s="82">
        <f t="shared" si="590"/>
        <v>4.5855419436740812E-2</v>
      </c>
      <c r="HU160" s="82">
        <f t="shared" si="591"/>
        <v>7.2291219418946168E-3</v>
      </c>
      <c r="HV160" s="82">
        <f t="shared" si="592"/>
        <v>2.1709162662918315E-2</v>
      </c>
      <c r="HW160" s="82"/>
      <c r="HX160" s="186">
        <f t="shared" si="593"/>
        <v>-8.7879073676626192E-7</v>
      </c>
      <c r="HY160" s="186">
        <f t="shared" si="594"/>
        <v>1.6878875031470484E-12</v>
      </c>
      <c r="HZ160" s="186">
        <f t="shared" si="595"/>
        <v>2.7174222584399924E-5</v>
      </c>
      <c r="IA160" s="186">
        <f t="shared" si="596"/>
        <v>7.7305905325020472E-9</v>
      </c>
      <c r="IB160" s="82">
        <f t="shared" si="597"/>
        <v>2.2257412914671439</v>
      </c>
      <c r="IC160" s="82" t="e">
        <f t="shared" ca="1" si="598"/>
        <v>#REF!</v>
      </c>
      <c r="ID160" s="82" t="e">
        <f ca="1">ID$8+ID$9*IE160+ID$10*#REF!+ID$11*EW160/(EW160+EU160)</f>
        <v>#REF!</v>
      </c>
      <c r="IE160" s="82" t="e">
        <f t="shared" ca="1" si="599"/>
        <v>#REF!</v>
      </c>
      <c r="IF160" s="82" t="e">
        <f ca="1">IF$8+IF$9*IE160+IF$10*#REF!+IF$11*(EW160/(EW160+EU160))</f>
        <v>#REF!</v>
      </c>
      <c r="IG160" s="82" t="e">
        <f t="shared" ca="1" si="600"/>
        <v>#REF!</v>
      </c>
      <c r="IH160" s="184">
        <f t="shared" si="601"/>
        <v>4.7577948522811643E-2</v>
      </c>
      <c r="II160" s="187">
        <f t="shared" si="602"/>
        <v>-25</v>
      </c>
      <c r="IJ160" s="187"/>
      <c r="IK160" s="82">
        <f t="shared" si="603"/>
        <v>2.0745819018066736</v>
      </c>
      <c r="IL160" s="187">
        <f t="shared" si="604"/>
        <v>1869.5805942328725</v>
      </c>
      <c r="IM160" s="186">
        <f t="shared" si="605"/>
        <v>1.2470518585121828E-5</v>
      </c>
    </row>
    <row r="161" spans="1:247" ht="14" x14ac:dyDescent="0.2">
      <c r="A161" s="189" t="s">
        <v>234</v>
      </c>
      <c r="F161" s="193">
        <v>49.952193986044534</v>
      </c>
      <c r="G161" s="193">
        <v>1.6748855939234604</v>
      </c>
      <c r="H161" s="193">
        <v>17.337603602553148</v>
      </c>
      <c r="I161" s="193">
        <v>8.4230034872756843</v>
      </c>
      <c r="J161" s="193">
        <v>0.16241314850166888</v>
      </c>
      <c r="K161" s="193">
        <v>4.5171156927026654</v>
      </c>
      <c r="L161" s="193">
        <v>10.658362870422019</v>
      </c>
      <c r="M161" s="193">
        <v>3.8370106333519272</v>
      </c>
      <c r="N161" s="193">
        <v>2.0301643562708609</v>
      </c>
      <c r="O161" s="193">
        <v>0.58874766331854955</v>
      </c>
      <c r="P161" s="193">
        <v>0.81849896563549951</v>
      </c>
      <c r="Q161" s="194">
        <v>1.5</v>
      </c>
      <c r="R161" s="176">
        <f t="shared" ca="1" si="411"/>
        <v>6.3924686661571721</v>
      </c>
      <c r="T161" s="4">
        <v>49.3748</v>
      </c>
      <c r="U161" s="4">
        <v>0.91690000000000005</v>
      </c>
      <c r="V161" s="4">
        <v>3.7225999999999999</v>
      </c>
      <c r="W161" s="4">
        <v>6.2967000000000004</v>
      </c>
      <c r="X161" s="4">
        <v>9.1700000000000004E-2</v>
      </c>
      <c r="Y161" s="4">
        <v>15.0688</v>
      </c>
      <c r="Z161" s="4">
        <v>22.986000000000001</v>
      </c>
      <c r="AA161" s="4">
        <v>0.26469999999999999</v>
      </c>
      <c r="AB161" s="4">
        <v>1.26E-2</v>
      </c>
      <c r="AC161" s="4">
        <v>0.1293</v>
      </c>
      <c r="AE161" s="177">
        <f t="shared" ca="1" si="412"/>
        <v>1378.1830269919651</v>
      </c>
      <c r="AF161" s="178">
        <f t="shared" ca="1" si="413"/>
        <v>1105.033026991965</v>
      </c>
      <c r="AG161" s="178">
        <f t="shared" ca="1" si="414"/>
        <v>3.0852508651542903</v>
      </c>
      <c r="AH161" s="175"/>
      <c r="AI161" s="179">
        <f t="shared" ca="1" si="415"/>
        <v>1411.2538963630066</v>
      </c>
      <c r="AJ161" s="179">
        <f t="shared" ca="1" si="416"/>
        <v>2.635072969759416</v>
      </c>
      <c r="AK161" s="179"/>
      <c r="AL161" s="179">
        <f t="shared" si="417"/>
        <v>1388.6549836659779</v>
      </c>
      <c r="AM161" s="179">
        <f t="shared" si="418"/>
        <v>1.3556524539805692</v>
      </c>
      <c r="AN161" s="180"/>
      <c r="AO161" s="179">
        <f t="shared" ca="1" si="419"/>
        <v>1367.6978529579649</v>
      </c>
      <c r="AP161" s="179">
        <f t="shared" ca="1" si="420"/>
        <v>1094.547852957965</v>
      </c>
      <c r="AQ161" s="179">
        <f t="shared" ca="1" si="421"/>
        <v>1.0250250867160302</v>
      </c>
      <c r="AR161" s="179"/>
      <c r="AS161" s="179">
        <f t="shared" ca="1" si="422"/>
        <v>1382.4702535706267</v>
      </c>
      <c r="AT161" s="179">
        <f t="shared" ca="1" si="423"/>
        <v>1109.3202535706268</v>
      </c>
      <c r="AU161" s="181">
        <f t="shared" ca="1" si="424"/>
        <v>1.5710864475404565</v>
      </c>
      <c r="AV161" s="80"/>
      <c r="AW161" s="181">
        <f t="shared" si="425"/>
        <v>1398.1797611123793</v>
      </c>
      <c r="AX161" s="181">
        <f t="shared" si="426"/>
        <v>1125.0297611123792</v>
      </c>
      <c r="AY161" s="181">
        <f t="shared" ca="1" si="427"/>
        <v>1411.2538963630066</v>
      </c>
      <c r="AZ161" s="181">
        <f t="shared" ca="1" si="428"/>
        <v>1138.1038963630067</v>
      </c>
      <c r="BA161" s="181">
        <f t="shared" ca="1" si="429"/>
        <v>2.635072969759416</v>
      </c>
      <c r="BB161" s="181"/>
      <c r="BC161" s="181">
        <f t="shared" si="430"/>
        <v>1388.6549836659779</v>
      </c>
      <c r="BD161" s="181">
        <f t="shared" si="431"/>
        <v>1.3556524539805692</v>
      </c>
      <c r="BE161" s="181">
        <f t="shared" si="432"/>
        <v>1115.5049836659778</v>
      </c>
      <c r="BF161" s="181"/>
      <c r="BG161" s="181">
        <f t="shared" ca="1" si="433"/>
        <v>3.1045280456693072</v>
      </c>
      <c r="BH161" s="181">
        <f t="shared" ca="1" si="434"/>
        <v>4.8939163691419978</v>
      </c>
      <c r="BI161" s="181">
        <f t="shared" ca="1" si="435"/>
        <v>1102.2295693220808</v>
      </c>
      <c r="BJ161" s="181">
        <f t="shared" ca="1" si="436"/>
        <v>1118.5474350680797</v>
      </c>
      <c r="BK161" s="181">
        <f t="shared" ca="1" si="437"/>
        <v>1118.5474350680797</v>
      </c>
      <c r="BL161" s="181"/>
      <c r="BM161" s="181">
        <f t="shared" si="438"/>
        <v>1119.8946482826605</v>
      </c>
      <c r="BN161" s="180"/>
      <c r="BO161" s="182">
        <f t="shared" ca="1" si="439"/>
        <v>0.84655561207935237</v>
      </c>
      <c r="BP161" s="182">
        <f t="shared" ca="1" si="440"/>
        <v>0.81638783405504434</v>
      </c>
      <c r="BQ161" s="182">
        <f t="shared" ca="1" si="441"/>
        <v>5.2954637146001106E-2</v>
      </c>
      <c r="BR161" s="182">
        <f t="shared" ca="1" si="442"/>
        <v>9.51862967871662E-3</v>
      </c>
      <c r="BS161" s="182">
        <f t="shared" ca="1" si="443"/>
        <v>1.7720974550745176E-2</v>
      </c>
      <c r="BT161" s="182">
        <f t="shared" ca="1" si="444"/>
        <v>8.7785659051033513E-2</v>
      </c>
      <c r="BU161" s="182">
        <f t="shared" si="445"/>
        <v>0.32699407506955769</v>
      </c>
      <c r="BV161" s="181">
        <f t="shared" ca="1" si="446"/>
        <v>1.3113618095510984</v>
      </c>
      <c r="BW161" s="180"/>
      <c r="BX161" s="182">
        <f t="shared" si="447"/>
        <v>0.85132900941719558</v>
      </c>
      <c r="BY161" s="182">
        <f t="shared" si="448"/>
        <v>9.569129162608575E-2</v>
      </c>
      <c r="BZ161" s="182">
        <f t="shared" si="449"/>
        <v>2.2922957336953161E-3</v>
      </c>
      <c r="CA161" s="182">
        <f t="shared" si="450"/>
        <v>1.9298233759142674E-2</v>
      </c>
      <c r="CB161" s="182">
        <f t="shared" si="451"/>
        <v>7.0546397979848491E-2</v>
      </c>
      <c r="CC161" s="182">
        <f t="shared" si="452"/>
        <v>1.921930017333508E-3</v>
      </c>
      <c r="CD161" s="182">
        <f t="shared" si="453"/>
        <v>1.0410791585333012</v>
      </c>
      <c r="CE161" s="182">
        <f t="shared" si="454"/>
        <v>0.22409314252593768</v>
      </c>
      <c r="CF161" s="180"/>
      <c r="CG161" s="181">
        <f t="shared" ca="1" si="455"/>
        <v>-1.1987225763818969</v>
      </c>
      <c r="CH161" s="181">
        <f t="shared" ca="1" si="456"/>
        <v>4.5041926634919349E-2</v>
      </c>
      <c r="CI161" s="181">
        <f t="shared" ca="1" si="457"/>
        <v>5.9441267913353668</v>
      </c>
      <c r="CJ161" s="181">
        <f t="shared" ca="1" si="458"/>
        <v>1123.9683537580736</v>
      </c>
      <c r="CK161" s="183">
        <f t="shared" ca="1" si="459"/>
        <v>0.26578548984498274</v>
      </c>
      <c r="CL161" s="79"/>
      <c r="CM161" s="181">
        <f t="shared" si="460"/>
        <v>-1.4208280585996154</v>
      </c>
      <c r="CN161" s="181">
        <f t="shared" si="461"/>
        <v>-1.8643673314857341</v>
      </c>
      <c r="CO161" s="181">
        <f t="shared" ca="1" si="462"/>
        <v>720.12740759517692</v>
      </c>
      <c r="CP161" s="184"/>
      <c r="CQ161" s="80">
        <f t="shared" si="463"/>
        <v>0.83136849370042654</v>
      </c>
      <c r="CR161" s="80">
        <f t="shared" si="464"/>
        <v>2.0967836195880014E-2</v>
      </c>
      <c r="CS161" s="80">
        <f t="shared" si="465"/>
        <v>0.34008304356671959</v>
      </c>
      <c r="CT161" s="80">
        <f t="shared" si="466"/>
        <v>0.11723626357445445</v>
      </c>
      <c r="CU161" s="80">
        <f t="shared" si="467"/>
        <v>2.289524560375949E-3</v>
      </c>
      <c r="CV161" s="80">
        <f t="shared" si="468"/>
        <v>0.11207500155572754</v>
      </c>
      <c r="CW161" s="80">
        <f t="shared" si="469"/>
        <v>0.19006521112644345</v>
      </c>
      <c r="CX161" s="80">
        <f t="shared" si="470"/>
        <v>0.12381667416981995</v>
      </c>
      <c r="CY161" s="80">
        <f t="shared" si="471"/>
        <v>4.3105107568704851E-2</v>
      </c>
      <c r="CZ161" s="80">
        <f t="shared" si="472"/>
        <v>7.7467715185910039E-3</v>
      </c>
      <c r="DA161" s="80">
        <f t="shared" si="473"/>
        <v>1.153327131946567E-2</v>
      </c>
      <c r="DB161" s="80">
        <f t="shared" si="474"/>
        <v>1.8002871988566087</v>
      </c>
      <c r="DC161" s="80"/>
      <c r="DD161" s="80">
        <f t="shared" si="475"/>
        <v>0.4617977032933645</v>
      </c>
      <c r="DE161" s="80">
        <f t="shared" si="476"/>
        <v>1.1646939560086314E-2</v>
      </c>
      <c r="DF161" s="80">
        <f t="shared" si="477"/>
        <v>0.18890488350009477</v>
      </c>
      <c r="DG161" s="80">
        <f t="shared" si="478"/>
        <v>6.5120867186587272E-2</v>
      </c>
      <c r="DH161" s="80">
        <f t="shared" si="479"/>
        <v>1.271755174302224E-3</v>
      </c>
      <c r="DI161" s="80">
        <f t="shared" si="480"/>
        <v>6.225395682805953E-2</v>
      </c>
      <c r="DJ161" s="80">
        <f t="shared" si="481"/>
        <v>0.10557493895816007</v>
      </c>
      <c r="DK161" s="80">
        <f t="shared" si="482"/>
        <v>6.8776067645461181E-2</v>
      </c>
      <c r="DL161" s="80">
        <f t="shared" si="483"/>
        <v>2.3943461685491958E-2</v>
      </c>
      <c r="DM161" s="80">
        <f t="shared" si="484"/>
        <v>4.3030753779236463E-3</v>
      </c>
      <c r="DN161" s="80">
        <f t="shared" si="485"/>
        <v>6.4063507904686739E-3</v>
      </c>
      <c r="DO161" s="80">
        <f t="shared" si="486"/>
        <v>1.0000000000000002</v>
      </c>
      <c r="DP161" s="80">
        <f t="shared" si="487"/>
        <v>48.874616557586734</v>
      </c>
      <c r="DQ161" s="80">
        <f t="shared" si="488"/>
        <v>0.82175876227234068</v>
      </c>
      <c r="DR161" s="80">
        <f t="shared" si="489"/>
        <v>1.1478640139811815E-2</v>
      </c>
      <c r="DS161" s="80">
        <f t="shared" si="490"/>
        <v>3.6510038151842374E-2</v>
      </c>
      <c r="DT161" s="80">
        <f t="shared" si="491"/>
        <v>8.7641134420096203E-2</v>
      </c>
      <c r="DU161" s="80">
        <f t="shared" si="492"/>
        <v>1.2926872246696035E-3</v>
      </c>
      <c r="DV161" s="80">
        <f t="shared" si="493"/>
        <v>0.37387481267553913</v>
      </c>
      <c r="DW161" s="80">
        <f t="shared" si="494"/>
        <v>0.40989774846908028</v>
      </c>
      <c r="DX161" s="80">
        <f t="shared" si="495"/>
        <v>4.270808291208782E-3</v>
      </c>
      <c r="DY161" s="80">
        <f t="shared" si="496"/>
        <v>1.3376364176822796E-4</v>
      </c>
      <c r="DZ161" s="80">
        <f t="shared" si="497"/>
        <v>8.5066796843646833E-4</v>
      </c>
      <c r="EA161" s="80">
        <f t="shared" si="498"/>
        <v>1.7477090632547936</v>
      </c>
      <c r="EB161" s="80"/>
      <c r="EC161" s="80">
        <f t="shared" si="499"/>
        <v>1.6435175245446814</v>
      </c>
      <c r="ED161" s="80">
        <f t="shared" si="500"/>
        <v>2.295728027962363E-2</v>
      </c>
      <c r="EE161" s="80">
        <f t="shared" si="501"/>
        <v>0.10953011445552713</v>
      </c>
      <c r="EF161" s="80">
        <f t="shared" si="502"/>
        <v>8.7641134420096203E-2</v>
      </c>
      <c r="EG161" s="80">
        <f t="shared" si="503"/>
        <v>1.2926872246696035E-3</v>
      </c>
      <c r="EH161" s="80">
        <f t="shared" si="504"/>
        <v>0.37387481267553913</v>
      </c>
      <c r="EI161" s="80">
        <f t="shared" si="505"/>
        <v>0.40989774846908028</v>
      </c>
      <c r="EJ161" s="80">
        <f t="shared" si="506"/>
        <v>4.270808291208782E-3</v>
      </c>
      <c r="EK161" s="80">
        <f t="shared" si="507"/>
        <v>1.3376364176822796E-4</v>
      </c>
      <c r="EL161" s="80">
        <f t="shared" si="508"/>
        <v>2.5520039053094049E-3</v>
      </c>
      <c r="EM161" s="80">
        <f t="shared" si="509"/>
        <v>2.6556678779075042</v>
      </c>
      <c r="EN161" s="80">
        <f t="shared" si="510"/>
        <v>2.2593186632688478</v>
      </c>
      <c r="EO161" s="80"/>
      <c r="EP161" s="80">
        <f t="shared" si="511"/>
        <v>1.8566149083066077</v>
      </c>
      <c r="EQ161" s="80">
        <f t="shared" si="512"/>
        <v>2.5933905896823768E-2</v>
      </c>
      <c r="ER161" s="80">
        <f t="shared" si="513"/>
        <v>0.14338509169339231</v>
      </c>
      <c r="ES161" s="80">
        <f t="shared" si="514"/>
        <v>2.159052949283799E-2</v>
      </c>
      <c r="ET161" s="80">
        <f t="shared" si="515"/>
        <v>0.1649756211862303</v>
      </c>
      <c r="EU161" s="80">
        <f t="shared" si="516"/>
        <v>0.19800925066537717</v>
      </c>
      <c r="EV161" s="80">
        <f t="shared" si="517"/>
        <v>2.9205923724652453E-3</v>
      </c>
      <c r="EW161" s="80">
        <f t="shared" si="518"/>
        <v>0.84470234200398997</v>
      </c>
      <c r="EX161" s="80">
        <f t="shared" si="519"/>
        <v>0.92608963314807291</v>
      </c>
      <c r="EY161" s="80">
        <f t="shared" si="520"/>
        <v>1.9298233759142674E-2</v>
      </c>
      <c r="EZ161" s="80">
        <f t="shared" si="521"/>
        <v>6.0442938462753162E-4</v>
      </c>
      <c r="FA161" s="80">
        <f t="shared" si="522"/>
        <v>3.8438600346670159E-3</v>
      </c>
      <c r="FB161" s="80">
        <f t="shared" si="523"/>
        <v>4.0429927767580045</v>
      </c>
      <c r="FC161" s="80">
        <f t="shared" si="524"/>
        <v>8.5381124131382435E-2</v>
      </c>
      <c r="FD161" s="80">
        <f t="shared" si="525"/>
        <v>0.12760678773949152</v>
      </c>
      <c r="FE161" s="80">
        <f t="shared" si="526"/>
        <v>1.9298233759142674E-2</v>
      </c>
      <c r="FF161" s="80">
        <f t="shared" si="527"/>
        <v>2.2922957336953161E-3</v>
      </c>
      <c r="FG161" s="80">
        <f t="shared" si="528"/>
        <v>7.0546397979848491E-2</v>
      </c>
      <c r="FH161" s="80">
        <f t="shared" si="529"/>
        <v>1.921930017333508E-3</v>
      </c>
      <c r="FI161" s="184">
        <f t="shared" si="530"/>
        <v>0.85132900941719558</v>
      </c>
      <c r="FJ161" s="80">
        <f t="shared" si="531"/>
        <v>9.569129162608575E-2</v>
      </c>
      <c r="FK161" s="80">
        <f t="shared" si="532"/>
        <v>1.0410791585333012</v>
      </c>
      <c r="FL161" s="80">
        <f t="shared" si="533"/>
        <v>0.85132900941719558</v>
      </c>
      <c r="FM161" s="80">
        <f t="shared" si="534"/>
        <v>1.9409261096317509</v>
      </c>
      <c r="FN161" s="80">
        <f t="shared" si="535"/>
        <v>-3.7523294166305448</v>
      </c>
      <c r="FO161" s="80">
        <f t="shared" si="536"/>
        <v>-3.7523294166305452</v>
      </c>
      <c r="FP161" s="80">
        <f t="shared" si="537"/>
        <v>0.48874616557586731</v>
      </c>
      <c r="FQ161" s="185">
        <f t="shared" ca="1" si="538"/>
        <v>1411.2538963630066</v>
      </c>
      <c r="FR161" s="185">
        <f t="shared" ca="1" si="539"/>
        <v>2.635072969759416</v>
      </c>
      <c r="FS161" s="80">
        <f t="shared" ca="1" si="540"/>
        <v>0.14112538963630067</v>
      </c>
      <c r="FT161" s="184">
        <f t="shared" ca="1" si="541"/>
        <v>-0.75618266987487559</v>
      </c>
      <c r="FU161" s="184">
        <f t="shared" ca="1" si="542"/>
        <v>5.679170268257498</v>
      </c>
      <c r="FV161" s="80">
        <f t="shared" si="543"/>
        <v>171.99670185299351</v>
      </c>
      <c r="FW161" s="80">
        <f t="shared" si="544"/>
        <v>4.8911478880149392E-2</v>
      </c>
      <c r="FX161" s="184">
        <f t="shared" si="545"/>
        <v>81.010161193425617</v>
      </c>
      <c r="FY161" s="184">
        <f t="shared" si="546"/>
        <v>312.16621331784677</v>
      </c>
      <c r="FZ161" s="184">
        <f t="shared" si="547"/>
        <v>1.6611494615586205E-3</v>
      </c>
      <c r="GA161" s="184">
        <f t="shared" si="548"/>
        <v>0.22409314252593768</v>
      </c>
      <c r="GB161" s="80">
        <f t="shared" si="549"/>
        <v>0.94830845927968077</v>
      </c>
      <c r="GC161" s="80">
        <f t="shared" si="550"/>
        <v>0.13674941955571121</v>
      </c>
      <c r="GD161" s="80">
        <f t="shared" si="551"/>
        <v>0.13200803415809353</v>
      </c>
      <c r="GE161" s="80">
        <f t="shared" si="552"/>
        <v>0.95247556461033822</v>
      </c>
      <c r="GF161" s="80">
        <f t="shared" si="553"/>
        <v>4.8549039276464256E-3</v>
      </c>
      <c r="GG161" s="80">
        <f t="shared" si="554"/>
        <v>0.11262812653399473</v>
      </c>
      <c r="GH161" s="80">
        <f t="shared" si="555"/>
        <v>0.86799196584190641</v>
      </c>
      <c r="GI161" s="80">
        <f t="shared" si="556"/>
        <v>0.26900346419790588</v>
      </c>
      <c r="GJ161" s="80">
        <f t="shared" si="557"/>
        <v>-5.8219213889852553E-3</v>
      </c>
      <c r="GK161" s="80">
        <f t="shared" si="558"/>
        <v>1.5302792549172469E-2</v>
      </c>
      <c r="GL161" s="80">
        <f t="shared" si="559"/>
        <v>1.5302792549172469E-2</v>
      </c>
      <c r="GM161" s="80">
        <f t="shared" si="560"/>
        <v>9.7325333984822265E-2</v>
      </c>
      <c r="GN161" s="80">
        <f t="shared" si="561"/>
        <v>3.6388748171146762E-2</v>
      </c>
      <c r="GO161" s="80">
        <f t="shared" si="562"/>
        <v>0.80831359383284318</v>
      </c>
      <c r="GP161" s="80">
        <f t="shared" si="563"/>
        <v>0.92608963314807291</v>
      </c>
      <c r="GQ161" s="80">
        <f t="shared" si="564"/>
        <v>1.9298233759142674E-2</v>
      </c>
      <c r="GR161" s="80">
        <f t="shared" si="565"/>
        <v>440.92467838709535</v>
      </c>
      <c r="GS161" s="80">
        <f t="shared" si="566"/>
        <v>11.823195910445406</v>
      </c>
      <c r="GT161" s="80">
        <f t="shared" si="567"/>
        <v>2.2474600201992883</v>
      </c>
      <c r="GU161" s="80">
        <f t="shared" si="568"/>
        <v>9.2426793330695718E-6</v>
      </c>
      <c r="GV161" s="80">
        <f t="shared" si="569"/>
        <v>1885.2729057706802</v>
      </c>
      <c r="GW161" s="80">
        <f t="shared" si="570"/>
        <v>-8.1930109354422485E-3</v>
      </c>
      <c r="GX161" s="184">
        <f t="shared" ca="1" si="571"/>
        <v>18.918751791335353</v>
      </c>
      <c r="GY161" s="81" t="e">
        <f>#REF!</f>
        <v>#REF!</v>
      </c>
      <c r="GZ161" s="81" t="e">
        <f>#REF!</f>
        <v>#REF!</v>
      </c>
      <c r="HA161" s="81">
        <f t="shared" si="572"/>
        <v>5.8671749896227876</v>
      </c>
      <c r="HB161" s="81">
        <f t="shared" si="573"/>
        <v>4.7595286485956976</v>
      </c>
      <c r="HC161" s="81" t="e">
        <f t="shared" si="574"/>
        <v>#REF!</v>
      </c>
      <c r="HD161" s="80">
        <f t="shared" si="575"/>
        <v>440.92467838709535</v>
      </c>
      <c r="HE161" s="80">
        <f t="shared" si="576"/>
        <v>11.823195910445406</v>
      </c>
      <c r="HF161" s="81">
        <f t="shared" si="577"/>
        <v>-1.796168611522063</v>
      </c>
      <c r="HG161" s="81"/>
      <c r="HH161" s="82">
        <f t="shared" si="578"/>
        <v>0.11554871890645997</v>
      </c>
      <c r="HI161" s="82">
        <f t="shared" si="579"/>
        <v>0.84470234200398997</v>
      </c>
      <c r="HJ161" s="82">
        <f t="shared" si="580"/>
        <v>1.9298233759142674E-2</v>
      </c>
      <c r="HK161" s="82">
        <f t="shared" si="581"/>
        <v>0</v>
      </c>
      <c r="HL161" s="82">
        <f t="shared" si="582"/>
        <v>6.6082890372239758E-2</v>
      </c>
      <c r="HM161" s="82">
        <f t="shared" si="583"/>
        <v>0</v>
      </c>
      <c r="HN161" s="82">
        <f t="shared" si="584"/>
        <v>0</v>
      </c>
      <c r="HO161" s="82">
        <f t="shared" si="585"/>
        <v>2.159052949283799E-2</v>
      </c>
      <c r="HP161" s="82">
        <f t="shared" si="586"/>
        <v>7.7302201321152536E-2</v>
      </c>
      <c r="HQ161" s="82">
        <f t="shared" si="587"/>
        <v>0.12033177947952893</v>
      </c>
      <c r="HR161" s="82">
        <f t="shared" si="588"/>
        <v>0.68852031117473023</v>
      </c>
      <c r="HS161" s="82">
        <f t="shared" si="589"/>
        <v>9.4184230279950432E-2</v>
      </c>
      <c r="HT161" s="82">
        <f t="shared" si="590"/>
        <v>4.8040557936556781E-2</v>
      </c>
      <c r="HU161" s="82">
        <f t="shared" si="591"/>
        <v>6.5715751562276164E-3</v>
      </c>
      <c r="HV161" s="82">
        <f t="shared" si="592"/>
        <v>1.9298233759142674E-2</v>
      </c>
      <c r="HW161" s="82"/>
      <c r="HX161" s="186">
        <f t="shared" si="593"/>
        <v>-8.7695581109886858E-7</v>
      </c>
      <c r="HY161" s="186">
        <f t="shared" si="594"/>
        <v>1.690730291655381E-12</v>
      </c>
      <c r="HZ161" s="186">
        <f t="shared" si="595"/>
        <v>2.7098547101730155E-5</v>
      </c>
      <c r="IA161" s="186">
        <f t="shared" si="596"/>
        <v>7.7243363676050627E-9</v>
      </c>
      <c r="IB161" s="82">
        <f t="shared" si="597"/>
        <v>2.2474600201992883</v>
      </c>
      <c r="IC161" s="82" t="e">
        <f t="shared" ca="1" si="598"/>
        <v>#REF!</v>
      </c>
      <c r="ID161" s="82" t="e">
        <f ca="1">ID$8+ID$9*IE161+ID$10*#REF!+ID$11*EW161/(EW161+EU161)</f>
        <v>#REF!</v>
      </c>
      <c r="IE161" s="82" t="e">
        <f t="shared" ca="1" si="599"/>
        <v>#REF!</v>
      </c>
      <c r="IF161" s="82" t="e">
        <f ca="1">IF$8+IF$9*IE161+IF$10*#REF!+IF$11*(EW161/(EW161+EU161))</f>
        <v>#REF!</v>
      </c>
      <c r="IG161" s="82" t="e">
        <f t="shared" ca="1" si="600"/>
        <v>#REF!</v>
      </c>
      <c r="IH161" s="184">
        <f t="shared" si="601"/>
        <v>4.8911478880149392E-2</v>
      </c>
      <c r="II161" s="187">
        <f t="shared" si="602"/>
        <v>-25</v>
      </c>
      <c r="IJ161" s="187"/>
      <c r="IK161" s="82">
        <f t="shared" si="603"/>
        <v>2.075517202944047</v>
      </c>
      <c r="IL161" s="187">
        <f t="shared" si="604"/>
        <v>1885.2729057706802</v>
      </c>
      <c r="IM161" s="186">
        <f t="shared" si="605"/>
        <v>1.2351427555907236E-5</v>
      </c>
    </row>
    <row r="162" spans="1:247" ht="14" x14ac:dyDescent="0.2">
      <c r="A162" s="189" t="s">
        <v>234</v>
      </c>
      <c r="F162" s="193">
        <v>49.952193986044534</v>
      </c>
      <c r="G162" s="193">
        <v>1.6748855939234604</v>
      </c>
      <c r="H162" s="193">
        <v>17.337603602553148</v>
      </c>
      <c r="I162" s="193">
        <v>8.4230034872756843</v>
      </c>
      <c r="J162" s="193">
        <v>0.16241314850166888</v>
      </c>
      <c r="K162" s="193">
        <v>4.5171156927026654</v>
      </c>
      <c r="L162" s="193">
        <v>10.658362870422019</v>
      </c>
      <c r="M162" s="193">
        <v>3.8370106333519272</v>
      </c>
      <c r="N162" s="193">
        <v>2.0301643562708609</v>
      </c>
      <c r="O162" s="193">
        <v>0.58874766331854955</v>
      </c>
      <c r="P162" s="193">
        <v>0.81849896563549951</v>
      </c>
      <c r="Q162" s="194">
        <v>1.5</v>
      </c>
      <c r="R162" s="176">
        <f t="shared" ca="1" si="411"/>
        <v>7.5880650488108037</v>
      </c>
      <c r="T162" s="4">
        <v>49.12</v>
      </c>
      <c r="U162" s="4">
        <v>1.056</v>
      </c>
      <c r="V162" s="4">
        <v>4.1539999999999999</v>
      </c>
      <c r="W162" s="4">
        <v>6.4379</v>
      </c>
      <c r="X162" s="4">
        <v>0.13070000000000001</v>
      </c>
      <c r="Y162" s="4">
        <v>14.516299999999999</v>
      </c>
      <c r="Z162" s="4">
        <v>22.9513</v>
      </c>
      <c r="AA162" s="4">
        <v>0.29659999999999997</v>
      </c>
      <c r="AB162" s="4">
        <v>0</v>
      </c>
      <c r="AC162" s="4">
        <v>5.8700000000000002E-2</v>
      </c>
      <c r="AE162" s="177">
        <f t="shared" ca="1" si="412"/>
        <v>1381.7559528783738</v>
      </c>
      <c r="AF162" s="178">
        <f t="shared" ca="1" si="413"/>
        <v>1108.605952878374</v>
      </c>
      <c r="AG162" s="178">
        <f t="shared" ca="1" si="414"/>
        <v>3.7739772047936406</v>
      </c>
      <c r="AH162" s="175"/>
      <c r="AI162" s="179">
        <f t="shared" ca="1" si="415"/>
        <v>1418.7294080389252</v>
      </c>
      <c r="AJ162" s="179">
        <f t="shared" ca="1" si="416"/>
        <v>3.5090079541336925</v>
      </c>
      <c r="AK162" s="179"/>
      <c r="AL162" s="179">
        <f t="shared" si="417"/>
        <v>1393.7884294617145</v>
      </c>
      <c r="AM162" s="179">
        <f t="shared" si="418"/>
        <v>1.9874560086590747</v>
      </c>
      <c r="AN162" s="180"/>
      <c r="AO162" s="179">
        <f t="shared" ca="1" si="419"/>
        <v>1371.3351863451073</v>
      </c>
      <c r="AP162" s="179">
        <f t="shared" ca="1" si="420"/>
        <v>1098.1851863451075</v>
      </c>
      <c r="AQ162" s="179">
        <f t="shared" ca="1" si="421"/>
        <v>1.7371183369749366</v>
      </c>
      <c r="AR162" s="179"/>
      <c r="AS162" s="179">
        <f t="shared" ca="1" si="422"/>
        <v>1389.9402640100675</v>
      </c>
      <c r="AT162" s="179">
        <f t="shared" ca="1" si="423"/>
        <v>1116.7902640100674</v>
      </c>
      <c r="AU162" s="181">
        <f t="shared" ca="1" si="424"/>
        <v>2.4326913997408441</v>
      </c>
      <c r="AV162" s="80"/>
      <c r="AW162" s="181">
        <f t="shared" si="425"/>
        <v>1404.5166968321198</v>
      </c>
      <c r="AX162" s="181">
        <f t="shared" si="426"/>
        <v>1131.3666968321199</v>
      </c>
      <c r="AY162" s="181">
        <f t="shared" ca="1" si="427"/>
        <v>1418.7294080389252</v>
      </c>
      <c r="AZ162" s="181">
        <f t="shared" ca="1" si="428"/>
        <v>1145.5794080389251</v>
      </c>
      <c r="BA162" s="181">
        <f t="shared" ca="1" si="429"/>
        <v>3.5090079541336925</v>
      </c>
      <c r="BB162" s="181"/>
      <c r="BC162" s="181">
        <f t="shared" si="430"/>
        <v>1393.7884294617145</v>
      </c>
      <c r="BD162" s="181">
        <f t="shared" si="431"/>
        <v>1.9874560086590747</v>
      </c>
      <c r="BE162" s="181">
        <f t="shared" si="432"/>
        <v>1120.6384294617146</v>
      </c>
      <c r="BF162" s="181"/>
      <c r="BG162" s="181">
        <f t="shared" ca="1" si="433"/>
        <v>3.8968811338450622</v>
      </c>
      <c r="BH162" s="181">
        <f t="shared" ca="1" si="434"/>
        <v>5.8824367410161251</v>
      </c>
      <c r="BI162" s="181">
        <f t="shared" ca="1" si="435"/>
        <v>1106.5730814051603</v>
      </c>
      <c r="BJ162" s="181">
        <f t="shared" ca="1" si="436"/>
        <v>1126.1461216376779</v>
      </c>
      <c r="BK162" s="181">
        <f t="shared" ca="1" si="437"/>
        <v>1126.1461216376779</v>
      </c>
      <c r="BL162" s="181"/>
      <c r="BM162" s="181">
        <f t="shared" si="438"/>
        <v>1123.0774019141668</v>
      </c>
      <c r="BN162" s="180"/>
      <c r="BO162" s="182">
        <f t="shared" ca="1" si="439"/>
        <v>0.8423156246442649</v>
      </c>
      <c r="BP162" s="182">
        <f t="shared" ca="1" si="440"/>
        <v>0.79935489740431231</v>
      </c>
      <c r="BQ162" s="182">
        <f t="shared" ca="1" si="441"/>
        <v>5.4982346993632421E-2</v>
      </c>
      <c r="BR162" s="182">
        <f t="shared" ca="1" si="442"/>
        <v>9.9462364670802918E-3</v>
      </c>
      <c r="BS162" s="182">
        <f t="shared" ca="1" si="443"/>
        <v>1.7723551340520578E-2</v>
      </c>
      <c r="BT162" s="182">
        <f t="shared" ca="1" si="444"/>
        <v>8.5977583216967024E-2</v>
      </c>
      <c r="BU162" s="182">
        <f t="shared" si="445"/>
        <v>0.32699407506955769</v>
      </c>
      <c r="BV162" s="181">
        <f t="shared" ca="1" si="446"/>
        <v>1.2949786904920704</v>
      </c>
      <c r="BW162" s="180"/>
      <c r="BX162" s="182">
        <f t="shared" si="447"/>
        <v>0.84421475267397794</v>
      </c>
      <c r="BY162" s="182">
        <f t="shared" si="448"/>
        <v>8.6966345821563651E-2</v>
      </c>
      <c r="BZ162" s="182">
        <f t="shared" si="449"/>
        <v>1.3393235041089881E-2</v>
      </c>
      <c r="CA162" s="182">
        <f t="shared" si="450"/>
        <v>2.1665788782313403E-2</v>
      </c>
      <c r="CB162" s="182">
        <f t="shared" si="451"/>
        <v>6.799907629159975E-2</v>
      </c>
      <c r="CC162" s="182">
        <f t="shared" si="452"/>
        <v>8.7421224033787577E-4</v>
      </c>
      <c r="CD162" s="182">
        <f t="shared" si="453"/>
        <v>1.0351134108508824</v>
      </c>
      <c r="CE162" s="182">
        <f t="shared" si="454"/>
        <v>0.23783870139948585</v>
      </c>
      <c r="CF162" s="180"/>
      <c r="CG162" s="181">
        <f t="shared" ca="1" si="455"/>
        <v>0.594804742733686</v>
      </c>
      <c r="CH162" s="181">
        <f t="shared" ca="1" si="456"/>
        <v>1.3180472050634116</v>
      </c>
      <c r="CI162" s="181">
        <f t="shared" ca="1" si="457"/>
        <v>6.4800102578679226</v>
      </c>
      <c r="CJ162" s="181">
        <f t="shared" ca="1" si="458"/>
        <v>1124.6446674743438</v>
      </c>
      <c r="CK162" s="183">
        <f t="shared" ca="1" si="459"/>
        <v>0.26749683566908267</v>
      </c>
      <c r="CL162" s="79"/>
      <c r="CM162" s="181">
        <f t="shared" si="460"/>
        <v>-1.0297607295418183</v>
      </c>
      <c r="CN162" s="181">
        <f t="shared" si="461"/>
        <v>-1.4519497277730185</v>
      </c>
      <c r="CO162" s="181">
        <f t="shared" ca="1" si="462"/>
        <v>706.33950216535072</v>
      </c>
      <c r="CP162" s="184"/>
      <c r="CQ162" s="80">
        <f t="shared" si="463"/>
        <v>0.83136849370042654</v>
      </c>
      <c r="CR162" s="80">
        <f t="shared" si="464"/>
        <v>2.0967836195880014E-2</v>
      </c>
      <c r="CS162" s="80">
        <f t="shared" si="465"/>
        <v>0.34008304356671959</v>
      </c>
      <c r="CT162" s="80">
        <f t="shared" si="466"/>
        <v>0.11723626357445445</v>
      </c>
      <c r="CU162" s="80">
        <f t="shared" si="467"/>
        <v>2.289524560375949E-3</v>
      </c>
      <c r="CV162" s="80">
        <f t="shared" si="468"/>
        <v>0.11207500155572754</v>
      </c>
      <c r="CW162" s="80">
        <f t="shared" si="469"/>
        <v>0.19006521112644345</v>
      </c>
      <c r="CX162" s="80">
        <f t="shared" si="470"/>
        <v>0.12381667416981995</v>
      </c>
      <c r="CY162" s="80">
        <f t="shared" si="471"/>
        <v>4.3105107568704851E-2</v>
      </c>
      <c r="CZ162" s="80">
        <f t="shared" si="472"/>
        <v>7.7467715185910039E-3</v>
      </c>
      <c r="DA162" s="80">
        <f t="shared" si="473"/>
        <v>1.153327131946567E-2</v>
      </c>
      <c r="DB162" s="80">
        <f t="shared" si="474"/>
        <v>1.8002871988566087</v>
      </c>
      <c r="DC162" s="80"/>
      <c r="DD162" s="80">
        <f t="shared" si="475"/>
        <v>0.4617977032933645</v>
      </c>
      <c r="DE162" s="80">
        <f t="shared" si="476"/>
        <v>1.1646939560086314E-2</v>
      </c>
      <c r="DF162" s="80">
        <f t="shared" si="477"/>
        <v>0.18890488350009477</v>
      </c>
      <c r="DG162" s="80">
        <f t="shared" si="478"/>
        <v>6.5120867186587272E-2</v>
      </c>
      <c r="DH162" s="80">
        <f t="shared" si="479"/>
        <v>1.271755174302224E-3</v>
      </c>
      <c r="DI162" s="80">
        <f t="shared" si="480"/>
        <v>6.225395682805953E-2</v>
      </c>
      <c r="DJ162" s="80">
        <f t="shared" si="481"/>
        <v>0.10557493895816007</v>
      </c>
      <c r="DK162" s="80">
        <f t="shared" si="482"/>
        <v>6.8776067645461181E-2</v>
      </c>
      <c r="DL162" s="80">
        <f t="shared" si="483"/>
        <v>2.3943461685491958E-2</v>
      </c>
      <c r="DM162" s="80">
        <f t="shared" si="484"/>
        <v>4.3030753779236463E-3</v>
      </c>
      <c r="DN162" s="80">
        <f t="shared" si="485"/>
        <v>6.4063507904686739E-3</v>
      </c>
      <c r="DO162" s="80">
        <f t="shared" si="486"/>
        <v>1.0000000000000002</v>
      </c>
      <c r="DP162" s="80">
        <f t="shared" si="487"/>
        <v>48.874616557586734</v>
      </c>
      <c r="DQ162" s="80">
        <f t="shared" si="488"/>
        <v>0.81751805380107612</v>
      </c>
      <c r="DR162" s="80">
        <f t="shared" si="489"/>
        <v>1.3220028342939553E-2</v>
      </c>
      <c r="DS162" s="80">
        <f t="shared" si="490"/>
        <v>4.0741067663126095E-2</v>
      </c>
      <c r="DT162" s="80">
        <f t="shared" si="491"/>
        <v>8.9606438179226797E-2</v>
      </c>
      <c r="DU162" s="80">
        <f t="shared" si="492"/>
        <v>1.8424669603524231E-3</v>
      </c>
      <c r="DV162" s="80">
        <f t="shared" si="493"/>
        <v>0.36016663193100501</v>
      </c>
      <c r="DW162" s="80">
        <f t="shared" si="494"/>
        <v>0.40927896086480475</v>
      </c>
      <c r="DX162" s="80">
        <f t="shared" si="495"/>
        <v>4.7854995813091227E-3</v>
      </c>
      <c r="DY162" s="80">
        <f t="shared" si="496"/>
        <v>0</v>
      </c>
      <c r="DZ162" s="80">
        <f t="shared" si="497"/>
        <v>3.8618878381454521E-4</v>
      </c>
      <c r="EA162" s="80">
        <f t="shared" si="498"/>
        <v>1.7375453361076543</v>
      </c>
      <c r="EB162" s="80"/>
      <c r="EC162" s="80">
        <f t="shared" si="499"/>
        <v>1.6350361076021522</v>
      </c>
      <c r="ED162" s="80">
        <f t="shared" si="500"/>
        <v>2.6440056685879107E-2</v>
      </c>
      <c r="EE162" s="80">
        <f t="shared" si="501"/>
        <v>0.12222320298937828</v>
      </c>
      <c r="EF162" s="80">
        <f t="shared" si="502"/>
        <v>8.9606438179226797E-2</v>
      </c>
      <c r="EG162" s="80">
        <f t="shared" si="503"/>
        <v>1.8424669603524231E-3</v>
      </c>
      <c r="EH162" s="80">
        <f t="shared" si="504"/>
        <v>0.36016663193100501</v>
      </c>
      <c r="EI162" s="80">
        <f t="shared" si="505"/>
        <v>0.40927896086480475</v>
      </c>
      <c r="EJ162" s="80">
        <f t="shared" si="506"/>
        <v>4.7854995813091227E-3</v>
      </c>
      <c r="EK162" s="80">
        <f t="shared" si="507"/>
        <v>0</v>
      </c>
      <c r="EL162" s="80">
        <f t="shared" si="508"/>
        <v>1.1585663514436357E-3</v>
      </c>
      <c r="EM162" s="80">
        <f t="shared" si="509"/>
        <v>2.6505379311455517</v>
      </c>
      <c r="EN162" s="80">
        <f t="shared" si="510"/>
        <v>2.2636914301418143</v>
      </c>
      <c r="EO162" s="80"/>
      <c r="EP162" s="80">
        <f t="shared" si="511"/>
        <v>1.8506086123757106</v>
      </c>
      <c r="EQ162" s="80">
        <f t="shared" si="512"/>
        <v>2.9926064866144159E-2</v>
      </c>
      <c r="ER162" s="80">
        <f t="shared" si="513"/>
        <v>0.14939138762428938</v>
      </c>
      <c r="ES162" s="80">
        <f t="shared" si="514"/>
        <v>3.5059023823403285E-2</v>
      </c>
      <c r="ET162" s="80">
        <f t="shared" si="515"/>
        <v>0.18445041144769267</v>
      </c>
      <c r="EU162" s="80">
        <f t="shared" si="516"/>
        <v>0.20284132619184797</v>
      </c>
      <c r="EV162" s="80">
        <f t="shared" si="517"/>
        <v>4.1707766684692177E-3</v>
      </c>
      <c r="EW162" s="80">
        <f t="shared" si="518"/>
        <v>0.81530611812525722</v>
      </c>
      <c r="EX162" s="80">
        <f t="shared" si="519"/>
        <v>0.92648127624700549</v>
      </c>
      <c r="EY162" s="80">
        <f t="shared" si="520"/>
        <v>2.1665788782313403E-2</v>
      </c>
      <c r="EZ162" s="80">
        <f t="shared" si="521"/>
        <v>0</v>
      </c>
      <c r="FA162" s="80">
        <f t="shared" si="522"/>
        <v>1.7484244806757515E-3</v>
      </c>
      <c r="FB162" s="80">
        <f t="shared" si="523"/>
        <v>4.0371987991851164</v>
      </c>
      <c r="FC162" s="80">
        <f t="shared" si="524"/>
        <v>7.4397598370235435E-2</v>
      </c>
      <c r="FD162" s="80">
        <f t="shared" si="525"/>
        <v>0.11056814698139128</v>
      </c>
      <c r="FE162" s="80">
        <f t="shared" si="526"/>
        <v>2.1665788782313403E-2</v>
      </c>
      <c r="FF162" s="80">
        <f t="shared" si="527"/>
        <v>1.3393235041089881E-2</v>
      </c>
      <c r="FG162" s="80">
        <f t="shared" si="528"/>
        <v>6.799907629159975E-2</v>
      </c>
      <c r="FH162" s="80">
        <f t="shared" si="529"/>
        <v>8.7421224033787577E-4</v>
      </c>
      <c r="FI162" s="184">
        <f t="shared" si="530"/>
        <v>0.84421475267397794</v>
      </c>
      <c r="FJ162" s="80">
        <f t="shared" si="531"/>
        <v>8.6966345821563651E-2</v>
      </c>
      <c r="FK162" s="80">
        <f t="shared" si="532"/>
        <v>1.0351134108508826</v>
      </c>
      <c r="FL162" s="80">
        <f t="shared" si="533"/>
        <v>0.84421475267397794</v>
      </c>
      <c r="FM162" s="80">
        <f t="shared" si="534"/>
        <v>2.056646995646279</v>
      </c>
      <c r="FN162" s="80">
        <f t="shared" si="535"/>
        <v>-3.6282167702238253</v>
      </c>
      <c r="FO162" s="80">
        <f t="shared" si="536"/>
        <v>-3.6282167702238253</v>
      </c>
      <c r="FP162" s="80">
        <f t="shared" si="537"/>
        <v>0.48874616557586731</v>
      </c>
      <c r="FQ162" s="185">
        <f t="shared" ca="1" si="538"/>
        <v>1418.7294080389252</v>
      </c>
      <c r="FR162" s="185">
        <f t="shared" ca="1" si="539"/>
        <v>3.5090079541336925</v>
      </c>
      <c r="FS162" s="80">
        <f t="shared" ca="1" si="540"/>
        <v>0.14187294080389251</v>
      </c>
      <c r="FT162" s="184">
        <f t="shared" ca="1" si="541"/>
        <v>-0.9470768492020597</v>
      </c>
      <c r="FU162" s="184">
        <f t="shared" ca="1" si="542"/>
        <v>5.6787493659745421</v>
      </c>
      <c r="FV162" s="80">
        <f t="shared" si="543"/>
        <v>173.13466122645872</v>
      </c>
      <c r="FW162" s="80">
        <f t="shared" si="544"/>
        <v>4.64637395367671E-2</v>
      </c>
      <c r="FX162" s="184">
        <f t="shared" si="545"/>
        <v>80.077411447229196</v>
      </c>
      <c r="FY162" s="184">
        <f t="shared" si="546"/>
        <v>312.99948890610193</v>
      </c>
      <c r="FZ162" s="184">
        <f t="shared" si="547"/>
        <v>1.6611494615586205E-3</v>
      </c>
      <c r="GA162" s="184">
        <f t="shared" si="548"/>
        <v>0.23783870139948585</v>
      </c>
      <c r="GB162" s="80">
        <f t="shared" si="549"/>
        <v>0.9523178416977881</v>
      </c>
      <c r="GC162" s="80">
        <f t="shared" si="550"/>
        <v>0.14113111154045863</v>
      </c>
      <c r="GD162" s="80">
        <f t="shared" si="551"/>
        <v>0.13229897714747579</v>
      </c>
      <c r="GE162" s="80">
        <f t="shared" si="552"/>
        <v>0.93501491131045256</v>
      </c>
      <c r="GF162" s="80">
        <f t="shared" si="553"/>
        <v>8.7349346364171687E-3</v>
      </c>
      <c r="GG162" s="80">
        <f t="shared" si="554"/>
        <v>0.12844372782161254</v>
      </c>
      <c r="GH162" s="80">
        <f t="shared" si="555"/>
        <v>0.86770102285252415</v>
      </c>
      <c r="GI162" s="80">
        <f t="shared" si="556"/>
        <v>0.27768175084230839</v>
      </c>
      <c r="GJ162" s="80">
        <f t="shared" si="557"/>
        <v>-6.1244741629163475E-3</v>
      </c>
      <c r="GK162" s="80">
        <f t="shared" si="558"/>
        <v>1.5596323864936583E-2</v>
      </c>
      <c r="GL162" s="80">
        <f t="shared" si="559"/>
        <v>1.5596323864936583E-2</v>
      </c>
      <c r="GM162" s="80">
        <f t="shared" si="560"/>
        <v>0.11284740395667595</v>
      </c>
      <c r="GN162" s="80">
        <f t="shared" si="561"/>
        <v>3.2085834437275314E-2</v>
      </c>
      <c r="GO162" s="80">
        <f t="shared" si="562"/>
        <v>0.78322028368798191</v>
      </c>
      <c r="GP162" s="80">
        <f t="shared" si="563"/>
        <v>0.92648127624700549</v>
      </c>
      <c r="GQ162" s="80">
        <f t="shared" si="564"/>
        <v>2.1665788782313403E-2</v>
      </c>
      <c r="GR162" s="80">
        <f t="shared" si="565"/>
        <v>440.79021818517333</v>
      </c>
      <c r="GS162" s="80">
        <f t="shared" si="566"/>
        <v>11.806145830901542</v>
      </c>
      <c r="GT162" s="80">
        <f t="shared" si="567"/>
        <v>2.2454547747768356</v>
      </c>
      <c r="GU162" s="80">
        <f t="shared" si="568"/>
        <v>9.2344327612697366E-6</v>
      </c>
      <c r="GV162" s="80">
        <f t="shared" si="569"/>
        <v>1886.1932087377065</v>
      </c>
      <c r="GW162" s="80">
        <f t="shared" si="570"/>
        <v>-8.173898938884868E-3</v>
      </c>
      <c r="GX162" s="184">
        <f t="shared" ca="1" si="571"/>
        <v>19.454635257867928</v>
      </c>
      <c r="GY162" s="81" t="e">
        <f>#REF!</f>
        <v>#REF!</v>
      </c>
      <c r="GZ162" s="81" t="e">
        <f>#REF!</f>
        <v>#REF!</v>
      </c>
      <c r="HA162" s="81">
        <f t="shared" si="572"/>
        <v>5.8671749896227876</v>
      </c>
      <c r="HB162" s="81">
        <f t="shared" si="573"/>
        <v>4.7595286485956976</v>
      </c>
      <c r="HC162" s="81" t="e">
        <f t="shared" si="574"/>
        <v>#REF!</v>
      </c>
      <c r="HD162" s="80">
        <f t="shared" si="575"/>
        <v>440.79021818517333</v>
      </c>
      <c r="HE162" s="80">
        <f t="shared" si="576"/>
        <v>11.806145830901542</v>
      </c>
      <c r="HF162" s="81">
        <f t="shared" si="577"/>
        <v>-1.3443852865866859</v>
      </c>
      <c r="HG162" s="81"/>
      <c r="HH162" s="82">
        <f t="shared" si="578"/>
        <v>0.13261450449008175</v>
      </c>
      <c r="HI162" s="82">
        <f t="shared" si="579"/>
        <v>0.81530611812525722</v>
      </c>
      <c r="HJ162" s="82">
        <f t="shared" si="580"/>
        <v>2.1665788782313403E-2</v>
      </c>
      <c r="HK162" s="82">
        <f t="shared" si="581"/>
        <v>0</v>
      </c>
      <c r="HL162" s="82">
        <f t="shared" si="582"/>
        <v>5.2731809587922035E-2</v>
      </c>
      <c r="HM162" s="82">
        <f t="shared" si="583"/>
        <v>0</v>
      </c>
      <c r="HN162" s="82">
        <f t="shared" si="584"/>
        <v>0</v>
      </c>
      <c r="HO162" s="82">
        <f t="shared" si="585"/>
        <v>3.5059023823403285E-2</v>
      </c>
      <c r="HP162" s="82">
        <f t="shared" si="586"/>
        <v>9.665957803636735E-2</v>
      </c>
      <c r="HQ162" s="82">
        <f t="shared" si="587"/>
        <v>0.1399004318781405</v>
      </c>
      <c r="HR162" s="82">
        <f t="shared" si="588"/>
        <v>0.66837467759626201</v>
      </c>
      <c r="HS162" s="82">
        <f t="shared" si="589"/>
        <v>0.10871521102645408</v>
      </c>
      <c r="HT162" s="82">
        <f t="shared" si="590"/>
        <v>4.4598686974133696E-2</v>
      </c>
      <c r="HU162" s="82">
        <f t="shared" si="591"/>
        <v>7.2542479965474237E-3</v>
      </c>
      <c r="HV162" s="82">
        <f t="shared" si="592"/>
        <v>2.1665788782313403E-2</v>
      </c>
      <c r="HW162" s="82"/>
      <c r="HX162" s="186">
        <f t="shared" si="593"/>
        <v>-8.7909562129975297E-7</v>
      </c>
      <c r="HY162" s="186">
        <f t="shared" si="594"/>
        <v>1.6946400103447538E-12</v>
      </c>
      <c r="HZ162" s="186">
        <f t="shared" si="595"/>
        <v>2.711723428408172E-5</v>
      </c>
      <c r="IA162" s="186">
        <f t="shared" si="596"/>
        <v>7.6958392049371581E-9</v>
      </c>
      <c r="IB162" s="82">
        <f t="shared" si="597"/>
        <v>2.2454547747768356</v>
      </c>
      <c r="IC162" s="82" t="e">
        <f t="shared" ca="1" si="598"/>
        <v>#REF!</v>
      </c>
      <c r="ID162" s="82" t="e">
        <f ca="1">ID$8+ID$9*IE162+ID$10*#REF!+ID$11*EW162/(EW162+EU162)</f>
        <v>#REF!</v>
      </c>
      <c r="IE162" s="82" t="e">
        <f t="shared" ca="1" si="599"/>
        <v>#REF!</v>
      </c>
      <c r="IF162" s="82" t="e">
        <f ca="1">IF$8+IF$9*IE162+IF$10*#REF!+IF$11*(EW162/(EW162+EU162))</f>
        <v>#REF!</v>
      </c>
      <c r="IG162" s="82" t="e">
        <f t="shared" ca="1" si="600"/>
        <v>#REF!</v>
      </c>
      <c r="IH162" s="184">
        <f t="shared" si="601"/>
        <v>4.64637395367671E-2</v>
      </c>
      <c r="II162" s="187">
        <f t="shared" si="602"/>
        <v>-25</v>
      </c>
      <c r="IJ162" s="187"/>
      <c r="IK162" s="82">
        <f t="shared" si="603"/>
        <v>2.0745622279887952</v>
      </c>
      <c r="IL162" s="187">
        <f t="shared" si="604"/>
        <v>1886.1932087377065</v>
      </c>
      <c r="IM162" s="186">
        <f t="shared" si="605"/>
        <v>1.2362422984973685E-5</v>
      </c>
    </row>
    <row r="163" spans="1:247" ht="14" x14ac:dyDescent="0.2">
      <c r="A163" s="189" t="s">
        <v>234</v>
      </c>
      <c r="F163" s="193">
        <v>49.952193986044534</v>
      </c>
      <c r="G163" s="193">
        <v>1.6748855939234604</v>
      </c>
      <c r="H163" s="193">
        <v>17.337603602553148</v>
      </c>
      <c r="I163" s="193">
        <v>8.4230034872756843</v>
      </c>
      <c r="J163" s="193">
        <v>0.16241314850166888</v>
      </c>
      <c r="K163" s="193">
        <v>4.5171156927026654</v>
      </c>
      <c r="L163" s="193">
        <v>10.658362870422019</v>
      </c>
      <c r="M163" s="193">
        <v>3.8370106333519272</v>
      </c>
      <c r="N163" s="193">
        <v>2.0301643562708609</v>
      </c>
      <c r="O163" s="193">
        <v>0.58874766331854955</v>
      </c>
      <c r="P163" s="193">
        <v>0.81849896563549951</v>
      </c>
      <c r="Q163" s="194">
        <v>1.5</v>
      </c>
      <c r="R163" s="176">
        <f t="shared" ca="1" si="411"/>
        <v>4.070166220235949</v>
      </c>
      <c r="T163" s="4">
        <v>49.500100000000003</v>
      </c>
      <c r="U163" s="4">
        <v>1.0043</v>
      </c>
      <c r="V163" s="4">
        <v>3.9329999999999998</v>
      </c>
      <c r="W163" s="4">
        <v>6.5622999999999996</v>
      </c>
      <c r="X163" s="4">
        <v>0.1545</v>
      </c>
      <c r="Y163" s="4">
        <v>14.5221</v>
      </c>
      <c r="Z163" s="4">
        <v>22.782499999999999</v>
      </c>
      <c r="AA163" s="4">
        <v>0.2198</v>
      </c>
      <c r="AB163" s="4">
        <v>8.3000000000000001E-3</v>
      </c>
      <c r="AC163" s="4">
        <v>0</v>
      </c>
      <c r="AE163" s="177">
        <f t="shared" ca="1" si="412"/>
        <v>1366.7754241461296</v>
      </c>
      <c r="AF163" s="178">
        <f t="shared" ca="1" si="413"/>
        <v>1093.6254241461297</v>
      </c>
      <c r="AG163" s="178">
        <f t="shared" ca="1" si="414"/>
        <v>2.067830908985036</v>
      </c>
      <c r="AH163" s="175"/>
      <c r="AI163" s="179">
        <f t="shared" ca="1" si="415"/>
        <v>1400.5636813544572</v>
      </c>
      <c r="AJ163" s="179">
        <f t="shared" ca="1" si="416"/>
        <v>1.2987877640460974</v>
      </c>
      <c r="AK163" s="179"/>
      <c r="AL163" s="179">
        <f t="shared" si="417"/>
        <v>1382.8537171918038</v>
      </c>
      <c r="AM163" s="179">
        <f t="shared" si="418"/>
        <v>0.39583708285582153</v>
      </c>
      <c r="AN163" s="180"/>
      <c r="AO163" s="179">
        <f t="shared" ca="1" si="419"/>
        <v>1354.5905216565843</v>
      </c>
      <c r="AP163" s="179">
        <f t="shared" ca="1" si="420"/>
        <v>1081.4405216565842</v>
      </c>
      <c r="AQ163" s="179">
        <f t="shared" ca="1" si="421"/>
        <v>-0.36971666296004368</v>
      </c>
      <c r="AR163" s="179"/>
      <c r="AS163" s="179">
        <f t="shared" ca="1" si="422"/>
        <v>1370.7722282219652</v>
      </c>
      <c r="AT163" s="179">
        <f t="shared" ca="1" si="423"/>
        <v>1097.6222282219651</v>
      </c>
      <c r="AU163" s="181">
        <f t="shared" ca="1" si="424"/>
        <v>0.21756620422346717</v>
      </c>
      <c r="AV163" s="80"/>
      <c r="AW163" s="181">
        <f t="shared" si="425"/>
        <v>1389.5421002357514</v>
      </c>
      <c r="AX163" s="181">
        <f t="shared" si="426"/>
        <v>1116.3921002357515</v>
      </c>
      <c r="AY163" s="181">
        <f t="shared" ca="1" si="427"/>
        <v>1400.5636813544572</v>
      </c>
      <c r="AZ163" s="181">
        <f t="shared" ca="1" si="428"/>
        <v>1127.4136813544574</v>
      </c>
      <c r="BA163" s="181">
        <f t="shared" ca="1" si="429"/>
        <v>1.2987877640460974</v>
      </c>
      <c r="BB163" s="181"/>
      <c r="BC163" s="181">
        <f t="shared" si="430"/>
        <v>1382.8537171918038</v>
      </c>
      <c r="BD163" s="181">
        <f t="shared" si="431"/>
        <v>0.39583708285582153</v>
      </c>
      <c r="BE163" s="181">
        <f t="shared" si="432"/>
        <v>1109.7037171918037</v>
      </c>
      <c r="BF163" s="181"/>
      <c r="BG163" s="181">
        <f t="shared" ca="1" si="433"/>
        <v>1.9517995918085718</v>
      </c>
      <c r="BH163" s="181">
        <f t="shared" ca="1" si="434"/>
        <v>4.1088932486636507</v>
      </c>
      <c r="BI163" s="181">
        <f t="shared" ca="1" si="435"/>
        <v>1089.5162901167337</v>
      </c>
      <c r="BJ163" s="181">
        <f t="shared" ca="1" si="436"/>
        <v>1106.9631878835557</v>
      </c>
      <c r="BK163" s="181">
        <f t="shared" ca="1" si="437"/>
        <v>1106.9631878835557</v>
      </c>
      <c r="BL163" s="181"/>
      <c r="BM163" s="181">
        <f t="shared" si="438"/>
        <v>1115.0871828142353</v>
      </c>
      <c r="BN163" s="180"/>
      <c r="BO163" s="182">
        <f t="shared" ca="1" si="439"/>
        <v>0.8782457579182732</v>
      </c>
      <c r="BP163" s="182">
        <f t="shared" ca="1" si="440"/>
        <v>0.84947450514379963</v>
      </c>
      <c r="BQ163" s="182">
        <f t="shared" ca="1" si="441"/>
        <v>5.8254717521284416E-2</v>
      </c>
      <c r="BR163" s="182">
        <f t="shared" ca="1" si="442"/>
        <v>9.9031621683052743E-3</v>
      </c>
      <c r="BS163" s="182">
        <f t="shared" ca="1" si="443"/>
        <v>1.771703026952906E-2</v>
      </c>
      <c r="BT163" s="182">
        <f t="shared" ca="1" si="444"/>
        <v>8.6146949094479272E-2</v>
      </c>
      <c r="BU163" s="182">
        <f t="shared" si="445"/>
        <v>0.32699407506955769</v>
      </c>
      <c r="BV163" s="181">
        <f t="shared" ca="1" si="446"/>
        <v>1.3484904392669552</v>
      </c>
      <c r="BW163" s="180"/>
      <c r="BX163" s="182">
        <f t="shared" si="447"/>
        <v>0.8398231368365533</v>
      </c>
      <c r="BY163" s="182">
        <f t="shared" si="448"/>
        <v>9.094818294406487E-2</v>
      </c>
      <c r="BZ163" s="182">
        <f t="shared" si="449"/>
        <v>2.2178119151824226E-2</v>
      </c>
      <c r="CA163" s="182">
        <f t="shared" si="450"/>
        <v>1.6045194357364196E-2</v>
      </c>
      <c r="CB163" s="182">
        <f t="shared" si="451"/>
        <v>5.7060451851020148E-2</v>
      </c>
      <c r="CC163" s="182">
        <f t="shared" si="452"/>
        <v>0</v>
      </c>
      <c r="CD163" s="182">
        <f t="shared" si="453"/>
        <v>1.0260550851408268</v>
      </c>
      <c r="CE163" s="182">
        <f t="shared" si="454"/>
        <v>0.24233764934412622</v>
      </c>
      <c r="CF163" s="180"/>
      <c r="CG163" s="181">
        <f t="shared" ca="1" si="455"/>
        <v>0.14895787215073142</v>
      </c>
      <c r="CH163" s="181">
        <f t="shared" ca="1" si="456"/>
        <v>0.32129818351334549</v>
      </c>
      <c r="CI163" s="181">
        <f t="shared" ca="1" si="457"/>
        <v>4.8359887920077949</v>
      </c>
      <c r="CJ163" s="181">
        <f t="shared" ca="1" si="458"/>
        <v>1117.9704082383591</v>
      </c>
      <c r="CK163" s="183">
        <f t="shared" ca="1" si="459"/>
        <v>0.26332586844443001</v>
      </c>
      <c r="CL163" s="79"/>
      <c r="CM163" s="181">
        <f t="shared" si="460"/>
        <v>-1.3334849935487774</v>
      </c>
      <c r="CN163" s="181">
        <f t="shared" si="461"/>
        <v>-1.7455439716389545</v>
      </c>
      <c r="CO163" s="181">
        <f t="shared" ca="1" si="462"/>
        <v>761.21487781104986</v>
      </c>
      <c r="CP163" s="184"/>
      <c r="CQ163" s="80">
        <f t="shared" si="463"/>
        <v>0.83136849370042654</v>
      </c>
      <c r="CR163" s="80">
        <f t="shared" si="464"/>
        <v>2.0967836195880014E-2</v>
      </c>
      <c r="CS163" s="80">
        <f t="shared" si="465"/>
        <v>0.34008304356671959</v>
      </c>
      <c r="CT163" s="80">
        <f t="shared" si="466"/>
        <v>0.11723626357445445</v>
      </c>
      <c r="CU163" s="80">
        <f t="shared" si="467"/>
        <v>2.289524560375949E-3</v>
      </c>
      <c r="CV163" s="80">
        <f t="shared" si="468"/>
        <v>0.11207500155572754</v>
      </c>
      <c r="CW163" s="80">
        <f t="shared" si="469"/>
        <v>0.19006521112644345</v>
      </c>
      <c r="CX163" s="80">
        <f t="shared" si="470"/>
        <v>0.12381667416981995</v>
      </c>
      <c r="CY163" s="80">
        <f t="shared" si="471"/>
        <v>4.3105107568704851E-2</v>
      </c>
      <c r="CZ163" s="80">
        <f t="shared" si="472"/>
        <v>7.7467715185910039E-3</v>
      </c>
      <c r="DA163" s="80">
        <f t="shared" si="473"/>
        <v>1.153327131946567E-2</v>
      </c>
      <c r="DB163" s="80">
        <f t="shared" si="474"/>
        <v>1.8002871988566087</v>
      </c>
      <c r="DC163" s="80"/>
      <c r="DD163" s="80">
        <f t="shared" si="475"/>
        <v>0.4617977032933645</v>
      </c>
      <c r="DE163" s="80">
        <f t="shared" si="476"/>
        <v>1.1646939560086314E-2</v>
      </c>
      <c r="DF163" s="80">
        <f t="shared" si="477"/>
        <v>0.18890488350009477</v>
      </c>
      <c r="DG163" s="80">
        <f t="shared" si="478"/>
        <v>6.5120867186587272E-2</v>
      </c>
      <c r="DH163" s="80">
        <f t="shared" si="479"/>
        <v>1.271755174302224E-3</v>
      </c>
      <c r="DI163" s="80">
        <f t="shared" si="480"/>
        <v>6.225395682805953E-2</v>
      </c>
      <c r="DJ163" s="80">
        <f t="shared" si="481"/>
        <v>0.10557493895816007</v>
      </c>
      <c r="DK163" s="80">
        <f t="shared" si="482"/>
        <v>6.8776067645461181E-2</v>
      </c>
      <c r="DL163" s="80">
        <f t="shared" si="483"/>
        <v>2.3943461685491958E-2</v>
      </c>
      <c r="DM163" s="80">
        <f t="shared" si="484"/>
        <v>4.3030753779236463E-3</v>
      </c>
      <c r="DN163" s="80">
        <f t="shared" si="485"/>
        <v>6.4063507904686739E-3</v>
      </c>
      <c r="DO163" s="80">
        <f t="shared" si="486"/>
        <v>1.0000000000000002</v>
      </c>
      <c r="DP163" s="80">
        <f t="shared" si="487"/>
        <v>48.874616557586734</v>
      </c>
      <c r="DQ163" s="80">
        <f t="shared" si="488"/>
        <v>0.82384416561397911</v>
      </c>
      <c r="DR163" s="80">
        <f t="shared" si="489"/>
        <v>1.2572797788649804E-2</v>
      </c>
      <c r="DS163" s="80">
        <f t="shared" si="490"/>
        <v>3.8573572248212548E-2</v>
      </c>
      <c r="DT163" s="80">
        <f t="shared" si="491"/>
        <v>9.1337909763050049E-2</v>
      </c>
      <c r="DU163" s="80">
        <f t="shared" si="492"/>
        <v>2.1779735682819381E-3</v>
      </c>
      <c r="DV163" s="80">
        <f t="shared" si="493"/>
        <v>0.36031053681483904</v>
      </c>
      <c r="DW163" s="80">
        <f t="shared" si="494"/>
        <v>0.4062688355736892</v>
      </c>
      <c r="DX163" s="80">
        <f t="shared" si="495"/>
        <v>3.5463681995001523E-3</v>
      </c>
      <c r="DY163" s="80">
        <f t="shared" si="496"/>
        <v>8.8114144974308888E-5</v>
      </c>
      <c r="DZ163" s="80">
        <f t="shared" si="497"/>
        <v>0</v>
      </c>
      <c r="EA163" s="80">
        <f t="shared" si="498"/>
        <v>1.7387202737151759</v>
      </c>
      <c r="EB163" s="80"/>
      <c r="EC163" s="80">
        <f t="shared" si="499"/>
        <v>1.6476883312279582</v>
      </c>
      <c r="ED163" s="80">
        <f t="shared" si="500"/>
        <v>2.5145595577299607E-2</v>
      </c>
      <c r="EE163" s="80">
        <f t="shared" si="501"/>
        <v>0.11572071674463764</v>
      </c>
      <c r="EF163" s="80">
        <f t="shared" si="502"/>
        <v>9.1337909763050049E-2</v>
      </c>
      <c r="EG163" s="80">
        <f t="shared" si="503"/>
        <v>2.1779735682819381E-3</v>
      </c>
      <c r="EH163" s="80">
        <f t="shared" si="504"/>
        <v>0.36031053681483904</v>
      </c>
      <c r="EI163" s="80">
        <f t="shared" si="505"/>
        <v>0.4062688355736892</v>
      </c>
      <c r="EJ163" s="80">
        <f t="shared" si="506"/>
        <v>3.5463681995001523E-3</v>
      </c>
      <c r="EK163" s="80">
        <f t="shared" si="507"/>
        <v>8.8114144974308888E-5</v>
      </c>
      <c r="EL163" s="80">
        <f t="shared" si="508"/>
        <v>0</v>
      </c>
      <c r="EM163" s="80">
        <f t="shared" si="509"/>
        <v>2.6522843816142303</v>
      </c>
      <c r="EN163" s="80">
        <f t="shared" si="510"/>
        <v>2.2622008565869876</v>
      </c>
      <c r="EO163" s="80"/>
      <c r="EP163" s="80">
        <f t="shared" si="511"/>
        <v>1.8637009771461355</v>
      </c>
      <c r="EQ163" s="80">
        <f t="shared" si="512"/>
        <v>2.8442193927178568E-2</v>
      </c>
      <c r="ER163" s="80">
        <f t="shared" si="513"/>
        <v>0.13629902285386453</v>
      </c>
      <c r="ES163" s="80">
        <f t="shared" si="514"/>
        <v>3.8223313509188422E-2</v>
      </c>
      <c r="ET163" s="80">
        <f t="shared" si="515"/>
        <v>0.17452233636305295</v>
      </c>
      <c r="EU163" s="80">
        <f t="shared" si="516"/>
        <v>0.2066246977048368</v>
      </c>
      <c r="EV163" s="80">
        <f t="shared" si="517"/>
        <v>4.9270136717912182E-3</v>
      </c>
      <c r="EW163" s="80">
        <f t="shared" si="518"/>
        <v>0.81509480501984621</v>
      </c>
      <c r="EX163" s="80">
        <f t="shared" si="519"/>
        <v>0.91906170783939767</v>
      </c>
      <c r="EY163" s="80">
        <f t="shared" si="520"/>
        <v>1.6045194357364196E-2</v>
      </c>
      <c r="EZ163" s="80">
        <f t="shared" si="521"/>
        <v>3.9866378847662313E-4</v>
      </c>
      <c r="FA163" s="80">
        <f t="shared" si="522"/>
        <v>0</v>
      </c>
      <c r="FB163" s="80">
        <f t="shared" si="523"/>
        <v>4.0288175898180789</v>
      </c>
      <c r="FC163" s="80">
        <f t="shared" si="524"/>
        <v>5.7236515847683175E-2</v>
      </c>
      <c r="FD163" s="80">
        <f t="shared" si="525"/>
        <v>8.5834384433514543E-2</v>
      </c>
      <c r="FE163" s="80">
        <f t="shared" si="526"/>
        <v>1.6045194357364196E-2</v>
      </c>
      <c r="FF163" s="80">
        <f t="shared" si="527"/>
        <v>2.2178119151824226E-2</v>
      </c>
      <c r="FG163" s="80">
        <f t="shared" si="528"/>
        <v>5.7060451851020148E-2</v>
      </c>
      <c r="FH163" s="80">
        <f t="shared" si="529"/>
        <v>0</v>
      </c>
      <c r="FI163" s="184">
        <f t="shared" si="530"/>
        <v>0.8398231368365533</v>
      </c>
      <c r="FJ163" s="80">
        <f t="shared" si="531"/>
        <v>9.094818294406487E-2</v>
      </c>
      <c r="FK163" s="80">
        <f t="shared" si="532"/>
        <v>1.0260550851408268</v>
      </c>
      <c r="FL163" s="80">
        <f t="shared" si="533"/>
        <v>0.8398231368365533</v>
      </c>
      <c r="FM163" s="80">
        <f t="shared" si="534"/>
        <v>1.7563219207341534</v>
      </c>
      <c r="FN163" s="80">
        <f t="shared" si="535"/>
        <v>-3.9233262548930292</v>
      </c>
      <c r="FO163" s="80">
        <f t="shared" si="536"/>
        <v>-3.9233262548930292</v>
      </c>
      <c r="FP163" s="80">
        <f t="shared" si="537"/>
        <v>0.48874616557586731</v>
      </c>
      <c r="FQ163" s="185">
        <f t="shared" ca="1" si="538"/>
        <v>1400.5636813544572</v>
      </c>
      <c r="FR163" s="185">
        <f t="shared" ca="1" si="539"/>
        <v>1.2987877640460974</v>
      </c>
      <c r="FS163" s="80">
        <f t="shared" ca="1" si="540"/>
        <v>0.14005636813544572</v>
      </c>
      <c r="FT163" s="184">
        <f t="shared" ca="1" si="541"/>
        <v>-0.42616003691036486</v>
      </c>
      <c r="FU163" s="184">
        <f t="shared" ca="1" si="542"/>
        <v>5.682219977498149</v>
      </c>
      <c r="FV163" s="80">
        <f t="shared" si="543"/>
        <v>172.58408829419574</v>
      </c>
      <c r="FW163" s="80">
        <f t="shared" si="544"/>
        <v>5.8336305699359534E-2</v>
      </c>
      <c r="FX163" s="184">
        <f t="shared" si="545"/>
        <v>79.7767687556303</v>
      </c>
      <c r="FY163" s="184">
        <f t="shared" si="546"/>
        <v>313.15138418729282</v>
      </c>
      <c r="FZ163" s="184">
        <f t="shared" si="547"/>
        <v>1.6611494615586205E-3</v>
      </c>
      <c r="GA163" s="184">
        <f t="shared" si="548"/>
        <v>0.24233764934412622</v>
      </c>
      <c r="GB163" s="80">
        <f t="shared" si="549"/>
        <v>0.94003391586855312</v>
      </c>
      <c r="GC163" s="80">
        <f t="shared" si="550"/>
        <v>0.12390202328405016</v>
      </c>
      <c r="GD163" s="80">
        <f t="shared" si="551"/>
        <v>0.13129067552341347</v>
      </c>
      <c r="GE163" s="80">
        <f t="shared" si="552"/>
        <v>0.93333449256363299</v>
      </c>
      <c r="GF163" s="80">
        <f t="shared" si="553"/>
        <v>3.1148494313366859E-2</v>
      </c>
      <c r="GG163" s="80">
        <f t="shared" si="554"/>
        <v>0.14938818185715363</v>
      </c>
      <c r="GH163" s="80">
        <f t="shared" si="555"/>
        <v>0.86870932447658655</v>
      </c>
      <c r="GI163" s="80">
        <f t="shared" si="556"/>
        <v>0.30849562586116963</v>
      </c>
      <c r="GJ163" s="80">
        <f t="shared" si="557"/>
        <v>-8.9582242814899623E-3</v>
      </c>
      <c r="GK163" s="80">
        <f t="shared" si="558"/>
        <v>2.0366266763154756E-2</v>
      </c>
      <c r="GL163" s="80">
        <f t="shared" si="559"/>
        <v>2.0366266763154756E-2</v>
      </c>
      <c r="GM163" s="80">
        <f t="shared" si="560"/>
        <v>0.12902191509399888</v>
      </c>
      <c r="GN163" s="80">
        <f t="shared" si="561"/>
        <v>3.9599817368292128E-2</v>
      </c>
      <c r="GO163" s="80">
        <f t="shared" si="562"/>
        <v>0.77549498765155411</v>
      </c>
      <c r="GP163" s="80">
        <f t="shared" si="563"/>
        <v>0.91906170783939767</v>
      </c>
      <c r="GQ163" s="80">
        <f t="shared" si="564"/>
        <v>1.6045194357364196E-2</v>
      </c>
      <c r="GR163" s="80">
        <f t="shared" si="565"/>
        <v>440.74284945388888</v>
      </c>
      <c r="GS163" s="80">
        <f t="shared" si="566"/>
        <v>11.827270105549532</v>
      </c>
      <c r="GT163" s="80">
        <f t="shared" si="567"/>
        <v>2.2091820692704354</v>
      </c>
      <c r="GU163" s="80">
        <f t="shared" si="568"/>
        <v>9.0852612598746643E-6</v>
      </c>
      <c r="GV163" s="80">
        <f t="shared" si="569"/>
        <v>1852.5524870866777</v>
      </c>
      <c r="GW163" s="80">
        <f t="shared" si="570"/>
        <v>-8.0562931601954879E-3</v>
      </c>
      <c r="GX163" s="184">
        <f t="shared" ca="1" si="571"/>
        <v>17.8106137920078</v>
      </c>
      <c r="GY163" s="81" t="e">
        <f>#REF!</f>
        <v>#REF!</v>
      </c>
      <c r="GZ163" s="81" t="e">
        <f>#REF!</f>
        <v>#REF!</v>
      </c>
      <c r="HA163" s="81">
        <f t="shared" si="572"/>
        <v>5.8671749896227876</v>
      </c>
      <c r="HB163" s="81">
        <f t="shared" si="573"/>
        <v>4.7595286485956976</v>
      </c>
      <c r="HC163" s="81" t="e">
        <f t="shared" si="574"/>
        <v>#REF!</v>
      </c>
      <c r="HD163" s="80">
        <f t="shared" si="575"/>
        <v>440.74284945388888</v>
      </c>
      <c r="HE163" s="80">
        <f t="shared" si="576"/>
        <v>11.827270105549532</v>
      </c>
      <c r="HF163" s="81">
        <f t="shared" si="577"/>
        <v>-1.6210568030425918</v>
      </c>
      <c r="HG163" s="81"/>
      <c r="HH163" s="82">
        <f t="shared" si="578"/>
        <v>0.15431519552894485</v>
      </c>
      <c r="HI163" s="82">
        <f t="shared" si="579"/>
        <v>0.81509480501984621</v>
      </c>
      <c r="HJ163" s="82">
        <f t="shared" si="580"/>
        <v>1.6045194357364196E-2</v>
      </c>
      <c r="HK163" s="82">
        <f t="shared" si="581"/>
        <v>0</v>
      </c>
      <c r="HL163" s="82">
        <f t="shared" si="582"/>
        <v>4.1191321490318983E-2</v>
      </c>
      <c r="HM163" s="82">
        <f t="shared" si="583"/>
        <v>0</v>
      </c>
      <c r="HN163" s="82">
        <f t="shared" si="584"/>
        <v>0</v>
      </c>
      <c r="HO163" s="82">
        <f t="shared" si="585"/>
        <v>3.8223313509188422E-2</v>
      </c>
      <c r="HP163" s="82">
        <f t="shared" si="586"/>
        <v>9.5107701363545558E-2</v>
      </c>
      <c r="HQ163" s="82">
        <f t="shared" si="587"/>
        <v>0.15918465400768067</v>
      </c>
      <c r="HR163" s="82">
        <f t="shared" si="588"/>
        <v>0.65815887780598792</v>
      </c>
      <c r="HS163" s="82">
        <f t="shared" si="589"/>
        <v>0.12460380717954524</v>
      </c>
      <c r="HT163" s="82">
        <f t="shared" si="590"/>
        <v>5.4563112481943093E-2</v>
      </c>
      <c r="HU163" s="82">
        <f t="shared" si="591"/>
        <v>1.0329985321295046E-2</v>
      </c>
      <c r="HV163" s="82">
        <f t="shared" si="592"/>
        <v>1.6045194357364196E-2</v>
      </c>
      <c r="HW163" s="82"/>
      <c r="HX163" s="186">
        <f t="shared" si="593"/>
        <v>-8.7987999748480725E-7</v>
      </c>
      <c r="HY163" s="186">
        <f t="shared" si="594"/>
        <v>1.6654117166541304E-12</v>
      </c>
      <c r="HZ163" s="186">
        <f t="shared" si="595"/>
        <v>2.7243002352244565E-5</v>
      </c>
      <c r="IA163" s="186">
        <f t="shared" si="596"/>
        <v>7.7577568526139819E-9</v>
      </c>
      <c r="IB163" s="82">
        <f t="shared" si="597"/>
        <v>2.2091820692704354</v>
      </c>
      <c r="IC163" s="82" t="e">
        <f t="shared" ca="1" si="598"/>
        <v>#REF!</v>
      </c>
      <c r="ID163" s="82" t="e">
        <f ca="1">ID$8+ID$9*IE163+ID$10*#REF!+ID$11*EW163/(EW163+EU163)</f>
        <v>#REF!</v>
      </c>
      <c r="IE163" s="82" t="e">
        <f t="shared" ca="1" si="599"/>
        <v>#REF!</v>
      </c>
      <c r="IF163" s="82" t="e">
        <f ca="1">IF$8+IF$9*IE163+IF$10*#REF!+IF$11*(EW163/(EW163+EU163))</f>
        <v>#REF!</v>
      </c>
      <c r="IG163" s="82" t="e">
        <f t="shared" ca="1" si="600"/>
        <v>#REF!</v>
      </c>
      <c r="IH163" s="184">
        <f t="shared" si="601"/>
        <v>5.8336305699359534E-2</v>
      </c>
      <c r="II163" s="187">
        <f t="shared" si="602"/>
        <v>-25</v>
      </c>
      <c r="IJ163" s="187"/>
      <c r="IK163" s="82">
        <f t="shared" si="603"/>
        <v>2.0757453986118293</v>
      </c>
      <c r="IL163" s="187">
        <f t="shared" si="604"/>
        <v>1852.5524870866777</v>
      </c>
      <c r="IM163" s="186">
        <f t="shared" si="605"/>
        <v>1.2561318320167113E-5</v>
      </c>
    </row>
    <row r="164" spans="1:247" ht="14" x14ac:dyDescent="0.2">
      <c r="A164" s="189" t="s">
        <v>234</v>
      </c>
      <c r="F164" s="193">
        <v>49.952193986044534</v>
      </c>
      <c r="G164" s="193">
        <v>1.6748855939234604</v>
      </c>
      <c r="H164" s="193">
        <v>17.337603602553148</v>
      </c>
      <c r="I164" s="193">
        <v>8.4230034872756843</v>
      </c>
      <c r="J164" s="193">
        <v>0.16241314850166888</v>
      </c>
      <c r="K164" s="193">
        <v>4.5171156927026654</v>
      </c>
      <c r="L164" s="193">
        <v>10.658362870422019</v>
      </c>
      <c r="M164" s="193">
        <v>3.8370106333519272</v>
      </c>
      <c r="N164" s="193">
        <v>2.0301643562708609</v>
      </c>
      <c r="O164" s="193">
        <v>0.58874766331854955</v>
      </c>
      <c r="P164" s="193">
        <v>0.81849896563549951</v>
      </c>
      <c r="Q164" s="194">
        <v>1.5</v>
      </c>
      <c r="R164" s="176">
        <f t="shared" ca="1" si="411"/>
        <v>6.5278928672970027</v>
      </c>
      <c r="T164" s="4">
        <v>49.143000000000001</v>
      </c>
      <c r="U164" s="4">
        <v>1.1117999999999999</v>
      </c>
      <c r="V164" s="4">
        <v>4.0708000000000002</v>
      </c>
      <c r="W164" s="4">
        <v>6.3468999999999998</v>
      </c>
      <c r="X164" s="4">
        <v>0.1091</v>
      </c>
      <c r="Y164" s="4">
        <v>14.6441</v>
      </c>
      <c r="Z164" s="4">
        <v>22.902000000000001</v>
      </c>
      <c r="AA164" s="4">
        <v>0.26700000000000002</v>
      </c>
      <c r="AB164" s="4">
        <v>1.72E-2</v>
      </c>
      <c r="AC164" s="4">
        <v>0</v>
      </c>
      <c r="AE164" s="177">
        <f t="shared" ca="1" si="412"/>
        <v>1376.7793114105737</v>
      </c>
      <c r="AF164" s="178">
        <f t="shared" ca="1" si="413"/>
        <v>1103.6293114105738</v>
      </c>
      <c r="AG164" s="178">
        <f t="shared" ca="1" si="414"/>
        <v>3.1692377834163339</v>
      </c>
      <c r="AH164" s="175"/>
      <c r="AI164" s="179">
        <f t="shared" ca="1" si="415"/>
        <v>1412.2427249247637</v>
      </c>
      <c r="AJ164" s="179">
        <f t="shared" ca="1" si="416"/>
        <v>2.7280135508758585</v>
      </c>
      <c r="AK164" s="179"/>
      <c r="AL164" s="179">
        <f t="shared" si="417"/>
        <v>1389.7960815143797</v>
      </c>
      <c r="AM164" s="179">
        <f t="shared" si="418"/>
        <v>1.4259322595683144</v>
      </c>
      <c r="AN164" s="180"/>
      <c r="AO164" s="179">
        <f t="shared" ca="1" si="419"/>
        <v>1365.8166290501308</v>
      </c>
      <c r="AP164" s="179">
        <f t="shared" ca="1" si="420"/>
        <v>1092.6666290501307</v>
      </c>
      <c r="AQ164" s="179">
        <f t="shared" ca="1" si="421"/>
        <v>1.0100205426879212</v>
      </c>
      <c r="AR164" s="179"/>
      <c r="AS164" s="179">
        <f t="shared" ca="1" si="422"/>
        <v>1383.173777484478</v>
      </c>
      <c r="AT164" s="179">
        <f t="shared" ca="1" si="423"/>
        <v>1110.0237774844782</v>
      </c>
      <c r="AU164" s="181">
        <f t="shared" ca="1" si="424"/>
        <v>1.6523200746755373</v>
      </c>
      <c r="AV164" s="80"/>
      <c r="AW164" s="181">
        <f t="shared" si="425"/>
        <v>1399.1660710680558</v>
      </c>
      <c r="AX164" s="181">
        <f t="shared" si="426"/>
        <v>1126.0160710680557</v>
      </c>
      <c r="AY164" s="181">
        <f t="shared" ca="1" si="427"/>
        <v>1412.2427249247637</v>
      </c>
      <c r="AZ164" s="181">
        <f t="shared" ca="1" si="428"/>
        <v>1139.0927249247638</v>
      </c>
      <c r="BA164" s="181">
        <f t="shared" ca="1" si="429"/>
        <v>2.7280135508758585</v>
      </c>
      <c r="BB164" s="181"/>
      <c r="BC164" s="181">
        <f t="shared" si="430"/>
        <v>1389.7960815143797</v>
      </c>
      <c r="BD164" s="181">
        <f t="shared" si="431"/>
        <v>1.4259322595683144</v>
      </c>
      <c r="BE164" s="181">
        <f t="shared" si="432"/>
        <v>1116.6460815143796</v>
      </c>
      <c r="BF164" s="181"/>
      <c r="BG164" s="181">
        <f t="shared" ca="1" si="433"/>
        <v>3.2055276711953504</v>
      </c>
      <c r="BH164" s="181">
        <f t="shared" ca="1" si="434"/>
        <v>5.2242550188586598</v>
      </c>
      <c r="BI164" s="181">
        <f t="shared" ca="1" si="435"/>
        <v>1100.8596488112639</v>
      </c>
      <c r="BJ164" s="181">
        <f t="shared" ca="1" si="436"/>
        <v>1119.3547071002081</v>
      </c>
      <c r="BK164" s="181">
        <f t="shared" ca="1" si="437"/>
        <v>1119.3547071002081</v>
      </c>
      <c r="BL164" s="181"/>
      <c r="BM164" s="181">
        <f t="shared" si="438"/>
        <v>1120.247970156649</v>
      </c>
      <c r="BN164" s="180"/>
      <c r="BO164" s="182">
        <f t="shared" ca="1" si="439"/>
        <v>0.85338313715238723</v>
      </c>
      <c r="BP164" s="182">
        <f t="shared" ca="1" si="440"/>
        <v>0.81630813688944159</v>
      </c>
      <c r="BQ164" s="182">
        <f t="shared" ca="1" si="441"/>
        <v>5.5536026678759703E-2</v>
      </c>
      <c r="BR164" s="182">
        <f t="shared" ca="1" si="442"/>
        <v>9.8575048025414756E-3</v>
      </c>
      <c r="BS164" s="182">
        <f t="shared" ca="1" si="443"/>
        <v>1.7721262715279858E-2</v>
      </c>
      <c r="BT164" s="182">
        <f t="shared" ca="1" si="444"/>
        <v>8.6341121562713175E-2</v>
      </c>
      <c r="BU164" s="182">
        <f t="shared" si="445"/>
        <v>0.32699407506955769</v>
      </c>
      <c r="BV164" s="181">
        <f t="shared" ca="1" si="446"/>
        <v>1.3127581277182934</v>
      </c>
      <c r="BW164" s="180"/>
      <c r="BX164" s="182">
        <f t="shared" si="447"/>
        <v>0.84418922098098115</v>
      </c>
      <c r="BY164" s="182">
        <f t="shared" si="448"/>
        <v>8.9330923578071042E-2</v>
      </c>
      <c r="BZ164" s="182">
        <f t="shared" si="449"/>
        <v>1.3501104238215888E-2</v>
      </c>
      <c r="CA164" s="182">
        <f t="shared" si="450"/>
        <v>1.9511087844592063E-2</v>
      </c>
      <c r="CB164" s="182">
        <f t="shared" si="451"/>
        <v>6.7156120987496765E-2</v>
      </c>
      <c r="CC164" s="182">
        <f t="shared" si="452"/>
        <v>0</v>
      </c>
      <c r="CD164" s="182">
        <f t="shared" si="453"/>
        <v>1.033688457629357</v>
      </c>
      <c r="CE164" s="182">
        <f t="shared" si="454"/>
        <v>0.23243054645155709</v>
      </c>
      <c r="CF164" s="180"/>
      <c r="CG164" s="181">
        <f t="shared" ca="1" si="455"/>
        <v>0.11972558127217781</v>
      </c>
      <c r="CH164" s="181">
        <f t="shared" ca="1" si="456"/>
        <v>0.55748383324362294</v>
      </c>
      <c r="CI164" s="181">
        <f t="shared" ca="1" si="457"/>
        <v>6.0345360656492328</v>
      </c>
      <c r="CJ164" s="181">
        <f t="shared" ca="1" si="458"/>
        <v>1120.6624541037877</v>
      </c>
      <c r="CK164" s="183">
        <f t="shared" ca="1" si="459"/>
        <v>0.26601226676768247</v>
      </c>
      <c r="CL164" s="79"/>
      <c r="CM164" s="181">
        <f t="shared" si="460"/>
        <v>-1.1469990871028326</v>
      </c>
      <c r="CN164" s="181">
        <f t="shared" si="461"/>
        <v>-1.5737374732216747</v>
      </c>
      <c r="CO164" s="181">
        <f t="shared" ca="1" si="462"/>
        <v>719.55695382066028</v>
      </c>
      <c r="CP164" s="184"/>
      <c r="CQ164" s="80">
        <f t="shared" si="463"/>
        <v>0.83136849370042654</v>
      </c>
      <c r="CR164" s="80">
        <f t="shared" si="464"/>
        <v>2.0967836195880014E-2</v>
      </c>
      <c r="CS164" s="80">
        <f t="shared" si="465"/>
        <v>0.34008304356671959</v>
      </c>
      <c r="CT164" s="80">
        <f t="shared" si="466"/>
        <v>0.11723626357445445</v>
      </c>
      <c r="CU164" s="80">
        <f t="shared" si="467"/>
        <v>2.289524560375949E-3</v>
      </c>
      <c r="CV164" s="80">
        <f t="shared" si="468"/>
        <v>0.11207500155572754</v>
      </c>
      <c r="CW164" s="80">
        <f t="shared" si="469"/>
        <v>0.19006521112644345</v>
      </c>
      <c r="CX164" s="80">
        <f t="shared" si="470"/>
        <v>0.12381667416981995</v>
      </c>
      <c r="CY164" s="80">
        <f t="shared" si="471"/>
        <v>4.3105107568704851E-2</v>
      </c>
      <c r="CZ164" s="80">
        <f t="shared" si="472"/>
        <v>7.7467715185910039E-3</v>
      </c>
      <c r="DA164" s="80">
        <f t="shared" si="473"/>
        <v>1.153327131946567E-2</v>
      </c>
      <c r="DB164" s="80">
        <f t="shared" si="474"/>
        <v>1.8002871988566087</v>
      </c>
      <c r="DC164" s="80"/>
      <c r="DD164" s="80">
        <f t="shared" si="475"/>
        <v>0.4617977032933645</v>
      </c>
      <c r="DE164" s="80">
        <f t="shared" si="476"/>
        <v>1.1646939560086314E-2</v>
      </c>
      <c r="DF164" s="80">
        <f t="shared" si="477"/>
        <v>0.18890488350009477</v>
      </c>
      <c r="DG164" s="80">
        <f t="shared" si="478"/>
        <v>6.5120867186587272E-2</v>
      </c>
      <c r="DH164" s="80">
        <f t="shared" si="479"/>
        <v>1.271755174302224E-3</v>
      </c>
      <c r="DI164" s="80">
        <f t="shared" si="480"/>
        <v>6.225395682805953E-2</v>
      </c>
      <c r="DJ164" s="80">
        <f t="shared" si="481"/>
        <v>0.10557493895816007</v>
      </c>
      <c r="DK164" s="80">
        <f t="shared" si="482"/>
        <v>6.8776067645461181E-2</v>
      </c>
      <c r="DL164" s="80">
        <f t="shared" si="483"/>
        <v>2.3943461685491958E-2</v>
      </c>
      <c r="DM164" s="80">
        <f t="shared" si="484"/>
        <v>4.3030753779236463E-3</v>
      </c>
      <c r="DN164" s="80">
        <f t="shared" si="485"/>
        <v>6.4063507904686739E-3</v>
      </c>
      <c r="DO164" s="80">
        <f t="shared" si="486"/>
        <v>1.0000000000000002</v>
      </c>
      <c r="DP164" s="80">
        <f t="shared" si="487"/>
        <v>48.874616557586734</v>
      </c>
      <c r="DQ164" s="80">
        <f t="shared" si="488"/>
        <v>0.81790084930672413</v>
      </c>
      <c r="DR164" s="80">
        <f t="shared" si="489"/>
        <v>1.3918586658788062E-2</v>
      </c>
      <c r="DS164" s="80">
        <f t="shared" si="490"/>
        <v>3.9925069389276292E-2</v>
      </c>
      <c r="DT164" s="80">
        <f t="shared" si="491"/>
        <v>8.8339847229645455E-2</v>
      </c>
      <c r="DU164" s="80">
        <f t="shared" si="492"/>
        <v>1.5379735682819384E-3</v>
      </c>
      <c r="DV164" s="80">
        <f t="shared" si="493"/>
        <v>0.36333750161272715</v>
      </c>
      <c r="DW164" s="80">
        <f t="shared" si="494"/>
        <v>0.40839981882184273</v>
      </c>
      <c r="DX164" s="80">
        <f t="shared" si="495"/>
        <v>4.3079176945702491E-3</v>
      </c>
      <c r="DY164" s="80">
        <f t="shared" si="496"/>
        <v>1.8259798717567625E-4</v>
      </c>
      <c r="DZ164" s="80">
        <f t="shared" si="497"/>
        <v>0</v>
      </c>
      <c r="EA164" s="80">
        <f t="shared" si="498"/>
        <v>1.7378501622690317</v>
      </c>
      <c r="EB164" s="80"/>
      <c r="EC164" s="80">
        <f t="shared" si="499"/>
        <v>1.6358016986134483</v>
      </c>
      <c r="ED164" s="80">
        <f t="shared" si="500"/>
        <v>2.7837173317576125E-2</v>
      </c>
      <c r="EE164" s="80">
        <f t="shared" si="501"/>
        <v>0.11977520816782888</v>
      </c>
      <c r="EF164" s="80">
        <f t="shared" si="502"/>
        <v>8.8339847229645455E-2</v>
      </c>
      <c r="EG164" s="80">
        <f t="shared" si="503"/>
        <v>1.5379735682819384E-3</v>
      </c>
      <c r="EH164" s="80">
        <f t="shared" si="504"/>
        <v>0.36333750161272715</v>
      </c>
      <c r="EI164" s="80">
        <f t="shared" si="505"/>
        <v>0.40839981882184273</v>
      </c>
      <c r="EJ164" s="80">
        <f t="shared" si="506"/>
        <v>4.3079176945702491E-3</v>
      </c>
      <c r="EK164" s="80">
        <f t="shared" si="507"/>
        <v>1.8259798717567625E-4</v>
      </c>
      <c r="EL164" s="80">
        <f t="shared" si="508"/>
        <v>0</v>
      </c>
      <c r="EM164" s="80">
        <f t="shared" si="509"/>
        <v>2.6495197370130965</v>
      </c>
      <c r="EN164" s="80">
        <f t="shared" si="510"/>
        <v>2.2645613528299382</v>
      </c>
      <c r="EO164" s="80"/>
      <c r="EP164" s="80">
        <f t="shared" si="511"/>
        <v>1.8521866537867906</v>
      </c>
      <c r="EQ164" s="80">
        <f t="shared" si="512"/>
        <v>3.1519493433505824E-2</v>
      </c>
      <c r="ER164" s="80">
        <f t="shared" si="513"/>
        <v>0.14781334621320941</v>
      </c>
      <c r="ES164" s="80">
        <f t="shared" si="514"/>
        <v>3.3012192082807951E-2</v>
      </c>
      <c r="ET164" s="80">
        <f t="shared" si="515"/>
        <v>0.18082553829601736</v>
      </c>
      <c r="EU164" s="80">
        <f t="shared" si="516"/>
        <v>0.20005100395115599</v>
      </c>
      <c r="EV164" s="80">
        <f t="shared" si="517"/>
        <v>3.4828355044052338E-3</v>
      </c>
      <c r="EW164" s="80">
        <f t="shared" si="518"/>
        <v>0.82280006418596729</v>
      </c>
      <c r="EX164" s="80">
        <f t="shared" si="519"/>
        <v>0.92484644620669387</v>
      </c>
      <c r="EY164" s="80">
        <f t="shared" si="520"/>
        <v>1.9511087844592063E-2</v>
      </c>
      <c r="EZ164" s="80">
        <f t="shared" si="521"/>
        <v>8.270086897251462E-4</v>
      </c>
      <c r="FA164" s="80">
        <f t="shared" si="522"/>
        <v>0</v>
      </c>
      <c r="FB164" s="80">
        <f t="shared" si="523"/>
        <v>4.036050131898854</v>
      </c>
      <c r="FC164" s="80">
        <f t="shared" si="524"/>
        <v>7.1273255107981881E-2</v>
      </c>
      <c r="FD164" s="80">
        <f t="shared" si="525"/>
        <v>0.10718439282188008</v>
      </c>
      <c r="FE164" s="80">
        <f t="shared" si="526"/>
        <v>1.9511087844592063E-2</v>
      </c>
      <c r="FF164" s="80">
        <f t="shared" si="527"/>
        <v>1.3501104238215888E-2</v>
      </c>
      <c r="FG164" s="80">
        <f t="shared" si="528"/>
        <v>6.7156120987496765E-2</v>
      </c>
      <c r="FH164" s="80">
        <f t="shared" si="529"/>
        <v>0</v>
      </c>
      <c r="FI164" s="184">
        <f t="shared" si="530"/>
        <v>0.84418922098098115</v>
      </c>
      <c r="FJ164" s="80">
        <f t="shared" si="531"/>
        <v>8.9330923578071042E-2</v>
      </c>
      <c r="FK164" s="80">
        <f t="shared" si="532"/>
        <v>1.0336884576293568</v>
      </c>
      <c r="FL164" s="80">
        <f t="shared" si="533"/>
        <v>0.84418922098098115</v>
      </c>
      <c r="FM164" s="80">
        <f t="shared" si="534"/>
        <v>1.9518954443677345</v>
      </c>
      <c r="FN164" s="80">
        <f t="shared" si="535"/>
        <v>-3.7329380779192021</v>
      </c>
      <c r="FO164" s="80">
        <f t="shared" si="536"/>
        <v>-3.7329380779192021</v>
      </c>
      <c r="FP164" s="80">
        <f t="shared" si="537"/>
        <v>0.48874616557586731</v>
      </c>
      <c r="FQ164" s="185">
        <f t="shared" ca="1" si="538"/>
        <v>1412.2427249247637</v>
      </c>
      <c r="FR164" s="185">
        <f t="shared" ca="1" si="539"/>
        <v>2.7280135508758585</v>
      </c>
      <c r="FS164" s="80">
        <f t="shared" ca="1" si="540"/>
        <v>0.14122427249247638</v>
      </c>
      <c r="FT164" s="184">
        <f t="shared" ca="1" si="541"/>
        <v>-0.7391615481488546</v>
      </c>
      <c r="FU164" s="184">
        <f t="shared" ca="1" si="542"/>
        <v>5.6797903442381292</v>
      </c>
      <c r="FV164" s="80">
        <f t="shared" si="543"/>
        <v>172.5376921668138</v>
      </c>
      <c r="FW164" s="80">
        <f t="shared" si="544"/>
        <v>4.9302018945436392E-2</v>
      </c>
      <c r="FX164" s="184">
        <f t="shared" si="545"/>
        <v>80.441824799039352</v>
      </c>
      <c r="FY164" s="184">
        <f t="shared" si="546"/>
        <v>312.81677982981336</v>
      </c>
      <c r="FZ164" s="184">
        <f t="shared" si="547"/>
        <v>1.6611494615586205E-3</v>
      </c>
      <c r="GA164" s="184">
        <f t="shared" si="548"/>
        <v>0.23243054645155709</v>
      </c>
      <c r="GB164" s="80">
        <f t="shared" si="549"/>
        <v>0.94784036955569118</v>
      </c>
      <c r="GC164" s="80">
        <f t="shared" si="550"/>
        <v>0.13580494062429566</v>
      </c>
      <c r="GD164" s="80">
        <f t="shared" si="551"/>
        <v>0.13196051138451437</v>
      </c>
      <c r="GE164" s="80">
        <f t="shared" si="552"/>
        <v>0.93546831448368628</v>
      </c>
      <c r="GF164" s="80">
        <f t="shared" si="553"/>
        <v>1.6109498545455181E-2</v>
      </c>
      <c r="GG164" s="80">
        <f t="shared" si="554"/>
        <v>0.12877774884317411</v>
      </c>
      <c r="GH164" s="80">
        <f t="shared" si="555"/>
        <v>0.86803948861548563</v>
      </c>
      <c r="GI164" s="80">
        <f t="shared" si="556"/>
        <v>0.28263148501761615</v>
      </c>
      <c r="GJ164" s="80">
        <f t="shared" si="557"/>
        <v>-6.71699978910998E-3</v>
      </c>
      <c r="GK164" s="80">
        <f t="shared" si="558"/>
        <v>1.67621964569717E-2</v>
      </c>
      <c r="GL164" s="80">
        <f t="shared" si="559"/>
        <v>1.67621964569717E-2</v>
      </c>
      <c r="GM164" s="80">
        <f t="shared" si="560"/>
        <v>0.11201555238620241</v>
      </c>
      <c r="GN164" s="80">
        <f t="shared" si="561"/>
        <v>3.5397433987337121E-2</v>
      </c>
      <c r="GO164" s="80">
        <f t="shared" si="562"/>
        <v>0.78740263019863022</v>
      </c>
      <c r="GP164" s="80">
        <f t="shared" si="563"/>
        <v>0.92484644620669387</v>
      </c>
      <c r="GQ164" s="80">
        <f t="shared" si="564"/>
        <v>1.9511087844592063E-2</v>
      </c>
      <c r="GR164" s="80">
        <f t="shared" si="565"/>
        <v>440.81999799974432</v>
      </c>
      <c r="GS164" s="80">
        <f t="shared" si="566"/>
        <v>11.811536776284376</v>
      </c>
      <c r="GT164" s="80">
        <f t="shared" si="567"/>
        <v>2.237770680476058</v>
      </c>
      <c r="GU164" s="80">
        <f t="shared" si="568"/>
        <v>9.2028319234577884E-6</v>
      </c>
      <c r="GV164" s="80">
        <f t="shared" si="569"/>
        <v>1878.9179976833079</v>
      </c>
      <c r="GW164" s="80">
        <f t="shared" si="570"/>
        <v>-8.1496565812495779E-3</v>
      </c>
      <c r="GX164" s="184">
        <f t="shared" ca="1" si="571"/>
        <v>19.00916106564922</v>
      </c>
      <c r="GY164" s="81" t="e">
        <f>#REF!</f>
        <v>#REF!</v>
      </c>
      <c r="GZ164" s="81" t="e">
        <f>#REF!</f>
        <v>#REF!</v>
      </c>
      <c r="HA164" s="81">
        <f t="shared" si="572"/>
        <v>5.8671749896227876</v>
      </c>
      <c r="HB164" s="81">
        <f t="shared" si="573"/>
        <v>4.7595286485956976</v>
      </c>
      <c r="HC164" s="81" t="e">
        <f t="shared" si="574"/>
        <v>#REF!</v>
      </c>
      <c r="HD164" s="80">
        <f t="shared" si="575"/>
        <v>440.81999799974432</v>
      </c>
      <c r="HE164" s="80">
        <f t="shared" si="576"/>
        <v>11.811536776284376</v>
      </c>
      <c r="HF164" s="81">
        <f t="shared" si="577"/>
        <v>-1.4703841278939365</v>
      </c>
      <c r="HG164" s="81"/>
      <c r="HH164" s="82">
        <f t="shared" si="578"/>
        <v>0.13226058434757934</v>
      </c>
      <c r="HI164" s="82">
        <f t="shared" si="579"/>
        <v>0.82280006418596729</v>
      </c>
      <c r="HJ164" s="82">
        <f t="shared" si="580"/>
        <v>1.9511087844592063E-2</v>
      </c>
      <c r="HK164" s="82">
        <f t="shared" si="581"/>
        <v>0</v>
      </c>
      <c r="HL164" s="82">
        <f t="shared" si="582"/>
        <v>5.1762167263389822E-2</v>
      </c>
      <c r="HM164" s="82">
        <f t="shared" si="583"/>
        <v>0</v>
      </c>
      <c r="HN164" s="82">
        <f t="shared" si="584"/>
        <v>0</v>
      </c>
      <c r="HO164" s="82">
        <f t="shared" si="585"/>
        <v>3.3012192082807951E-2</v>
      </c>
      <c r="HP164" s="82">
        <f t="shared" si="586"/>
        <v>9.6051178949819599E-2</v>
      </c>
      <c r="HQ164" s="82">
        <f t="shared" si="587"/>
        <v>0.13848396387251385</v>
      </c>
      <c r="HR164" s="82">
        <f t="shared" si="588"/>
        <v>0.6694264762462393</v>
      </c>
      <c r="HS164" s="82">
        <f t="shared" si="589"/>
        <v>0.10760662374724515</v>
      </c>
      <c r="HT164" s="82">
        <f t="shared" si="590"/>
        <v>4.7936876704494744E-2</v>
      </c>
      <c r="HU164" s="82">
        <f t="shared" si="591"/>
        <v>7.7055892442192972E-3</v>
      </c>
      <c r="HV164" s="82">
        <f t="shared" si="592"/>
        <v>1.9511087844592063E-2</v>
      </c>
      <c r="HW164" s="82"/>
      <c r="HX164" s="186">
        <f t="shared" si="593"/>
        <v>-8.7857899471371375E-7</v>
      </c>
      <c r="HY164" s="186">
        <f t="shared" si="594"/>
        <v>1.6883275067712669E-12</v>
      </c>
      <c r="HZ164" s="186">
        <f t="shared" si="595"/>
        <v>2.7121816410443061E-5</v>
      </c>
      <c r="IA164" s="186">
        <f t="shared" si="596"/>
        <v>7.7097271472655799E-9</v>
      </c>
      <c r="IB164" s="82">
        <f t="shared" si="597"/>
        <v>2.237770680476058</v>
      </c>
      <c r="IC164" s="82" t="e">
        <f t="shared" ca="1" si="598"/>
        <v>#REF!</v>
      </c>
      <c r="ID164" s="82" t="e">
        <f ca="1">ID$8+ID$9*IE164+ID$10*#REF!+ID$11*EW164/(EW164+EU164)</f>
        <v>#REF!</v>
      </c>
      <c r="IE164" s="82" t="e">
        <f t="shared" ca="1" si="599"/>
        <v>#REF!</v>
      </c>
      <c r="IF164" s="82" t="e">
        <f ca="1">IF$8+IF$9*IE164+IF$10*#REF!+IF$11*(EW164/(EW164+EU164))</f>
        <v>#REF!</v>
      </c>
      <c r="IG164" s="82" t="e">
        <f t="shared" ca="1" si="600"/>
        <v>#REF!</v>
      </c>
      <c r="IH164" s="184">
        <f t="shared" si="601"/>
        <v>4.9302018945436392E-2</v>
      </c>
      <c r="II164" s="187">
        <f t="shared" si="602"/>
        <v>-25</v>
      </c>
      <c r="IJ164" s="187"/>
      <c r="IK164" s="82">
        <f t="shared" si="603"/>
        <v>2.0748641748396879</v>
      </c>
      <c r="IL164" s="187">
        <f t="shared" si="604"/>
        <v>1878.9179976833079</v>
      </c>
      <c r="IM164" s="186">
        <f t="shared" si="605"/>
        <v>1.2404557435389616E-5</v>
      </c>
    </row>
    <row r="165" spans="1:247" ht="14" x14ac:dyDescent="0.2">
      <c r="A165" s="189" t="s">
        <v>234</v>
      </c>
      <c r="F165" s="193">
        <v>49.952193986044534</v>
      </c>
      <c r="G165" s="193">
        <v>1.6748855939234604</v>
      </c>
      <c r="H165" s="193">
        <v>17.337603602553148</v>
      </c>
      <c r="I165" s="193">
        <v>8.4230034872756843</v>
      </c>
      <c r="J165" s="193">
        <v>0.16241314850166888</v>
      </c>
      <c r="K165" s="193">
        <v>4.5171156927026654</v>
      </c>
      <c r="L165" s="193">
        <v>10.658362870422019</v>
      </c>
      <c r="M165" s="193">
        <v>3.8370106333519272</v>
      </c>
      <c r="N165" s="193">
        <v>2.0301643562708609</v>
      </c>
      <c r="O165" s="193">
        <v>0.58874766331854955</v>
      </c>
      <c r="P165" s="193">
        <v>0.81849896563549951</v>
      </c>
      <c r="Q165" s="194">
        <v>1.5</v>
      </c>
      <c r="R165" s="176">
        <f t="shared" ca="1" si="411"/>
        <v>5.4515704819829685</v>
      </c>
      <c r="T165" s="4">
        <v>49.28</v>
      </c>
      <c r="U165" s="4">
        <v>1.1160000000000001</v>
      </c>
      <c r="V165" s="4">
        <v>3.9809999999999999</v>
      </c>
      <c r="W165" s="4">
        <v>7.0284000000000004</v>
      </c>
      <c r="X165" s="4">
        <v>0.18179999999999999</v>
      </c>
      <c r="Y165" s="4">
        <v>14.803000000000001</v>
      </c>
      <c r="Z165" s="4">
        <v>22.640999999999998</v>
      </c>
      <c r="AA165" s="4">
        <v>0.24349999999999999</v>
      </c>
      <c r="AB165" s="4">
        <v>1.9400000000000001E-2</v>
      </c>
      <c r="AC165" s="4">
        <v>0</v>
      </c>
      <c r="AE165" s="177">
        <f t="shared" ca="1" si="412"/>
        <v>1379.1124906219993</v>
      </c>
      <c r="AF165" s="178">
        <f t="shared" ca="1" si="413"/>
        <v>1105.9624906219992</v>
      </c>
      <c r="AG165" s="178">
        <f t="shared" ca="1" si="414"/>
        <v>2.7316122526040183</v>
      </c>
      <c r="AH165" s="175"/>
      <c r="AI165" s="179">
        <f t="shared" ca="1" si="415"/>
        <v>1406.9251189866911</v>
      </c>
      <c r="AJ165" s="179">
        <f t="shared" ca="1" si="416"/>
        <v>2.0372958448334968</v>
      </c>
      <c r="AK165" s="179"/>
      <c r="AL165" s="179">
        <f t="shared" si="417"/>
        <v>1387.4728066531659</v>
      </c>
      <c r="AM165" s="179">
        <f t="shared" si="418"/>
        <v>0.93393771466051723</v>
      </c>
      <c r="AN165" s="180"/>
      <c r="AO165" s="179">
        <f t="shared" ca="1" si="419"/>
        <v>1368.3750773627864</v>
      </c>
      <c r="AP165" s="179">
        <f t="shared" ca="1" si="420"/>
        <v>1095.2250773627866</v>
      </c>
      <c r="AQ165" s="179">
        <f t="shared" ca="1" si="421"/>
        <v>0.62428949738265072</v>
      </c>
      <c r="AR165" s="179"/>
      <c r="AS165" s="179">
        <f t="shared" ca="1" si="422"/>
        <v>1377.0204016734378</v>
      </c>
      <c r="AT165" s="179">
        <f t="shared" ca="1" si="423"/>
        <v>1103.8704016734378</v>
      </c>
      <c r="AU165" s="181">
        <f t="shared" ca="1" si="424"/>
        <v>0.94117367213660064</v>
      </c>
      <c r="AV165" s="80"/>
      <c r="AW165" s="181">
        <f t="shared" si="425"/>
        <v>1395.0589107585417</v>
      </c>
      <c r="AX165" s="181">
        <f t="shared" si="426"/>
        <v>1121.9089107585419</v>
      </c>
      <c r="AY165" s="181">
        <f t="shared" ca="1" si="427"/>
        <v>1406.9251189866911</v>
      </c>
      <c r="AZ165" s="181">
        <f t="shared" ca="1" si="428"/>
        <v>1133.7751189866913</v>
      </c>
      <c r="BA165" s="181">
        <f t="shared" ca="1" si="429"/>
        <v>2.0372958448334968</v>
      </c>
      <c r="BB165" s="181"/>
      <c r="BC165" s="181">
        <f t="shared" si="430"/>
        <v>1387.4728066531659</v>
      </c>
      <c r="BD165" s="181">
        <f t="shared" si="431"/>
        <v>0.93393771466051723</v>
      </c>
      <c r="BE165" s="181">
        <f t="shared" si="432"/>
        <v>1114.322806653166</v>
      </c>
      <c r="BF165" s="181"/>
      <c r="BG165" s="181">
        <f t="shared" ca="1" si="433"/>
        <v>2.628543197484611</v>
      </c>
      <c r="BH165" s="181">
        <f t="shared" ca="1" si="434"/>
        <v>4.3105821024338855</v>
      </c>
      <c r="BI165" s="181">
        <f t="shared" ca="1" si="435"/>
        <v>1102.0208039243785</v>
      </c>
      <c r="BJ165" s="181">
        <f t="shared" ca="1" si="436"/>
        <v>1113.360030762798</v>
      </c>
      <c r="BK165" s="181">
        <f t="shared" ca="1" si="437"/>
        <v>1113.360030762798</v>
      </c>
      <c r="BL165" s="181"/>
      <c r="BM165" s="181">
        <f t="shared" si="438"/>
        <v>1117.778294239863</v>
      </c>
      <c r="BN165" s="180"/>
      <c r="BO165" s="182">
        <f t="shared" ca="1" si="439"/>
        <v>0.83676185419017612</v>
      </c>
      <c r="BP165" s="182">
        <f t="shared" ca="1" si="440"/>
        <v>0.82137866739498044</v>
      </c>
      <c r="BQ165" s="182">
        <f t="shared" ca="1" si="441"/>
        <v>5.9915592493605889E-2</v>
      </c>
      <c r="BR165" s="182">
        <f t="shared" ca="1" si="442"/>
        <v>1.0599579133383564E-2</v>
      </c>
      <c r="BS165" s="182">
        <f t="shared" ca="1" si="443"/>
        <v>1.7719190244786777E-2</v>
      </c>
      <c r="BT165" s="182">
        <f t="shared" ca="1" si="444"/>
        <v>8.3416251266664923E-2</v>
      </c>
      <c r="BU165" s="182">
        <f t="shared" si="445"/>
        <v>0.32699407506955769</v>
      </c>
      <c r="BV165" s="181">
        <f t="shared" ca="1" si="446"/>
        <v>1.3200233556029795</v>
      </c>
      <c r="BW165" s="180"/>
      <c r="BX165" s="182">
        <f t="shared" si="447"/>
        <v>0.83118811486140032</v>
      </c>
      <c r="BY165" s="182">
        <f t="shared" si="448"/>
        <v>0.10876654304888983</v>
      </c>
      <c r="BZ165" s="182">
        <f t="shared" si="449"/>
        <v>7.7044402059278649E-3</v>
      </c>
      <c r="CA165" s="182">
        <f t="shared" si="450"/>
        <v>1.7717147485134643E-2</v>
      </c>
      <c r="CB165" s="182">
        <f t="shared" si="451"/>
        <v>7.1474302250706723E-2</v>
      </c>
      <c r="CC165" s="182">
        <f t="shared" si="452"/>
        <v>0</v>
      </c>
      <c r="CD165" s="182">
        <f t="shared" si="453"/>
        <v>1.0368505478520595</v>
      </c>
      <c r="CE165" s="182">
        <f t="shared" si="454"/>
        <v>0.25462495445491706</v>
      </c>
      <c r="CF165" s="180"/>
      <c r="CG165" s="181">
        <f t="shared" ca="1" si="455"/>
        <v>-0.44544960392158828</v>
      </c>
      <c r="CH165" s="181">
        <f t="shared" ca="1" si="456"/>
        <v>5.0513924673971644E-3</v>
      </c>
      <c r="CI165" s="181">
        <f t="shared" ca="1" si="457"/>
        <v>5.8851690517169679</v>
      </c>
      <c r="CJ165" s="181">
        <f t="shared" ca="1" si="458"/>
        <v>1122.7376686787429</v>
      </c>
      <c r="CK165" s="183">
        <f t="shared" ca="1" si="459"/>
        <v>0.26479126935556763</v>
      </c>
      <c r="CL165" s="79"/>
      <c r="CM165" s="181">
        <f t="shared" si="460"/>
        <v>-1.6042791814801214</v>
      </c>
      <c r="CN165" s="181">
        <f t="shared" si="461"/>
        <v>-2.0599623157215197</v>
      </c>
      <c r="CO165" s="181">
        <f t="shared" ca="1" si="462"/>
        <v>781.95636449463393</v>
      </c>
      <c r="CP165" s="184"/>
      <c r="CQ165" s="80">
        <f t="shared" si="463"/>
        <v>0.83136849370042654</v>
      </c>
      <c r="CR165" s="80">
        <f t="shared" si="464"/>
        <v>2.0967836195880014E-2</v>
      </c>
      <c r="CS165" s="80">
        <f t="shared" si="465"/>
        <v>0.34008304356671959</v>
      </c>
      <c r="CT165" s="80">
        <f t="shared" si="466"/>
        <v>0.11723626357445445</v>
      </c>
      <c r="CU165" s="80">
        <f t="shared" si="467"/>
        <v>2.289524560375949E-3</v>
      </c>
      <c r="CV165" s="80">
        <f t="shared" si="468"/>
        <v>0.11207500155572754</v>
      </c>
      <c r="CW165" s="80">
        <f t="shared" si="469"/>
        <v>0.19006521112644345</v>
      </c>
      <c r="CX165" s="80">
        <f t="shared" si="470"/>
        <v>0.12381667416981995</v>
      </c>
      <c r="CY165" s="80">
        <f t="shared" si="471"/>
        <v>4.3105107568704851E-2</v>
      </c>
      <c r="CZ165" s="80">
        <f t="shared" si="472"/>
        <v>7.7467715185910039E-3</v>
      </c>
      <c r="DA165" s="80">
        <f t="shared" si="473"/>
        <v>1.153327131946567E-2</v>
      </c>
      <c r="DB165" s="80">
        <f t="shared" si="474"/>
        <v>1.8002871988566087</v>
      </c>
      <c r="DC165" s="80"/>
      <c r="DD165" s="80">
        <f t="shared" si="475"/>
        <v>0.4617977032933645</v>
      </c>
      <c r="DE165" s="80">
        <f t="shared" si="476"/>
        <v>1.1646939560086314E-2</v>
      </c>
      <c r="DF165" s="80">
        <f t="shared" si="477"/>
        <v>0.18890488350009477</v>
      </c>
      <c r="DG165" s="80">
        <f t="shared" si="478"/>
        <v>6.5120867186587272E-2</v>
      </c>
      <c r="DH165" s="80">
        <f t="shared" si="479"/>
        <v>1.271755174302224E-3</v>
      </c>
      <c r="DI165" s="80">
        <f t="shared" si="480"/>
        <v>6.225395682805953E-2</v>
      </c>
      <c r="DJ165" s="80">
        <f t="shared" si="481"/>
        <v>0.10557493895816007</v>
      </c>
      <c r="DK165" s="80">
        <f t="shared" si="482"/>
        <v>6.8776067645461181E-2</v>
      </c>
      <c r="DL165" s="80">
        <f t="shared" si="483"/>
        <v>2.3943461685491958E-2</v>
      </c>
      <c r="DM165" s="80">
        <f t="shared" si="484"/>
        <v>4.3030753779236463E-3</v>
      </c>
      <c r="DN165" s="80">
        <f t="shared" si="485"/>
        <v>6.4063507904686739E-3</v>
      </c>
      <c r="DO165" s="80">
        <f t="shared" si="486"/>
        <v>1.0000000000000002</v>
      </c>
      <c r="DP165" s="80">
        <f t="shared" si="487"/>
        <v>48.874616557586734</v>
      </c>
      <c r="DQ165" s="80">
        <f t="shared" si="488"/>
        <v>0.82018097905775722</v>
      </c>
      <c r="DR165" s="80">
        <f t="shared" si="489"/>
        <v>1.3971166316970211E-2</v>
      </c>
      <c r="DS165" s="80">
        <f t="shared" si="490"/>
        <v>3.9044340483125897E-2</v>
      </c>
      <c r="DT165" s="80">
        <f t="shared" si="491"/>
        <v>9.7825360769641906E-2</v>
      </c>
      <c r="DU165" s="80">
        <f t="shared" si="492"/>
        <v>2.5628193832599117E-3</v>
      </c>
      <c r="DV165" s="80">
        <f t="shared" si="493"/>
        <v>0.36727999920604204</v>
      </c>
      <c r="DW165" s="80">
        <f t="shared" si="494"/>
        <v>0.4037455374179259</v>
      </c>
      <c r="DX165" s="80">
        <f t="shared" si="495"/>
        <v>3.9287563993552644E-3</v>
      </c>
      <c r="DY165" s="80">
        <f t="shared" si="496"/>
        <v>2.0595354367489066E-4</v>
      </c>
      <c r="DZ165" s="80">
        <f t="shared" si="497"/>
        <v>0</v>
      </c>
      <c r="EA165" s="80">
        <f t="shared" si="498"/>
        <v>1.7487449125777532</v>
      </c>
      <c r="EB165" s="80"/>
      <c r="EC165" s="80">
        <f t="shared" si="499"/>
        <v>1.6403619581155144</v>
      </c>
      <c r="ED165" s="80">
        <f t="shared" si="500"/>
        <v>2.7942332633940421E-2</v>
      </c>
      <c r="EE165" s="80">
        <f t="shared" si="501"/>
        <v>0.11713302144937769</v>
      </c>
      <c r="EF165" s="80">
        <f t="shared" si="502"/>
        <v>9.7825360769641906E-2</v>
      </c>
      <c r="EG165" s="80">
        <f t="shared" si="503"/>
        <v>2.5628193832599117E-3</v>
      </c>
      <c r="EH165" s="80">
        <f t="shared" si="504"/>
        <v>0.36727999920604204</v>
      </c>
      <c r="EI165" s="80">
        <f t="shared" si="505"/>
        <v>0.4037455374179259</v>
      </c>
      <c r="EJ165" s="80">
        <f t="shared" si="506"/>
        <v>3.9287563993552644E-3</v>
      </c>
      <c r="EK165" s="80">
        <f t="shared" si="507"/>
        <v>2.0595354367489066E-4</v>
      </c>
      <c r="EL165" s="80">
        <f t="shared" si="508"/>
        <v>0</v>
      </c>
      <c r="EM165" s="80">
        <f t="shared" si="509"/>
        <v>2.6609857389187326</v>
      </c>
      <c r="EN165" s="80">
        <f t="shared" si="510"/>
        <v>2.2548035159474571</v>
      </c>
      <c r="EO165" s="80"/>
      <c r="EP165" s="80">
        <f t="shared" si="511"/>
        <v>1.8493469552926587</v>
      </c>
      <c r="EQ165" s="80">
        <f t="shared" si="512"/>
        <v>3.1502234933391118E-2</v>
      </c>
      <c r="ER165" s="80">
        <f t="shared" si="513"/>
        <v>0.15065304470734131</v>
      </c>
      <c r="ES165" s="80">
        <f t="shared" si="514"/>
        <v>2.5421587691062508E-2</v>
      </c>
      <c r="ET165" s="80">
        <f t="shared" si="515"/>
        <v>0.17607463239840382</v>
      </c>
      <c r="EU165" s="80">
        <f t="shared" si="516"/>
        <v>0.220576967412217</v>
      </c>
      <c r="EV165" s="80">
        <f t="shared" si="517"/>
        <v>5.7786541561127428E-3</v>
      </c>
      <c r="EW165" s="80">
        <f t="shared" si="518"/>
        <v>0.82814423354696287</v>
      </c>
      <c r="EX165" s="80">
        <f t="shared" si="519"/>
        <v>0.91036685731803491</v>
      </c>
      <c r="EY165" s="80">
        <f t="shared" si="520"/>
        <v>1.7717147485134643E-2</v>
      </c>
      <c r="EZ165" s="80">
        <f t="shared" si="521"/>
        <v>9.2876954879996323E-4</v>
      </c>
      <c r="FA165" s="80">
        <f t="shared" si="522"/>
        <v>0</v>
      </c>
      <c r="FB165" s="80">
        <f t="shared" si="523"/>
        <v>4.0404364520917158</v>
      </c>
      <c r="FC165" s="80">
        <f t="shared" si="524"/>
        <v>7.9944134634631209E-2</v>
      </c>
      <c r="FD165" s="80">
        <f t="shared" si="525"/>
        <v>0.12009529932079133</v>
      </c>
      <c r="FE165" s="80">
        <f t="shared" si="526"/>
        <v>1.7717147485134643E-2</v>
      </c>
      <c r="FF165" s="80">
        <f t="shared" si="527"/>
        <v>7.7044402059278649E-3</v>
      </c>
      <c r="FG165" s="80">
        <f t="shared" si="528"/>
        <v>7.1474302250706723E-2</v>
      </c>
      <c r="FH165" s="80">
        <f t="shared" si="529"/>
        <v>0</v>
      </c>
      <c r="FI165" s="184">
        <f t="shared" si="530"/>
        <v>0.83118811486140032</v>
      </c>
      <c r="FJ165" s="80">
        <f t="shared" si="531"/>
        <v>0.10876654304888983</v>
      </c>
      <c r="FK165" s="80">
        <f t="shared" si="532"/>
        <v>1.0368505478520593</v>
      </c>
      <c r="FL165" s="80">
        <f t="shared" si="533"/>
        <v>0.83118811486140032</v>
      </c>
      <c r="FM165" s="80">
        <f t="shared" si="534"/>
        <v>1.8554454880608524</v>
      </c>
      <c r="FN165" s="80">
        <f t="shared" si="535"/>
        <v>-3.8138675101946964</v>
      </c>
      <c r="FO165" s="80">
        <f t="shared" si="536"/>
        <v>-3.8138675101946964</v>
      </c>
      <c r="FP165" s="80">
        <f t="shared" si="537"/>
        <v>0.48874616557586731</v>
      </c>
      <c r="FQ165" s="185">
        <f t="shared" ca="1" si="538"/>
        <v>1406.9251189866911</v>
      </c>
      <c r="FR165" s="185">
        <f t="shared" ca="1" si="539"/>
        <v>2.0372958448334968</v>
      </c>
      <c r="FS165" s="80">
        <f t="shared" ca="1" si="540"/>
        <v>0.1406925118986691</v>
      </c>
      <c r="FT165" s="184">
        <f t="shared" ca="1" si="541"/>
        <v>-0.52552081673170281</v>
      </c>
      <c r="FU165" s="184">
        <f t="shared" ca="1" si="542"/>
        <v>5.6820993803509214</v>
      </c>
      <c r="FV165" s="80">
        <f t="shared" si="543"/>
        <v>172.10928951200501</v>
      </c>
      <c r="FW165" s="80">
        <f t="shared" si="544"/>
        <v>6.4075889857599544E-2</v>
      </c>
      <c r="FX165" s="184">
        <f t="shared" si="545"/>
        <v>78.967053663979215</v>
      </c>
      <c r="FY165" s="184">
        <f t="shared" si="546"/>
        <v>312.47152611459165</v>
      </c>
      <c r="FZ165" s="184">
        <f t="shared" si="547"/>
        <v>1.6611494615586205E-3</v>
      </c>
      <c r="GA165" s="184">
        <f t="shared" si="548"/>
        <v>0.25462495445491706</v>
      </c>
      <c r="GB165" s="80">
        <f t="shared" si="549"/>
        <v>0.93386265895928233</v>
      </c>
      <c r="GC165" s="80">
        <f t="shared" si="550"/>
        <v>0.13686795725908485</v>
      </c>
      <c r="GD165" s="80">
        <f t="shared" si="551"/>
        <v>0.13146177977189966</v>
      </c>
      <c r="GE165" s="80">
        <f t="shared" si="552"/>
        <v>0.94307617737554639</v>
      </c>
      <c r="GF165" s="80">
        <f t="shared" si="553"/>
        <v>2.5700888949002243E-2</v>
      </c>
      <c r="GG165" s="80">
        <f t="shared" si="554"/>
        <v>0.14063283277758579</v>
      </c>
      <c r="GH165" s="80">
        <f t="shared" si="555"/>
        <v>0.86853822022810034</v>
      </c>
      <c r="GI165" s="80">
        <f t="shared" si="556"/>
        <v>0.30694495610562905</v>
      </c>
      <c r="GJ165" s="80">
        <f t="shared" si="557"/>
        <v>-9.301081622933409E-3</v>
      </c>
      <c r="GK165" s="80">
        <f t="shared" si="558"/>
        <v>2.1176530493475496E-2</v>
      </c>
      <c r="GL165" s="80">
        <f t="shared" si="559"/>
        <v>2.1176530493475496E-2</v>
      </c>
      <c r="GM165" s="80">
        <f t="shared" si="560"/>
        <v>0.11945630228411029</v>
      </c>
      <c r="GN165" s="80">
        <f t="shared" si="561"/>
        <v>4.4960810547242172E-2</v>
      </c>
      <c r="GO165" s="80">
        <f t="shared" si="562"/>
        <v>0.78318342299972066</v>
      </c>
      <c r="GP165" s="80">
        <f t="shared" si="563"/>
        <v>0.91036685731803491</v>
      </c>
      <c r="GQ165" s="80">
        <f t="shared" si="564"/>
        <v>1.7717147485134643E-2</v>
      </c>
      <c r="GR165" s="80">
        <f t="shared" si="565"/>
        <v>440.99974072798392</v>
      </c>
      <c r="GS165" s="80">
        <f t="shared" si="566"/>
        <v>11.827895565362853</v>
      </c>
      <c r="GT165" s="80">
        <f t="shared" si="567"/>
        <v>2.2473855572783075</v>
      </c>
      <c r="GU165" s="80">
        <f t="shared" si="568"/>
        <v>9.2423731043070381E-6</v>
      </c>
      <c r="GV165" s="80">
        <f t="shared" si="569"/>
        <v>1884.4933487486192</v>
      </c>
      <c r="GW165" s="80">
        <f t="shared" si="570"/>
        <v>-8.1959961470021575E-3</v>
      </c>
      <c r="GX165" s="184">
        <f t="shared" ca="1" si="571"/>
        <v>18.859794051716957</v>
      </c>
      <c r="GY165" s="81" t="e">
        <f>#REF!</f>
        <v>#REF!</v>
      </c>
      <c r="GZ165" s="81" t="e">
        <f>#REF!</f>
        <v>#REF!</v>
      </c>
      <c r="HA165" s="81">
        <f t="shared" si="572"/>
        <v>5.8671749896227876</v>
      </c>
      <c r="HB165" s="81">
        <f t="shared" si="573"/>
        <v>4.7595286485956976</v>
      </c>
      <c r="HC165" s="81" t="e">
        <f t="shared" si="574"/>
        <v>#REF!</v>
      </c>
      <c r="HD165" s="80">
        <f t="shared" si="575"/>
        <v>440.99974072798392</v>
      </c>
      <c r="HE165" s="80">
        <f t="shared" si="576"/>
        <v>11.827895565362853</v>
      </c>
      <c r="HF165" s="81">
        <f t="shared" si="577"/>
        <v>-1.9709713451115363</v>
      </c>
      <c r="HG165" s="81"/>
      <c r="HH165" s="82">
        <f t="shared" si="578"/>
        <v>0.14641148693369854</v>
      </c>
      <c r="HI165" s="82">
        <f t="shared" si="579"/>
        <v>0.82814423354696287</v>
      </c>
      <c r="HJ165" s="82">
        <f t="shared" si="580"/>
        <v>1.7717147485134643E-2</v>
      </c>
      <c r="HK165" s="82">
        <f t="shared" si="581"/>
        <v>0</v>
      </c>
      <c r="HL165" s="82">
        <f t="shared" si="582"/>
        <v>6.2226987149496565E-2</v>
      </c>
      <c r="HM165" s="82">
        <f t="shared" si="583"/>
        <v>0</v>
      </c>
      <c r="HN165" s="82">
        <f t="shared" si="584"/>
        <v>0</v>
      </c>
      <c r="HO165" s="82">
        <f t="shared" si="585"/>
        <v>2.5421587691062508E-2</v>
      </c>
      <c r="HP165" s="82">
        <f t="shared" si="586"/>
        <v>8.8426057557844745E-2</v>
      </c>
      <c r="HQ165" s="82">
        <f t="shared" si="587"/>
        <v>0.15023408498539911</v>
      </c>
      <c r="HR165" s="82">
        <f t="shared" si="588"/>
        <v>0.64557890312235711</v>
      </c>
      <c r="HS165" s="82">
        <f t="shared" si="589"/>
        <v>0.11413490948833652</v>
      </c>
      <c r="HT165" s="82">
        <f t="shared" si="590"/>
        <v>6.1111761462620248E-2</v>
      </c>
      <c r="HU165" s="82">
        <f t="shared" si="591"/>
        <v>1.0804233734210177E-2</v>
      </c>
      <c r="HV165" s="82">
        <f t="shared" si="592"/>
        <v>1.7717147485134643E-2</v>
      </c>
      <c r="HW165" s="82"/>
      <c r="HX165" s="186">
        <f t="shared" si="593"/>
        <v>-8.7775805706148177E-7</v>
      </c>
      <c r="HY165" s="186">
        <f t="shared" si="594"/>
        <v>1.6661959394743904E-12</v>
      </c>
      <c r="HZ165" s="186">
        <f t="shared" si="595"/>
        <v>2.7097803835550794E-5</v>
      </c>
      <c r="IA165" s="186">
        <f t="shared" si="596"/>
        <v>7.6983032985438656E-9</v>
      </c>
      <c r="IB165" s="82">
        <f t="shared" si="597"/>
        <v>2.2473855572783075</v>
      </c>
      <c r="IC165" s="82" t="e">
        <f t="shared" ca="1" si="598"/>
        <v>#REF!</v>
      </c>
      <c r="ID165" s="82" t="e">
        <f ca="1">ID$8+ID$9*IE165+ID$10*#REF!+ID$11*EW165/(EW165+EU165)</f>
        <v>#REF!</v>
      </c>
      <c r="IE165" s="82" t="e">
        <f t="shared" ca="1" si="599"/>
        <v>#REF!</v>
      </c>
      <c r="IF165" s="82" t="e">
        <f ca="1">IF$8+IF$9*IE165+IF$10*#REF!+IF$11*(EW165/(EW165+EU165))</f>
        <v>#REF!</v>
      </c>
      <c r="IG165" s="82" t="e">
        <f t="shared" ca="1" si="600"/>
        <v>#REF!</v>
      </c>
      <c r="IH165" s="184">
        <f t="shared" si="601"/>
        <v>6.4075889857599544E-2</v>
      </c>
      <c r="II165" s="187">
        <f t="shared" si="602"/>
        <v>-25</v>
      </c>
      <c r="IJ165" s="187"/>
      <c r="IK165" s="82">
        <f t="shared" si="603"/>
        <v>2.0757804306159735</v>
      </c>
      <c r="IL165" s="187">
        <f t="shared" si="604"/>
        <v>1884.4933487486192</v>
      </c>
      <c r="IM165" s="186">
        <f t="shared" si="605"/>
        <v>1.2351835860923949E-5</v>
      </c>
    </row>
    <row r="166" spans="1:247" ht="14" x14ac:dyDescent="0.2">
      <c r="A166" s="189" t="s">
        <v>234</v>
      </c>
      <c r="F166" s="193">
        <v>49.952193986044534</v>
      </c>
      <c r="G166" s="193">
        <v>1.6748855939234604</v>
      </c>
      <c r="H166" s="193">
        <v>17.337603602553148</v>
      </c>
      <c r="I166" s="193">
        <v>8.4230034872756843</v>
      </c>
      <c r="J166" s="193">
        <v>0.16241314850166888</v>
      </c>
      <c r="K166" s="193">
        <v>4.5171156927026654</v>
      </c>
      <c r="L166" s="193">
        <v>10.658362870422019</v>
      </c>
      <c r="M166" s="193">
        <v>3.8370106333519272</v>
      </c>
      <c r="N166" s="193">
        <v>2.0301643562708609</v>
      </c>
      <c r="O166" s="193">
        <v>0.58874766331854955</v>
      </c>
      <c r="P166" s="193">
        <v>0.81849896563549951</v>
      </c>
      <c r="Q166" s="194">
        <v>1.5</v>
      </c>
      <c r="R166" s="176">
        <f t="shared" ca="1" si="411"/>
        <v>12.464250893592473</v>
      </c>
      <c r="T166" s="4">
        <v>48.472999999999999</v>
      </c>
      <c r="U166" s="4">
        <v>1.4999</v>
      </c>
      <c r="V166" s="4">
        <v>4.5125999999999999</v>
      </c>
      <c r="W166" s="4">
        <v>7.6567999999999996</v>
      </c>
      <c r="X166" s="4">
        <v>0.21759999999999999</v>
      </c>
      <c r="Y166" s="4">
        <v>13.6317</v>
      </c>
      <c r="Z166" s="4">
        <v>21.9343</v>
      </c>
      <c r="AA166" s="4">
        <v>0.56010000000000004</v>
      </c>
      <c r="AB166" s="4">
        <v>1.32E-2</v>
      </c>
      <c r="AC166" s="4">
        <v>3.27E-2</v>
      </c>
      <c r="AE166" s="177">
        <f t="shared" ca="1" si="412"/>
        <v>1427.0139768777012</v>
      </c>
      <c r="AF166" s="178">
        <f t="shared" ca="1" si="413"/>
        <v>1153.8639768777011</v>
      </c>
      <c r="AG166" s="178">
        <f t="shared" ca="1" si="414"/>
        <v>7.7900969645860183</v>
      </c>
      <c r="AH166" s="175"/>
      <c r="AI166" s="179">
        <f t="shared" ca="1" si="415"/>
        <v>1461.0100246985191</v>
      </c>
      <c r="AJ166" s="179">
        <f t="shared" ca="1" si="416"/>
        <v>8.4000308388080356</v>
      </c>
      <c r="AK166" s="179"/>
      <c r="AL166" s="179">
        <f t="shared" si="417"/>
        <v>1421.8234503042218</v>
      </c>
      <c r="AM166" s="179">
        <f t="shared" si="418"/>
        <v>5.4801332537913456</v>
      </c>
      <c r="AN166" s="180"/>
      <c r="AO166" s="179">
        <f t="shared" ca="1" si="419"/>
        <v>1421.8485093909858</v>
      </c>
      <c r="AP166" s="179">
        <f t="shared" ca="1" si="420"/>
        <v>1148.6985093909857</v>
      </c>
      <c r="AQ166" s="179">
        <f t="shared" ca="1" si="421"/>
        <v>6.84719983362658</v>
      </c>
      <c r="AR166" s="179"/>
      <c r="AS166" s="179">
        <f t="shared" ca="1" si="422"/>
        <v>1432.0028682701654</v>
      </c>
      <c r="AT166" s="179">
        <f t="shared" ca="1" si="423"/>
        <v>1158.8528682701653</v>
      </c>
      <c r="AU166" s="181">
        <f t="shared" ca="1" si="424"/>
        <v>7.2498401089454552</v>
      </c>
      <c r="AV166" s="80"/>
      <c r="AW166" s="181">
        <f t="shared" si="425"/>
        <v>1439.3921846639548</v>
      </c>
      <c r="AX166" s="181">
        <f t="shared" si="426"/>
        <v>1166.242184663955</v>
      </c>
      <c r="AY166" s="181">
        <f t="shared" ca="1" si="427"/>
        <v>1461.0100246985191</v>
      </c>
      <c r="AZ166" s="181">
        <f t="shared" ca="1" si="428"/>
        <v>1187.8600246985193</v>
      </c>
      <c r="BA166" s="181">
        <f t="shared" ca="1" si="429"/>
        <v>8.4000308388080356</v>
      </c>
      <c r="BB166" s="181"/>
      <c r="BC166" s="181">
        <f t="shared" si="430"/>
        <v>1421.8234503042218</v>
      </c>
      <c r="BD166" s="181">
        <f t="shared" si="431"/>
        <v>5.4801332537913456</v>
      </c>
      <c r="BE166" s="181">
        <f t="shared" si="432"/>
        <v>1148.6734503042217</v>
      </c>
      <c r="BF166" s="181"/>
      <c r="BG166" s="181">
        <f t="shared" ca="1" si="433"/>
        <v>8.3186718190131135</v>
      </c>
      <c r="BH166" s="181">
        <f t="shared" ca="1" si="434"/>
        <v>9.4218774410138852</v>
      </c>
      <c r="BI166" s="181">
        <f t="shared" ca="1" si="435"/>
        <v>1155.5088505303297</v>
      </c>
      <c r="BJ166" s="181">
        <f t="shared" ca="1" si="436"/>
        <v>1168.961301020151</v>
      </c>
      <c r="BK166" s="181">
        <f t="shared" ca="1" si="437"/>
        <v>1168.961301020151</v>
      </c>
      <c r="BL166" s="181"/>
      <c r="BM166" s="181">
        <f t="shared" si="438"/>
        <v>1140.9377840397697</v>
      </c>
      <c r="BN166" s="180"/>
      <c r="BO166" s="182">
        <f t="shared" ca="1" si="439"/>
        <v>0.7390385211385857</v>
      </c>
      <c r="BP166" s="182">
        <f t="shared" ca="1" si="440"/>
        <v>0.68963234507089621</v>
      </c>
      <c r="BQ166" s="182">
        <f t="shared" ca="1" si="441"/>
        <v>6.1915201053176133E-2</v>
      </c>
      <c r="BR166" s="182">
        <f t="shared" ca="1" si="442"/>
        <v>1.2766435997217126E-2</v>
      </c>
      <c r="BS166" s="182">
        <f t="shared" ca="1" si="443"/>
        <v>1.7737208079638661E-2</v>
      </c>
      <c r="BT166" s="182">
        <f t="shared" ca="1" si="444"/>
        <v>7.6389889835413644E-2</v>
      </c>
      <c r="BU166" s="182">
        <f t="shared" si="445"/>
        <v>0.32699407506955769</v>
      </c>
      <c r="BV166" s="181">
        <f t="shared" ca="1" si="446"/>
        <v>1.1854351551058995</v>
      </c>
      <c r="BW166" s="180"/>
      <c r="BX166" s="182">
        <f t="shared" si="447"/>
        <v>0.81027283088062929</v>
      </c>
      <c r="BY166" s="182">
        <f t="shared" si="448"/>
        <v>0.10171800210324444</v>
      </c>
      <c r="BZ166" s="182">
        <f t="shared" si="449"/>
        <v>0</v>
      </c>
      <c r="CA166" s="182">
        <f t="shared" si="450"/>
        <v>4.0374505199058441E-2</v>
      </c>
      <c r="CB166" s="182">
        <f t="shared" si="451"/>
        <v>8.0680077833805486E-2</v>
      </c>
      <c r="CC166" s="182">
        <f t="shared" si="452"/>
        <v>4.9030585766057788E-4</v>
      </c>
      <c r="CD166" s="182">
        <f t="shared" si="453"/>
        <v>1.0335357218743983</v>
      </c>
      <c r="CE166" s="182">
        <f t="shared" si="454"/>
        <v>0.30122534941914425</v>
      </c>
      <c r="CF166" s="180"/>
      <c r="CG166" s="181">
        <f t="shared" ca="1" si="455"/>
        <v>4.5007143378516048</v>
      </c>
      <c r="CH166" s="181">
        <f t="shared" ca="1" si="456"/>
        <v>4.6216915158830751</v>
      </c>
      <c r="CI166" s="181">
        <f t="shared" ca="1" si="457"/>
        <v>9.7576118943530261</v>
      </c>
      <c r="CJ166" s="181">
        <f t="shared" ca="1" si="458"/>
        <v>1155.9936809913802</v>
      </c>
      <c r="CK166" s="183">
        <f t="shared" ca="1" si="459"/>
        <v>0.27704279154727007</v>
      </c>
      <c r="CL166" s="79"/>
      <c r="CM166" s="181">
        <f t="shared" si="460"/>
        <v>-0.65948560581407967</v>
      </c>
      <c r="CN166" s="181">
        <f t="shared" si="461"/>
        <v>-1.0675771417417617</v>
      </c>
      <c r="CO166" s="181">
        <f t="shared" ca="1" si="462"/>
        <v>757.13133898920057</v>
      </c>
      <c r="CP166" s="184"/>
      <c r="CQ166" s="80">
        <f t="shared" si="463"/>
        <v>0.83136849370042654</v>
      </c>
      <c r="CR166" s="80">
        <f t="shared" si="464"/>
        <v>2.0967836195880014E-2</v>
      </c>
      <c r="CS166" s="80">
        <f t="shared" si="465"/>
        <v>0.34008304356671959</v>
      </c>
      <c r="CT166" s="80">
        <f t="shared" si="466"/>
        <v>0.11723626357445445</v>
      </c>
      <c r="CU166" s="80">
        <f t="shared" si="467"/>
        <v>2.289524560375949E-3</v>
      </c>
      <c r="CV166" s="80">
        <f t="shared" si="468"/>
        <v>0.11207500155572754</v>
      </c>
      <c r="CW166" s="80">
        <f t="shared" si="469"/>
        <v>0.19006521112644345</v>
      </c>
      <c r="CX166" s="80">
        <f t="shared" si="470"/>
        <v>0.12381667416981995</v>
      </c>
      <c r="CY166" s="80">
        <f t="shared" si="471"/>
        <v>4.3105107568704851E-2</v>
      </c>
      <c r="CZ166" s="80">
        <f t="shared" si="472"/>
        <v>7.7467715185910039E-3</v>
      </c>
      <c r="DA166" s="80">
        <f t="shared" si="473"/>
        <v>1.153327131946567E-2</v>
      </c>
      <c r="DB166" s="80">
        <f t="shared" si="474"/>
        <v>1.8002871988566087</v>
      </c>
      <c r="DC166" s="80"/>
      <c r="DD166" s="80">
        <f t="shared" si="475"/>
        <v>0.4617977032933645</v>
      </c>
      <c r="DE166" s="80">
        <f t="shared" si="476"/>
        <v>1.1646939560086314E-2</v>
      </c>
      <c r="DF166" s="80">
        <f t="shared" si="477"/>
        <v>0.18890488350009477</v>
      </c>
      <c r="DG166" s="80">
        <f t="shared" si="478"/>
        <v>6.5120867186587272E-2</v>
      </c>
      <c r="DH166" s="80">
        <f t="shared" si="479"/>
        <v>1.271755174302224E-3</v>
      </c>
      <c r="DI166" s="80">
        <f t="shared" si="480"/>
        <v>6.225395682805953E-2</v>
      </c>
      <c r="DJ166" s="80">
        <f t="shared" si="481"/>
        <v>0.10557493895816007</v>
      </c>
      <c r="DK166" s="80">
        <f t="shared" si="482"/>
        <v>6.8776067645461181E-2</v>
      </c>
      <c r="DL166" s="80">
        <f t="shared" si="483"/>
        <v>2.3943461685491958E-2</v>
      </c>
      <c r="DM166" s="80">
        <f t="shared" si="484"/>
        <v>4.3030753779236463E-3</v>
      </c>
      <c r="DN166" s="80">
        <f t="shared" si="485"/>
        <v>6.4063507904686739E-3</v>
      </c>
      <c r="DO166" s="80">
        <f t="shared" si="486"/>
        <v>1.0000000000000002</v>
      </c>
      <c r="DP166" s="80">
        <f t="shared" si="487"/>
        <v>48.874616557586734</v>
      </c>
      <c r="DQ166" s="80">
        <f t="shared" si="488"/>
        <v>0.80674984979437225</v>
      </c>
      <c r="DR166" s="80">
        <f t="shared" si="489"/>
        <v>1.8777197454143028E-2</v>
      </c>
      <c r="DS166" s="80">
        <f t="shared" si="490"/>
        <v>4.4258098684791247E-2</v>
      </c>
      <c r="DT166" s="80">
        <f t="shared" si="491"/>
        <v>0.10657179761268483</v>
      </c>
      <c r="DU166" s="80">
        <f t="shared" si="492"/>
        <v>3.0674889867841407E-3</v>
      </c>
      <c r="DV166" s="80">
        <f t="shared" si="493"/>
        <v>0.33821865602762974</v>
      </c>
      <c r="DW166" s="80">
        <f t="shared" si="494"/>
        <v>0.39114331263574992</v>
      </c>
      <c r="DX166" s="80">
        <f t="shared" si="495"/>
        <v>9.0369464446771412E-3</v>
      </c>
      <c r="DY166" s="80">
        <f t="shared" si="496"/>
        <v>1.4013333899528643E-4</v>
      </c>
      <c r="DZ166" s="80">
        <f t="shared" si="497"/>
        <v>2.1513412658834117E-4</v>
      </c>
      <c r="EA166" s="80">
        <f t="shared" si="498"/>
        <v>1.718178615106416</v>
      </c>
      <c r="EB166" s="80"/>
      <c r="EC166" s="80">
        <f t="shared" si="499"/>
        <v>1.6134996995887445</v>
      </c>
      <c r="ED166" s="80">
        <f t="shared" si="500"/>
        <v>3.7554394908286055E-2</v>
      </c>
      <c r="EE166" s="80">
        <f t="shared" si="501"/>
        <v>0.13277429605437374</v>
      </c>
      <c r="EF166" s="80">
        <f t="shared" si="502"/>
        <v>0.10657179761268483</v>
      </c>
      <c r="EG166" s="80">
        <f t="shared" si="503"/>
        <v>3.0674889867841407E-3</v>
      </c>
      <c r="EH166" s="80">
        <f t="shared" si="504"/>
        <v>0.33821865602762974</v>
      </c>
      <c r="EI166" s="80">
        <f t="shared" si="505"/>
        <v>0.39114331263574992</v>
      </c>
      <c r="EJ166" s="80">
        <f t="shared" si="506"/>
        <v>9.0369464446771412E-3</v>
      </c>
      <c r="EK166" s="80">
        <f t="shared" si="507"/>
        <v>1.4013333899528643E-4</v>
      </c>
      <c r="EL166" s="80">
        <f t="shared" si="508"/>
        <v>6.4540237976502346E-4</v>
      </c>
      <c r="EM166" s="80">
        <f t="shared" si="509"/>
        <v>2.6326521279776904</v>
      </c>
      <c r="EN166" s="80">
        <f t="shared" si="510"/>
        <v>2.2790705753475247</v>
      </c>
      <c r="EO166" s="80"/>
      <c r="EP166" s="80">
        <f t="shared" si="511"/>
        <v>1.838639844332389</v>
      </c>
      <c r="EQ166" s="80">
        <f t="shared" si="512"/>
        <v>4.2794558205227824E-2</v>
      </c>
      <c r="ER166" s="80">
        <f t="shared" si="513"/>
        <v>0.16136015566761097</v>
      </c>
      <c r="ES166" s="80">
        <f t="shared" si="514"/>
        <v>4.0374505199058441E-2</v>
      </c>
      <c r="ET166" s="80">
        <f t="shared" si="515"/>
        <v>0.20173466086666941</v>
      </c>
      <c r="EU166" s="80">
        <f t="shared" si="516"/>
        <v>0.24288464810096158</v>
      </c>
      <c r="EV166" s="80">
        <f t="shared" si="517"/>
        <v>6.9910238899823273E-3</v>
      </c>
      <c r="EW166" s="80">
        <f t="shared" si="518"/>
        <v>0.77082418698615662</v>
      </c>
      <c r="EX166" s="80">
        <f t="shared" si="519"/>
        <v>0.8914432145720953</v>
      </c>
      <c r="EY166" s="80">
        <f t="shared" si="520"/>
        <v>4.1191677466110202E-2</v>
      </c>
      <c r="EZ166" s="80">
        <f t="shared" si="521"/>
        <v>6.3874753905871428E-4</v>
      </c>
      <c r="FA166" s="80">
        <f t="shared" si="522"/>
        <v>9.8061171532115576E-4</v>
      </c>
      <c r="FB166" s="80">
        <f t="shared" si="523"/>
        <v>4.0381231736739718</v>
      </c>
      <c r="FC166" s="80">
        <f t="shared" si="524"/>
        <v>7.5607599808885914E-2</v>
      </c>
      <c r="FD166" s="80">
        <f t="shared" si="525"/>
        <v>0.11328977953672492</v>
      </c>
      <c r="FE166" s="80">
        <f t="shared" si="526"/>
        <v>4.0374505199058441E-2</v>
      </c>
      <c r="FF166" s="80">
        <f t="shared" si="527"/>
        <v>0</v>
      </c>
      <c r="FG166" s="80">
        <f t="shared" si="528"/>
        <v>8.0680077833805486E-2</v>
      </c>
      <c r="FH166" s="80">
        <f t="shared" si="529"/>
        <v>4.9030585766057788E-4</v>
      </c>
      <c r="FI166" s="184">
        <f t="shared" si="530"/>
        <v>0.81027283088062929</v>
      </c>
      <c r="FJ166" s="80">
        <f t="shared" si="531"/>
        <v>0.10171800210324444</v>
      </c>
      <c r="FK166" s="80">
        <f t="shared" si="532"/>
        <v>1.0335357218743981</v>
      </c>
      <c r="FL166" s="80">
        <f t="shared" si="533"/>
        <v>0.81027283088062929</v>
      </c>
      <c r="FM166" s="80">
        <f t="shared" si="534"/>
        <v>2.6791110593150447</v>
      </c>
      <c r="FN166" s="80">
        <f t="shared" si="535"/>
        <v>-2.964716817229164</v>
      </c>
      <c r="FO166" s="80">
        <f t="shared" si="536"/>
        <v>-2.964716817229164</v>
      </c>
      <c r="FP166" s="80">
        <f t="shared" si="537"/>
        <v>0.48874616557586731</v>
      </c>
      <c r="FQ166" s="185">
        <f t="shared" ca="1" si="538"/>
        <v>1461.0100246985191</v>
      </c>
      <c r="FR166" s="185">
        <f t="shared" ca="1" si="539"/>
        <v>8.4000308388080356</v>
      </c>
      <c r="FS166" s="80">
        <f t="shared" ca="1" si="540"/>
        <v>0.14610100246985191</v>
      </c>
      <c r="FT166" s="184">
        <f t="shared" ca="1" si="541"/>
        <v>-2.5088835750661023</v>
      </c>
      <c r="FU166" s="184">
        <f t="shared" ca="1" si="542"/>
        <v>5.6769206502606009</v>
      </c>
      <c r="FV166" s="80">
        <f t="shared" si="543"/>
        <v>175.23445557869968</v>
      </c>
      <c r="FW166" s="80">
        <f t="shared" si="544"/>
        <v>5.8567538244220715E-2</v>
      </c>
      <c r="FX166" s="184">
        <f t="shared" si="545"/>
        <v>76.039998893756518</v>
      </c>
      <c r="FY166" s="184">
        <f t="shared" si="546"/>
        <v>314.04312304457454</v>
      </c>
      <c r="FZ166" s="184">
        <f t="shared" si="547"/>
        <v>1.6611494615586205E-3</v>
      </c>
      <c r="GA166" s="184">
        <f t="shared" si="548"/>
        <v>0.30122534941914425</v>
      </c>
      <c r="GB166" s="80">
        <f t="shared" si="549"/>
        <v>0.93962591592818778</v>
      </c>
      <c r="GC166" s="80">
        <f t="shared" si="550"/>
        <v>0.15975727492849334</v>
      </c>
      <c r="GD166" s="80">
        <f t="shared" si="551"/>
        <v>0.13240023257609077</v>
      </c>
      <c r="GE166" s="80">
        <f t="shared" si="552"/>
        <v>0.91683093659571369</v>
      </c>
      <c r="GF166" s="80">
        <f t="shared" si="553"/>
        <v>2.1270298682518618E-2</v>
      </c>
      <c r="GG166" s="80">
        <f t="shared" si="554"/>
        <v>0.16727704829207568</v>
      </c>
      <c r="GH166" s="80">
        <f t="shared" si="555"/>
        <v>0.86759976742390921</v>
      </c>
      <c r="GI166" s="80">
        <f t="shared" si="556"/>
        <v>0.32171489122345476</v>
      </c>
      <c r="GJ166" s="80">
        <f t="shared" si="557"/>
        <v>-1.0099198576870369E-2</v>
      </c>
      <c r="GK166" s="80">
        <f t="shared" si="558"/>
        <v>2.1909688476406002E-2</v>
      </c>
      <c r="GL166" s="80">
        <f t="shared" si="559"/>
        <v>2.1909688476406002E-2</v>
      </c>
      <c r="GM166" s="80">
        <f t="shared" si="560"/>
        <v>0.14536735981566967</v>
      </c>
      <c r="GN166" s="80">
        <f t="shared" si="561"/>
        <v>3.8464395595406216E-2</v>
      </c>
      <c r="GO166" s="80">
        <f t="shared" si="562"/>
        <v>0.73235979139075036</v>
      </c>
      <c r="GP166" s="80">
        <f t="shared" si="563"/>
        <v>0.8914432145720953</v>
      </c>
      <c r="GQ166" s="80">
        <f t="shared" si="564"/>
        <v>4.1191677466110202E-2</v>
      </c>
      <c r="GR166" s="80">
        <f t="shared" si="565"/>
        <v>440.69712964380329</v>
      </c>
      <c r="GS166" s="80">
        <f t="shared" si="566"/>
        <v>11.788255347251424</v>
      </c>
      <c r="GT166" s="80">
        <f t="shared" si="567"/>
        <v>2.2775206854035477</v>
      </c>
      <c r="GU166" s="80">
        <f t="shared" si="568"/>
        <v>9.3663038187220893E-6</v>
      </c>
      <c r="GV166" s="80">
        <f t="shared" si="569"/>
        <v>1915.9036270396443</v>
      </c>
      <c r="GW166" s="80">
        <f t="shared" si="570"/>
        <v>-8.2780210383756967E-3</v>
      </c>
      <c r="GX166" s="184">
        <f t="shared" ca="1" si="571"/>
        <v>22.732236894353029</v>
      </c>
      <c r="GY166" s="81" t="e">
        <f>#REF!</f>
        <v>#REF!</v>
      </c>
      <c r="GZ166" s="81" t="e">
        <f>#REF!</f>
        <v>#REF!</v>
      </c>
      <c r="HA166" s="81">
        <f t="shared" si="572"/>
        <v>5.8671749896227876</v>
      </c>
      <c r="HB166" s="81">
        <f t="shared" si="573"/>
        <v>4.7595286485956976</v>
      </c>
      <c r="HC166" s="81" t="e">
        <f t="shared" si="574"/>
        <v>#REF!</v>
      </c>
      <c r="HD166" s="80">
        <f t="shared" si="575"/>
        <v>440.69712964380329</v>
      </c>
      <c r="HE166" s="80">
        <f t="shared" si="576"/>
        <v>11.788255347251424</v>
      </c>
      <c r="HF166" s="81">
        <f t="shared" si="577"/>
        <v>-0.93383641699858799</v>
      </c>
      <c r="HG166" s="81"/>
      <c r="HH166" s="82">
        <f t="shared" si="578"/>
        <v>0.174268072182058</v>
      </c>
      <c r="HI166" s="82">
        <f t="shared" si="579"/>
        <v>0.77082418698615662</v>
      </c>
      <c r="HJ166" s="82">
        <f t="shared" si="580"/>
        <v>4.1191677466110202E-2</v>
      </c>
      <c r="HK166" s="82">
        <f t="shared" si="581"/>
        <v>0</v>
      </c>
      <c r="HL166" s="82">
        <f t="shared" si="582"/>
        <v>3.4415922342775712E-2</v>
      </c>
      <c r="HM166" s="82">
        <f t="shared" si="583"/>
        <v>0</v>
      </c>
      <c r="HN166" s="82">
        <f t="shared" si="584"/>
        <v>0</v>
      </c>
      <c r="HO166" s="82">
        <f t="shared" si="585"/>
        <v>4.0374505199058441E-2</v>
      </c>
      <c r="HP166" s="82">
        <f t="shared" si="586"/>
        <v>0.12694423332483523</v>
      </c>
      <c r="HQ166" s="82">
        <f t="shared" si="587"/>
        <v>0.18439265636926613</v>
      </c>
      <c r="HR166" s="82">
        <f t="shared" si="588"/>
        <v>0.59546110430288701</v>
      </c>
      <c r="HS166" s="82">
        <f t="shared" si="589"/>
        <v>0.13462195460159726</v>
      </c>
      <c r="HT166" s="82">
        <f t="shared" si="590"/>
        <v>5.4943476758116956E-2</v>
      </c>
      <c r="HU166" s="82">
        <f t="shared" si="591"/>
        <v>1.2421631203677721E-2</v>
      </c>
      <c r="HV166" s="82">
        <f t="shared" si="592"/>
        <v>4.1191677466110202E-2</v>
      </c>
      <c r="HW166" s="82"/>
      <c r="HX166" s="186">
        <f t="shared" si="593"/>
        <v>-8.8068934516220902E-7</v>
      </c>
      <c r="HY166" s="186">
        <f t="shared" si="594"/>
        <v>1.6823335562104522E-12</v>
      </c>
      <c r="HZ166" s="186">
        <f t="shared" si="595"/>
        <v>2.7021973250261694E-5</v>
      </c>
      <c r="IA166" s="186">
        <f t="shared" si="596"/>
        <v>7.5365778339555253E-9</v>
      </c>
      <c r="IB166" s="82">
        <f t="shared" si="597"/>
        <v>2.2775206854035477</v>
      </c>
      <c r="IC166" s="82" t="e">
        <f t="shared" ca="1" si="598"/>
        <v>#REF!</v>
      </c>
      <c r="ID166" s="82" t="e">
        <f ca="1">ID$8+ID$9*IE166+ID$10*#REF!+ID$11*EW166/(EW166+EU166)</f>
        <v>#REF!</v>
      </c>
      <c r="IE166" s="82" t="e">
        <f t="shared" ca="1" si="599"/>
        <v>#REF!</v>
      </c>
      <c r="IF166" s="82" t="e">
        <f ca="1">IF$8+IF$9*IE166+IF$10*#REF!+IF$11*(EW166/(EW166+EU166))</f>
        <v>#REF!</v>
      </c>
      <c r="IG166" s="82" t="e">
        <f t="shared" ca="1" si="600"/>
        <v>#REF!</v>
      </c>
      <c r="IH166" s="184">
        <f t="shared" si="601"/>
        <v>5.8567538244220715E-2</v>
      </c>
      <c r="II166" s="187">
        <f t="shared" si="602"/>
        <v>-25</v>
      </c>
      <c r="IJ166" s="187"/>
      <c r="IK166" s="82">
        <f t="shared" si="603"/>
        <v>2.0735601819995519</v>
      </c>
      <c r="IL166" s="187">
        <f t="shared" si="604"/>
        <v>1915.9036270396443</v>
      </c>
      <c r="IM166" s="186">
        <f t="shared" si="605"/>
        <v>1.2186594908370547E-5</v>
      </c>
    </row>
    <row r="167" spans="1:247" ht="14" x14ac:dyDescent="0.2">
      <c r="A167" s="189" t="s">
        <v>234</v>
      </c>
      <c r="F167" s="193">
        <v>49.952193986044534</v>
      </c>
      <c r="G167" s="193">
        <v>1.6748855939234604</v>
      </c>
      <c r="H167" s="193">
        <v>17.337603602553148</v>
      </c>
      <c r="I167" s="193">
        <v>8.4230034872756843</v>
      </c>
      <c r="J167" s="193">
        <v>0.16241314850166888</v>
      </c>
      <c r="K167" s="193">
        <v>4.5171156927026654</v>
      </c>
      <c r="L167" s="193">
        <v>10.658362870422019</v>
      </c>
      <c r="M167" s="193">
        <v>3.8370106333519272</v>
      </c>
      <c r="N167" s="193">
        <v>2.0301643562708609</v>
      </c>
      <c r="O167" s="193">
        <v>0.58874766331854955</v>
      </c>
      <c r="P167" s="193">
        <v>0.81849896563549951</v>
      </c>
      <c r="Q167" s="194">
        <v>1.5</v>
      </c>
      <c r="R167" s="176">
        <f t="shared" ca="1" si="411"/>
        <v>12.711736485735424</v>
      </c>
      <c r="T167" s="4">
        <v>48.276699999999998</v>
      </c>
      <c r="U167" s="4">
        <v>1.4500999999999999</v>
      </c>
      <c r="V167" s="4">
        <v>4.6966000000000001</v>
      </c>
      <c r="W167" s="4">
        <v>7.726</v>
      </c>
      <c r="X167" s="4">
        <v>0.16189999999999999</v>
      </c>
      <c r="Y167" s="4">
        <v>13.5443</v>
      </c>
      <c r="Z167" s="4">
        <v>22.003399999999999</v>
      </c>
      <c r="AA167" s="4">
        <v>0.5696</v>
      </c>
      <c r="AB167" s="4">
        <v>1E-4</v>
      </c>
      <c r="AC167" s="4">
        <v>2.3400000000000001E-2</v>
      </c>
      <c r="AE167" s="177">
        <f t="shared" ca="1" si="412"/>
        <v>1428.9717036336763</v>
      </c>
      <c r="AF167" s="178">
        <f t="shared" ca="1" si="413"/>
        <v>1155.8217036336764</v>
      </c>
      <c r="AG167" s="178">
        <f t="shared" ca="1" si="414"/>
        <v>8.0207357682611971</v>
      </c>
      <c r="AH167" s="175"/>
      <c r="AI167" s="179">
        <f t="shared" ca="1" si="415"/>
        <v>1463.5947969878541</v>
      </c>
      <c r="AJ167" s="179">
        <f t="shared" ca="1" si="416"/>
        <v>8.7055475191833231</v>
      </c>
      <c r="AK167" s="179"/>
      <c r="AL167" s="179">
        <f t="shared" si="417"/>
        <v>1423.2882405721973</v>
      </c>
      <c r="AM167" s="179">
        <f t="shared" si="418"/>
        <v>5.6943984011706466</v>
      </c>
      <c r="AN167" s="180"/>
      <c r="AO167" s="179">
        <f t="shared" ca="1" si="419"/>
        <v>1424.0995689485362</v>
      </c>
      <c r="AP167" s="179">
        <f t="shared" ca="1" si="420"/>
        <v>1150.9495689485361</v>
      </c>
      <c r="AQ167" s="179">
        <f t="shared" ca="1" si="421"/>
        <v>7.1340054917726503</v>
      </c>
      <c r="AR167" s="179"/>
      <c r="AS167" s="179">
        <f t="shared" ca="1" si="422"/>
        <v>1434.6841076166788</v>
      </c>
      <c r="AT167" s="179">
        <f t="shared" ca="1" si="423"/>
        <v>1161.5341076166787</v>
      </c>
      <c r="AU167" s="181">
        <f t="shared" ca="1" si="424"/>
        <v>7.5551714954523943</v>
      </c>
      <c r="AV167" s="80"/>
      <c r="AW167" s="181">
        <f t="shared" si="425"/>
        <v>1441.4074785270493</v>
      </c>
      <c r="AX167" s="181">
        <f t="shared" si="426"/>
        <v>1168.2574785270494</v>
      </c>
      <c r="AY167" s="181">
        <f t="shared" ca="1" si="427"/>
        <v>1463.5947969878541</v>
      </c>
      <c r="AZ167" s="181">
        <f t="shared" ca="1" si="428"/>
        <v>1190.4447969878543</v>
      </c>
      <c r="BA167" s="181">
        <f t="shared" ca="1" si="429"/>
        <v>8.7055475191833231</v>
      </c>
      <c r="BB167" s="181"/>
      <c r="BC167" s="181">
        <f t="shared" si="430"/>
        <v>1423.2882405721973</v>
      </c>
      <c r="BD167" s="181">
        <f t="shared" si="431"/>
        <v>5.6943984011706466</v>
      </c>
      <c r="BE167" s="181">
        <f t="shared" si="432"/>
        <v>1150.1382405721974</v>
      </c>
      <c r="BF167" s="181"/>
      <c r="BG167" s="181">
        <f t="shared" ca="1" si="433"/>
        <v>8.5875400231413668</v>
      </c>
      <c r="BH167" s="181">
        <f t="shared" ca="1" si="434"/>
        <v>9.7062173978735338</v>
      </c>
      <c r="BI167" s="181">
        <f t="shared" ca="1" si="435"/>
        <v>1157.822430260745</v>
      </c>
      <c r="BJ167" s="181">
        <f t="shared" ca="1" si="436"/>
        <v>1171.6499378788021</v>
      </c>
      <c r="BK167" s="181">
        <f t="shared" ca="1" si="437"/>
        <v>1171.6499378788021</v>
      </c>
      <c r="BL167" s="181"/>
      <c r="BM167" s="181">
        <f t="shared" si="438"/>
        <v>1142.048351597537</v>
      </c>
      <c r="BN167" s="180"/>
      <c r="BO167" s="182">
        <f t="shared" ca="1" si="439"/>
        <v>0.7359396022645156</v>
      </c>
      <c r="BP167" s="182">
        <f t="shared" ca="1" si="440"/>
        <v>0.68457135567284622</v>
      </c>
      <c r="BQ167" s="182">
        <f t="shared" ca="1" si="441"/>
        <v>6.1481131832600608E-2</v>
      </c>
      <c r="BR167" s="182">
        <f t="shared" ca="1" si="442"/>
        <v>1.276884199754885E-2</v>
      </c>
      <c r="BS167" s="182">
        <f t="shared" ca="1" si="443"/>
        <v>1.7738045165202242E-2</v>
      </c>
      <c r="BT167" s="182">
        <f t="shared" ca="1" si="444"/>
        <v>7.6383952917317657E-2</v>
      </c>
      <c r="BU167" s="182">
        <f t="shared" si="445"/>
        <v>0.32699407506955769</v>
      </c>
      <c r="BV167" s="181">
        <f t="shared" ca="1" si="446"/>
        <v>1.1799374026550733</v>
      </c>
      <c r="BW167" s="180"/>
      <c r="BX167" s="182">
        <f t="shared" si="447"/>
        <v>0.81088053140710592</v>
      </c>
      <c r="BY167" s="182">
        <f t="shared" si="448"/>
        <v>0.10067405421859965</v>
      </c>
      <c r="BZ167" s="182">
        <f t="shared" si="449"/>
        <v>1.7692289818985879E-3</v>
      </c>
      <c r="CA167" s="182">
        <f t="shared" si="450"/>
        <v>4.194283307952705E-2</v>
      </c>
      <c r="CB167" s="182">
        <f t="shared" si="451"/>
        <v>8.2371073193155009E-2</v>
      </c>
      <c r="CC167" s="182">
        <f t="shared" si="452"/>
        <v>3.5130073817160953E-4</v>
      </c>
      <c r="CD167" s="182">
        <f t="shared" si="453"/>
        <v>1.037989021618458</v>
      </c>
      <c r="CE167" s="182">
        <f t="shared" si="454"/>
        <v>0.3059090832779035</v>
      </c>
      <c r="CF167" s="180"/>
      <c r="CG167" s="181">
        <f t="shared" ca="1" si="455"/>
        <v>4.8464272567812259</v>
      </c>
      <c r="CH167" s="181">
        <f t="shared" ca="1" si="456"/>
        <v>5.092093261072808</v>
      </c>
      <c r="CI167" s="181">
        <f t="shared" ca="1" si="457"/>
        <v>10.105610746961718</v>
      </c>
      <c r="CJ167" s="181">
        <f t="shared" ca="1" si="458"/>
        <v>1155.8713070959234</v>
      </c>
      <c r="CK167" s="183">
        <f t="shared" ca="1" si="459"/>
        <v>0.27761905656365116</v>
      </c>
      <c r="CL167" s="79"/>
      <c r="CM167" s="181">
        <f t="shared" si="460"/>
        <v>-0.46651247646151084</v>
      </c>
      <c r="CN167" s="181">
        <f t="shared" si="461"/>
        <v>-0.87276947769568824</v>
      </c>
      <c r="CO167" s="181">
        <f t="shared" ca="1" si="462"/>
        <v>741.49102608141311</v>
      </c>
      <c r="CP167" s="184"/>
      <c r="CQ167" s="80">
        <f t="shared" si="463"/>
        <v>0.83136849370042654</v>
      </c>
      <c r="CR167" s="80">
        <f t="shared" si="464"/>
        <v>2.0967836195880014E-2</v>
      </c>
      <c r="CS167" s="80">
        <f t="shared" si="465"/>
        <v>0.34008304356671959</v>
      </c>
      <c r="CT167" s="80">
        <f t="shared" si="466"/>
        <v>0.11723626357445445</v>
      </c>
      <c r="CU167" s="80">
        <f t="shared" si="467"/>
        <v>2.289524560375949E-3</v>
      </c>
      <c r="CV167" s="80">
        <f t="shared" si="468"/>
        <v>0.11207500155572754</v>
      </c>
      <c r="CW167" s="80">
        <f t="shared" si="469"/>
        <v>0.19006521112644345</v>
      </c>
      <c r="CX167" s="80">
        <f t="shared" si="470"/>
        <v>0.12381667416981995</v>
      </c>
      <c r="CY167" s="80">
        <f t="shared" si="471"/>
        <v>4.3105107568704851E-2</v>
      </c>
      <c r="CZ167" s="80">
        <f t="shared" si="472"/>
        <v>7.7467715185910039E-3</v>
      </c>
      <c r="DA167" s="80">
        <f t="shared" si="473"/>
        <v>1.153327131946567E-2</v>
      </c>
      <c r="DB167" s="80">
        <f t="shared" si="474"/>
        <v>1.8002871988566087</v>
      </c>
      <c r="DC167" s="80"/>
      <c r="DD167" s="80">
        <f t="shared" si="475"/>
        <v>0.4617977032933645</v>
      </c>
      <c r="DE167" s="80">
        <f t="shared" si="476"/>
        <v>1.1646939560086314E-2</v>
      </c>
      <c r="DF167" s="80">
        <f t="shared" si="477"/>
        <v>0.18890488350009477</v>
      </c>
      <c r="DG167" s="80">
        <f t="shared" si="478"/>
        <v>6.5120867186587272E-2</v>
      </c>
      <c r="DH167" s="80">
        <f t="shared" si="479"/>
        <v>1.271755174302224E-3</v>
      </c>
      <c r="DI167" s="80">
        <f t="shared" si="480"/>
        <v>6.225395682805953E-2</v>
      </c>
      <c r="DJ167" s="80">
        <f t="shared" si="481"/>
        <v>0.10557493895816007</v>
      </c>
      <c r="DK167" s="80">
        <f t="shared" si="482"/>
        <v>6.8776067645461181E-2</v>
      </c>
      <c r="DL167" s="80">
        <f t="shared" si="483"/>
        <v>2.3943461685491958E-2</v>
      </c>
      <c r="DM167" s="80">
        <f t="shared" si="484"/>
        <v>4.3030753779236463E-3</v>
      </c>
      <c r="DN167" s="80">
        <f t="shared" si="485"/>
        <v>6.4063507904686739E-3</v>
      </c>
      <c r="DO167" s="80">
        <f t="shared" si="486"/>
        <v>1.0000000000000002</v>
      </c>
      <c r="DP167" s="80">
        <f t="shared" si="487"/>
        <v>48.874616557586734</v>
      </c>
      <c r="DQ167" s="80">
        <f t="shared" si="488"/>
        <v>0.80348277337008167</v>
      </c>
      <c r="DR167" s="80">
        <f t="shared" si="489"/>
        <v>1.8153752935697581E-2</v>
      </c>
      <c r="DS167" s="80">
        <f t="shared" si="490"/>
        <v>4.6062710251959085E-2</v>
      </c>
      <c r="DT167" s="80">
        <f t="shared" si="491"/>
        <v>0.10753496347764119</v>
      </c>
      <c r="DU167" s="80">
        <f t="shared" si="492"/>
        <v>2.2822907488986781E-3</v>
      </c>
      <c r="DV167" s="80">
        <f t="shared" si="493"/>
        <v>0.33605015829537221</v>
      </c>
      <c r="DW167" s="80">
        <f t="shared" si="494"/>
        <v>0.39237553809556081</v>
      </c>
      <c r="DX167" s="80">
        <f t="shared" si="495"/>
        <v>9.1902244150831973E-3</v>
      </c>
      <c r="DY167" s="80">
        <f t="shared" si="496"/>
        <v>1.0616162045097457E-6</v>
      </c>
      <c r="DZ167" s="80">
        <f t="shared" si="497"/>
        <v>1.5394919150358359E-4</v>
      </c>
      <c r="EA167" s="80">
        <f t="shared" si="498"/>
        <v>1.7152874223980026</v>
      </c>
      <c r="EB167" s="80"/>
      <c r="EC167" s="80">
        <f t="shared" si="499"/>
        <v>1.6069655467401633</v>
      </c>
      <c r="ED167" s="80">
        <f t="shared" si="500"/>
        <v>3.6307505871395161E-2</v>
      </c>
      <c r="EE167" s="80">
        <f t="shared" si="501"/>
        <v>0.13818813075587727</v>
      </c>
      <c r="EF167" s="80">
        <f t="shared" si="502"/>
        <v>0.10753496347764119</v>
      </c>
      <c r="EG167" s="80">
        <f t="shared" si="503"/>
        <v>2.2822907488986781E-3</v>
      </c>
      <c r="EH167" s="80">
        <f t="shared" si="504"/>
        <v>0.33605015829537221</v>
      </c>
      <c r="EI167" s="80">
        <f t="shared" si="505"/>
        <v>0.39237553809556081</v>
      </c>
      <c r="EJ167" s="80">
        <f t="shared" si="506"/>
        <v>9.1902244150831973E-3</v>
      </c>
      <c r="EK167" s="80">
        <f t="shared" si="507"/>
        <v>1.0616162045097457E-6</v>
      </c>
      <c r="EL167" s="80">
        <f t="shared" si="508"/>
        <v>4.6184757451075075E-4</v>
      </c>
      <c r="EM167" s="80">
        <f t="shared" si="509"/>
        <v>2.6293572675907071</v>
      </c>
      <c r="EN167" s="80">
        <f t="shared" si="510"/>
        <v>2.2819264897758949</v>
      </c>
      <c r="EO167" s="80"/>
      <c r="EP167" s="80">
        <f t="shared" si="511"/>
        <v>1.8334886246317914</v>
      </c>
      <c r="EQ167" s="80">
        <f t="shared" si="512"/>
        <v>4.1425529712815226E-2</v>
      </c>
      <c r="ER167" s="80">
        <f t="shared" si="513"/>
        <v>0.16651137536820859</v>
      </c>
      <c r="ES167" s="80">
        <f t="shared" si="514"/>
        <v>4.3712062061425638E-2</v>
      </c>
      <c r="ET167" s="80">
        <f t="shared" si="515"/>
        <v>0.21022343742963423</v>
      </c>
      <c r="EU167" s="80">
        <f t="shared" si="516"/>
        <v>0.2453868817367128</v>
      </c>
      <c r="EV167" s="80">
        <f t="shared" si="517"/>
        <v>5.2080197172823589E-3</v>
      </c>
      <c r="EW167" s="80">
        <f t="shared" si="518"/>
        <v>0.76684175810759247</v>
      </c>
      <c r="EX167" s="80">
        <f t="shared" si="519"/>
        <v>0.89537213432033103</v>
      </c>
      <c r="EY167" s="80">
        <f t="shared" si="520"/>
        <v>4.194283307952705E-2</v>
      </c>
      <c r="EZ167" s="80">
        <f t="shared" si="521"/>
        <v>4.8450602780922653E-6</v>
      </c>
      <c r="FA167" s="80">
        <f t="shared" si="522"/>
        <v>7.0260147634321906E-4</v>
      </c>
      <c r="FB167" s="80">
        <f t="shared" si="523"/>
        <v>4.0405966652723082</v>
      </c>
      <c r="FC167" s="80">
        <f t="shared" si="524"/>
        <v>8.118848548433634E-2</v>
      </c>
      <c r="FD167" s="80">
        <f t="shared" si="525"/>
        <v>0.12056634789972698</v>
      </c>
      <c r="FE167" s="80">
        <f t="shared" si="526"/>
        <v>4.194283307952705E-2</v>
      </c>
      <c r="FF167" s="80">
        <f t="shared" si="527"/>
        <v>1.7692289818985879E-3</v>
      </c>
      <c r="FG167" s="80">
        <f t="shared" si="528"/>
        <v>8.2371073193155009E-2</v>
      </c>
      <c r="FH167" s="80">
        <f t="shared" si="529"/>
        <v>3.5130073817160953E-4</v>
      </c>
      <c r="FI167" s="184">
        <f t="shared" si="530"/>
        <v>0.81088053140710592</v>
      </c>
      <c r="FJ167" s="80">
        <f t="shared" si="531"/>
        <v>0.10067405421859965</v>
      </c>
      <c r="FK167" s="80">
        <f t="shared" si="532"/>
        <v>1.0379890216184577</v>
      </c>
      <c r="FL167" s="80">
        <f t="shared" si="533"/>
        <v>0.81088053140710581</v>
      </c>
      <c r="FM167" s="80">
        <f t="shared" si="534"/>
        <v>2.7172201069468831</v>
      </c>
      <c r="FN167" s="80">
        <f t="shared" si="535"/>
        <v>-2.9273574834357294</v>
      </c>
      <c r="FO167" s="80">
        <f t="shared" si="536"/>
        <v>-2.9273574834357294</v>
      </c>
      <c r="FP167" s="80">
        <f t="shared" si="537"/>
        <v>0.48874616557586731</v>
      </c>
      <c r="FQ167" s="185">
        <f t="shared" ca="1" si="538"/>
        <v>1463.5947969878541</v>
      </c>
      <c r="FR167" s="185">
        <f t="shared" ca="1" si="539"/>
        <v>8.7055475191833231</v>
      </c>
      <c r="FS167" s="80">
        <f t="shared" ca="1" si="540"/>
        <v>0.14635947969878541</v>
      </c>
      <c r="FT167" s="184">
        <f t="shared" ca="1" si="541"/>
        <v>-2.1370071307548577</v>
      </c>
      <c r="FU167" s="184">
        <f t="shared" ca="1" si="542"/>
        <v>5.6765649457683853</v>
      </c>
      <c r="FV167" s="80">
        <f t="shared" si="543"/>
        <v>175.65528772128144</v>
      </c>
      <c r="FW167" s="80">
        <f t="shared" si="544"/>
        <v>5.4755101535697771E-2</v>
      </c>
      <c r="FX167" s="184">
        <f t="shared" si="545"/>
        <v>75.757761430811058</v>
      </c>
      <c r="FY167" s="184">
        <f t="shared" si="546"/>
        <v>314.23688921021215</v>
      </c>
      <c r="FZ167" s="184">
        <f t="shared" si="547"/>
        <v>1.6611494615586205E-3</v>
      </c>
      <c r="GA167" s="184">
        <f t="shared" si="548"/>
        <v>0.3059090832779035</v>
      </c>
      <c r="GB167" s="80">
        <f t="shared" si="549"/>
        <v>0.94252298711714044</v>
      </c>
      <c r="GC167" s="80">
        <f t="shared" si="550"/>
        <v>0.16702867873492044</v>
      </c>
      <c r="GD167" s="80">
        <f t="shared" si="551"/>
        <v>0.13274065309304209</v>
      </c>
      <c r="GE167" s="80">
        <f t="shared" si="552"/>
        <v>0.91486240822575915</v>
      </c>
      <c r="GF167" s="80">
        <f t="shared" si="553"/>
        <v>1.6177746134209747E-2</v>
      </c>
      <c r="GG167" s="80">
        <f t="shared" si="554"/>
        <v>0.16419839625237648</v>
      </c>
      <c r="GH167" s="80">
        <f t="shared" si="555"/>
        <v>0.86725934690695794</v>
      </c>
      <c r="GI167" s="80">
        <f t="shared" si="556"/>
        <v>0.31583694869754647</v>
      </c>
      <c r="GJ167" s="80">
        <f t="shared" si="557"/>
        <v>-9.4376333367427213E-3</v>
      </c>
      <c r="GK167" s="80">
        <f t="shared" si="558"/>
        <v>2.0882832154406738E-2</v>
      </c>
      <c r="GL167" s="80">
        <f t="shared" si="559"/>
        <v>2.0882832154406738E-2</v>
      </c>
      <c r="GM167" s="80">
        <f t="shared" si="560"/>
        <v>0.14331556409796975</v>
      </c>
      <c r="GN167" s="80">
        <f t="shared" si="561"/>
        <v>3.6594180728452816E-2</v>
      </c>
      <c r="GO167" s="80">
        <f t="shared" si="562"/>
        <v>0.7302475773791397</v>
      </c>
      <c r="GP167" s="80">
        <f t="shared" si="563"/>
        <v>0.89537213432033103</v>
      </c>
      <c r="GQ167" s="80">
        <f t="shared" si="564"/>
        <v>4.194283307952705E-2</v>
      </c>
      <c r="GR167" s="80">
        <f t="shared" si="565"/>
        <v>440.68022157223425</v>
      </c>
      <c r="GS167" s="80">
        <f t="shared" si="566"/>
        <v>11.777044068351463</v>
      </c>
      <c r="GT167" s="80">
        <f t="shared" si="567"/>
        <v>2.2896378488717954</v>
      </c>
      <c r="GU167" s="80">
        <f t="shared" si="568"/>
        <v>9.4161356534852567E-6</v>
      </c>
      <c r="GV167" s="80">
        <f t="shared" si="569"/>
        <v>1927.8477891471923</v>
      </c>
      <c r="GW167" s="80">
        <f t="shared" si="570"/>
        <v>-8.3141325783414634E-3</v>
      </c>
      <c r="GX167" s="184">
        <f t="shared" ca="1" si="571"/>
        <v>23.080235746961719</v>
      </c>
      <c r="GY167" s="81" t="e">
        <f>#REF!</f>
        <v>#REF!</v>
      </c>
      <c r="GZ167" s="81" t="e">
        <f>#REF!</f>
        <v>#REF!</v>
      </c>
      <c r="HA167" s="81">
        <f t="shared" si="572"/>
        <v>5.8671749896227876</v>
      </c>
      <c r="HB167" s="81">
        <f t="shared" si="573"/>
        <v>4.7595286485956976</v>
      </c>
      <c r="HC167" s="81" t="e">
        <f t="shared" si="574"/>
        <v>#REF!</v>
      </c>
      <c r="HD167" s="80">
        <f t="shared" si="575"/>
        <v>440.68022157223425</v>
      </c>
      <c r="HE167" s="80">
        <f t="shared" si="576"/>
        <v>11.777044068351463</v>
      </c>
      <c r="HF167" s="81">
        <f t="shared" si="577"/>
        <v>-0.73136905406374808</v>
      </c>
      <c r="HG167" s="81"/>
      <c r="HH167" s="82">
        <f t="shared" si="578"/>
        <v>0.16940641596965883</v>
      </c>
      <c r="HI167" s="82">
        <f t="shared" si="579"/>
        <v>0.76684175810759247</v>
      </c>
      <c r="HJ167" s="82">
        <f t="shared" si="580"/>
        <v>4.194283307952705E-2</v>
      </c>
      <c r="HK167" s="82">
        <f t="shared" si="581"/>
        <v>0</v>
      </c>
      <c r="HL167" s="82">
        <f t="shared" si="582"/>
        <v>3.9245652404809289E-2</v>
      </c>
      <c r="HM167" s="82">
        <f t="shared" si="583"/>
        <v>0</v>
      </c>
      <c r="HN167" s="82">
        <f t="shared" si="584"/>
        <v>0</v>
      </c>
      <c r="HO167" s="82">
        <f t="shared" si="585"/>
        <v>4.3712062061425638E-2</v>
      </c>
      <c r="HP167" s="82">
        <f t="shared" si="586"/>
        <v>0.1272657229633993</v>
      </c>
      <c r="HQ167" s="82">
        <f t="shared" si="587"/>
        <v>0.18094178515928497</v>
      </c>
      <c r="HR167" s="82">
        <f t="shared" si="588"/>
        <v>0.59697939209477413</v>
      </c>
      <c r="HS167" s="82">
        <f t="shared" si="589"/>
        <v>0.13188136685734833</v>
      </c>
      <c r="HT167" s="82">
        <f t="shared" si="590"/>
        <v>5.1342690898704239E-2</v>
      </c>
      <c r="HU167" s="82">
        <f t="shared" si="591"/>
        <v>1.1342341701437646E-2</v>
      </c>
      <c r="HV167" s="82">
        <f t="shared" si="592"/>
        <v>4.194283307952705E-2</v>
      </c>
      <c r="HW167" s="82"/>
      <c r="HX167" s="186">
        <f t="shared" si="593"/>
        <v>-8.8078347297810481E-7</v>
      </c>
      <c r="HY167" s="186">
        <f t="shared" si="594"/>
        <v>1.6918063704529324E-12</v>
      </c>
      <c r="HZ167" s="186">
        <f t="shared" si="595"/>
        <v>2.6990927457744702E-5</v>
      </c>
      <c r="IA167" s="186">
        <f t="shared" si="596"/>
        <v>7.520418973460772E-9</v>
      </c>
      <c r="IB167" s="82">
        <f t="shared" si="597"/>
        <v>2.2896378488717954</v>
      </c>
      <c r="IC167" s="82" t="e">
        <f t="shared" ca="1" si="598"/>
        <v>#REF!</v>
      </c>
      <c r="ID167" s="82" t="e">
        <f ca="1">ID$8+ID$9*IE167+ID$10*#REF!+ID$11*EW167/(EW167+EU167)</f>
        <v>#REF!</v>
      </c>
      <c r="IE167" s="82" t="e">
        <f t="shared" ca="1" si="599"/>
        <v>#REF!</v>
      </c>
      <c r="IF167" s="82" t="e">
        <f ca="1">IF$8+IF$9*IE167+IF$10*#REF!+IF$11*(EW167/(EW167+EU167))</f>
        <v>#REF!</v>
      </c>
      <c r="IG167" s="82" t="e">
        <f t="shared" ca="1" si="600"/>
        <v>#REF!</v>
      </c>
      <c r="IH167" s="184">
        <f t="shared" si="601"/>
        <v>5.4755101535697771E-2</v>
      </c>
      <c r="II167" s="187">
        <f t="shared" si="602"/>
        <v>-25</v>
      </c>
      <c r="IJ167" s="187"/>
      <c r="IK167" s="82">
        <f t="shared" si="603"/>
        <v>2.0729322382683657</v>
      </c>
      <c r="IL167" s="187">
        <f t="shared" si="604"/>
        <v>1927.8477891471923</v>
      </c>
      <c r="IM167" s="186">
        <f t="shared" si="605"/>
        <v>1.2120152462019656E-5</v>
      </c>
    </row>
    <row r="168" spans="1:247" ht="14" x14ac:dyDescent="0.2">
      <c r="A168" s="189" t="s">
        <v>234</v>
      </c>
      <c r="F168" s="193">
        <v>49.952193986044534</v>
      </c>
      <c r="G168" s="193">
        <v>1.6748855939234604</v>
      </c>
      <c r="H168" s="193">
        <v>17.337603602553148</v>
      </c>
      <c r="I168" s="193">
        <v>8.4230034872756843</v>
      </c>
      <c r="J168" s="193">
        <v>0.16241314850166888</v>
      </c>
      <c r="K168" s="193">
        <v>4.5171156927026654</v>
      </c>
      <c r="L168" s="193">
        <v>10.658362870422019</v>
      </c>
      <c r="M168" s="193">
        <v>3.8370106333519272</v>
      </c>
      <c r="N168" s="193">
        <v>2.0301643562708609</v>
      </c>
      <c r="O168" s="193">
        <v>0.58874766331854955</v>
      </c>
      <c r="P168" s="193">
        <v>0.81849896563549951</v>
      </c>
      <c r="Q168" s="194">
        <v>1.5</v>
      </c>
      <c r="R168" s="176">
        <f t="shared" ca="1" si="411"/>
        <v>6.4917744549885876</v>
      </c>
      <c r="T168" s="4">
        <v>46.656399999999998</v>
      </c>
      <c r="U168" s="4">
        <v>1.6768000000000001</v>
      </c>
      <c r="V168" s="4">
        <v>6.5755999999999997</v>
      </c>
      <c r="W168" s="4">
        <v>7.5704000000000002</v>
      </c>
      <c r="X168" s="4">
        <v>0.1305</v>
      </c>
      <c r="Y168" s="4">
        <v>13.067500000000001</v>
      </c>
      <c r="Z168" s="4">
        <v>22.8339</v>
      </c>
      <c r="AA168" s="4">
        <v>0.26119999999999999</v>
      </c>
      <c r="AB168" s="4">
        <v>9.9000000000000008E-3</v>
      </c>
      <c r="AC168" s="4">
        <v>1.17E-2</v>
      </c>
      <c r="AE168" s="177">
        <f t="shared" ca="1" si="412"/>
        <v>1381.1485943162641</v>
      </c>
      <c r="AF168" s="178">
        <f t="shared" ca="1" si="413"/>
        <v>1107.9985943162642</v>
      </c>
      <c r="AG168" s="178">
        <f t="shared" ca="1" si="414"/>
        <v>3.3961795372526589</v>
      </c>
      <c r="AH168" s="175"/>
      <c r="AI168" s="179">
        <f t="shared" ca="1" si="415"/>
        <v>1413.7577952678398</v>
      </c>
      <c r="AJ168" s="179">
        <f t="shared" ca="1" si="416"/>
        <v>2.7058771130414909</v>
      </c>
      <c r="AK168" s="179"/>
      <c r="AL168" s="179">
        <f t="shared" si="417"/>
        <v>1394.8678752734224</v>
      </c>
      <c r="AM168" s="179">
        <f t="shared" si="418"/>
        <v>1.436005527905253</v>
      </c>
      <c r="AN168" s="180"/>
      <c r="AO168" s="179">
        <f t="shared" ca="1" si="419"/>
        <v>1369.2215843599809</v>
      </c>
      <c r="AP168" s="179">
        <f t="shared" ca="1" si="420"/>
        <v>1096.071584359981</v>
      </c>
      <c r="AQ168" s="179">
        <f t="shared" ca="1" si="421"/>
        <v>1.0602826111728509</v>
      </c>
      <c r="AR168" s="179"/>
      <c r="AS168" s="179">
        <f t="shared" ca="1" si="422"/>
        <v>1382.199407629176</v>
      </c>
      <c r="AT168" s="179">
        <f t="shared" ca="1" si="423"/>
        <v>1109.0494076291761</v>
      </c>
      <c r="AU168" s="181">
        <f t="shared" ca="1" si="424"/>
        <v>1.5398077926525753</v>
      </c>
      <c r="AV168" s="80"/>
      <c r="AW168" s="181">
        <f t="shared" si="425"/>
        <v>1401.72560296497</v>
      </c>
      <c r="AX168" s="181">
        <f t="shared" si="426"/>
        <v>1128.5756029649701</v>
      </c>
      <c r="AY168" s="181">
        <f t="shared" ca="1" si="427"/>
        <v>1413.7577952678398</v>
      </c>
      <c r="AZ168" s="181">
        <f t="shared" ca="1" si="428"/>
        <v>1140.6077952678397</v>
      </c>
      <c r="BA168" s="181">
        <f t="shared" ca="1" si="429"/>
        <v>2.7058771130414909</v>
      </c>
      <c r="BB168" s="181"/>
      <c r="BC168" s="181">
        <f t="shared" si="430"/>
        <v>1394.8678752734224</v>
      </c>
      <c r="BD168" s="181">
        <f t="shared" si="431"/>
        <v>1.436005527905253</v>
      </c>
      <c r="BE168" s="181">
        <f t="shared" si="432"/>
        <v>1121.7178752734226</v>
      </c>
      <c r="BF168" s="181"/>
      <c r="BG168" s="181">
        <f t="shared" ca="1" si="433"/>
        <v>3.3312798270424993</v>
      </c>
      <c r="BH168" s="181">
        <f t="shared" ca="1" si="434"/>
        <v>5.7456942653414735</v>
      </c>
      <c r="BI168" s="181">
        <f t="shared" ca="1" si="435"/>
        <v>1103.9390330159763</v>
      </c>
      <c r="BJ168" s="181">
        <f t="shared" ca="1" si="436"/>
        <v>1119.1624142372084</v>
      </c>
      <c r="BK168" s="181">
        <f t="shared" ca="1" si="437"/>
        <v>1119.1624142372084</v>
      </c>
      <c r="BL168" s="181"/>
      <c r="BM168" s="181">
        <f t="shared" si="438"/>
        <v>1120.2986267876063</v>
      </c>
      <c r="BN168" s="180"/>
      <c r="BO168" s="182">
        <f t="shared" ca="1" si="439"/>
        <v>0.84003493121918116</v>
      </c>
      <c r="BP168" s="182">
        <f t="shared" ca="1" si="440"/>
        <v>0.80774779039900257</v>
      </c>
      <c r="BQ168" s="182">
        <f t="shared" ca="1" si="441"/>
        <v>7.6017718284591168E-2</v>
      </c>
      <c r="BR168" s="182">
        <f t="shared" ca="1" si="442"/>
        <v>1.3042018758766486E-2</v>
      </c>
      <c r="BS168" s="182">
        <f t="shared" ca="1" si="443"/>
        <v>1.7721176576116795E-2</v>
      </c>
      <c r="BT168" s="182">
        <f t="shared" ca="1" si="444"/>
        <v>7.5602887365560187E-2</v>
      </c>
      <c r="BU168" s="182">
        <f t="shared" si="445"/>
        <v>0.32699407506955769</v>
      </c>
      <c r="BV168" s="181">
        <f t="shared" ca="1" si="446"/>
        <v>1.3171256664535949</v>
      </c>
      <c r="BW168" s="180"/>
      <c r="BX168" s="182">
        <f t="shared" si="447"/>
        <v>0.79075325804573282</v>
      </c>
      <c r="BY168" s="182">
        <f t="shared" si="448"/>
        <v>9.4341384468096312E-2</v>
      </c>
      <c r="BZ168" s="182">
        <f t="shared" si="449"/>
        <v>4.5260632196163275E-2</v>
      </c>
      <c r="CA168" s="182">
        <f t="shared" si="450"/>
        <v>1.9216832534979408E-2</v>
      </c>
      <c r="CB168" s="182">
        <f t="shared" si="451"/>
        <v>9.2166992959856975E-2</v>
      </c>
      <c r="CC168" s="182">
        <f t="shared" si="452"/>
        <v>1.7549708940579488E-4</v>
      </c>
      <c r="CD168" s="182">
        <f t="shared" si="453"/>
        <v>1.0419145972942345</v>
      </c>
      <c r="CE168" s="182">
        <f t="shared" si="454"/>
        <v>0.31068519018917862</v>
      </c>
      <c r="CF168" s="180"/>
      <c r="CG168" s="181">
        <f t="shared" ca="1" si="455"/>
        <v>3.1304552380211135</v>
      </c>
      <c r="CH168" s="181">
        <f t="shared" ca="1" si="456"/>
        <v>1.2830292049681482</v>
      </c>
      <c r="CI168" s="181">
        <f t="shared" ca="1" si="457"/>
        <v>8.722056916389878</v>
      </c>
      <c r="CJ168" s="181">
        <f t="shared" ca="1" si="458"/>
        <v>1095.9701721406445</v>
      </c>
      <c r="CK168" s="183">
        <f t="shared" ca="1" si="459"/>
        <v>0.26635949039164009</v>
      </c>
      <c r="CL168" s="79"/>
      <c r="CM168" s="181">
        <f t="shared" si="460"/>
        <v>0.28889292719995596</v>
      </c>
      <c r="CN168" s="181">
        <f t="shared" si="461"/>
        <v>-0.1592965132467688</v>
      </c>
      <c r="CO168" s="181">
        <f t="shared" ca="1" si="462"/>
        <v>679.54955456408777</v>
      </c>
      <c r="CP168" s="184"/>
      <c r="CQ168" s="80">
        <f t="shared" si="463"/>
        <v>0.83136849370042654</v>
      </c>
      <c r="CR168" s="80">
        <f t="shared" si="464"/>
        <v>2.0967836195880014E-2</v>
      </c>
      <c r="CS168" s="80">
        <f t="shared" si="465"/>
        <v>0.34008304356671959</v>
      </c>
      <c r="CT168" s="80">
        <f t="shared" si="466"/>
        <v>0.11723626357445445</v>
      </c>
      <c r="CU168" s="80">
        <f t="shared" si="467"/>
        <v>2.289524560375949E-3</v>
      </c>
      <c r="CV168" s="80">
        <f t="shared" si="468"/>
        <v>0.11207500155572754</v>
      </c>
      <c r="CW168" s="80">
        <f t="shared" si="469"/>
        <v>0.19006521112644345</v>
      </c>
      <c r="CX168" s="80">
        <f t="shared" si="470"/>
        <v>0.12381667416981995</v>
      </c>
      <c r="CY168" s="80">
        <f t="shared" si="471"/>
        <v>4.3105107568704851E-2</v>
      </c>
      <c r="CZ168" s="80">
        <f t="shared" si="472"/>
        <v>7.7467715185910039E-3</v>
      </c>
      <c r="DA168" s="80">
        <f t="shared" si="473"/>
        <v>1.153327131946567E-2</v>
      </c>
      <c r="DB168" s="80">
        <f t="shared" si="474"/>
        <v>1.8002871988566087</v>
      </c>
      <c r="DC168" s="80"/>
      <c r="DD168" s="80">
        <f t="shared" si="475"/>
        <v>0.4617977032933645</v>
      </c>
      <c r="DE168" s="80">
        <f t="shared" si="476"/>
        <v>1.1646939560086314E-2</v>
      </c>
      <c r="DF168" s="80">
        <f t="shared" si="477"/>
        <v>0.18890488350009477</v>
      </c>
      <c r="DG168" s="80">
        <f t="shared" si="478"/>
        <v>6.5120867186587272E-2</v>
      </c>
      <c r="DH168" s="80">
        <f t="shared" si="479"/>
        <v>1.271755174302224E-3</v>
      </c>
      <c r="DI168" s="80">
        <f t="shared" si="480"/>
        <v>6.225395682805953E-2</v>
      </c>
      <c r="DJ168" s="80">
        <f t="shared" si="481"/>
        <v>0.10557493895816007</v>
      </c>
      <c r="DK168" s="80">
        <f t="shared" si="482"/>
        <v>6.8776067645461181E-2</v>
      </c>
      <c r="DL168" s="80">
        <f t="shared" si="483"/>
        <v>2.3943461685491958E-2</v>
      </c>
      <c r="DM168" s="80">
        <f t="shared" si="484"/>
        <v>4.3030753779236463E-3</v>
      </c>
      <c r="DN168" s="80">
        <f t="shared" si="485"/>
        <v>6.4063507904686739E-3</v>
      </c>
      <c r="DO168" s="80">
        <f t="shared" si="486"/>
        <v>1.0000000000000002</v>
      </c>
      <c r="DP168" s="80">
        <f t="shared" si="487"/>
        <v>48.874616557586734</v>
      </c>
      <c r="DQ168" s="80">
        <f t="shared" si="488"/>
        <v>0.77651566216132994</v>
      </c>
      <c r="DR168" s="80">
        <f t="shared" si="489"/>
        <v>2.0991802580910081E-2</v>
      </c>
      <c r="DS168" s="80">
        <f t="shared" si="490"/>
        <v>6.4491325114504561E-2</v>
      </c>
      <c r="DT168" s="80">
        <f t="shared" si="491"/>
        <v>0.10536923213967575</v>
      </c>
      <c r="DU168" s="80">
        <f t="shared" si="492"/>
        <v>1.8396475770925112E-3</v>
      </c>
      <c r="DV168" s="80">
        <f t="shared" si="493"/>
        <v>0.32422018439674083</v>
      </c>
      <c r="DW168" s="80">
        <f t="shared" si="494"/>
        <v>0.40718542585783224</v>
      </c>
      <c r="DX168" s="80">
        <f t="shared" si="495"/>
        <v>4.2143374600065505E-3</v>
      </c>
      <c r="DY168" s="80">
        <f t="shared" si="496"/>
        <v>1.0510000424646483E-4</v>
      </c>
      <c r="DZ168" s="80">
        <f t="shared" si="497"/>
        <v>7.6974595751791796E-5</v>
      </c>
      <c r="EA168" s="80">
        <f t="shared" si="498"/>
        <v>1.7050096918880906</v>
      </c>
      <c r="EB168" s="80"/>
      <c r="EC168" s="80">
        <f t="shared" si="499"/>
        <v>1.5530313243226599</v>
      </c>
      <c r="ED168" s="80">
        <f t="shared" si="500"/>
        <v>4.1983605161820162E-2</v>
      </c>
      <c r="EE168" s="80">
        <f t="shared" si="501"/>
        <v>0.19347397534351368</v>
      </c>
      <c r="EF168" s="80">
        <f t="shared" si="502"/>
        <v>0.10536923213967575</v>
      </c>
      <c r="EG168" s="80">
        <f t="shared" si="503"/>
        <v>1.8396475770925112E-3</v>
      </c>
      <c r="EH168" s="80">
        <f t="shared" si="504"/>
        <v>0.32422018439674083</v>
      </c>
      <c r="EI168" s="80">
        <f t="shared" si="505"/>
        <v>0.40718542585783224</v>
      </c>
      <c r="EJ168" s="80">
        <f t="shared" si="506"/>
        <v>4.2143374600065505E-3</v>
      </c>
      <c r="EK168" s="80">
        <f t="shared" si="507"/>
        <v>1.0510000424646483E-4</v>
      </c>
      <c r="EL168" s="80">
        <f t="shared" si="508"/>
        <v>2.3092378725537538E-4</v>
      </c>
      <c r="EM168" s="80">
        <f t="shared" si="509"/>
        <v>2.6316537560508437</v>
      </c>
      <c r="EN168" s="80">
        <f t="shared" si="510"/>
        <v>2.2799351875999907</v>
      </c>
      <c r="EO168" s="80"/>
      <c r="EP168" s="80">
        <f t="shared" si="511"/>
        <v>1.7704053818841228</v>
      </c>
      <c r="EQ168" s="80">
        <f t="shared" si="512"/>
        <v>4.7859949355369191E-2</v>
      </c>
      <c r="ER168" s="80">
        <f t="shared" si="513"/>
        <v>0.22959461811587722</v>
      </c>
      <c r="ES168" s="80">
        <f t="shared" si="514"/>
        <v>6.4477464731142686E-2</v>
      </c>
      <c r="ET168" s="80">
        <f t="shared" si="515"/>
        <v>0.29407208284701991</v>
      </c>
      <c r="EU168" s="80">
        <f t="shared" si="516"/>
        <v>0.2402350200456386</v>
      </c>
      <c r="EV168" s="80">
        <f t="shared" si="517"/>
        <v>4.1942772437962832E-3</v>
      </c>
      <c r="EW168" s="80">
        <f t="shared" si="518"/>
        <v>0.73920100693628688</v>
      </c>
      <c r="EX168" s="80">
        <f t="shared" si="519"/>
        <v>0.92835638029115886</v>
      </c>
      <c r="EY168" s="80">
        <f t="shared" si="520"/>
        <v>1.9216832534979408E-2</v>
      </c>
      <c r="EZ168" s="80">
        <f t="shared" si="521"/>
        <v>4.7924239579684723E-4</v>
      </c>
      <c r="FA168" s="80">
        <f t="shared" si="522"/>
        <v>3.5099417881158976E-4</v>
      </c>
      <c r="FB168" s="80">
        <f t="shared" si="523"/>
        <v>4.0443711677129803</v>
      </c>
      <c r="FC168" s="80">
        <f t="shared" si="524"/>
        <v>8.8263093030163983E-2</v>
      </c>
      <c r="FD168" s="80">
        <f t="shared" si="525"/>
        <v>0.13165310266437658</v>
      </c>
      <c r="FE168" s="80">
        <f t="shared" si="526"/>
        <v>1.9216832534979408E-2</v>
      </c>
      <c r="FF168" s="80">
        <f t="shared" si="527"/>
        <v>4.5260632196163275E-2</v>
      </c>
      <c r="FG168" s="80">
        <f t="shared" si="528"/>
        <v>9.2166992959856975E-2</v>
      </c>
      <c r="FH168" s="80">
        <f t="shared" si="529"/>
        <v>1.7549708940579488E-4</v>
      </c>
      <c r="FI168" s="184">
        <f t="shared" si="530"/>
        <v>0.79075325804573282</v>
      </c>
      <c r="FJ168" s="80">
        <f t="shared" si="531"/>
        <v>9.4341384468096312E-2</v>
      </c>
      <c r="FK168" s="80">
        <f t="shared" si="532"/>
        <v>1.0419145972942345</v>
      </c>
      <c r="FL168" s="80">
        <f t="shared" si="533"/>
        <v>0.79075325804573282</v>
      </c>
      <c r="FM168" s="80">
        <f t="shared" si="534"/>
        <v>1.936699122470722</v>
      </c>
      <c r="FN168" s="80">
        <f t="shared" si="535"/>
        <v>-3.6827437172474249</v>
      </c>
      <c r="FO168" s="80">
        <f t="shared" si="536"/>
        <v>-3.6827437172474249</v>
      </c>
      <c r="FP168" s="80">
        <f t="shared" si="537"/>
        <v>0.48874616557586731</v>
      </c>
      <c r="FQ168" s="185">
        <f t="shared" ca="1" si="538"/>
        <v>1413.7577952678398</v>
      </c>
      <c r="FR168" s="185">
        <f t="shared" ca="1" si="539"/>
        <v>2.7058771130414909</v>
      </c>
      <c r="FS168" s="80">
        <f t="shared" ca="1" si="540"/>
        <v>0.14137577952678398</v>
      </c>
      <c r="FT168" s="184">
        <f t="shared" ca="1" si="541"/>
        <v>-0.4693594943435585</v>
      </c>
      <c r="FU168" s="184">
        <f t="shared" ca="1" si="542"/>
        <v>5.6856028251229667</v>
      </c>
      <c r="FV168" s="80">
        <f t="shared" si="543"/>
        <v>173.76105699752145</v>
      </c>
      <c r="FW168" s="80">
        <f t="shared" si="544"/>
        <v>4.3788685422108065E-2</v>
      </c>
      <c r="FX168" s="184">
        <f t="shared" si="545"/>
        <v>75.47210706697112</v>
      </c>
      <c r="FY168" s="184">
        <f t="shared" si="546"/>
        <v>313.76603155400812</v>
      </c>
      <c r="FZ168" s="184">
        <f t="shared" si="547"/>
        <v>1.6611494615586205E-3</v>
      </c>
      <c r="GA168" s="184">
        <f t="shared" si="548"/>
        <v>0.31068519018917862</v>
      </c>
      <c r="GB168" s="80">
        <f t="shared" si="549"/>
        <v>0.95176749006993455</v>
      </c>
      <c r="GC168" s="80">
        <f t="shared" si="550"/>
        <v>0.20095150129548744</v>
      </c>
      <c r="GD168" s="80">
        <f t="shared" si="551"/>
        <v>0.13417468104732194</v>
      </c>
      <c r="GE168" s="80">
        <f t="shared" si="552"/>
        <v>0.88766258591348812</v>
      </c>
      <c r="GF168" s="80">
        <f t="shared" si="553"/>
        <v>3.5103480382734364E-3</v>
      </c>
      <c r="GG168" s="80">
        <f t="shared" si="554"/>
        <v>0.15197192701547463</v>
      </c>
      <c r="GH168" s="80">
        <f t="shared" si="555"/>
        <v>0.86582531895267811</v>
      </c>
      <c r="GI168" s="80">
        <f t="shared" si="556"/>
        <v>0.29291491464509728</v>
      </c>
      <c r="GJ168" s="80">
        <f t="shared" si="557"/>
        <v>-7.3299874788650618E-3</v>
      </c>
      <c r="GK168" s="80">
        <f t="shared" si="558"/>
        <v>1.7545684654164825E-2</v>
      </c>
      <c r="GL168" s="80">
        <f t="shared" si="559"/>
        <v>1.7545684654164825E-2</v>
      </c>
      <c r="GM168" s="80">
        <f t="shared" si="560"/>
        <v>0.13442624236130979</v>
      </c>
      <c r="GN168" s="80">
        <f t="shared" si="561"/>
        <v>3.0686825275900623E-2</v>
      </c>
      <c r="GO168" s="80">
        <f t="shared" si="562"/>
        <v>0.70851418166038627</v>
      </c>
      <c r="GP168" s="80">
        <f t="shared" si="563"/>
        <v>0.92835638029115886</v>
      </c>
      <c r="GQ168" s="80">
        <f t="shared" si="564"/>
        <v>1.9216832534979408E-2</v>
      </c>
      <c r="GR168" s="80">
        <f t="shared" si="565"/>
        <v>440.89373548153742</v>
      </c>
      <c r="GS168" s="80">
        <f t="shared" si="566"/>
        <v>11.71167446873403</v>
      </c>
      <c r="GT168" s="80">
        <f t="shared" si="567"/>
        <v>2.3365953012852239</v>
      </c>
      <c r="GU168" s="80">
        <f t="shared" si="568"/>
        <v>9.609248176535482E-6</v>
      </c>
      <c r="GV168" s="80">
        <f t="shared" si="569"/>
        <v>1977.8471214352658</v>
      </c>
      <c r="GW168" s="80">
        <f t="shared" si="570"/>
        <v>-8.4374885679027855E-3</v>
      </c>
      <c r="GX168" s="184">
        <f t="shared" ca="1" si="571"/>
        <v>21.696681916389878</v>
      </c>
      <c r="GY168" s="81" t="e">
        <f>#REF!</f>
        <v>#REF!</v>
      </c>
      <c r="GZ168" s="81" t="e">
        <f>#REF!</f>
        <v>#REF!</v>
      </c>
      <c r="HA168" s="81">
        <f t="shared" si="572"/>
        <v>5.8671749896227876</v>
      </c>
      <c r="HB168" s="81">
        <f t="shared" si="573"/>
        <v>4.7595286485956976</v>
      </c>
      <c r="HC168" s="81" t="e">
        <f t="shared" si="574"/>
        <v>#REF!</v>
      </c>
      <c r="HD168" s="80">
        <f t="shared" si="575"/>
        <v>440.89373548153742</v>
      </c>
      <c r="HE168" s="80">
        <f t="shared" si="576"/>
        <v>11.71167446873403</v>
      </c>
      <c r="HF168" s="81">
        <f t="shared" si="577"/>
        <v>3.6249292182532145E-2</v>
      </c>
      <c r="HG168" s="81"/>
      <c r="HH168" s="82">
        <f t="shared" si="578"/>
        <v>0.15616620425927091</v>
      </c>
      <c r="HI168" s="82">
        <f t="shared" si="579"/>
        <v>0.73920100693628688</v>
      </c>
      <c r="HJ168" s="82">
        <f t="shared" si="580"/>
        <v>1.9216832534979408E-2</v>
      </c>
      <c r="HK168" s="82">
        <f t="shared" si="581"/>
        <v>0</v>
      </c>
      <c r="HL168" s="82">
        <f t="shared" si="582"/>
        <v>6.9046260495184572E-2</v>
      </c>
      <c r="HM168" s="82">
        <f t="shared" si="583"/>
        <v>0</v>
      </c>
      <c r="HN168" s="82">
        <f t="shared" si="584"/>
        <v>0</v>
      </c>
      <c r="HO168" s="82">
        <f t="shared" si="585"/>
        <v>6.4477464731142686E-2</v>
      </c>
      <c r="HP168" s="82">
        <f t="shared" si="586"/>
        <v>0.16054835762069264</v>
      </c>
      <c r="HQ168" s="82">
        <f t="shared" si="587"/>
        <v>0.17441581767412137</v>
      </c>
      <c r="HR168" s="82">
        <f t="shared" si="588"/>
        <v>0.57688665806606998</v>
      </c>
      <c r="HS168" s="82">
        <f t="shared" si="589"/>
        <v>0.12187510410921168</v>
      </c>
      <c r="HT168" s="82">
        <f t="shared" si="590"/>
        <v>4.3282726220905475E-2</v>
      </c>
      <c r="HU168" s="82">
        <f t="shared" si="591"/>
        <v>9.1440609529562285E-3</v>
      </c>
      <c r="HV168" s="82">
        <f t="shared" si="592"/>
        <v>1.9216832534979408E-2</v>
      </c>
      <c r="HW168" s="82"/>
      <c r="HX168" s="186">
        <f t="shared" si="593"/>
        <v>-8.8071503292348592E-7</v>
      </c>
      <c r="HY168" s="186">
        <f t="shared" si="594"/>
        <v>1.7266852075557679E-12</v>
      </c>
      <c r="HZ168" s="186">
        <f t="shared" si="595"/>
        <v>2.6735977566104922E-5</v>
      </c>
      <c r="IA168" s="186">
        <f t="shared" si="596"/>
        <v>7.4679100555079737E-9</v>
      </c>
      <c r="IB168" s="82">
        <f t="shared" si="597"/>
        <v>2.3365953012852239</v>
      </c>
      <c r="IC168" s="82" t="e">
        <f t="shared" ca="1" si="598"/>
        <v>#REF!</v>
      </c>
      <c r="ID168" s="82" t="e">
        <f ca="1">ID$8+ID$9*IE168+ID$10*#REF!+ID$11*EW168/(EW168+EU168)</f>
        <v>#REF!</v>
      </c>
      <c r="IE168" s="82" t="e">
        <f t="shared" ca="1" si="599"/>
        <v>#REF!</v>
      </c>
      <c r="IF168" s="82" t="e">
        <f ca="1">IF$8+IF$9*IE168+IF$10*#REF!+IF$11*(EW168/(EW168+EU168))</f>
        <v>#REF!</v>
      </c>
      <c r="IG168" s="82" t="e">
        <f t="shared" ca="1" si="600"/>
        <v>#REF!</v>
      </c>
      <c r="IH168" s="184">
        <f t="shared" si="601"/>
        <v>4.3788685422108065E-2</v>
      </c>
      <c r="II168" s="187">
        <f t="shared" si="602"/>
        <v>-25</v>
      </c>
      <c r="IJ168" s="187"/>
      <c r="IK168" s="82">
        <f t="shared" si="603"/>
        <v>2.069270886993793</v>
      </c>
      <c r="IL168" s="187">
        <f t="shared" si="604"/>
        <v>1977.8471214352658</v>
      </c>
      <c r="IM168" s="186">
        <f t="shared" si="605"/>
        <v>1.1862669097952688E-5</v>
      </c>
    </row>
    <row r="169" spans="1:247" ht="14" x14ac:dyDescent="0.2">
      <c r="A169" s="189" t="s">
        <v>234</v>
      </c>
      <c r="F169" s="193">
        <v>49.952193986044534</v>
      </c>
      <c r="G169" s="193">
        <v>1.6748855939234604</v>
      </c>
      <c r="H169" s="193">
        <v>17.337603602553148</v>
      </c>
      <c r="I169" s="193">
        <v>8.4230034872756843</v>
      </c>
      <c r="J169" s="193">
        <v>0.16241314850166888</v>
      </c>
      <c r="K169" s="193">
        <v>4.5171156927026654</v>
      </c>
      <c r="L169" s="193">
        <v>10.658362870422019</v>
      </c>
      <c r="M169" s="193">
        <v>3.8370106333519272</v>
      </c>
      <c r="N169" s="193">
        <v>2.0301643562708609</v>
      </c>
      <c r="O169" s="193">
        <v>0.58874766331854955</v>
      </c>
      <c r="P169" s="193">
        <v>0.81849896563549951</v>
      </c>
      <c r="Q169" s="194">
        <v>1.5</v>
      </c>
      <c r="R169" s="176">
        <f t="shared" ca="1" si="411"/>
        <v>9.915830329120995</v>
      </c>
      <c r="T169" s="4">
        <v>45.083199999999998</v>
      </c>
      <c r="U169" s="4">
        <v>2.1395</v>
      </c>
      <c r="V169" s="4">
        <v>7.4587000000000003</v>
      </c>
      <c r="W169" s="4">
        <v>8.1358999999999995</v>
      </c>
      <c r="X169" s="4">
        <v>0.16880000000000001</v>
      </c>
      <c r="Y169" s="4">
        <v>12.4405</v>
      </c>
      <c r="Z169" s="4">
        <v>22.5852</v>
      </c>
      <c r="AA169" s="4">
        <v>0.3765</v>
      </c>
      <c r="AB169" s="4">
        <v>0</v>
      </c>
      <c r="AC169" s="4">
        <v>1.6299999999999999E-2</v>
      </c>
      <c r="AE169" s="177">
        <f t="shared" ca="1" si="412"/>
        <v>1406.1406724153831</v>
      </c>
      <c r="AF169" s="178">
        <f t="shared" ca="1" si="413"/>
        <v>1132.990672415383</v>
      </c>
      <c r="AG169" s="178">
        <f t="shared" ca="1" si="414"/>
        <v>5.7504580837496917</v>
      </c>
      <c r="AH169" s="175"/>
      <c r="AI169" s="179">
        <f t="shared" ca="1" si="415"/>
        <v>1438.4208339074048</v>
      </c>
      <c r="AJ169" s="179">
        <f t="shared" ca="1" si="416"/>
        <v>5.5805974660804223</v>
      </c>
      <c r="AK169" s="179"/>
      <c r="AL169" s="179">
        <f t="shared" si="417"/>
        <v>1411.5131963260983</v>
      </c>
      <c r="AM169" s="179">
        <f t="shared" si="418"/>
        <v>3.5056201961849225</v>
      </c>
      <c r="AN169" s="180"/>
      <c r="AO169" s="179">
        <f t="shared" ca="1" si="419"/>
        <v>1396.7790652553842</v>
      </c>
      <c r="AP169" s="179">
        <f t="shared" ca="1" si="420"/>
        <v>1123.6290652553844</v>
      </c>
      <c r="AQ169" s="179">
        <f t="shared" ca="1" si="421"/>
        <v>3.9851107695062646</v>
      </c>
      <c r="AR169" s="179"/>
      <c r="AS169" s="179">
        <f t="shared" ca="1" si="422"/>
        <v>1406.7858836359389</v>
      </c>
      <c r="AT169" s="179">
        <f t="shared" ca="1" si="423"/>
        <v>1133.6358836359391</v>
      </c>
      <c r="AU169" s="181">
        <f t="shared" ca="1" si="424"/>
        <v>4.3685177696898192</v>
      </c>
      <c r="AV169" s="80"/>
      <c r="AW169" s="181">
        <f t="shared" si="425"/>
        <v>1422.3913572745003</v>
      </c>
      <c r="AX169" s="181">
        <f t="shared" si="426"/>
        <v>1149.2413572745004</v>
      </c>
      <c r="AY169" s="181">
        <f t="shared" ca="1" si="427"/>
        <v>1438.4208339074048</v>
      </c>
      <c r="AZ169" s="181">
        <f t="shared" ca="1" si="428"/>
        <v>1165.2708339074047</v>
      </c>
      <c r="BA169" s="181">
        <f t="shared" ca="1" si="429"/>
        <v>5.5805974660804223</v>
      </c>
      <c r="BB169" s="181"/>
      <c r="BC169" s="181">
        <f t="shared" si="430"/>
        <v>1411.5131963260983</v>
      </c>
      <c r="BD169" s="181">
        <f t="shared" si="431"/>
        <v>3.5056201961849225</v>
      </c>
      <c r="BE169" s="181">
        <f t="shared" si="432"/>
        <v>1138.3631963260982</v>
      </c>
      <c r="BF169" s="181"/>
      <c r="BG169" s="181">
        <f t="shared" ca="1" si="433"/>
        <v>5.9290241478216252</v>
      </c>
      <c r="BH169" s="181">
        <f t="shared" ca="1" si="434"/>
        <v>7.9811326049535296</v>
      </c>
      <c r="BI169" s="181">
        <f t="shared" ca="1" si="435"/>
        <v>1130.9833235566666</v>
      </c>
      <c r="BJ169" s="181">
        <f t="shared" ca="1" si="436"/>
        <v>1144.2242463798393</v>
      </c>
      <c r="BK169" s="181">
        <f t="shared" ca="1" si="437"/>
        <v>1144.2242463798393</v>
      </c>
      <c r="BL169" s="181"/>
      <c r="BM169" s="181">
        <f t="shared" si="438"/>
        <v>1130.7850464793464</v>
      </c>
      <c r="BN169" s="180"/>
      <c r="BO169" s="182">
        <f t="shared" ca="1" si="439"/>
        <v>0.78122565074856853</v>
      </c>
      <c r="BP169" s="182">
        <f t="shared" ca="1" si="440"/>
        <v>0.74086048486861422</v>
      </c>
      <c r="BQ169" s="182">
        <f t="shared" ca="1" si="441"/>
        <v>8.0077909858647892E-2</v>
      </c>
      <c r="BR169" s="182">
        <f t="shared" ca="1" si="442"/>
        <v>1.4822036659108275E-2</v>
      </c>
      <c r="BS169" s="182">
        <f t="shared" ca="1" si="443"/>
        <v>1.7729407968052412E-2</v>
      </c>
      <c r="BT169" s="182">
        <f t="shared" ca="1" si="444"/>
        <v>7.1158723692291787E-2</v>
      </c>
      <c r="BU169" s="182">
        <f t="shared" si="445"/>
        <v>0.32699407506955769</v>
      </c>
      <c r="BV169" s="181">
        <f t="shared" ca="1" si="446"/>
        <v>1.2516426381162724</v>
      </c>
      <c r="BW169" s="180"/>
      <c r="BX169" s="182">
        <f t="shared" si="447"/>
        <v>0.77226655767398589</v>
      </c>
      <c r="BY169" s="182">
        <f t="shared" si="448"/>
        <v>9.9349060790632993E-2</v>
      </c>
      <c r="BZ169" s="182">
        <f t="shared" si="449"/>
        <v>3.5551227217678227E-2</v>
      </c>
      <c r="CA169" s="182">
        <f t="shared" si="450"/>
        <v>2.7960256275481158E-2</v>
      </c>
      <c r="CB169" s="182">
        <f t="shared" si="451"/>
        <v>0.11882095817635946</v>
      </c>
      <c r="CC169" s="182">
        <f t="shared" si="452"/>
        <v>2.4679661292714749E-4</v>
      </c>
      <c r="CD169" s="182">
        <f t="shared" si="453"/>
        <v>1.0541948567470649</v>
      </c>
      <c r="CE169" s="182">
        <f t="shared" si="454"/>
        <v>0.35072118493587601</v>
      </c>
      <c r="CF169" s="180"/>
      <c r="CG169" s="181">
        <f t="shared" ca="1" si="455"/>
        <v>4.7434835973704139</v>
      </c>
      <c r="CH169" s="181">
        <f t="shared" ca="1" si="456"/>
        <v>2.4179237831770841</v>
      </c>
      <c r="CI169" s="181">
        <f t="shared" ca="1" si="457"/>
        <v>11.911642945147893</v>
      </c>
      <c r="CJ169" s="181">
        <f t="shared" ca="1" si="458"/>
        <v>1096.2559222620575</v>
      </c>
      <c r="CK169" s="183">
        <f t="shared" ca="1" si="459"/>
        <v>0.27197080447519045</v>
      </c>
      <c r="CL169" s="79"/>
      <c r="CM169" s="181">
        <f t="shared" si="460"/>
        <v>0.66587496634384025</v>
      </c>
      <c r="CN169" s="181">
        <f t="shared" si="461"/>
        <v>0.16790940278638727</v>
      </c>
      <c r="CO169" s="181">
        <f t="shared" ca="1" si="462"/>
        <v>634.08494239491506</v>
      </c>
      <c r="CP169" s="184"/>
      <c r="CQ169" s="80">
        <f t="shared" si="463"/>
        <v>0.83136849370042654</v>
      </c>
      <c r="CR169" s="80">
        <f t="shared" si="464"/>
        <v>2.0967836195880014E-2</v>
      </c>
      <c r="CS169" s="80">
        <f t="shared" si="465"/>
        <v>0.34008304356671959</v>
      </c>
      <c r="CT169" s="80">
        <f t="shared" si="466"/>
        <v>0.11723626357445445</v>
      </c>
      <c r="CU169" s="80">
        <f t="shared" si="467"/>
        <v>2.289524560375949E-3</v>
      </c>
      <c r="CV169" s="80">
        <f t="shared" si="468"/>
        <v>0.11207500155572754</v>
      </c>
      <c r="CW169" s="80">
        <f t="shared" si="469"/>
        <v>0.19006521112644345</v>
      </c>
      <c r="CX169" s="80">
        <f t="shared" si="470"/>
        <v>0.12381667416981995</v>
      </c>
      <c r="CY169" s="80">
        <f t="shared" si="471"/>
        <v>4.3105107568704851E-2</v>
      </c>
      <c r="CZ169" s="80">
        <f t="shared" si="472"/>
        <v>7.7467715185910039E-3</v>
      </c>
      <c r="DA169" s="80">
        <f t="shared" si="473"/>
        <v>1.153327131946567E-2</v>
      </c>
      <c r="DB169" s="80">
        <f t="shared" si="474"/>
        <v>1.8002871988566087</v>
      </c>
      <c r="DC169" s="80"/>
      <c r="DD169" s="80">
        <f t="shared" si="475"/>
        <v>0.4617977032933645</v>
      </c>
      <c r="DE169" s="80">
        <f t="shared" si="476"/>
        <v>1.1646939560086314E-2</v>
      </c>
      <c r="DF169" s="80">
        <f t="shared" si="477"/>
        <v>0.18890488350009477</v>
      </c>
      <c r="DG169" s="80">
        <f t="shared" si="478"/>
        <v>6.5120867186587272E-2</v>
      </c>
      <c r="DH169" s="80">
        <f t="shared" si="479"/>
        <v>1.271755174302224E-3</v>
      </c>
      <c r="DI169" s="80">
        <f t="shared" si="480"/>
        <v>6.225395682805953E-2</v>
      </c>
      <c r="DJ169" s="80">
        <f t="shared" si="481"/>
        <v>0.10557493895816007</v>
      </c>
      <c r="DK169" s="80">
        <f t="shared" si="482"/>
        <v>6.8776067645461181E-2</v>
      </c>
      <c r="DL169" s="80">
        <f t="shared" si="483"/>
        <v>2.3943461685491958E-2</v>
      </c>
      <c r="DM169" s="80">
        <f t="shared" si="484"/>
        <v>4.3030753779236463E-3</v>
      </c>
      <c r="DN169" s="80">
        <f t="shared" si="485"/>
        <v>6.4063507904686739E-3</v>
      </c>
      <c r="DO169" s="80">
        <f t="shared" si="486"/>
        <v>1.0000000000000002</v>
      </c>
      <c r="DP169" s="80">
        <f t="shared" si="487"/>
        <v>48.874616557586734</v>
      </c>
      <c r="DQ169" s="80">
        <f t="shared" si="488"/>
        <v>0.75033244957501377</v>
      </c>
      <c r="DR169" s="80">
        <f t="shared" si="489"/>
        <v>2.6784328257309826E-2</v>
      </c>
      <c r="DS169" s="80">
        <f t="shared" si="490"/>
        <v>7.3152479869754122E-2</v>
      </c>
      <c r="DT169" s="80">
        <f t="shared" si="491"/>
        <v>0.11324019018350256</v>
      </c>
      <c r="DU169" s="80">
        <f t="shared" si="492"/>
        <v>2.3795594713656386E-3</v>
      </c>
      <c r="DV169" s="80">
        <f t="shared" si="493"/>
        <v>0.30866357023054553</v>
      </c>
      <c r="DW169" s="80">
        <f t="shared" si="494"/>
        <v>0.402750484152261</v>
      </c>
      <c r="DX169" s="80">
        <f t="shared" si="495"/>
        <v>6.0746479850400702E-3</v>
      </c>
      <c r="DY169" s="80">
        <f t="shared" si="496"/>
        <v>0</v>
      </c>
      <c r="DZ169" s="80">
        <f t="shared" si="497"/>
        <v>1.0723811203027403E-4</v>
      </c>
      <c r="EA169" s="80">
        <f t="shared" si="498"/>
        <v>1.6834849478368228</v>
      </c>
      <c r="EB169" s="80"/>
      <c r="EC169" s="80">
        <f t="shared" si="499"/>
        <v>1.5006648991500275</v>
      </c>
      <c r="ED169" s="80">
        <f t="shared" si="500"/>
        <v>5.3568656514619652E-2</v>
      </c>
      <c r="EE169" s="80">
        <f t="shared" si="501"/>
        <v>0.21945743960926237</v>
      </c>
      <c r="EF169" s="80">
        <f t="shared" si="502"/>
        <v>0.11324019018350256</v>
      </c>
      <c r="EG169" s="80">
        <f t="shared" si="503"/>
        <v>2.3795594713656386E-3</v>
      </c>
      <c r="EH169" s="80">
        <f t="shared" si="504"/>
        <v>0.30866357023054553</v>
      </c>
      <c r="EI169" s="80">
        <f t="shared" si="505"/>
        <v>0.402750484152261</v>
      </c>
      <c r="EJ169" s="80">
        <f t="shared" si="506"/>
        <v>6.0746479850400702E-3</v>
      </c>
      <c r="EK169" s="80">
        <f t="shared" si="507"/>
        <v>0</v>
      </c>
      <c r="EL169" s="80">
        <f t="shared" si="508"/>
        <v>3.2171433609082213E-4</v>
      </c>
      <c r="EM169" s="80">
        <f t="shared" si="509"/>
        <v>2.607121161632715</v>
      </c>
      <c r="EN169" s="80">
        <f t="shared" si="510"/>
        <v>2.3013890141731994</v>
      </c>
      <c r="EO169" s="80"/>
      <c r="EP169" s="80">
        <f t="shared" si="511"/>
        <v>1.7268068564296029</v>
      </c>
      <c r="EQ169" s="80">
        <f t="shared" si="512"/>
        <v>6.1641158803381627E-2</v>
      </c>
      <c r="ER169" s="80">
        <f t="shared" si="513"/>
        <v>0.27319314357039715</v>
      </c>
      <c r="ES169" s="80">
        <f t="shared" si="514"/>
        <v>6.3511483493159382E-2</v>
      </c>
      <c r="ET169" s="80">
        <f t="shared" si="515"/>
        <v>0.33670462706355653</v>
      </c>
      <c r="EU169" s="80">
        <f t="shared" si="516"/>
        <v>0.26060972965119655</v>
      </c>
      <c r="EV169" s="80">
        <f t="shared" si="517"/>
        <v>5.4762920259726665E-3</v>
      </c>
      <c r="EW169" s="80">
        <f t="shared" si="518"/>
        <v>0.71035494960405532</v>
      </c>
      <c r="EX169" s="80">
        <f t="shared" si="519"/>
        <v>0.92688553968095067</v>
      </c>
      <c r="EY169" s="80">
        <f t="shared" si="520"/>
        <v>2.7960256275481158E-2</v>
      </c>
      <c r="EZ169" s="80">
        <f t="shared" si="521"/>
        <v>0</v>
      </c>
      <c r="FA169" s="80">
        <f t="shared" si="522"/>
        <v>4.9359322585429497E-4</v>
      </c>
      <c r="FB169" s="80">
        <f t="shared" si="523"/>
        <v>4.0569330027600525</v>
      </c>
      <c r="FC169" s="80">
        <f t="shared" si="524"/>
        <v>0.11386600552010137</v>
      </c>
      <c r="FD169" s="80">
        <f t="shared" si="525"/>
        <v>0.16840209898852976</v>
      </c>
      <c r="FE169" s="80">
        <f t="shared" si="526"/>
        <v>2.7960256275481158E-2</v>
      </c>
      <c r="FF169" s="80">
        <f t="shared" si="527"/>
        <v>3.5551227217678227E-2</v>
      </c>
      <c r="FG169" s="80">
        <f t="shared" si="528"/>
        <v>0.11882095817635946</v>
      </c>
      <c r="FH169" s="80">
        <f t="shared" si="529"/>
        <v>2.4679661292714749E-4</v>
      </c>
      <c r="FI169" s="184">
        <f t="shared" si="530"/>
        <v>0.77226655767398589</v>
      </c>
      <c r="FJ169" s="80">
        <f t="shared" si="531"/>
        <v>9.9349060790632993E-2</v>
      </c>
      <c r="FK169" s="80">
        <f t="shared" si="532"/>
        <v>1.0541948567470647</v>
      </c>
      <c r="FL169" s="80">
        <f t="shared" si="533"/>
        <v>0.77226655767398578</v>
      </c>
      <c r="FM169" s="80">
        <f t="shared" si="534"/>
        <v>2.3116966160923433</v>
      </c>
      <c r="FN169" s="80">
        <f t="shared" si="535"/>
        <v>-3.2840900136413893</v>
      </c>
      <c r="FO169" s="80">
        <f t="shared" si="536"/>
        <v>-3.2840900136413893</v>
      </c>
      <c r="FP169" s="80">
        <f t="shared" si="537"/>
        <v>0.48874616557586731</v>
      </c>
      <c r="FQ169" s="185">
        <f t="shared" ca="1" si="538"/>
        <v>1438.4208339074048</v>
      </c>
      <c r="FR169" s="185">
        <f t="shared" ca="1" si="539"/>
        <v>5.5805974660804223</v>
      </c>
      <c r="FS169" s="80">
        <f t="shared" ca="1" si="540"/>
        <v>0.14384208339074048</v>
      </c>
      <c r="FT169" s="184">
        <f t="shared" ca="1" si="541"/>
        <v>-1.0543274532932192</v>
      </c>
      <c r="FU169" s="184">
        <f t="shared" ca="1" si="542"/>
        <v>5.6842482089415531</v>
      </c>
      <c r="FV169" s="80">
        <f t="shared" si="543"/>
        <v>174.46289372091854</v>
      </c>
      <c r="FW169" s="80">
        <f t="shared" si="544"/>
        <v>3.6909983864043358E-2</v>
      </c>
      <c r="FX169" s="184">
        <f t="shared" si="545"/>
        <v>73.15971062396531</v>
      </c>
      <c r="FY169" s="184">
        <f t="shared" si="546"/>
        <v>313.38183511565319</v>
      </c>
      <c r="FZ169" s="184">
        <f t="shared" si="547"/>
        <v>1.6611494615586205E-3</v>
      </c>
      <c r="GA169" s="184">
        <f t="shared" si="548"/>
        <v>0.35072118493587601</v>
      </c>
      <c r="GB169" s="80">
        <f t="shared" si="549"/>
        <v>0.96032208798240448</v>
      </c>
      <c r="GC169" s="80">
        <f t="shared" si="550"/>
        <v>0.23951224104249666</v>
      </c>
      <c r="GD169" s="80">
        <f t="shared" si="551"/>
        <v>0.13574692081266651</v>
      </c>
      <c r="GE169" s="80">
        <f t="shared" si="552"/>
        <v>0.87484735770345901</v>
      </c>
      <c r="GF169" s="80">
        <f t="shared" si="553"/>
        <v>-1.7748683968308532E-2</v>
      </c>
      <c r="GG169" s="80">
        <f t="shared" si="554"/>
        <v>0.14674372413109518</v>
      </c>
      <c r="GH169" s="80">
        <f t="shared" si="555"/>
        <v>0.86425307918733352</v>
      </c>
      <c r="GI169" s="80">
        <f t="shared" si="556"/>
        <v>0.27746397886081364</v>
      </c>
      <c r="GJ169" s="80">
        <f t="shared" si="557"/>
        <v>-5.8224845752079032E-3</v>
      </c>
      <c r="GK169" s="80">
        <f t="shared" si="558"/>
        <v>1.4765017614214421E-2</v>
      </c>
      <c r="GL169" s="80">
        <f t="shared" si="559"/>
        <v>1.4765017614214421E-2</v>
      </c>
      <c r="GM169" s="80">
        <f t="shared" si="560"/>
        <v>0.13197870651688076</v>
      </c>
      <c r="GN169" s="80">
        <f t="shared" si="561"/>
        <v>2.4912894403381097E-2</v>
      </c>
      <c r="GO169" s="80">
        <f t="shared" si="562"/>
        <v>0.68544205520067425</v>
      </c>
      <c r="GP169" s="80">
        <f t="shared" si="563"/>
        <v>0.92688553968095067</v>
      </c>
      <c r="GQ169" s="80">
        <f t="shared" si="564"/>
        <v>2.7960256275481158E-2</v>
      </c>
      <c r="GR169" s="80">
        <f t="shared" si="565"/>
        <v>441.16380748915475</v>
      </c>
      <c r="GS169" s="80">
        <f t="shared" si="566"/>
        <v>11.669489858099293</v>
      </c>
      <c r="GT169" s="80">
        <f t="shared" si="567"/>
        <v>2.4150194053659817</v>
      </c>
      <c r="GU169" s="80">
        <f t="shared" si="568"/>
        <v>9.931767304567598E-6</v>
      </c>
      <c r="GV169" s="80">
        <f t="shared" si="569"/>
        <v>2051.2489395040557</v>
      </c>
      <c r="GW169" s="80">
        <f t="shared" si="570"/>
        <v>-8.689163134536125E-3</v>
      </c>
      <c r="GX169" s="184">
        <f t="shared" ca="1" si="571"/>
        <v>24.886267945147896</v>
      </c>
      <c r="GY169" s="81" t="e">
        <f>#REF!</f>
        <v>#REF!</v>
      </c>
      <c r="GZ169" s="81" t="e">
        <f>#REF!</f>
        <v>#REF!</v>
      </c>
      <c r="HA169" s="81">
        <f t="shared" si="572"/>
        <v>5.8671749896227876</v>
      </c>
      <c r="HB169" s="81">
        <f t="shared" si="573"/>
        <v>4.7595286485956976</v>
      </c>
      <c r="HC169" s="81" t="e">
        <f t="shared" si="574"/>
        <v>#REF!</v>
      </c>
      <c r="HD169" s="80">
        <f t="shared" si="575"/>
        <v>441.16380748915475</v>
      </c>
      <c r="HE169" s="80">
        <f t="shared" si="576"/>
        <v>11.669489858099293</v>
      </c>
      <c r="HF169" s="81">
        <f t="shared" si="577"/>
        <v>0.35659761134127166</v>
      </c>
      <c r="HG169" s="81"/>
      <c r="HH169" s="82">
        <f t="shared" si="578"/>
        <v>0.15222001615706784</v>
      </c>
      <c r="HI169" s="82">
        <f t="shared" si="579"/>
        <v>0.71035494960405532</v>
      </c>
      <c r="HJ169" s="82">
        <f t="shared" si="580"/>
        <v>2.7960256275481158E-2</v>
      </c>
      <c r="HK169" s="82">
        <f t="shared" si="581"/>
        <v>0</v>
      </c>
      <c r="HL169" s="82">
        <f t="shared" si="582"/>
        <v>8.5905749244620216E-2</v>
      </c>
      <c r="HM169" s="82">
        <f t="shared" si="583"/>
        <v>0</v>
      </c>
      <c r="HN169" s="82">
        <f t="shared" si="584"/>
        <v>0</v>
      </c>
      <c r="HO169" s="82">
        <f t="shared" si="585"/>
        <v>6.3511483493159382E-2</v>
      </c>
      <c r="HP169" s="82">
        <f t="shared" si="586"/>
        <v>0.18728739432577693</v>
      </c>
      <c r="HQ169" s="82">
        <f t="shared" si="587"/>
        <v>0.17647163690027939</v>
      </c>
      <c r="HR169" s="82">
        <f t="shared" si="588"/>
        <v>0.53833422893965832</v>
      </c>
      <c r="HS169" s="82">
        <f t="shared" si="589"/>
        <v>0.11535816717089521</v>
      </c>
      <c r="HT169" s="82">
        <f t="shared" si="590"/>
        <v>3.7185767743070475E-2</v>
      </c>
      <c r="HU169" s="82">
        <f t="shared" si="591"/>
        <v>7.9684363004976898E-3</v>
      </c>
      <c r="HV169" s="82">
        <f t="shared" si="592"/>
        <v>2.7960256275481158E-2</v>
      </c>
      <c r="HW169" s="82"/>
      <c r="HX169" s="186">
        <f t="shared" si="593"/>
        <v>-8.8048664256023322E-7</v>
      </c>
      <c r="HY169" s="186">
        <f t="shared" si="594"/>
        <v>1.7616622589196748E-12</v>
      </c>
      <c r="HZ169" s="186">
        <f t="shared" si="595"/>
        <v>2.6448650787822664E-5</v>
      </c>
      <c r="IA169" s="186">
        <f t="shared" si="596"/>
        <v>7.2917263122263545E-9</v>
      </c>
      <c r="IB169" s="82">
        <f t="shared" si="597"/>
        <v>2.4150194053659817</v>
      </c>
      <c r="IC169" s="82" t="e">
        <f t="shared" ca="1" si="598"/>
        <v>#REF!</v>
      </c>
      <c r="ID169" s="82" t="e">
        <f ca="1">ID$8+ID$9*IE169+ID$10*#REF!+ID$11*EW169/(EW169+EU169)</f>
        <v>#REF!</v>
      </c>
      <c r="IE169" s="82" t="e">
        <f t="shared" ca="1" si="599"/>
        <v>#REF!</v>
      </c>
      <c r="IF169" s="82" t="e">
        <f ca="1">IF$8+IF$9*IE169+IF$10*#REF!+IF$11*(EW169/(EW169+EU169))</f>
        <v>#REF!</v>
      </c>
      <c r="IG169" s="82" t="e">
        <f t="shared" ca="1" si="600"/>
        <v>#REF!</v>
      </c>
      <c r="IH169" s="184">
        <f t="shared" si="601"/>
        <v>3.6909983864043358E-2</v>
      </c>
      <c r="II169" s="187">
        <f t="shared" si="602"/>
        <v>-25</v>
      </c>
      <c r="IJ169" s="187"/>
      <c r="IK169" s="82">
        <f t="shared" si="603"/>
        <v>2.0669081269521414</v>
      </c>
      <c r="IL169" s="187">
        <f t="shared" si="604"/>
        <v>2051.2489395040557</v>
      </c>
      <c r="IM169" s="186">
        <f t="shared" si="605"/>
        <v>1.1432643593909867E-5</v>
      </c>
    </row>
    <row r="170" spans="1:247" ht="14" x14ac:dyDescent="0.2">
      <c r="A170" s="189" t="s">
        <v>234</v>
      </c>
      <c r="F170" s="193">
        <v>49.952193986044534</v>
      </c>
      <c r="G170" s="193">
        <v>1.6748855939234604</v>
      </c>
      <c r="H170" s="193">
        <v>17.337603602553148</v>
      </c>
      <c r="I170" s="193">
        <v>8.4230034872756843</v>
      </c>
      <c r="J170" s="193">
        <v>0.16241314850166888</v>
      </c>
      <c r="K170" s="193">
        <v>4.5171156927026654</v>
      </c>
      <c r="L170" s="193">
        <v>10.658362870422019</v>
      </c>
      <c r="M170" s="193">
        <v>3.8370106333519272</v>
      </c>
      <c r="N170" s="193">
        <v>2.0301643562708609</v>
      </c>
      <c r="O170" s="193">
        <v>0.58874766331854955</v>
      </c>
      <c r="P170" s="193">
        <v>0.81849896563549951</v>
      </c>
      <c r="Q170" s="194">
        <v>1.5</v>
      </c>
      <c r="R170" s="176">
        <f t="shared" ca="1" si="411"/>
        <v>11.52567803588</v>
      </c>
      <c r="T170" s="4">
        <v>44.084000000000003</v>
      </c>
      <c r="U170" s="4">
        <v>1.8049999999999999</v>
      </c>
      <c r="V170" s="4">
        <v>8.2231000000000005</v>
      </c>
      <c r="W170" s="4">
        <v>10.501799999999999</v>
      </c>
      <c r="X170" s="4">
        <v>0.16900000000000001</v>
      </c>
      <c r="Y170" s="4">
        <v>9.8844999999999992</v>
      </c>
      <c r="Z170" s="4">
        <v>23.580500000000001</v>
      </c>
      <c r="AA170" s="4">
        <v>0.46739999999999998</v>
      </c>
      <c r="AB170" s="4">
        <v>0</v>
      </c>
      <c r="AC170" s="4">
        <v>1.6199999999999999E-2</v>
      </c>
      <c r="AE170" s="177">
        <f t="shared" ca="1" si="412"/>
        <v>1392.7954808015522</v>
      </c>
      <c r="AF170" s="178">
        <f t="shared" ca="1" si="413"/>
        <v>1119.6454808015524</v>
      </c>
      <c r="AG170" s="178">
        <f t="shared" ca="1" si="414"/>
        <v>6.679023446027708</v>
      </c>
      <c r="AH170" s="175"/>
      <c r="AI170" s="179">
        <f t="shared" ca="1" si="415"/>
        <v>1451.6468718409894</v>
      </c>
      <c r="AJ170" s="179">
        <f t="shared" ca="1" si="416"/>
        <v>7.292110168030967</v>
      </c>
      <c r="AK170" s="179"/>
      <c r="AL170" s="179">
        <f t="shared" si="417"/>
        <v>1416.4284910021288</v>
      </c>
      <c r="AM170" s="179">
        <f t="shared" si="418"/>
        <v>4.7001951985246411</v>
      </c>
      <c r="AN170" s="180"/>
      <c r="AO170" s="179">
        <f t="shared" ca="1" si="419"/>
        <v>1381.7675563635614</v>
      </c>
      <c r="AP170" s="179">
        <f t="shared" ca="1" si="420"/>
        <v>1108.6175563635616</v>
      </c>
      <c r="AQ170" s="179">
        <f t="shared" ca="1" si="421"/>
        <v>4.5567190322450033</v>
      </c>
      <c r="AR170" s="179"/>
      <c r="AS170" s="179">
        <f t="shared" ca="1" si="422"/>
        <v>1422.3001915942261</v>
      </c>
      <c r="AT170" s="179">
        <f t="shared" ca="1" si="423"/>
        <v>1149.1501915942263</v>
      </c>
      <c r="AU170" s="181">
        <f t="shared" ca="1" si="424"/>
        <v>6.1433489292682415</v>
      </c>
      <c r="AV170" s="80"/>
      <c r="AW170" s="181">
        <f t="shared" si="425"/>
        <v>1432.0268158397635</v>
      </c>
      <c r="AX170" s="181">
        <f t="shared" si="426"/>
        <v>1158.8768158397634</v>
      </c>
      <c r="AY170" s="181">
        <f t="shared" ca="1" si="427"/>
        <v>1451.6468718409894</v>
      </c>
      <c r="AZ170" s="181">
        <f t="shared" ca="1" si="428"/>
        <v>1178.4968718409896</v>
      </c>
      <c r="BA170" s="181">
        <f t="shared" ca="1" si="429"/>
        <v>7.292110168030967</v>
      </c>
      <c r="BB170" s="181"/>
      <c r="BC170" s="181">
        <f t="shared" si="430"/>
        <v>1416.4284910021288</v>
      </c>
      <c r="BD170" s="181">
        <f t="shared" si="431"/>
        <v>4.7001951985246411</v>
      </c>
      <c r="BE170" s="181">
        <f t="shared" si="432"/>
        <v>1143.2784910021287</v>
      </c>
      <c r="BF170" s="181"/>
      <c r="BG170" s="181">
        <f t="shared" ca="1" si="433"/>
        <v>7.3420346343839764</v>
      </c>
      <c r="BH170" s="181">
        <f t="shared" ca="1" si="434"/>
        <v>10.636377338085909</v>
      </c>
      <c r="BI170" s="181">
        <f t="shared" ca="1" si="435"/>
        <v>1121.4443682357874</v>
      </c>
      <c r="BJ170" s="181">
        <f t="shared" ca="1" si="436"/>
        <v>1159.2239629708097</v>
      </c>
      <c r="BK170" s="181">
        <f t="shared" ca="1" si="437"/>
        <v>1159.2239629708097</v>
      </c>
      <c r="BL170" s="181"/>
      <c r="BM170" s="181">
        <f t="shared" si="438"/>
        <v>1136.9099291413668</v>
      </c>
      <c r="BN170" s="180"/>
      <c r="BO170" s="182">
        <f t="shared" ca="1" si="439"/>
        <v>0.82978281814710453</v>
      </c>
      <c r="BP170" s="182">
        <f t="shared" ca="1" si="440"/>
        <v>0.72814600900451709</v>
      </c>
      <c r="BQ170" s="182">
        <f t="shared" ca="1" si="441"/>
        <v>6.6745321550584061E-2</v>
      </c>
      <c r="BR170" s="182">
        <f t="shared" ca="1" si="442"/>
        <v>1.2148687664083243E-2</v>
      </c>
      <c r="BS170" s="182">
        <f t="shared" ca="1" si="443"/>
        <v>1.7734636444844441E-2</v>
      </c>
      <c r="BT170" s="182">
        <f t="shared" ca="1" si="444"/>
        <v>7.8205882308919034E-2</v>
      </c>
      <c r="BU170" s="182">
        <f t="shared" si="445"/>
        <v>0.32699407506955769</v>
      </c>
      <c r="BV170" s="181">
        <f t="shared" ca="1" si="446"/>
        <v>1.2299746120425055</v>
      </c>
      <c r="BW170" s="180"/>
      <c r="BX170" s="182">
        <f t="shared" si="447"/>
        <v>0.80867068925460472</v>
      </c>
      <c r="BY170" s="182">
        <f t="shared" si="448"/>
        <v>5.1381816749040798E-2</v>
      </c>
      <c r="BZ170" s="182">
        <f t="shared" si="449"/>
        <v>4.8939112706818444E-2</v>
      </c>
      <c r="CA170" s="182">
        <f t="shared" si="450"/>
        <v>3.5120546688555354E-2</v>
      </c>
      <c r="CB170" s="182">
        <f t="shared" si="451"/>
        <v>0.1212972953141854</v>
      </c>
      <c r="CC170" s="182">
        <f t="shared" si="452"/>
        <v>2.4817783836870446E-4</v>
      </c>
      <c r="CD170" s="182">
        <f t="shared" si="453"/>
        <v>1.0656576385515732</v>
      </c>
      <c r="CE170" s="182">
        <f t="shared" si="454"/>
        <v>0.56977484390272615</v>
      </c>
      <c r="CF170" s="180"/>
      <c r="CG170" s="181">
        <f t="shared" ca="1" si="455"/>
        <v>6.4562292405862536</v>
      </c>
      <c r="CH170" s="181">
        <f t="shared" ca="1" si="456"/>
        <v>4.4555911361506411</v>
      </c>
      <c r="CI170" s="181">
        <f t="shared" ca="1" si="457"/>
        <v>13.319681325259594</v>
      </c>
      <c r="CJ170" s="181" t="e">
        <f t="shared" ca="1" si="458"/>
        <v>#NUM!</v>
      </c>
      <c r="CK170" s="183">
        <f t="shared" ca="1" si="459"/>
        <v>0.27494827507146213</v>
      </c>
      <c r="CL170" s="79"/>
      <c r="CM170" s="181">
        <f t="shared" si="460"/>
        <v>-1.0709533985639155</v>
      </c>
      <c r="CN170" s="181">
        <f t="shared" si="461"/>
        <v>-1.7441089880232261</v>
      </c>
      <c r="CO170" s="181" t="e">
        <f t="shared" ca="1" si="462"/>
        <v>#NUM!</v>
      </c>
      <c r="CP170" s="184"/>
      <c r="CQ170" s="80">
        <f t="shared" si="463"/>
        <v>0.83136849370042654</v>
      </c>
      <c r="CR170" s="80">
        <f t="shared" si="464"/>
        <v>2.0967836195880014E-2</v>
      </c>
      <c r="CS170" s="80">
        <f t="shared" si="465"/>
        <v>0.34008304356671959</v>
      </c>
      <c r="CT170" s="80">
        <f t="shared" si="466"/>
        <v>0.11723626357445445</v>
      </c>
      <c r="CU170" s="80">
        <f t="shared" si="467"/>
        <v>2.289524560375949E-3</v>
      </c>
      <c r="CV170" s="80">
        <f t="shared" si="468"/>
        <v>0.11207500155572754</v>
      </c>
      <c r="CW170" s="80">
        <f t="shared" si="469"/>
        <v>0.19006521112644345</v>
      </c>
      <c r="CX170" s="80">
        <f t="shared" si="470"/>
        <v>0.12381667416981995</v>
      </c>
      <c r="CY170" s="80">
        <f t="shared" si="471"/>
        <v>4.3105107568704851E-2</v>
      </c>
      <c r="CZ170" s="80">
        <f t="shared" si="472"/>
        <v>7.7467715185910039E-3</v>
      </c>
      <c r="DA170" s="80">
        <f t="shared" si="473"/>
        <v>1.153327131946567E-2</v>
      </c>
      <c r="DB170" s="80">
        <f t="shared" si="474"/>
        <v>1.8002871988566087</v>
      </c>
      <c r="DC170" s="80"/>
      <c r="DD170" s="80">
        <f t="shared" si="475"/>
        <v>0.4617977032933645</v>
      </c>
      <c r="DE170" s="80">
        <f t="shared" si="476"/>
        <v>1.1646939560086314E-2</v>
      </c>
      <c r="DF170" s="80">
        <f t="shared" si="477"/>
        <v>0.18890488350009477</v>
      </c>
      <c r="DG170" s="80">
        <f t="shared" si="478"/>
        <v>6.5120867186587272E-2</v>
      </c>
      <c r="DH170" s="80">
        <f t="shared" si="479"/>
        <v>1.271755174302224E-3</v>
      </c>
      <c r="DI170" s="80">
        <f t="shared" si="480"/>
        <v>6.225395682805953E-2</v>
      </c>
      <c r="DJ170" s="80">
        <f t="shared" si="481"/>
        <v>0.10557493895816007</v>
      </c>
      <c r="DK170" s="80">
        <f t="shared" si="482"/>
        <v>6.8776067645461181E-2</v>
      </c>
      <c r="DL170" s="80">
        <f t="shared" si="483"/>
        <v>2.3943461685491958E-2</v>
      </c>
      <c r="DM170" s="80">
        <f t="shared" si="484"/>
        <v>4.3030753779236463E-3</v>
      </c>
      <c r="DN170" s="80">
        <f t="shared" si="485"/>
        <v>6.4063507904686739E-3</v>
      </c>
      <c r="DO170" s="80">
        <f t="shared" si="486"/>
        <v>1.0000000000000002</v>
      </c>
      <c r="DP170" s="80">
        <f t="shared" si="487"/>
        <v>48.874616557586734</v>
      </c>
      <c r="DQ170" s="80">
        <f t="shared" si="488"/>
        <v>0.73370248134704086</v>
      </c>
      <c r="DR170" s="80">
        <f t="shared" si="489"/>
        <v>2.2596734052088913E-2</v>
      </c>
      <c r="DS170" s="80">
        <f t="shared" si="490"/>
        <v>8.0649464010749211E-2</v>
      </c>
      <c r="DT170" s="80">
        <f t="shared" si="491"/>
        <v>0.14617016301443078</v>
      </c>
      <c r="DU170" s="80">
        <f t="shared" si="492"/>
        <v>2.382378854625551E-3</v>
      </c>
      <c r="DV170" s="80">
        <f t="shared" si="493"/>
        <v>0.24524617659610362</v>
      </c>
      <c r="DW170" s="80">
        <f t="shared" si="494"/>
        <v>0.42049916722244618</v>
      </c>
      <c r="DX170" s="80">
        <f t="shared" si="495"/>
        <v>7.5412761439780304E-3</v>
      </c>
      <c r="DY170" s="80">
        <f t="shared" si="496"/>
        <v>0</v>
      </c>
      <c r="DZ170" s="80">
        <f t="shared" si="497"/>
        <v>1.0658020950248094E-4</v>
      </c>
      <c r="EA170" s="80">
        <f t="shared" si="498"/>
        <v>1.6588944214509656</v>
      </c>
      <c r="EB170" s="80"/>
      <c r="EC170" s="80">
        <f t="shared" si="499"/>
        <v>1.4674049626940817</v>
      </c>
      <c r="ED170" s="80">
        <f t="shared" si="500"/>
        <v>4.5193468104177827E-2</v>
      </c>
      <c r="EE170" s="80">
        <f t="shared" si="501"/>
        <v>0.24194839203224763</v>
      </c>
      <c r="EF170" s="80">
        <f t="shared" si="502"/>
        <v>0.14617016301443078</v>
      </c>
      <c r="EG170" s="80">
        <f t="shared" si="503"/>
        <v>2.382378854625551E-3</v>
      </c>
      <c r="EH170" s="80">
        <f t="shared" si="504"/>
        <v>0.24524617659610362</v>
      </c>
      <c r="EI170" s="80">
        <f t="shared" si="505"/>
        <v>0.42049916722244618</v>
      </c>
      <c r="EJ170" s="80">
        <f t="shared" si="506"/>
        <v>7.5412761439780304E-3</v>
      </c>
      <c r="EK170" s="80">
        <f t="shared" si="507"/>
        <v>0</v>
      </c>
      <c r="EL170" s="80">
        <f t="shared" si="508"/>
        <v>3.1974062850744281E-4</v>
      </c>
      <c r="EM170" s="80">
        <f t="shared" si="509"/>
        <v>2.5767057252905992</v>
      </c>
      <c r="EN170" s="80">
        <f t="shared" si="510"/>
        <v>2.3285546118477787</v>
      </c>
      <c r="EO170" s="80"/>
      <c r="EP170" s="80">
        <f t="shared" si="511"/>
        <v>1.7084662966648108</v>
      </c>
      <c r="EQ170" s="80">
        <f t="shared" si="512"/>
        <v>5.2617729289689386E-2</v>
      </c>
      <c r="ER170" s="80">
        <f t="shared" si="513"/>
        <v>0.29153370333518924</v>
      </c>
      <c r="ES170" s="80">
        <f t="shared" si="514"/>
        <v>8.4059659395373798E-2</v>
      </c>
      <c r="ET170" s="80">
        <f t="shared" si="515"/>
        <v>0.37559336273056304</v>
      </c>
      <c r="EU170" s="80">
        <f t="shared" si="516"/>
        <v>0.34036520720179442</v>
      </c>
      <c r="EV170" s="80">
        <f t="shared" si="517"/>
        <v>5.5474992691069555E-3</v>
      </c>
      <c r="EW170" s="80">
        <f t="shared" si="518"/>
        <v>0.5710691155508919</v>
      </c>
      <c r="EX170" s="80">
        <f t="shared" si="519"/>
        <v>0.97915527511397737</v>
      </c>
      <c r="EY170" s="80">
        <f t="shared" si="520"/>
        <v>3.5120546688555354E-2</v>
      </c>
      <c r="EZ170" s="80">
        <f t="shared" si="521"/>
        <v>0</v>
      </c>
      <c r="FA170" s="80">
        <f t="shared" si="522"/>
        <v>4.9635567673740892E-4</v>
      </c>
      <c r="FB170" s="80">
        <f t="shared" si="523"/>
        <v>4.0684313881861263</v>
      </c>
      <c r="FC170" s="80">
        <f t="shared" si="524"/>
        <v>0.13686277637225461</v>
      </c>
      <c r="FD170" s="80">
        <f t="shared" si="525"/>
        <v>0.20184109792733373</v>
      </c>
      <c r="FE170" s="80">
        <f t="shared" si="526"/>
        <v>3.5120546688555354E-2</v>
      </c>
      <c r="FF170" s="80">
        <f t="shared" si="527"/>
        <v>4.8939112706818444E-2</v>
      </c>
      <c r="FG170" s="80">
        <f t="shared" si="528"/>
        <v>0.1212972953141854</v>
      </c>
      <c r="FH170" s="80">
        <f t="shared" si="529"/>
        <v>2.4817783836870446E-4</v>
      </c>
      <c r="FI170" s="184">
        <f t="shared" si="530"/>
        <v>0.80867068925460472</v>
      </c>
      <c r="FJ170" s="80">
        <f t="shared" si="531"/>
        <v>5.1381816749040798E-2</v>
      </c>
      <c r="FK170" s="80">
        <f t="shared" si="532"/>
        <v>1.0656576385515735</v>
      </c>
      <c r="FL170" s="80">
        <f t="shared" si="533"/>
        <v>0.80867068925460484</v>
      </c>
      <c r="FM170" s="80">
        <f t="shared" si="534"/>
        <v>2.5396988679275898</v>
      </c>
      <c r="FN170" s="80">
        <f t="shared" si="535"/>
        <v>-3.1021497645860299</v>
      </c>
      <c r="FO170" s="80">
        <f t="shared" si="536"/>
        <v>-3.1021497645860299</v>
      </c>
      <c r="FP170" s="80">
        <f t="shared" si="537"/>
        <v>0.48874616557586731</v>
      </c>
      <c r="FQ170" s="185">
        <f t="shared" ca="1" si="538"/>
        <v>1451.6468718409894</v>
      </c>
      <c r="FR170" s="185">
        <f t="shared" ca="1" si="539"/>
        <v>7.292110168030967</v>
      </c>
      <c r="FS170" s="80">
        <f t="shared" ca="1" si="540"/>
        <v>0.14516468718409895</v>
      </c>
      <c r="FT170" s="184">
        <f t="shared" ca="1" si="541"/>
        <v>-2.9972440887106577</v>
      </c>
      <c r="FU170" s="184">
        <f t="shared" ca="1" si="542"/>
        <v>5.6782010725158347</v>
      </c>
      <c r="FV170" s="80">
        <f t="shared" si="543"/>
        <v>176.37148545107851</v>
      </c>
      <c r="FW170" s="80">
        <f t="shared" si="544"/>
        <v>-1.1340639568592388E-2</v>
      </c>
      <c r="FX170" s="184">
        <f t="shared" si="545"/>
        <v>62.656090657872781</v>
      </c>
      <c r="FY170" s="184">
        <f t="shared" si="546"/>
        <v>314.81789657111273</v>
      </c>
      <c r="FZ170" s="184">
        <f t="shared" si="547"/>
        <v>1.6611494615586205E-3</v>
      </c>
      <c r="GA170" s="184">
        <f t="shared" si="548"/>
        <v>0.56977484390272615</v>
      </c>
      <c r="GB170" s="80">
        <f t="shared" si="549"/>
        <v>1.0198233210716396</v>
      </c>
      <c r="GC170" s="80">
        <f t="shared" si="550"/>
        <v>0.27403652073405521</v>
      </c>
      <c r="GD170" s="80">
        <f t="shared" si="551"/>
        <v>0.13924081424494375</v>
      </c>
      <c r="GE170" s="80">
        <f t="shared" si="552"/>
        <v>0.86332261131493682</v>
      </c>
      <c r="GF170" s="80">
        <f t="shared" si="553"/>
        <v>-8.8751064934505131E-2</v>
      </c>
      <c r="GG170" s="80">
        <f t="shared" si="554"/>
        <v>0.20350243082953981</v>
      </c>
      <c r="GH170" s="80">
        <f t="shared" si="555"/>
        <v>0.86075918575505628</v>
      </c>
      <c r="GI170" s="80">
        <f t="shared" si="556"/>
        <v>0.26595545376440027</v>
      </c>
      <c r="GJ170" s="80">
        <f t="shared" si="557"/>
        <v>4.0340940251931056E-3</v>
      </c>
      <c r="GK170" s="80">
        <f t="shared" si="558"/>
        <v>-1.1851895062725172E-2</v>
      </c>
      <c r="GL170" s="80">
        <f t="shared" si="559"/>
        <v>-1.1851895062725172E-2</v>
      </c>
      <c r="GM170" s="80">
        <f t="shared" si="560"/>
        <v>0.21535432589226497</v>
      </c>
      <c r="GN170" s="80">
        <f t="shared" si="561"/>
        <v>-7.9714260089144718E-3</v>
      </c>
      <c r="GO170" s="80">
        <f t="shared" si="562"/>
        <v>0.57904054155980633</v>
      </c>
      <c r="GP170" s="80">
        <f t="shared" si="563"/>
        <v>0.95933195404233773</v>
      </c>
      <c r="GQ170" s="80">
        <f t="shared" si="564"/>
        <v>3.5120546688555354E-2</v>
      </c>
      <c r="GR170" s="80">
        <f t="shared" si="565"/>
        <v>442.21775289970111</v>
      </c>
      <c r="GS170" s="80">
        <f t="shared" si="566"/>
        <v>11.698238703800392</v>
      </c>
      <c r="GT170" s="80">
        <f t="shared" si="567"/>
        <v>2.4635170263959978</v>
      </c>
      <c r="GU170" s="80">
        <f t="shared" si="568"/>
        <v>1.0131213771053539E-5</v>
      </c>
      <c r="GV170" s="80">
        <f t="shared" si="569"/>
        <v>2087.5587084344702</v>
      </c>
      <c r="GW170" s="80">
        <f t="shared" si="570"/>
        <v>-8.8854260233332989E-3</v>
      </c>
      <c r="GX170" s="184">
        <f t="shared" ca="1" si="571"/>
        <v>26.294306325259598</v>
      </c>
      <c r="GY170" s="81" t="e">
        <f>#REF!</f>
        <v>#REF!</v>
      </c>
      <c r="GZ170" s="81" t="e">
        <f>#REF!</f>
        <v>#REF!</v>
      </c>
      <c r="HA170" s="81">
        <f t="shared" si="572"/>
        <v>5.8671749896227876</v>
      </c>
      <c r="HB170" s="81">
        <f t="shared" si="573"/>
        <v>4.7595286485956976</v>
      </c>
      <c r="HC170" s="81" t="e">
        <f t="shared" si="574"/>
        <v>#REF!</v>
      </c>
      <c r="HD170" s="80">
        <f t="shared" si="575"/>
        <v>442.21775289970111</v>
      </c>
      <c r="HE170" s="80">
        <f t="shared" si="576"/>
        <v>11.698238703800392</v>
      </c>
      <c r="HF170" s="81">
        <f t="shared" si="577"/>
        <v>-1.4995936241540164</v>
      </c>
      <c r="HG170" s="81"/>
      <c r="HH170" s="82">
        <f t="shared" si="578"/>
        <v>0.20904993009864675</v>
      </c>
      <c r="HI170" s="82">
        <f t="shared" si="579"/>
        <v>0.5710691155508919</v>
      </c>
      <c r="HJ170" s="82">
        <f t="shared" si="580"/>
        <v>3.5120546688555354E-2</v>
      </c>
      <c r="HK170" s="82">
        <f t="shared" si="581"/>
        <v>0</v>
      </c>
      <c r="HL170" s="82">
        <f t="shared" si="582"/>
        <v>0.10174222968369925</v>
      </c>
      <c r="HM170" s="82">
        <f t="shared" si="583"/>
        <v>0</v>
      </c>
      <c r="HN170" s="82">
        <f t="shared" si="584"/>
        <v>0</v>
      </c>
      <c r="HO170" s="82">
        <f t="shared" si="585"/>
        <v>8.4059659395373798E-2</v>
      </c>
      <c r="HP170" s="82">
        <f t="shared" si="586"/>
        <v>0.18979147365148996</v>
      </c>
      <c r="HQ170" s="82">
        <f t="shared" si="587"/>
        <v>0.26797183233052424</v>
      </c>
      <c r="HR170" s="82">
        <f t="shared" si="588"/>
        <v>0.50335835923923122</v>
      </c>
      <c r="HS170" s="82">
        <f t="shared" si="589"/>
        <v>0.18426321253955696</v>
      </c>
      <c r="HT170" s="82">
        <f t="shared" si="590"/>
        <v>-1.0450303676084027E-2</v>
      </c>
      <c r="HU170" s="82">
        <f t="shared" si="591"/>
        <v>-3.8255181264487577E-3</v>
      </c>
      <c r="HV170" s="82">
        <f t="shared" si="592"/>
        <v>3.5120546688555354E-2</v>
      </c>
      <c r="HW170" s="82"/>
      <c r="HX170" s="186">
        <f t="shared" si="593"/>
        <v>-8.9458437313876468E-7</v>
      </c>
      <c r="HY170" s="186">
        <f t="shared" si="594"/>
        <v>1.8354546307537311E-12</v>
      </c>
      <c r="HZ170" s="186">
        <f t="shared" si="595"/>
        <v>2.6704243818003429E-5</v>
      </c>
      <c r="IA170" s="186">
        <f t="shared" si="596"/>
        <v>7.2486387508006396E-9</v>
      </c>
      <c r="IB170" s="82">
        <f t="shared" si="597"/>
        <v>2.4635170263959978</v>
      </c>
      <c r="IC170" s="82" t="e">
        <f t="shared" ca="1" si="598"/>
        <v>#REF!</v>
      </c>
      <c r="ID170" s="82" t="e">
        <f ca="1">ID$8+ID$9*IE170+ID$10*#REF!+ID$11*EW170/(EW170+EU170)</f>
        <v>#REF!</v>
      </c>
      <c r="IE170" s="82" t="e">
        <f t="shared" ca="1" si="599"/>
        <v>#REF!</v>
      </c>
      <c r="IF170" s="82" t="e">
        <f ca="1">IF$8+IF$9*IE170+IF$10*#REF!+IF$11*(EW170/(EW170+EU170))</f>
        <v>#REF!</v>
      </c>
      <c r="IG170" s="82" t="e">
        <f t="shared" ca="1" si="600"/>
        <v>#REF!</v>
      </c>
      <c r="IH170" s="184">
        <f t="shared" si="601"/>
        <v>-1.1340639568592388E-2</v>
      </c>
      <c r="II170" s="187">
        <f t="shared" si="602"/>
        <v>-25</v>
      </c>
      <c r="IJ170" s="187"/>
      <c r="IK170" s="82">
        <f t="shared" si="603"/>
        <v>2.0685183497998598</v>
      </c>
      <c r="IL170" s="187">
        <f t="shared" si="604"/>
        <v>2087.5587084344702</v>
      </c>
      <c r="IM170" s="186">
        <f t="shared" si="605"/>
        <v>1.1166714971928612E-5</v>
      </c>
    </row>
    <row r="171" spans="1:247" ht="14" x14ac:dyDescent="0.2">
      <c r="A171" s="189" t="s">
        <v>234</v>
      </c>
      <c r="F171" s="193">
        <v>49.952193986044534</v>
      </c>
      <c r="G171" s="193">
        <v>1.6748855939234604</v>
      </c>
      <c r="H171" s="193">
        <v>17.337603602553148</v>
      </c>
      <c r="I171" s="193">
        <v>8.4230034872756843</v>
      </c>
      <c r="J171" s="193">
        <v>0.16241314850166888</v>
      </c>
      <c r="K171" s="193">
        <v>4.5171156927026654</v>
      </c>
      <c r="L171" s="193">
        <v>10.658362870422019</v>
      </c>
      <c r="M171" s="193">
        <v>3.8370106333519272</v>
      </c>
      <c r="N171" s="193">
        <v>2.0301643562708609</v>
      </c>
      <c r="O171" s="193">
        <v>0.58874766331854955</v>
      </c>
      <c r="P171" s="193">
        <v>0.81849896563549951</v>
      </c>
      <c r="Q171" s="194">
        <v>1.5</v>
      </c>
      <c r="R171" s="176">
        <f t="shared" ca="1" si="411"/>
        <v>11.020052595701236</v>
      </c>
      <c r="T171" s="4">
        <v>44.763800000000003</v>
      </c>
      <c r="U171" s="4">
        <v>1.6138999999999999</v>
      </c>
      <c r="V171" s="4">
        <v>7.6891999999999996</v>
      </c>
      <c r="W171" s="4">
        <v>10.3141</v>
      </c>
      <c r="X171" s="4">
        <v>0.15140000000000001</v>
      </c>
      <c r="Y171" s="4">
        <v>9.8528000000000002</v>
      </c>
      <c r="Z171" s="4">
        <v>23.529299999999999</v>
      </c>
      <c r="AA171" s="4">
        <v>0.43559999999999999</v>
      </c>
      <c r="AB171" s="4">
        <v>0</v>
      </c>
      <c r="AC171" s="4">
        <v>0</v>
      </c>
      <c r="AE171" s="177">
        <f t="shared" ca="1" si="412"/>
        <v>1381.5623483293334</v>
      </c>
      <c r="AF171" s="178">
        <f t="shared" ca="1" si="413"/>
        <v>1108.4123483293333</v>
      </c>
      <c r="AG171" s="178">
        <f t="shared" ca="1" si="414"/>
        <v>6.1402977604035964</v>
      </c>
      <c r="AH171" s="175"/>
      <c r="AI171" s="179">
        <f t="shared" ca="1" si="415"/>
        <v>1446.5317063185423</v>
      </c>
      <c r="AJ171" s="179">
        <f t="shared" ca="1" si="416"/>
        <v>6.7275385119623019</v>
      </c>
      <c r="AK171" s="179"/>
      <c r="AL171" s="179">
        <f t="shared" si="417"/>
        <v>1412.5687391540146</v>
      </c>
      <c r="AM171" s="179">
        <f t="shared" si="418"/>
        <v>4.2954323179604632</v>
      </c>
      <c r="AN171" s="180"/>
      <c r="AO171" s="179">
        <f t="shared" ca="1" si="419"/>
        <v>1369.2004909148179</v>
      </c>
      <c r="AP171" s="179">
        <f t="shared" ca="1" si="420"/>
        <v>1096.0504909148181</v>
      </c>
      <c r="AQ171" s="179">
        <f t="shared" ca="1" si="421"/>
        <v>3.7199240294756555</v>
      </c>
      <c r="AR171" s="179"/>
      <c r="AS171" s="179">
        <f t="shared" ca="1" si="422"/>
        <v>1417.5456994097219</v>
      </c>
      <c r="AT171" s="179">
        <f t="shared" ca="1" si="423"/>
        <v>1144.3956994097221</v>
      </c>
      <c r="AU171" s="181">
        <f t="shared" ca="1" si="424"/>
        <v>5.6001964197258021</v>
      </c>
      <c r="AV171" s="80"/>
      <c r="AW171" s="181">
        <f t="shared" si="425"/>
        <v>1427.6851863571633</v>
      </c>
      <c r="AX171" s="181">
        <f t="shared" si="426"/>
        <v>1154.5351863571632</v>
      </c>
      <c r="AY171" s="181">
        <f t="shared" ca="1" si="427"/>
        <v>1446.5317063185423</v>
      </c>
      <c r="AZ171" s="181">
        <f t="shared" ca="1" si="428"/>
        <v>1173.3817063185425</v>
      </c>
      <c r="BA171" s="181">
        <f t="shared" ca="1" si="429"/>
        <v>6.7275385119623019</v>
      </c>
      <c r="BB171" s="181"/>
      <c r="BC171" s="181">
        <f t="shared" si="430"/>
        <v>1412.5687391540146</v>
      </c>
      <c r="BD171" s="181">
        <f t="shared" si="431"/>
        <v>4.2954323179604632</v>
      </c>
      <c r="BE171" s="181">
        <f t="shared" si="432"/>
        <v>1139.4187391540145</v>
      </c>
      <c r="BF171" s="181"/>
      <c r="BG171" s="181">
        <f t="shared" ca="1" si="433"/>
        <v>6.8143842401508739</v>
      </c>
      <c r="BH171" s="181">
        <f t="shared" ca="1" si="434"/>
        <v>10.50724084163754</v>
      </c>
      <c r="BI171" s="181">
        <f t="shared" ca="1" si="435"/>
        <v>1110.1568155714021</v>
      </c>
      <c r="BJ171" s="181">
        <f t="shared" ca="1" si="436"/>
        <v>1154.2701082029798</v>
      </c>
      <c r="BK171" s="181">
        <f t="shared" ca="1" si="437"/>
        <v>1154.2701082029798</v>
      </c>
      <c r="BL171" s="181"/>
      <c r="BM171" s="181">
        <f t="shared" si="438"/>
        <v>1134.8286320515426</v>
      </c>
      <c r="BN171" s="180"/>
      <c r="BO171" s="182">
        <f t="shared" ca="1" si="439"/>
        <v>0.85902946285291448</v>
      </c>
      <c r="BP171" s="182">
        <f t="shared" ca="1" si="440"/>
        <v>0.74303744190124332</v>
      </c>
      <c r="BQ171" s="182">
        <f t="shared" ca="1" si="441"/>
        <v>6.4280219814039252E-2</v>
      </c>
      <c r="BR171" s="182">
        <f t="shared" ca="1" si="442"/>
        <v>1.1320214017249889E-2</v>
      </c>
      <c r="BS171" s="182">
        <f t="shared" ca="1" si="443"/>
        <v>1.7733152233494035E-2</v>
      </c>
      <c r="BT171" s="182">
        <f t="shared" ca="1" si="444"/>
        <v>8.0869188673035386E-2</v>
      </c>
      <c r="BU171" s="182">
        <f t="shared" si="445"/>
        <v>0.32699407506955769</v>
      </c>
      <c r="BV171" s="181">
        <f t="shared" ca="1" si="446"/>
        <v>1.2442342917086195</v>
      </c>
      <c r="BW171" s="180"/>
      <c r="BX171" s="182">
        <f t="shared" si="447"/>
        <v>0.81882663680751133</v>
      </c>
      <c r="BY171" s="182">
        <f t="shared" si="448"/>
        <v>4.2918439663500563E-2</v>
      </c>
      <c r="BZ171" s="182">
        <f t="shared" si="449"/>
        <v>5.588783548860532E-2</v>
      </c>
      <c r="CA171" s="182">
        <f t="shared" si="450"/>
        <v>3.2772530885962992E-2</v>
      </c>
      <c r="CB171" s="182">
        <f t="shared" si="451"/>
        <v>0.10355188033370694</v>
      </c>
      <c r="CC171" s="182">
        <f t="shared" si="452"/>
        <v>0</v>
      </c>
      <c r="CD171" s="182">
        <f t="shared" si="453"/>
        <v>1.0539573231792871</v>
      </c>
      <c r="CE171" s="182">
        <f t="shared" si="454"/>
        <v>0.56139159207108746</v>
      </c>
      <c r="CF171" s="180"/>
      <c r="CG171" s="181">
        <f t="shared" ca="1" si="455"/>
        <v>6.0859143533293718</v>
      </c>
      <c r="CH171" s="181">
        <f t="shared" ca="1" si="456"/>
        <v>4.7824357583481714</v>
      </c>
      <c r="CI171" s="181">
        <f t="shared" ca="1" si="457"/>
        <v>11.872033048300114</v>
      </c>
      <c r="CJ171" s="181" t="e">
        <f t="shared" ca="1" si="458"/>
        <v>#NUM!</v>
      </c>
      <c r="CK171" s="183">
        <f t="shared" ca="1" si="459"/>
        <v>0.27379935806427813</v>
      </c>
      <c r="CL171" s="79"/>
      <c r="CM171" s="181">
        <f t="shared" si="460"/>
        <v>-1.3715016551544545</v>
      </c>
      <c r="CN171" s="181">
        <f t="shared" si="461"/>
        <v>-2.0163579471448423</v>
      </c>
      <c r="CO171" s="181" t="e">
        <f t="shared" ca="1" si="462"/>
        <v>#NUM!</v>
      </c>
      <c r="CP171" s="184"/>
      <c r="CQ171" s="80">
        <f t="shared" si="463"/>
        <v>0.83136849370042654</v>
      </c>
      <c r="CR171" s="80">
        <f t="shared" si="464"/>
        <v>2.0967836195880014E-2</v>
      </c>
      <c r="CS171" s="80">
        <f t="shared" si="465"/>
        <v>0.34008304356671959</v>
      </c>
      <c r="CT171" s="80">
        <f t="shared" si="466"/>
        <v>0.11723626357445445</v>
      </c>
      <c r="CU171" s="80">
        <f t="shared" si="467"/>
        <v>2.289524560375949E-3</v>
      </c>
      <c r="CV171" s="80">
        <f t="shared" si="468"/>
        <v>0.11207500155572754</v>
      </c>
      <c r="CW171" s="80">
        <f t="shared" si="469"/>
        <v>0.19006521112644345</v>
      </c>
      <c r="CX171" s="80">
        <f t="shared" si="470"/>
        <v>0.12381667416981995</v>
      </c>
      <c r="CY171" s="80">
        <f t="shared" si="471"/>
        <v>4.3105107568704851E-2</v>
      </c>
      <c r="CZ171" s="80">
        <f t="shared" si="472"/>
        <v>7.7467715185910039E-3</v>
      </c>
      <c r="DA171" s="80">
        <f t="shared" si="473"/>
        <v>1.153327131946567E-2</v>
      </c>
      <c r="DB171" s="80">
        <f t="shared" si="474"/>
        <v>1.8002871988566087</v>
      </c>
      <c r="DC171" s="80"/>
      <c r="DD171" s="80">
        <f t="shared" si="475"/>
        <v>0.4617977032933645</v>
      </c>
      <c r="DE171" s="80">
        <f t="shared" si="476"/>
        <v>1.1646939560086314E-2</v>
      </c>
      <c r="DF171" s="80">
        <f t="shared" si="477"/>
        <v>0.18890488350009477</v>
      </c>
      <c r="DG171" s="80">
        <f t="shared" si="478"/>
        <v>6.5120867186587272E-2</v>
      </c>
      <c r="DH171" s="80">
        <f t="shared" si="479"/>
        <v>1.271755174302224E-3</v>
      </c>
      <c r="DI171" s="80">
        <f t="shared" si="480"/>
        <v>6.225395682805953E-2</v>
      </c>
      <c r="DJ171" s="80">
        <f t="shared" si="481"/>
        <v>0.10557493895816007</v>
      </c>
      <c r="DK171" s="80">
        <f t="shared" si="482"/>
        <v>6.8776067645461181E-2</v>
      </c>
      <c r="DL171" s="80">
        <f t="shared" si="483"/>
        <v>2.3943461685491958E-2</v>
      </c>
      <c r="DM171" s="80">
        <f t="shared" si="484"/>
        <v>4.3030753779236463E-3</v>
      </c>
      <c r="DN171" s="80">
        <f t="shared" si="485"/>
        <v>6.4063507904686739E-3</v>
      </c>
      <c r="DO171" s="80">
        <f t="shared" si="486"/>
        <v>1.0000000000000002</v>
      </c>
      <c r="DP171" s="80">
        <f t="shared" si="487"/>
        <v>48.874616557586734</v>
      </c>
      <c r="DQ171" s="80">
        <f t="shared" si="488"/>
        <v>0.74501658503136436</v>
      </c>
      <c r="DR171" s="80">
        <f t="shared" si="489"/>
        <v>2.0204359604801273E-2</v>
      </c>
      <c r="DS171" s="80">
        <f t="shared" si="490"/>
        <v>7.5413148164494265E-2</v>
      </c>
      <c r="DT171" s="80">
        <f t="shared" si="491"/>
        <v>0.143557645198646</v>
      </c>
      <c r="DU171" s="80">
        <f t="shared" si="492"/>
        <v>2.1342731277533039E-3</v>
      </c>
      <c r="DV171" s="80">
        <f t="shared" si="493"/>
        <v>0.24445966197239011</v>
      </c>
      <c r="DW171" s="80">
        <f t="shared" si="494"/>
        <v>0.41958614343746325</v>
      </c>
      <c r="DX171" s="80">
        <f t="shared" si="495"/>
        <v>7.028198306197754E-3</v>
      </c>
      <c r="DY171" s="80">
        <f t="shared" si="496"/>
        <v>0</v>
      </c>
      <c r="DZ171" s="80">
        <f t="shared" si="497"/>
        <v>0</v>
      </c>
      <c r="EA171" s="80">
        <f t="shared" si="498"/>
        <v>1.6574000148431103</v>
      </c>
      <c r="EB171" s="80"/>
      <c r="EC171" s="80">
        <f t="shared" si="499"/>
        <v>1.4900331700627287</v>
      </c>
      <c r="ED171" s="80">
        <f t="shared" si="500"/>
        <v>4.0408719209602546E-2</v>
      </c>
      <c r="EE171" s="80">
        <f t="shared" si="501"/>
        <v>0.22623944449348279</v>
      </c>
      <c r="EF171" s="80">
        <f t="shared" si="502"/>
        <v>0.143557645198646</v>
      </c>
      <c r="EG171" s="80">
        <f t="shared" si="503"/>
        <v>2.1342731277533039E-3</v>
      </c>
      <c r="EH171" s="80">
        <f t="shared" si="504"/>
        <v>0.24445966197239011</v>
      </c>
      <c r="EI171" s="80">
        <f t="shared" si="505"/>
        <v>0.41958614343746325</v>
      </c>
      <c r="EJ171" s="80">
        <f t="shared" si="506"/>
        <v>7.028198306197754E-3</v>
      </c>
      <c r="EK171" s="80">
        <f t="shared" si="507"/>
        <v>0</v>
      </c>
      <c r="EL171" s="80">
        <f t="shared" si="508"/>
        <v>0</v>
      </c>
      <c r="EM171" s="80">
        <f t="shared" si="509"/>
        <v>2.5734472558082646</v>
      </c>
      <c r="EN171" s="80">
        <f t="shared" si="510"/>
        <v>2.3315030010652107</v>
      </c>
      <c r="EO171" s="80"/>
      <c r="EP171" s="80">
        <f t="shared" si="511"/>
        <v>1.7370084038439808</v>
      </c>
      <c r="EQ171" s="80">
        <f t="shared" si="512"/>
        <v>4.7106525053194882E-2</v>
      </c>
      <c r="ER171" s="80">
        <f t="shared" si="513"/>
        <v>0.26299159615601919</v>
      </c>
      <c r="ES171" s="80">
        <f t="shared" si="514"/>
        <v>8.8660366374568311E-2</v>
      </c>
      <c r="ET171" s="80">
        <f t="shared" si="515"/>
        <v>0.3516519625305875</v>
      </c>
      <c r="EU171" s="80">
        <f t="shared" si="516"/>
        <v>0.3347050806064979</v>
      </c>
      <c r="EV171" s="80">
        <f t="shared" si="517"/>
        <v>4.9760642024496617E-3</v>
      </c>
      <c r="EW171" s="80">
        <f t="shared" si="518"/>
        <v>0.56995843552801451</v>
      </c>
      <c r="EX171" s="80">
        <f t="shared" si="519"/>
        <v>0.97826635262982353</v>
      </c>
      <c r="EY171" s="80">
        <f t="shared" si="520"/>
        <v>3.2772530885962992E-2</v>
      </c>
      <c r="EZ171" s="80">
        <f t="shared" si="521"/>
        <v>0</v>
      </c>
      <c r="FA171" s="80">
        <f t="shared" si="522"/>
        <v>0</v>
      </c>
      <c r="FB171" s="80">
        <f t="shared" si="523"/>
        <v>4.0564453552805118</v>
      </c>
      <c r="FC171" s="80">
        <f t="shared" si="524"/>
        <v>0.11289071056102411</v>
      </c>
      <c r="FD171" s="80">
        <f t="shared" si="525"/>
        <v>0.16697975790168229</v>
      </c>
      <c r="FE171" s="80">
        <f t="shared" si="526"/>
        <v>3.2772530885962992E-2</v>
      </c>
      <c r="FF171" s="80">
        <f t="shared" si="527"/>
        <v>5.588783548860532E-2</v>
      </c>
      <c r="FG171" s="80">
        <f t="shared" si="528"/>
        <v>0.10355188033370694</v>
      </c>
      <c r="FH171" s="80">
        <f t="shared" si="529"/>
        <v>0</v>
      </c>
      <c r="FI171" s="184">
        <f t="shared" si="530"/>
        <v>0.81882663680751133</v>
      </c>
      <c r="FJ171" s="80">
        <f t="shared" si="531"/>
        <v>4.2918439663500563E-2</v>
      </c>
      <c r="FK171" s="80">
        <f t="shared" si="532"/>
        <v>1.0539573231792871</v>
      </c>
      <c r="FL171" s="80">
        <f t="shared" si="533"/>
        <v>0.81882663680751122</v>
      </c>
      <c r="FM171" s="80">
        <f t="shared" si="534"/>
        <v>2.4705032245037462</v>
      </c>
      <c r="FN171" s="80">
        <f t="shared" si="535"/>
        <v>-3.1838260176168829</v>
      </c>
      <c r="FO171" s="80">
        <f t="shared" si="536"/>
        <v>-3.1838260176168829</v>
      </c>
      <c r="FP171" s="80">
        <f t="shared" si="537"/>
        <v>0.48874616557586731</v>
      </c>
      <c r="FQ171" s="185">
        <f t="shared" ca="1" si="538"/>
        <v>1446.5317063185423</v>
      </c>
      <c r="FR171" s="185">
        <f t="shared" ca="1" si="539"/>
        <v>6.7275385119623019</v>
      </c>
      <c r="FS171" s="80">
        <f t="shared" ca="1" si="540"/>
        <v>0.14465317063185423</v>
      </c>
      <c r="FT171" s="184">
        <f t="shared" ca="1" si="541"/>
        <v>-2.4436219735890741</v>
      </c>
      <c r="FU171" s="184">
        <f t="shared" ca="1" si="542"/>
        <v>5.6776492851611753</v>
      </c>
      <c r="FV171" s="80">
        <f t="shared" si="543"/>
        <v>176.68331713823446</v>
      </c>
      <c r="FW171" s="80">
        <f t="shared" si="544"/>
        <v>-8.917074914066252E-3</v>
      </c>
      <c r="FX171" s="184">
        <f t="shared" si="545"/>
        <v>63.002257232983034</v>
      </c>
      <c r="FY171" s="184">
        <f t="shared" si="546"/>
        <v>315.48270237409383</v>
      </c>
      <c r="FZ171" s="184">
        <f t="shared" si="547"/>
        <v>1.6611494615586205E-3</v>
      </c>
      <c r="GA171" s="184">
        <f t="shared" si="548"/>
        <v>0.56139159207108746</v>
      </c>
      <c r="GB171" s="80">
        <f t="shared" si="549"/>
        <v>1.0160149477182361</v>
      </c>
      <c r="GC171" s="80">
        <f t="shared" si="550"/>
        <v>0.24865760198878728</v>
      </c>
      <c r="GD171" s="80">
        <f t="shared" si="551"/>
        <v>0.13825006466556702</v>
      </c>
      <c r="GE171" s="80">
        <f t="shared" si="552"/>
        <v>0.86423310857223679</v>
      </c>
      <c r="GF171" s="80">
        <f t="shared" si="553"/>
        <v>-7.2460302998748505E-2</v>
      </c>
      <c r="GG171" s="80">
        <f t="shared" si="554"/>
        <v>0.22181437004547377</v>
      </c>
      <c r="GH171" s="80">
        <f t="shared" si="555"/>
        <v>0.861749935334433</v>
      </c>
      <c r="GI171" s="80">
        <f t="shared" si="556"/>
        <v>0.2868102804533329</v>
      </c>
      <c r="GJ171" s="80">
        <f t="shared" si="557"/>
        <v>3.5523455394317342E-3</v>
      </c>
      <c r="GK171" s="80">
        <f t="shared" si="558"/>
        <v>-9.5681906205344561E-3</v>
      </c>
      <c r="GL171" s="80">
        <f t="shared" si="559"/>
        <v>-9.5681906205344561E-3</v>
      </c>
      <c r="GM171" s="80">
        <f t="shared" si="560"/>
        <v>0.23138256066600824</v>
      </c>
      <c r="GN171" s="80">
        <f t="shared" si="561"/>
        <v>-6.4467570977016272E-3</v>
      </c>
      <c r="GO171" s="80">
        <f t="shared" si="562"/>
        <v>0.5764051926257161</v>
      </c>
      <c r="GP171" s="80">
        <f t="shared" si="563"/>
        <v>0.96225140491158734</v>
      </c>
      <c r="GQ171" s="80">
        <f t="shared" si="564"/>
        <v>3.2772530885962992E-2</v>
      </c>
      <c r="GR171" s="80">
        <f t="shared" si="565"/>
        <v>442.06701846693426</v>
      </c>
      <c r="GS171" s="80">
        <f t="shared" si="566"/>
        <v>11.726910468848935</v>
      </c>
      <c r="GT171" s="80">
        <f t="shared" si="567"/>
        <v>2.4086548376030055</v>
      </c>
      <c r="GU171" s="80">
        <f t="shared" si="568"/>
        <v>9.90559301964236E-6</v>
      </c>
      <c r="GV171" s="80">
        <f t="shared" si="569"/>
        <v>2036.3226464526497</v>
      </c>
      <c r="GW171" s="80">
        <f t="shared" si="570"/>
        <v>-8.7089151748133125E-3</v>
      </c>
      <c r="GX171" s="184">
        <f t="shared" ca="1" si="571"/>
        <v>24.846658048300103</v>
      </c>
      <c r="GY171" s="81" t="e">
        <f>#REF!</f>
        <v>#REF!</v>
      </c>
      <c r="GZ171" s="81" t="e">
        <f>#REF!</f>
        <v>#REF!</v>
      </c>
      <c r="HA171" s="81">
        <f t="shared" si="572"/>
        <v>5.8671749896227876</v>
      </c>
      <c r="HB171" s="81">
        <f t="shared" si="573"/>
        <v>4.7595286485956976</v>
      </c>
      <c r="HC171" s="81" t="e">
        <f t="shared" si="574"/>
        <v>#REF!</v>
      </c>
      <c r="HD171" s="80">
        <f t="shared" si="575"/>
        <v>442.06701846693426</v>
      </c>
      <c r="HE171" s="80">
        <f t="shared" si="576"/>
        <v>11.726910468848935</v>
      </c>
      <c r="HF171" s="81">
        <f t="shared" si="577"/>
        <v>-1.760755203343308</v>
      </c>
      <c r="HG171" s="81"/>
      <c r="HH171" s="82">
        <f t="shared" si="578"/>
        <v>0.22679043424792344</v>
      </c>
      <c r="HI171" s="82">
        <f t="shared" si="579"/>
        <v>0.56995843552801451</v>
      </c>
      <c r="HJ171" s="82">
        <f t="shared" si="580"/>
        <v>3.2772530885962992E-2</v>
      </c>
      <c r="HK171" s="82">
        <f t="shared" si="581"/>
        <v>0</v>
      </c>
      <c r="HL171" s="82">
        <f t="shared" si="582"/>
        <v>8.0118179675061116E-2</v>
      </c>
      <c r="HM171" s="82">
        <f t="shared" si="583"/>
        <v>0</v>
      </c>
      <c r="HN171" s="82">
        <f t="shared" si="584"/>
        <v>0</v>
      </c>
      <c r="HO171" s="82">
        <f t="shared" si="585"/>
        <v>8.8660366374568311E-2</v>
      </c>
      <c r="HP171" s="82">
        <f t="shared" si="586"/>
        <v>0.18287341648095806</v>
      </c>
      <c r="HQ171" s="82">
        <f t="shared" si="587"/>
        <v>0.28464481450937174</v>
      </c>
      <c r="HR171" s="82">
        <f t="shared" si="588"/>
        <v>0.5116755060940823</v>
      </c>
      <c r="HS171" s="82">
        <f t="shared" si="589"/>
        <v>0.20359925037972207</v>
      </c>
      <c r="HT171" s="82">
        <f t="shared" si="590"/>
        <v>-7.8967225650449276E-3</v>
      </c>
      <c r="HU171" s="82">
        <f t="shared" si="591"/>
        <v>-3.1421609507416245E-3</v>
      </c>
      <c r="HV171" s="82">
        <f t="shared" si="592"/>
        <v>3.2772530885962992E-2</v>
      </c>
      <c r="HW171" s="82"/>
      <c r="HX171" s="186">
        <f t="shared" si="593"/>
        <v>-8.9669383693040493E-7</v>
      </c>
      <c r="HY171" s="186">
        <f t="shared" si="594"/>
        <v>1.8126203930105026E-12</v>
      </c>
      <c r="HZ171" s="186">
        <f t="shared" si="595"/>
        <v>2.6934920079515313E-5</v>
      </c>
      <c r="IA171" s="186">
        <f t="shared" si="596"/>
        <v>7.3468018024486135E-9</v>
      </c>
      <c r="IB171" s="82">
        <f t="shared" si="597"/>
        <v>2.4086548376030055</v>
      </c>
      <c r="IC171" s="82" t="e">
        <f t="shared" ca="1" si="598"/>
        <v>#REF!</v>
      </c>
      <c r="ID171" s="82" t="e">
        <f ca="1">ID$8+ID$9*IE171+ID$10*#REF!+ID$11*EW171/(EW171+EU171)</f>
        <v>#REF!</v>
      </c>
      <c r="IE171" s="82" t="e">
        <f t="shared" ca="1" si="599"/>
        <v>#REF!</v>
      </c>
      <c r="IF171" s="82" t="e">
        <f ca="1">IF$8+IF$9*IE171+IF$10*#REF!+IF$11*(EW171/(EW171+EU171))</f>
        <v>#REF!</v>
      </c>
      <c r="IG171" s="82" t="e">
        <f t="shared" ca="1" si="600"/>
        <v>#REF!</v>
      </c>
      <c r="IH171" s="184">
        <f t="shared" si="601"/>
        <v>-8.917074914066252E-3</v>
      </c>
      <c r="II171" s="187">
        <f t="shared" si="602"/>
        <v>-25</v>
      </c>
      <c r="IJ171" s="187"/>
      <c r="IK171" s="82">
        <f t="shared" si="603"/>
        <v>2.0701242553602288</v>
      </c>
      <c r="IL171" s="187">
        <f t="shared" si="604"/>
        <v>2036.3226464526497</v>
      </c>
      <c r="IM171" s="186">
        <f t="shared" si="605"/>
        <v>1.1467542640476855E-5</v>
      </c>
    </row>
    <row r="172" spans="1:247" ht="14" x14ac:dyDescent="0.2">
      <c r="A172" s="189" t="s">
        <v>234</v>
      </c>
      <c r="F172" s="193">
        <v>49.952193986044534</v>
      </c>
      <c r="G172" s="193">
        <v>1.6748855939234604</v>
      </c>
      <c r="H172" s="193">
        <v>17.337603602553148</v>
      </c>
      <c r="I172" s="193">
        <v>8.4230034872756843</v>
      </c>
      <c r="J172" s="193">
        <v>0.16241314850166888</v>
      </c>
      <c r="K172" s="193">
        <v>4.5171156927026654</v>
      </c>
      <c r="L172" s="193">
        <v>10.658362870422019</v>
      </c>
      <c r="M172" s="193">
        <v>3.8370106333519272</v>
      </c>
      <c r="N172" s="193">
        <v>2.0301643562708609</v>
      </c>
      <c r="O172" s="193">
        <v>0.58874766331854955</v>
      </c>
      <c r="P172" s="193">
        <v>0.81849896563549951</v>
      </c>
      <c r="Q172" s="194">
        <v>1.5</v>
      </c>
      <c r="R172" s="176">
        <f t="shared" ca="1" si="411"/>
        <v>9.292459287527091</v>
      </c>
      <c r="T172" s="4">
        <v>44.797899999999998</v>
      </c>
      <c r="U172" s="4">
        <v>1.6536</v>
      </c>
      <c r="V172" s="4">
        <v>7.5743</v>
      </c>
      <c r="W172" s="4">
        <v>8.7258999999999993</v>
      </c>
      <c r="X172" s="4">
        <v>0.15809999999999999</v>
      </c>
      <c r="Y172" s="4">
        <v>11.254099999999999</v>
      </c>
      <c r="Z172" s="4">
        <v>23.333100000000002</v>
      </c>
      <c r="AA172" s="4">
        <v>0.34749999999999998</v>
      </c>
      <c r="AB172" s="4">
        <v>0</v>
      </c>
      <c r="AC172" s="4">
        <v>4.7000000000000002E-3</v>
      </c>
      <c r="AE172" s="177">
        <f t="shared" ca="1" si="412"/>
        <v>1382.4017492942069</v>
      </c>
      <c r="AF172" s="178">
        <f t="shared" ca="1" si="413"/>
        <v>1109.251749294207</v>
      </c>
      <c r="AG172" s="178">
        <f t="shared" ca="1" si="414"/>
        <v>4.968212069876035</v>
      </c>
      <c r="AH172" s="175"/>
      <c r="AI172" s="179">
        <f t="shared" ca="1" si="415"/>
        <v>1432.1509723105221</v>
      </c>
      <c r="AJ172" s="179">
        <f t="shared" ca="1" si="416"/>
        <v>4.9767894520883642</v>
      </c>
      <c r="AK172" s="179"/>
      <c r="AL172" s="179">
        <f t="shared" si="417"/>
        <v>1404.7962478082961</v>
      </c>
      <c r="AM172" s="179">
        <f t="shared" si="418"/>
        <v>3.0562328489560939</v>
      </c>
      <c r="AN172" s="180"/>
      <c r="AO172" s="179">
        <f t="shared" ca="1" si="419"/>
        <v>1370.429382371098</v>
      </c>
      <c r="AP172" s="179">
        <f t="shared" ca="1" si="420"/>
        <v>1097.2793823710981</v>
      </c>
      <c r="AQ172" s="179">
        <f t="shared" ca="1" si="421"/>
        <v>2.6276222158961806</v>
      </c>
      <c r="AR172" s="179"/>
      <c r="AS172" s="179">
        <f t="shared" ca="1" si="422"/>
        <v>1402.1265581365897</v>
      </c>
      <c r="AT172" s="179">
        <f t="shared" ca="1" si="423"/>
        <v>1128.9765581365896</v>
      </c>
      <c r="AU172" s="181">
        <f t="shared" ca="1" si="424"/>
        <v>3.8340390768551691</v>
      </c>
      <c r="AV172" s="80"/>
      <c r="AW172" s="181">
        <f t="shared" si="425"/>
        <v>1416.380808651405</v>
      </c>
      <c r="AX172" s="181">
        <f t="shared" si="426"/>
        <v>1143.2308086514049</v>
      </c>
      <c r="AY172" s="181">
        <f t="shared" ca="1" si="427"/>
        <v>1432.1509723105221</v>
      </c>
      <c r="AZ172" s="181">
        <f t="shared" ca="1" si="428"/>
        <v>1159.0009723105222</v>
      </c>
      <c r="BA172" s="181">
        <f t="shared" ca="1" si="429"/>
        <v>4.9767894520883642</v>
      </c>
      <c r="BB172" s="181"/>
      <c r="BC172" s="181">
        <f t="shared" si="430"/>
        <v>1404.7962478082961</v>
      </c>
      <c r="BD172" s="181">
        <f t="shared" si="431"/>
        <v>3.0562328489560939</v>
      </c>
      <c r="BE172" s="181">
        <f t="shared" si="432"/>
        <v>1131.6462478082963</v>
      </c>
      <c r="BF172" s="181"/>
      <c r="BG172" s="181">
        <f t="shared" ca="1" si="433"/>
        <v>5.2943625418582734</v>
      </c>
      <c r="BH172" s="181">
        <f t="shared" ca="1" si="434"/>
        <v>8.4247697480590116</v>
      </c>
      <c r="BI172" s="181">
        <f t="shared" ca="1" si="435"/>
        <v>1108.3455195983111</v>
      </c>
      <c r="BJ172" s="181">
        <f t="shared" ca="1" si="436"/>
        <v>1138.9458243917179</v>
      </c>
      <c r="BK172" s="181">
        <f t="shared" ca="1" si="437"/>
        <v>1138.9458243917179</v>
      </c>
      <c r="BL172" s="181"/>
      <c r="BM172" s="181">
        <f t="shared" si="438"/>
        <v>1128.4946769776402</v>
      </c>
      <c r="BN172" s="180"/>
      <c r="BO172" s="182">
        <f t="shared" ca="1" si="439"/>
        <v>0.85125155579619238</v>
      </c>
      <c r="BP172" s="182">
        <f t="shared" ca="1" si="440"/>
        <v>0.77224569587706116</v>
      </c>
      <c r="BQ172" s="182">
        <f t="shared" ca="1" si="441"/>
        <v>6.8552234488431701E-2</v>
      </c>
      <c r="BR172" s="182">
        <f t="shared" ca="1" si="442"/>
        <v>1.1995485943342668E-2</v>
      </c>
      <c r="BS172" s="182">
        <f t="shared" ca="1" si="443"/>
        <v>1.7727924673667662E-2</v>
      </c>
      <c r="BT172" s="182">
        <f t="shared" ca="1" si="444"/>
        <v>7.8670787877893125E-2</v>
      </c>
      <c r="BU172" s="182">
        <f t="shared" si="445"/>
        <v>0.32699407506955769</v>
      </c>
      <c r="BV172" s="181">
        <f t="shared" ca="1" si="446"/>
        <v>1.2761862039299541</v>
      </c>
      <c r="BW172" s="180"/>
      <c r="BX172" s="182">
        <f t="shared" si="447"/>
        <v>0.80781429349776712</v>
      </c>
      <c r="BY172" s="182">
        <f t="shared" si="448"/>
        <v>6.1976931550980996E-2</v>
      </c>
      <c r="BZ172" s="182">
        <f t="shared" si="449"/>
        <v>5.3256551553107802E-2</v>
      </c>
      <c r="CA172" s="182">
        <f t="shared" si="450"/>
        <v>2.6076627937774231E-2</v>
      </c>
      <c r="CB172" s="182">
        <f t="shared" si="451"/>
        <v>0.10645547268871604</v>
      </c>
      <c r="CC172" s="182">
        <f t="shared" si="452"/>
        <v>7.1906790205124668E-5</v>
      </c>
      <c r="CD172" s="182">
        <f t="shared" si="453"/>
        <v>1.0556517840185513</v>
      </c>
      <c r="CE172" s="182">
        <f t="shared" si="454"/>
        <v>0.41580881805209519</v>
      </c>
      <c r="CF172" s="180"/>
      <c r="CG172" s="181">
        <f t="shared" ca="1" si="455"/>
        <v>4.6897720569768353</v>
      </c>
      <c r="CH172" s="181">
        <f t="shared" ca="1" si="456"/>
        <v>2.9129441277220849</v>
      </c>
      <c r="CI172" s="181">
        <f t="shared" ca="1" si="457"/>
        <v>11.090102217860927</v>
      </c>
      <c r="CJ172" s="181">
        <f t="shared" ca="1" si="458"/>
        <v>977.56047760795934</v>
      </c>
      <c r="CK172" s="183">
        <f t="shared" ca="1" si="459"/>
        <v>0.2705515974460096</v>
      </c>
      <c r="CL172" s="79"/>
      <c r="CM172" s="181">
        <f t="shared" si="460"/>
        <v>-0.10187151492985863</v>
      </c>
      <c r="CN172" s="181">
        <f t="shared" si="461"/>
        <v>-0.65493683297208827</v>
      </c>
      <c r="CO172" s="181">
        <f t="shared" ca="1" si="462"/>
        <v>276.1991980893838</v>
      </c>
      <c r="CP172" s="184"/>
      <c r="CQ172" s="80">
        <f t="shared" si="463"/>
        <v>0.83136849370042654</v>
      </c>
      <c r="CR172" s="80">
        <f t="shared" si="464"/>
        <v>2.0967836195880014E-2</v>
      </c>
      <c r="CS172" s="80">
        <f t="shared" si="465"/>
        <v>0.34008304356671959</v>
      </c>
      <c r="CT172" s="80">
        <f t="shared" si="466"/>
        <v>0.11723626357445445</v>
      </c>
      <c r="CU172" s="80">
        <f t="shared" si="467"/>
        <v>2.289524560375949E-3</v>
      </c>
      <c r="CV172" s="80">
        <f t="shared" si="468"/>
        <v>0.11207500155572754</v>
      </c>
      <c r="CW172" s="80">
        <f t="shared" si="469"/>
        <v>0.19006521112644345</v>
      </c>
      <c r="CX172" s="80">
        <f t="shared" si="470"/>
        <v>0.12381667416981995</v>
      </c>
      <c r="CY172" s="80">
        <f t="shared" si="471"/>
        <v>4.3105107568704851E-2</v>
      </c>
      <c r="CZ172" s="80">
        <f t="shared" si="472"/>
        <v>7.7467715185910039E-3</v>
      </c>
      <c r="DA172" s="80">
        <f t="shared" si="473"/>
        <v>1.153327131946567E-2</v>
      </c>
      <c r="DB172" s="80">
        <f t="shared" si="474"/>
        <v>1.8002871988566087</v>
      </c>
      <c r="DC172" s="80"/>
      <c r="DD172" s="80">
        <f t="shared" si="475"/>
        <v>0.4617977032933645</v>
      </c>
      <c r="DE172" s="80">
        <f t="shared" si="476"/>
        <v>1.1646939560086314E-2</v>
      </c>
      <c r="DF172" s="80">
        <f t="shared" si="477"/>
        <v>0.18890488350009477</v>
      </c>
      <c r="DG172" s="80">
        <f t="shared" si="478"/>
        <v>6.5120867186587272E-2</v>
      </c>
      <c r="DH172" s="80">
        <f t="shared" si="479"/>
        <v>1.271755174302224E-3</v>
      </c>
      <c r="DI172" s="80">
        <f t="shared" si="480"/>
        <v>6.225395682805953E-2</v>
      </c>
      <c r="DJ172" s="80">
        <f t="shared" si="481"/>
        <v>0.10557493895816007</v>
      </c>
      <c r="DK172" s="80">
        <f t="shared" si="482"/>
        <v>6.8776067645461181E-2</v>
      </c>
      <c r="DL172" s="80">
        <f t="shared" si="483"/>
        <v>2.3943461685491958E-2</v>
      </c>
      <c r="DM172" s="80">
        <f t="shared" si="484"/>
        <v>4.3030753779236463E-3</v>
      </c>
      <c r="DN172" s="80">
        <f t="shared" si="485"/>
        <v>6.4063507904686739E-3</v>
      </c>
      <c r="DO172" s="80">
        <f t="shared" si="486"/>
        <v>1.0000000000000002</v>
      </c>
      <c r="DP172" s="80">
        <f t="shared" si="487"/>
        <v>48.874616557586734</v>
      </c>
      <c r="DQ172" s="80">
        <f t="shared" si="488"/>
        <v>0.74558412097669435</v>
      </c>
      <c r="DR172" s="80">
        <f t="shared" si="489"/>
        <v>2.0701362564284891E-2</v>
      </c>
      <c r="DS172" s="80">
        <f t="shared" si="490"/>
        <v>7.4286246702170433E-2</v>
      </c>
      <c r="DT172" s="80">
        <f t="shared" si="491"/>
        <v>0.12145215348298591</v>
      </c>
      <c r="DU172" s="80">
        <f t="shared" si="492"/>
        <v>2.2287224669603522E-3</v>
      </c>
      <c r="DV172" s="80">
        <f t="shared" si="493"/>
        <v>0.27922757813042742</v>
      </c>
      <c r="DW172" s="80">
        <f t="shared" si="494"/>
        <v>0.41608740776141551</v>
      </c>
      <c r="DX172" s="80">
        <f t="shared" si="495"/>
        <v>5.6067468122215783E-3</v>
      </c>
      <c r="DY172" s="80">
        <f t="shared" si="496"/>
        <v>0</v>
      </c>
      <c r="DZ172" s="80">
        <f t="shared" si="497"/>
        <v>3.0921418806275342E-5</v>
      </c>
      <c r="EA172" s="80">
        <f t="shared" si="498"/>
        <v>1.6652052603159668</v>
      </c>
      <c r="EB172" s="80"/>
      <c r="EC172" s="80">
        <f t="shared" si="499"/>
        <v>1.4911682419533887</v>
      </c>
      <c r="ED172" s="80">
        <f t="shared" si="500"/>
        <v>4.1402725128569781E-2</v>
      </c>
      <c r="EE172" s="80">
        <f t="shared" si="501"/>
        <v>0.2228587401065113</v>
      </c>
      <c r="EF172" s="80">
        <f t="shared" si="502"/>
        <v>0.12145215348298591</v>
      </c>
      <c r="EG172" s="80">
        <f t="shared" si="503"/>
        <v>2.2287224669603522E-3</v>
      </c>
      <c r="EH172" s="80">
        <f t="shared" si="504"/>
        <v>0.27922757813042742</v>
      </c>
      <c r="EI172" s="80">
        <f t="shared" si="505"/>
        <v>0.41608740776141551</v>
      </c>
      <c r="EJ172" s="80">
        <f t="shared" si="506"/>
        <v>5.6067468122215783E-3</v>
      </c>
      <c r="EK172" s="80">
        <f t="shared" si="507"/>
        <v>0</v>
      </c>
      <c r="EL172" s="80">
        <f t="shared" si="508"/>
        <v>9.2764256418826027E-5</v>
      </c>
      <c r="EM172" s="80">
        <f t="shared" si="509"/>
        <v>2.5801250800988997</v>
      </c>
      <c r="EN172" s="80">
        <f t="shared" si="510"/>
        <v>2.3254686550971444</v>
      </c>
      <c r="EO172" s="80"/>
      <c r="EP172" s="80">
        <f t="shared" si="511"/>
        <v>1.7338325030694601</v>
      </c>
      <c r="EQ172" s="80">
        <f t="shared" si="512"/>
        <v>4.8140369761045958E-2</v>
      </c>
      <c r="ER172" s="80">
        <f t="shared" si="513"/>
        <v>0.26616749693053987</v>
      </c>
      <c r="ES172" s="80">
        <f t="shared" si="514"/>
        <v>7.9333179490882033E-2</v>
      </c>
      <c r="ET172" s="80">
        <f t="shared" si="515"/>
        <v>0.3455006764214219</v>
      </c>
      <c r="EU172" s="80">
        <f t="shared" si="516"/>
        <v>0.28243317601873119</v>
      </c>
      <c r="EV172" s="80">
        <f t="shared" si="517"/>
        <v>5.18282423782708E-3</v>
      </c>
      <c r="EW172" s="80">
        <f t="shared" si="518"/>
        <v>0.64933498058099792</v>
      </c>
      <c r="EX172" s="80">
        <f t="shared" si="519"/>
        <v>0.96759822452979605</v>
      </c>
      <c r="EY172" s="80">
        <f t="shared" si="520"/>
        <v>2.6076627937774231E-2</v>
      </c>
      <c r="EZ172" s="80">
        <f t="shared" si="521"/>
        <v>0</v>
      </c>
      <c r="FA172" s="80">
        <f t="shared" si="522"/>
        <v>1.4381358041024934E-4</v>
      </c>
      <c r="FB172" s="80">
        <f t="shared" si="523"/>
        <v>4.0582431961374645</v>
      </c>
      <c r="FC172" s="80">
        <f t="shared" si="524"/>
        <v>0.11648639227492988</v>
      </c>
      <c r="FD172" s="80">
        <f t="shared" si="525"/>
        <v>0.17222189993807824</v>
      </c>
      <c r="FE172" s="80">
        <f t="shared" si="526"/>
        <v>2.6076627937774231E-2</v>
      </c>
      <c r="FF172" s="80">
        <f t="shared" si="527"/>
        <v>5.3256551553107802E-2</v>
      </c>
      <c r="FG172" s="80">
        <f t="shared" si="528"/>
        <v>0.10645547268871604</v>
      </c>
      <c r="FH172" s="80">
        <f t="shared" si="529"/>
        <v>7.1906790205124668E-5</v>
      </c>
      <c r="FI172" s="184">
        <f t="shared" si="530"/>
        <v>0.80781429349776712</v>
      </c>
      <c r="FJ172" s="80">
        <f t="shared" si="531"/>
        <v>6.1976931550980996E-2</v>
      </c>
      <c r="FK172" s="80">
        <f t="shared" si="532"/>
        <v>1.0556517840185513</v>
      </c>
      <c r="FL172" s="80">
        <f t="shared" si="533"/>
        <v>0.80781429349776712</v>
      </c>
      <c r="FM172" s="80">
        <f t="shared" si="534"/>
        <v>2.2419519648134054</v>
      </c>
      <c r="FN172" s="80">
        <f t="shared" si="535"/>
        <v>-3.3988370898555713</v>
      </c>
      <c r="FO172" s="80">
        <f t="shared" si="536"/>
        <v>-3.3988370898555713</v>
      </c>
      <c r="FP172" s="80">
        <f t="shared" si="537"/>
        <v>0.48874616557586731</v>
      </c>
      <c r="FQ172" s="185">
        <f t="shared" ca="1" si="538"/>
        <v>1432.1509723105221</v>
      </c>
      <c r="FR172" s="185">
        <f t="shared" ca="1" si="539"/>
        <v>4.9767894520883642</v>
      </c>
      <c r="FS172" s="80">
        <f t="shared" ca="1" si="540"/>
        <v>0.14321509723105222</v>
      </c>
      <c r="FT172" s="184">
        <f t="shared" ca="1" si="541"/>
        <v>-1.1470472831425518</v>
      </c>
      <c r="FU172" s="184">
        <f t="shared" ca="1" si="542"/>
        <v>5.6808725275623324</v>
      </c>
      <c r="FV172" s="80">
        <f t="shared" si="543"/>
        <v>175.20278298796714</v>
      </c>
      <c r="FW172" s="80">
        <f t="shared" si="544"/>
        <v>5.1495520764858619E-3</v>
      </c>
      <c r="FX172" s="184">
        <f t="shared" si="545"/>
        <v>69.688470890719714</v>
      </c>
      <c r="FY172" s="184">
        <f t="shared" si="546"/>
        <v>314.40561735833057</v>
      </c>
      <c r="FZ172" s="184">
        <f t="shared" si="547"/>
        <v>1.6611494615586205E-3</v>
      </c>
      <c r="GA172" s="184">
        <f t="shared" si="548"/>
        <v>0.41580881805209519</v>
      </c>
      <c r="GB172" s="80">
        <f t="shared" si="549"/>
        <v>0.99885767670539738</v>
      </c>
      <c r="GC172" s="80">
        <f t="shared" si="550"/>
        <v>0.24410375510726812</v>
      </c>
      <c r="GD172" s="80">
        <f t="shared" si="551"/>
        <v>0.13741723948840118</v>
      </c>
      <c r="GE172" s="80">
        <f t="shared" si="552"/>
        <v>0.872526450748072</v>
      </c>
      <c r="GF172" s="80">
        <f t="shared" si="553"/>
        <v>-5.7244686423272739E-2</v>
      </c>
      <c r="GG172" s="80">
        <f t="shared" si="554"/>
        <v>0.16594678374380131</v>
      </c>
      <c r="GH172" s="80">
        <f t="shared" si="555"/>
        <v>0.86258276051159877</v>
      </c>
      <c r="GI172" s="80">
        <f t="shared" si="556"/>
        <v>0.25616195265935165</v>
      </c>
      <c r="GJ172" s="80">
        <f t="shared" si="557"/>
        <v>-1.8956487673492774E-4</v>
      </c>
      <c r="GK172" s="80">
        <f t="shared" si="558"/>
        <v>5.4924562147692262E-4</v>
      </c>
      <c r="GL172" s="80">
        <f t="shared" si="559"/>
        <v>5.4924562147692262E-4</v>
      </c>
      <c r="GM172" s="80">
        <f t="shared" si="560"/>
        <v>0.16539753812232438</v>
      </c>
      <c r="GN172" s="80">
        <f t="shared" si="561"/>
        <v>5.930776731256981E-4</v>
      </c>
      <c r="GO172" s="80">
        <f t="shared" si="562"/>
        <v>0.64874190290787226</v>
      </c>
      <c r="GP172" s="80">
        <f t="shared" si="563"/>
        <v>0.96759822452979605</v>
      </c>
      <c r="GQ172" s="80">
        <f t="shared" si="564"/>
        <v>2.6076627937774231E-2</v>
      </c>
      <c r="GR172" s="80">
        <f t="shared" si="565"/>
        <v>441.50296924798971</v>
      </c>
      <c r="GS172" s="80">
        <f t="shared" si="566"/>
        <v>11.690550432706978</v>
      </c>
      <c r="GT172" s="80">
        <f t="shared" si="567"/>
        <v>2.4087305171432436</v>
      </c>
      <c r="GU172" s="80">
        <f t="shared" si="568"/>
        <v>9.9059042517515873E-6</v>
      </c>
      <c r="GV172" s="80">
        <f t="shared" si="569"/>
        <v>2042.4084784182864</v>
      </c>
      <c r="GW172" s="80">
        <f t="shared" si="570"/>
        <v>-8.6821853091375491E-3</v>
      </c>
      <c r="GX172" s="184">
        <f t="shared" ca="1" si="571"/>
        <v>24.064727217860913</v>
      </c>
      <c r="GY172" s="81" t="e">
        <f>#REF!</f>
        <v>#REF!</v>
      </c>
      <c r="GZ172" s="81" t="e">
        <f>#REF!</f>
        <v>#REF!</v>
      </c>
      <c r="HA172" s="81">
        <f t="shared" si="572"/>
        <v>5.8671749896227876</v>
      </c>
      <c r="HB172" s="81">
        <f t="shared" si="573"/>
        <v>4.7595286485956976</v>
      </c>
      <c r="HC172" s="81" t="e">
        <f t="shared" si="574"/>
        <v>#REF!</v>
      </c>
      <c r="HD172" s="80">
        <f t="shared" si="575"/>
        <v>441.50296924798971</v>
      </c>
      <c r="HE172" s="80">
        <f t="shared" si="576"/>
        <v>11.690550432706978</v>
      </c>
      <c r="HF172" s="81">
        <f t="shared" si="577"/>
        <v>-0.43043046609523117</v>
      </c>
      <c r="HG172" s="81"/>
      <c r="HH172" s="82">
        <f t="shared" si="578"/>
        <v>0.17112960798162841</v>
      </c>
      <c r="HI172" s="82">
        <f t="shared" si="579"/>
        <v>0.64933498058099792</v>
      </c>
      <c r="HJ172" s="82">
        <f t="shared" si="580"/>
        <v>2.6076627937774231E-2</v>
      </c>
      <c r="HK172" s="82">
        <f t="shared" si="581"/>
        <v>0</v>
      </c>
      <c r="HL172" s="82">
        <f t="shared" si="582"/>
        <v>9.040976433715564E-2</v>
      </c>
      <c r="HM172" s="82">
        <f t="shared" si="583"/>
        <v>0</v>
      </c>
      <c r="HN172" s="82">
        <f t="shared" si="584"/>
        <v>0</v>
      </c>
      <c r="HO172" s="82">
        <f t="shared" si="585"/>
        <v>7.9333179490882033E-2</v>
      </c>
      <c r="HP172" s="82">
        <f t="shared" si="586"/>
        <v>0.1757577325933842</v>
      </c>
      <c r="HQ172" s="82">
        <f t="shared" si="587"/>
        <v>0.20857647041346505</v>
      </c>
      <c r="HR172" s="82">
        <f t="shared" si="588"/>
        <v>0.55512878219705464</v>
      </c>
      <c r="HS172" s="82">
        <f t="shared" si="589"/>
        <v>0.14630194540220151</v>
      </c>
      <c r="HT172" s="82">
        <f t="shared" si="590"/>
        <v>5.005870585271131E-3</v>
      </c>
      <c r="HU172" s="82">
        <f t="shared" si="591"/>
        <v>1.3192769471586394E-3</v>
      </c>
      <c r="HV172" s="82">
        <f t="shared" si="592"/>
        <v>2.6076627937774231E-2</v>
      </c>
      <c r="HW172" s="82"/>
      <c r="HX172" s="186">
        <f t="shared" si="593"/>
        <v>-8.8823892022866932E-7</v>
      </c>
      <c r="HY172" s="186">
        <f t="shared" si="594"/>
        <v>1.8010645590383233E-12</v>
      </c>
      <c r="HZ172" s="186">
        <f t="shared" si="595"/>
        <v>2.6705179693672207E-5</v>
      </c>
      <c r="IA172" s="186">
        <f t="shared" si="596"/>
        <v>7.357846123944868E-9</v>
      </c>
      <c r="IB172" s="82">
        <f t="shared" si="597"/>
        <v>2.4087305171432436</v>
      </c>
      <c r="IC172" s="82" t="e">
        <f t="shared" ca="1" si="598"/>
        <v>#REF!</v>
      </c>
      <c r="ID172" s="82" t="e">
        <f ca="1">ID$8+ID$9*IE172+ID$10*#REF!+ID$11*EW172/(EW172+EU172)</f>
        <v>#REF!</v>
      </c>
      <c r="IE172" s="82" t="e">
        <f t="shared" ca="1" si="599"/>
        <v>#REF!</v>
      </c>
      <c r="IF172" s="82" t="e">
        <f ca="1">IF$8+IF$9*IE172+IF$10*#REF!+IF$11*(EW172/(EW172+EU172))</f>
        <v>#REF!</v>
      </c>
      <c r="IG172" s="82" t="e">
        <f t="shared" ca="1" si="600"/>
        <v>#REF!</v>
      </c>
      <c r="IH172" s="184">
        <f t="shared" si="601"/>
        <v>5.1495520764858619E-3</v>
      </c>
      <c r="II172" s="187">
        <f t="shared" si="602"/>
        <v>-25</v>
      </c>
      <c r="IJ172" s="187"/>
      <c r="IK172" s="82">
        <f t="shared" si="603"/>
        <v>2.0680877297359177</v>
      </c>
      <c r="IL172" s="187">
        <f t="shared" si="604"/>
        <v>2042.4084784182864</v>
      </c>
      <c r="IM172" s="186">
        <f t="shared" si="605"/>
        <v>1.1467127664331215E-5</v>
      </c>
    </row>
    <row r="173" spans="1:247" ht="14" x14ac:dyDescent="0.2">
      <c r="A173" s="189" t="s">
        <v>234</v>
      </c>
      <c r="F173" s="193">
        <v>49.952193986044534</v>
      </c>
      <c r="G173" s="193">
        <v>1.6748855939234604</v>
      </c>
      <c r="H173" s="193">
        <v>17.337603602553148</v>
      </c>
      <c r="I173" s="193">
        <v>8.4230034872756843</v>
      </c>
      <c r="J173" s="193">
        <v>0.16241314850166888</v>
      </c>
      <c r="K173" s="193">
        <v>4.5171156927026654</v>
      </c>
      <c r="L173" s="193">
        <v>10.658362870422019</v>
      </c>
      <c r="M173" s="193">
        <v>3.8370106333519272</v>
      </c>
      <c r="N173" s="193">
        <v>2.0301643562708609</v>
      </c>
      <c r="O173" s="193">
        <v>0.58874766331854955</v>
      </c>
      <c r="P173" s="193">
        <v>0.81849896563549951</v>
      </c>
      <c r="Q173" s="194">
        <v>1.5</v>
      </c>
      <c r="R173" s="176">
        <f t="shared" ca="1" si="411"/>
        <v>17.539276314921338</v>
      </c>
      <c r="T173" s="4">
        <v>45.723300000000002</v>
      </c>
      <c r="U173" s="4">
        <v>1.8854</v>
      </c>
      <c r="V173" s="4">
        <v>10.2103</v>
      </c>
      <c r="W173" s="4">
        <v>9.1096000000000004</v>
      </c>
      <c r="X173" s="4">
        <v>0.17699999999999999</v>
      </c>
      <c r="Y173" s="4">
        <v>8.8673000000000002</v>
      </c>
      <c r="Z173" s="4">
        <v>20.956499999999998</v>
      </c>
      <c r="AA173" s="4">
        <v>1.2588999999999999</v>
      </c>
      <c r="AB173" s="4">
        <v>0.42349999999999999</v>
      </c>
      <c r="AC173" s="4">
        <v>0</v>
      </c>
      <c r="AE173" s="177">
        <f t="shared" ca="1" si="412"/>
        <v>1471.8757732028505</v>
      </c>
      <c r="AF173" s="178">
        <f t="shared" ca="1" si="413"/>
        <v>1198.7257732028506</v>
      </c>
      <c r="AG173" s="178">
        <f t="shared" ca="1" si="414"/>
        <v>13.856472549652128</v>
      </c>
      <c r="AH173" s="175"/>
      <c r="AI173" s="179">
        <f t="shared" ca="1" si="415"/>
        <v>1530.7089617652564</v>
      </c>
      <c r="AJ173" s="179">
        <f t="shared" ca="1" si="416"/>
        <v>15.820200258920625</v>
      </c>
      <c r="AK173" s="179"/>
      <c r="AL173" s="179">
        <f t="shared" si="417"/>
        <v>1474.1894580336743</v>
      </c>
      <c r="AM173" s="179">
        <f t="shared" si="418"/>
        <v>10.690343835121107</v>
      </c>
      <c r="AN173" s="180"/>
      <c r="AO173" s="179">
        <f t="shared" ca="1" si="419"/>
        <v>1467.6190981643931</v>
      </c>
      <c r="AP173" s="179">
        <f t="shared" ca="1" si="420"/>
        <v>1194.469098164393</v>
      </c>
      <c r="AQ173" s="179">
        <f t="shared" ca="1" si="421"/>
        <v>13.126641693098016</v>
      </c>
      <c r="AR173" s="179"/>
      <c r="AS173" s="179">
        <f t="shared" ca="1" si="422"/>
        <v>1493.7228321440716</v>
      </c>
      <c r="AT173" s="179">
        <f t="shared" ca="1" si="423"/>
        <v>1220.5728321440715</v>
      </c>
      <c r="AU173" s="181">
        <f t="shared" ca="1" si="424"/>
        <v>14.241114482352163</v>
      </c>
      <c r="AV173" s="80"/>
      <c r="AW173" s="181">
        <f t="shared" si="425"/>
        <v>1496.5387116831207</v>
      </c>
      <c r="AX173" s="181">
        <f t="shared" si="426"/>
        <v>1223.3887116831206</v>
      </c>
      <c r="AY173" s="181">
        <f t="shared" ca="1" si="427"/>
        <v>1530.7089617652564</v>
      </c>
      <c r="AZ173" s="181">
        <f t="shared" ca="1" si="428"/>
        <v>1257.5589617652563</v>
      </c>
      <c r="BA173" s="181">
        <f t="shared" ca="1" si="429"/>
        <v>15.820200258920625</v>
      </c>
      <c r="BB173" s="181"/>
      <c r="BC173" s="181">
        <f t="shared" si="430"/>
        <v>1474.1894580336743</v>
      </c>
      <c r="BD173" s="181">
        <f t="shared" si="431"/>
        <v>10.690343835121107</v>
      </c>
      <c r="BE173" s="181">
        <f t="shared" si="432"/>
        <v>1201.0394580336742</v>
      </c>
      <c r="BF173" s="181"/>
      <c r="BG173" s="181">
        <f t="shared" ca="1" si="433"/>
        <v>15.301058407315686</v>
      </c>
      <c r="BH173" s="181">
        <f t="shared" ca="1" si="434"/>
        <v>17.533603440266365</v>
      </c>
      <c r="BI173" s="181">
        <f t="shared" ca="1" si="435"/>
        <v>1206.8293167775528</v>
      </c>
      <c r="BJ173" s="181">
        <f t="shared" ca="1" si="436"/>
        <v>1234.5798858230573</v>
      </c>
      <c r="BK173" s="181">
        <f t="shared" ca="1" si="437"/>
        <v>1234.5798858230573</v>
      </c>
      <c r="BL173" s="181"/>
      <c r="BM173" s="181">
        <f t="shared" si="438"/>
        <v>1168.4468106855979</v>
      </c>
      <c r="BN173" s="180"/>
      <c r="BO173" s="182">
        <f t="shared" ca="1" si="439"/>
        <v>0.67961612686255257</v>
      </c>
      <c r="BP173" s="182">
        <f t="shared" ca="1" si="440"/>
        <v>0.57220486282981653</v>
      </c>
      <c r="BQ173" s="182">
        <f t="shared" ca="1" si="441"/>
        <v>0.11598613121052079</v>
      </c>
      <c r="BR173" s="182">
        <f t="shared" ca="1" si="442"/>
        <v>2.4612193494912865E-2</v>
      </c>
      <c r="BS173" s="182">
        <f t="shared" ca="1" si="443"/>
        <v>1.7757092214415671E-2</v>
      </c>
      <c r="BT173" s="182">
        <f t="shared" ca="1" si="444"/>
        <v>5.5963999950520385E-2</v>
      </c>
      <c r="BU173" s="182">
        <f t="shared" si="445"/>
        <v>0.32699407506955769</v>
      </c>
      <c r="BV173" s="181">
        <f t="shared" ca="1" si="446"/>
        <v>1.1135183547697438</v>
      </c>
      <c r="BW173" s="180"/>
      <c r="BX173" s="182">
        <f t="shared" si="447"/>
        <v>0.67367262773172165</v>
      </c>
      <c r="BY173" s="182">
        <f t="shared" si="448"/>
        <v>6.0657491721089363E-2</v>
      </c>
      <c r="BZ173" s="182">
        <f t="shared" si="449"/>
        <v>0.1104269435553684</v>
      </c>
      <c r="CA173" s="182">
        <f t="shared" si="450"/>
        <v>9.3123104652079083E-2</v>
      </c>
      <c r="CB173" s="182">
        <f t="shared" si="451"/>
        <v>7.2565310257817539E-2</v>
      </c>
      <c r="CC173" s="182">
        <f t="shared" si="452"/>
        <v>0</v>
      </c>
      <c r="CD173" s="182">
        <f t="shared" si="453"/>
        <v>1.010445477918076</v>
      </c>
      <c r="CE173" s="182">
        <f t="shared" si="454"/>
        <v>0.55093725289769468</v>
      </c>
      <c r="CF173" s="180"/>
      <c r="CG173" s="181">
        <f t="shared" ca="1" si="455"/>
        <v>17.829937943896766</v>
      </c>
      <c r="CH173" s="181">
        <f t="shared" ca="1" si="456"/>
        <v>8.6462482787349995</v>
      </c>
      <c r="CI173" s="181">
        <f t="shared" ca="1" si="457"/>
        <v>17.188208201308569</v>
      </c>
      <c r="CJ173" s="181">
        <f t="shared" ca="1" si="458"/>
        <v>1143.4117186055796</v>
      </c>
      <c r="CK173" s="183">
        <f t="shared" ca="1" si="459"/>
        <v>0.29228993568705491</v>
      </c>
      <c r="CL173" s="79"/>
      <c r="CM173" s="181">
        <f t="shared" si="460"/>
        <v>7.9399447168517874</v>
      </c>
      <c r="CN173" s="181">
        <f t="shared" si="461"/>
        <v>8.0208533656466017</v>
      </c>
      <c r="CO173" s="181">
        <f t="shared" ca="1" si="462"/>
        <v>526.88004701403111</v>
      </c>
      <c r="CP173" s="184"/>
      <c r="CQ173" s="80">
        <f t="shared" si="463"/>
        <v>0.83136849370042654</v>
      </c>
      <c r="CR173" s="80">
        <f t="shared" si="464"/>
        <v>2.0967836195880014E-2</v>
      </c>
      <c r="CS173" s="80">
        <f t="shared" si="465"/>
        <v>0.34008304356671959</v>
      </c>
      <c r="CT173" s="80">
        <f t="shared" si="466"/>
        <v>0.11723626357445445</v>
      </c>
      <c r="CU173" s="80">
        <f t="shared" si="467"/>
        <v>2.289524560375949E-3</v>
      </c>
      <c r="CV173" s="80">
        <f t="shared" si="468"/>
        <v>0.11207500155572754</v>
      </c>
      <c r="CW173" s="80">
        <f t="shared" si="469"/>
        <v>0.19006521112644345</v>
      </c>
      <c r="CX173" s="80">
        <f t="shared" si="470"/>
        <v>0.12381667416981995</v>
      </c>
      <c r="CY173" s="80">
        <f t="shared" si="471"/>
        <v>4.3105107568704851E-2</v>
      </c>
      <c r="CZ173" s="80">
        <f t="shared" si="472"/>
        <v>7.7467715185910039E-3</v>
      </c>
      <c r="DA173" s="80">
        <f t="shared" si="473"/>
        <v>1.153327131946567E-2</v>
      </c>
      <c r="DB173" s="80">
        <f t="shared" si="474"/>
        <v>1.8002871988566087</v>
      </c>
      <c r="DC173" s="80"/>
      <c r="DD173" s="80">
        <f t="shared" si="475"/>
        <v>0.4617977032933645</v>
      </c>
      <c r="DE173" s="80">
        <f t="shared" si="476"/>
        <v>1.1646939560086314E-2</v>
      </c>
      <c r="DF173" s="80">
        <f t="shared" si="477"/>
        <v>0.18890488350009477</v>
      </c>
      <c r="DG173" s="80">
        <f t="shared" si="478"/>
        <v>6.5120867186587272E-2</v>
      </c>
      <c r="DH173" s="80">
        <f t="shared" si="479"/>
        <v>1.271755174302224E-3</v>
      </c>
      <c r="DI173" s="80">
        <f t="shared" si="480"/>
        <v>6.225395682805953E-2</v>
      </c>
      <c r="DJ173" s="80">
        <f t="shared" si="481"/>
        <v>0.10557493895816007</v>
      </c>
      <c r="DK173" s="80">
        <f t="shared" si="482"/>
        <v>6.8776067645461181E-2</v>
      </c>
      <c r="DL173" s="80">
        <f t="shared" si="483"/>
        <v>2.3943461685491958E-2</v>
      </c>
      <c r="DM173" s="80">
        <f t="shared" si="484"/>
        <v>4.3030753779236463E-3</v>
      </c>
      <c r="DN173" s="80">
        <f t="shared" si="485"/>
        <v>6.4063507904686739E-3</v>
      </c>
      <c r="DO173" s="80">
        <f t="shared" si="486"/>
        <v>1.0000000000000002</v>
      </c>
      <c r="DP173" s="80">
        <f t="shared" si="487"/>
        <v>48.874616557586734</v>
      </c>
      <c r="DQ173" s="80">
        <f t="shared" si="488"/>
        <v>0.76098581493002337</v>
      </c>
      <c r="DR173" s="80">
        <f t="shared" si="489"/>
        <v>2.3603258937289994E-2</v>
      </c>
      <c r="DS173" s="80">
        <f t="shared" si="490"/>
        <v>0.10013926893616187</v>
      </c>
      <c r="DT173" s="80">
        <f t="shared" si="491"/>
        <v>0.12679271334402281</v>
      </c>
      <c r="DU173" s="80">
        <f t="shared" si="492"/>
        <v>2.4951541850220262E-3</v>
      </c>
      <c r="DV173" s="80">
        <f t="shared" si="493"/>
        <v>0.22000823731404015</v>
      </c>
      <c r="DW173" s="80">
        <f t="shared" si="494"/>
        <v>0.37370669824207253</v>
      </c>
      <c r="DX173" s="80">
        <f t="shared" si="495"/>
        <v>2.0311751257282719E-2</v>
      </c>
      <c r="DY173" s="80">
        <f t="shared" si="496"/>
        <v>4.4959446260987726E-3</v>
      </c>
      <c r="DZ173" s="80">
        <f t="shared" si="497"/>
        <v>0</v>
      </c>
      <c r="EA173" s="80">
        <f t="shared" si="498"/>
        <v>1.6325388417720144</v>
      </c>
      <c r="EB173" s="80"/>
      <c r="EC173" s="80">
        <f t="shared" si="499"/>
        <v>1.5219716298600467</v>
      </c>
      <c r="ED173" s="80">
        <f t="shared" si="500"/>
        <v>4.7206517874579988E-2</v>
      </c>
      <c r="EE173" s="80">
        <f t="shared" si="501"/>
        <v>0.30041780680848562</v>
      </c>
      <c r="EF173" s="80">
        <f t="shared" si="502"/>
        <v>0.12679271334402281</v>
      </c>
      <c r="EG173" s="80">
        <f t="shared" si="503"/>
        <v>2.4951541850220262E-3</v>
      </c>
      <c r="EH173" s="80">
        <f t="shared" si="504"/>
        <v>0.22000823731404015</v>
      </c>
      <c r="EI173" s="80">
        <f t="shared" si="505"/>
        <v>0.37370669824207253</v>
      </c>
      <c r="EJ173" s="80">
        <f t="shared" si="506"/>
        <v>2.0311751257282719E-2</v>
      </c>
      <c r="EK173" s="80">
        <f t="shared" si="507"/>
        <v>4.4959446260987726E-3</v>
      </c>
      <c r="EL173" s="80">
        <f t="shared" si="508"/>
        <v>0</v>
      </c>
      <c r="EM173" s="80">
        <f t="shared" si="509"/>
        <v>2.6174064535116508</v>
      </c>
      <c r="EN173" s="80">
        <f t="shared" si="510"/>
        <v>2.2923455361509033</v>
      </c>
      <c r="EO173" s="80"/>
      <c r="EP173" s="80">
        <f t="shared" si="511"/>
        <v>1.7444424359289965</v>
      </c>
      <c r="EQ173" s="80">
        <f t="shared" si="512"/>
        <v>5.4106825263510634E-2</v>
      </c>
      <c r="ER173" s="80">
        <f t="shared" si="513"/>
        <v>0.2555575640710035</v>
      </c>
      <c r="ES173" s="80">
        <f t="shared" si="514"/>
        <v>0.20355004820744749</v>
      </c>
      <c r="ET173" s="80">
        <f t="shared" si="515"/>
        <v>0.45910761227845098</v>
      </c>
      <c r="EU173" s="80">
        <f t="shared" si="516"/>
        <v>0.29065271045063179</v>
      </c>
      <c r="EV173" s="80">
        <f t="shared" si="517"/>
        <v>5.7197555580434873E-3</v>
      </c>
      <c r="EW173" s="80">
        <f t="shared" si="518"/>
        <v>0.50433490072326859</v>
      </c>
      <c r="EX173" s="80">
        <f t="shared" si="519"/>
        <v>0.85666488154490761</v>
      </c>
      <c r="EY173" s="80">
        <f t="shared" si="520"/>
        <v>9.3123104652079083E-2</v>
      </c>
      <c r="EZ173" s="80">
        <f t="shared" si="521"/>
        <v>2.0612517188838327E-2</v>
      </c>
      <c r="FA173" s="80">
        <f t="shared" si="522"/>
        <v>0</v>
      </c>
      <c r="FB173" s="80">
        <f t="shared" si="523"/>
        <v>4.0287647435887264</v>
      </c>
      <c r="FC173" s="80">
        <f t="shared" si="524"/>
        <v>3.691696998861381E-2</v>
      </c>
      <c r="FD173" s="80">
        <f t="shared" si="525"/>
        <v>8.567810359590311E-2</v>
      </c>
      <c r="FE173" s="80">
        <f t="shared" si="526"/>
        <v>9.3123104652079083E-2</v>
      </c>
      <c r="FF173" s="80">
        <f t="shared" si="527"/>
        <v>0.1104269435553684</v>
      </c>
      <c r="FG173" s="80">
        <f t="shared" si="528"/>
        <v>7.2565310257817539E-2</v>
      </c>
      <c r="FH173" s="80">
        <f t="shared" si="529"/>
        <v>0</v>
      </c>
      <c r="FI173" s="184">
        <f t="shared" si="530"/>
        <v>0.67367262773172165</v>
      </c>
      <c r="FJ173" s="80">
        <f t="shared" si="531"/>
        <v>6.0657491721089363E-2</v>
      </c>
      <c r="FK173" s="80">
        <f t="shared" si="532"/>
        <v>1.010445477918076</v>
      </c>
      <c r="FL173" s="80">
        <f t="shared" si="533"/>
        <v>0.67367262773172165</v>
      </c>
      <c r="FM173" s="80">
        <f t="shared" si="534"/>
        <v>3.5148348567422505</v>
      </c>
      <c r="FN173" s="80">
        <f t="shared" si="535"/>
        <v>-1.9443662779844202</v>
      </c>
      <c r="FO173" s="80">
        <f t="shared" si="536"/>
        <v>-1.9443662779844202</v>
      </c>
      <c r="FP173" s="80">
        <f t="shared" si="537"/>
        <v>0.48874616557586731</v>
      </c>
      <c r="FQ173" s="185">
        <f t="shared" ca="1" si="538"/>
        <v>1530.7089617652564</v>
      </c>
      <c r="FR173" s="185">
        <f t="shared" ca="1" si="539"/>
        <v>15.820200258920625</v>
      </c>
      <c r="FS173" s="80">
        <f t="shared" ca="1" si="540"/>
        <v>0.15307089617652564</v>
      </c>
      <c r="FT173" s="184">
        <f t="shared" ca="1" si="541"/>
        <v>-0.6555781160027</v>
      </c>
      <c r="FU173" s="184">
        <f t="shared" ca="1" si="542"/>
        <v>5.6907954266466092</v>
      </c>
      <c r="FV173" s="80">
        <f t="shared" si="543"/>
        <v>178.4435676957014</v>
      </c>
      <c r="FW173" s="80">
        <f t="shared" si="544"/>
        <v>2.1121560929790336E-2</v>
      </c>
      <c r="FX173" s="184">
        <f t="shared" si="545"/>
        <v>63.43934089470325</v>
      </c>
      <c r="FY173" s="184">
        <f t="shared" si="546"/>
        <v>321.3273823185329</v>
      </c>
      <c r="FZ173" s="184">
        <f t="shared" si="547"/>
        <v>1.6611494615586205E-3</v>
      </c>
      <c r="GA173" s="184">
        <f t="shared" si="548"/>
        <v>0.55093725289769468</v>
      </c>
      <c r="GB173" s="80">
        <f t="shared" si="549"/>
        <v>0.95550774175503017</v>
      </c>
      <c r="GC173" s="80">
        <f t="shared" si="550"/>
        <v>0.29457384345957194</v>
      </c>
      <c r="GD173" s="80">
        <f t="shared" si="551"/>
        <v>0.13734631612344339</v>
      </c>
      <c r="GE173" s="80">
        <f t="shared" si="552"/>
        <v>0.74234312652904189</v>
      </c>
      <c r="GF173" s="80">
        <f t="shared" si="553"/>
        <v>1.5727514656244668E-2</v>
      </c>
      <c r="GG173" s="80">
        <f t="shared" si="554"/>
        <v>0.25373574046201797</v>
      </c>
      <c r="GH173" s="80">
        <f t="shared" si="555"/>
        <v>0.86265368387655661</v>
      </c>
      <c r="GI173" s="80">
        <f t="shared" si="556"/>
        <v>0.36138569164785178</v>
      </c>
      <c r="GJ173" s="80">
        <f t="shared" si="557"/>
        <v>-1.1289276090614744E-2</v>
      </c>
      <c r="GK173" s="80">
        <f t="shared" si="558"/>
        <v>2.1732119091243375E-2</v>
      </c>
      <c r="GL173" s="80">
        <f t="shared" si="559"/>
        <v>2.1732119091243375E-2</v>
      </c>
      <c r="GM173" s="80">
        <f t="shared" si="560"/>
        <v>0.2320036213707746</v>
      </c>
      <c r="GN173" s="80">
        <f t="shared" si="561"/>
        <v>2.2760139153726454E-2</v>
      </c>
      <c r="GO173" s="80">
        <f t="shared" si="562"/>
        <v>0.48157476156954215</v>
      </c>
      <c r="GP173" s="80">
        <f t="shared" si="563"/>
        <v>0.85666488154490761</v>
      </c>
      <c r="GQ173" s="80">
        <f t="shared" si="564"/>
        <v>9.3123104652079083E-2</v>
      </c>
      <c r="GR173" s="80">
        <f t="shared" si="565"/>
        <v>437.62916994078415</v>
      </c>
      <c r="GS173" s="80">
        <f t="shared" si="566"/>
        <v>11.445804325169926</v>
      </c>
      <c r="GT173" s="80">
        <f t="shared" si="567"/>
        <v>2.3649851215228601</v>
      </c>
      <c r="GU173" s="80">
        <f t="shared" si="568"/>
        <v>9.7260013122627609E-6</v>
      </c>
      <c r="GV173" s="80">
        <f t="shared" si="569"/>
        <v>2045.726909581429</v>
      </c>
      <c r="GW173" s="80">
        <f t="shared" si="570"/>
        <v>-8.3460990600969474E-3</v>
      </c>
      <c r="GX173" s="184">
        <f t="shared" ca="1" si="571"/>
        <v>30.162833201308572</v>
      </c>
      <c r="GY173" s="81" t="e">
        <f>#REF!</f>
        <v>#REF!</v>
      </c>
      <c r="GZ173" s="81" t="e">
        <f>#REF!</f>
        <v>#REF!</v>
      </c>
      <c r="HA173" s="81">
        <f t="shared" si="572"/>
        <v>5.8671749896227876</v>
      </c>
      <c r="HB173" s="81">
        <f t="shared" si="573"/>
        <v>4.7595286485956976</v>
      </c>
      <c r="HC173" s="81" t="e">
        <f t="shared" si="574"/>
        <v>#REF!</v>
      </c>
      <c r="HD173" s="80">
        <f t="shared" si="575"/>
        <v>437.62916994078415</v>
      </c>
      <c r="HE173" s="80">
        <f t="shared" si="576"/>
        <v>11.445804325169926</v>
      </c>
      <c r="HF173" s="81">
        <f t="shared" si="577"/>
        <v>8.6262074888129519</v>
      </c>
      <c r="HG173" s="81"/>
      <c r="HH173" s="82">
        <f t="shared" si="578"/>
        <v>0.25945549602006146</v>
      </c>
      <c r="HI173" s="82">
        <f t="shared" si="579"/>
        <v>0.50433490072326859</v>
      </c>
      <c r="HJ173" s="82">
        <f t="shared" si="580"/>
        <v>3.691696998861381E-2</v>
      </c>
      <c r="HK173" s="82">
        <f t="shared" si="581"/>
        <v>5.6206134663465274E-2</v>
      </c>
      <c r="HL173" s="82">
        <f t="shared" si="582"/>
        <v>0</v>
      </c>
      <c r="HM173" s="82">
        <f t="shared" si="583"/>
        <v>5.6206134663465274E-2</v>
      </c>
      <c r="HN173" s="82">
        <f t="shared" si="584"/>
        <v>0</v>
      </c>
      <c r="HO173" s="82">
        <f t="shared" si="585"/>
        <v>0.14734391354398221</v>
      </c>
      <c r="HP173" s="82">
        <f t="shared" si="586"/>
        <v>0.2555575640710035</v>
      </c>
      <c r="HQ173" s="82">
        <f t="shared" si="587"/>
        <v>0.33969462973917286</v>
      </c>
      <c r="HR173" s="82">
        <f t="shared" si="588"/>
        <v>0.39691438983109883</v>
      </c>
      <c r="HS173" s="82">
        <f t="shared" si="589"/>
        <v>0.20419292764280528</v>
      </c>
      <c r="HT173" s="82">
        <f t="shared" si="590"/>
        <v>3.3155262365740477E-2</v>
      </c>
      <c r="HU173" s="82">
        <f t="shared" si="591"/>
        <v>1.7056751437272848E-2</v>
      </c>
      <c r="HV173" s="82">
        <f t="shared" si="592"/>
        <v>9.3123104652079083E-2</v>
      </c>
      <c r="HW173" s="82"/>
      <c r="HX173" s="186">
        <f t="shared" si="593"/>
        <v>-8.9096654108695194E-7</v>
      </c>
      <c r="HY173" s="186">
        <f t="shared" si="594"/>
        <v>1.7540226813189704E-12</v>
      </c>
      <c r="HZ173" s="186">
        <f t="shared" si="595"/>
        <v>2.6575969887831214E-5</v>
      </c>
      <c r="IA173" s="186">
        <f t="shared" si="596"/>
        <v>6.9731785294634468E-9</v>
      </c>
      <c r="IB173" s="82">
        <f t="shared" si="597"/>
        <v>2.3649851215228601</v>
      </c>
      <c r="IC173" s="82" t="e">
        <f t="shared" ca="1" si="598"/>
        <v>#REF!</v>
      </c>
      <c r="ID173" s="82" t="e">
        <f ca="1">ID$8+ID$9*IE173+ID$10*#REF!+ID$11*EW173/(EW173+EU173)</f>
        <v>#REF!</v>
      </c>
      <c r="IE173" s="82" t="e">
        <f t="shared" ca="1" si="599"/>
        <v>#REF!</v>
      </c>
      <c r="IF173" s="82" t="e">
        <f ca="1">IF$8+IF$9*IE173+IF$10*#REF!+IF$11*(EW173/(EW173+EU173))</f>
        <v>#REF!</v>
      </c>
      <c r="IG173" s="82" t="e">
        <f t="shared" ca="1" si="600"/>
        <v>#REF!</v>
      </c>
      <c r="IH173" s="184">
        <f t="shared" si="601"/>
        <v>2.1121560929790336E-2</v>
      </c>
      <c r="II173" s="187">
        <f t="shared" si="602"/>
        <v>-25</v>
      </c>
      <c r="IJ173" s="187"/>
      <c r="IK173" s="82">
        <f t="shared" si="603"/>
        <v>2.0543795002527676</v>
      </c>
      <c r="IL173" s="187">
        <f t="shared" si="604"/>
        <v>2045.726909581429</v>
      </c>
      <c r="IM173" s="186">
        <f t="shared" si="605"/>
        <v>1.1706998250316318E-5</v>
      </c>
    </row>
    <row r="174" spans="1:247" ht="14" x14ac:dyDescent="0.2">
      <c r="A174" s="189" t="s">
        <v>234</v>
      </c>
      <c r="F174" s="193">
        <v>49.952193986044534</v>
      </c>
      <c r="G174" s="193">
        <v>1.6748855939234604</v>
      </c>
      <c r="H174" s="193">
        <v>17.337603602553148</v>
      </c>
      <c r="I174" s="193">
        <v>8.4230034872756843</v>
      </c>
      <c r="J174" s="193">
        <v>0.16241314850166888</v>
      </c>
      <c r="K174" s="193">
        <v>4.5171156927026654</v>
      </c>
      <c r="L174" s="193">
        <v>10.658362870422019</v>
      </c>
      <c r="M174" s="193">
        <v>3.8370106333519272</v>
      </c>
      <c r="N174" s="193">
        <v>2.0301643562708609</v>
      </c>
      <c r="O174" s="193">
        <v>0.58874766331854955</v>
      </c>
      <c r="P174" s="193">
        <v>0.81849896563549951</v>
      </c>
      <c r="Q174" s="194">
        <v>1.5</v>
      </c>
      <c r="R174" s="176">
        <f t="shared" ca="1" si="411"/>
        <v>10.24094754744462</v>
      </c>
      <c r="T174" s="4">
        <v>44.862900000000003</v>
      </c>
      <c r="U174" s="4">
        <v>1.6251</v>
      </c>
      <c r="V174" s="4">
        <v>7.6947999999999999</v>
      </c>
      <c r="W174" s="4">
        <v>10.3253</v>
      </c>
      <c r="X174" s="4">
        <v>0.15670000000000001</v>
      </c>
      <c r="Y174" s="4">
        <v>10.0306</v>
      </c>
      <c r="Z174" s="4">
        <v>23.683</v>
      </c>
      <c r="AA174" s="4">
        <v>0.39369999999999999</v>
      </c>
      <c r="AB174" s="4">
        <v>1.5900000000000001E-2</v>
      </c>
      <c r="AC174" s="4">
        <v>0</v>
      </c>
      <c r="AE174" s="177">
        <f t="shared" ca="1" si="412"/>
        <v>1377.7317242513625</v>
      </c>
      <c r="AF174" s="178">
        <f t="shared" ca="1" si="413"/>
        <v>1104.5817242513626</v>
      </c>
      <c r="AG174" s="178">
        <f t="shared" ca="1" si="414"/>
        <v>5.5286564860347021</v>
      </c>
      <c r="AH174" s="175"/>
      <c r="AI174" s="179">
        <f t="shared" ca="1" si="415"/>
        <v>1439.5431077993178</v>
      </c>
      <c r="AJ174" s="179">
        <f t="shared" ca="1" si="416"/>
        <v>5.9042129606181151</v>
      </c>
      <c r="AK174" s="179"/>
      <c r="AL174" s="179">
        <f t="shared" si="417"/>
        <v>1408.2824156241475</v>
      </c>
      <c r="AM174" s="179">
        <f t="shared" si="418"/>
        <v>3.7105470917087771</v>
      </c>
      <c r="AN174" s="180"/>
      <c r="AO174" s="179">
        <f t="shared" ca="1" si="419"/>
        <v>1365.0770788071404</v>
      </c>
      <c r="AP174" s="179">
        <f t="shared" ca="1" si="420"/>
        <v>1091.9270788071403</v>
      </c>
      <c r="AQ174" s="179">
        <f t="shared" ca="1" si="421"/>
        <v>3.0365626883411609</v>
      </c>
      <c r="AR174" s="179"/>
      <c r="AS174" s="179">
        <f t="shared" ca="1" si="422"/>
        <v>1410.3908422470756</v>
      </c>
      <c r="AT174" s="179">
        <f t="shared" ca="1" si="423"/>
        <v>1137.2408422470758</v>
      </c>
      <c r="AU174" s="181">
        <f t="shared" ca="1" si="424"/>
        <v>4.7815735050193853</v>
      </c>
      <c r="AV174" s="80"/>
      <c r="AW174" s="181">
        <f t="shared" si="425"/>
        <v>1422.0454285824144</v>
      </c>
      <c r="AX174" s="181">
        <f t="shared" si="426"/>
        <v>1148.8954285824143</v>
      </c>
      <c r="AY174" s="181">
        <f t="shared" ca="1" si="427"/>
        <v>1439.5431077993178</v>
      </c>
      <c r="AZ174" s="181">
        <f t="shared" ca="1" si="428"/>
        <v>1166.3931077993179</v>
      </c>
      <c r="BA174" s="181">
        <f t="shared" ca="1" si="429"/>
        <v>5.9042129606181151</v>
      </c>
      <c r="BB174" s="181"/>
      <c r="BC174" s="181">
        <f t="shared" si="430"/>
        <v>1408.2824156241475</v>
      </c>
      <c r="BD174" s="181">
        <f t="shared" si="431"/>
        <v>3.7105470917087771</v>
      </c>
      <c r="BE174" s="181">
        <f t="shared" si="432"/>
        <v>1135.1324156241476</v>
      </c>
      <c r="BF174" s="181"/>
      <c r="BG174" s="181">
        <f t="shared" ca="1" si="433"/>
        <v>6.0818615831902996</v>
      </c>
      <c r="BH174" s="181">
        <f t="shared" ca="1" si="434"/>
        <v>9.7441049618706614</v>
      </c>
      <c r="BI174" s="181">
        <f t="shared" ca="1" si="435"/>
        <v>1105.3862121190077</v>
      </c>
      <c r="BJ174" s="181">
        <f t="shared" ca="1" si="436"/>
        <v>1147.0562139639997</v>
      </c>
      <c r="BK174" s="181">
        <f t="shared" ca="1" si="437"/>
        <v>1147.0562139639997</v>
      </c>
      <c r="BL174" s="181"/>
      <c r="BM174" s="181">
        <f t="shared" si="438"/>
        <v>1131.8319737018896</v>
      </c>
      <c r="BN174" s="180"/>
      <c r="BO174" s="182">
        <f t="shared" ca="1" si="439"/>
        <v>0.8679529425293725</v>
      </c>
      <c r="BP174" s="182">
        <f t="shared" ca="1" si="440"/>
        <v>0.75927887389123294</v>
      </c>
      <c r="BQ174" s="182">
        <f t="shared" ca="1" si="441"/>
        <v>6.4287603221653111E-2</v>
      </c>
      <c r="BR174" s="182">
        <f t="shared" ca="1" si="442"/>
        <v>1.117231021189281E-2</v>
      </c>
      <c r="BS174" s="182">
        <f t="shared" ca="1" si="443"/>
        <v>1.7730753049377539E-2</v>
      </c>
      <c r="BT174" s="182">
        <f t="shared" ca="1" si="444"/>
        <v>8.1372611865384512E-2</v>
      </c>
      <c r="BU174" s="182">
        <f t="shared" si="445"/>
        <v>0.32699407506955769</v>
      </c>
      <c r="BV174" s="181">
        <f t="shared" ca="1" si="446"/>
        <v>1.2608362273090985</v>
      </c>
      <c r="BW174" s="180"/>
      <c r="BX174" s="182">
        <f t="shared" si="447"/>
        <v>0.82012838719272696</v>
      </c>
      <c r="BY174" s="182">
        <f t="shared" si="448"/>
        <v>4.5711127556133602E-2</v>
      </c>
      <c r="BZ174" s="182">
        <f t="shared" si="449"/>
        <v>5.4663033666858124E-2</v>
      </c>
      <c r="CA174" s="182">
        <f t="shared" si="450"/>
        <v>2.9498440823787973E-2</v>
      </c>
      <c r="CB174" s="182">
        <f t="shared" si="451"/>
        <v>0.10581867562998314</v>
      </c>
      <c r="CC174" s="182">
        <f t="shared" si="452"/>
        <v>0</v>
      </c>
      <c r="CD174" s="182">
        <f t="shared" si="453"/>
        <v>1.0558196648694897</v>
      </c>
      <c r="CE174" s="182">
        <f t="shared" si="454"/>
        <v>0.55203930480413566</v>
      </c>
      <c r="CF174" s="180"/>
      <c r="CG174" s="181">
        <f t="shared" ca="1" si="455"/>
        <v>5.4512937296667587</v>
      </c>
      <c r="CH174" s="181">
        <f t="shared" ca="1" si="456"/>
        <v>3.8279062325883295</v>
      </c>
      <c r="CI174" s="181">
        <f t="shared" ca="1" si="457"/>
        <v>11.55509057992883</v>
      </c>
      <c r="CJ174" s="181" t="e">
        <f t="shared" ca="1" si="458"/>
        <v>#NUM!</v>
      </c>
      <c r="CK174" s="183">
        <f t="shared" ca="1" si="459"/>
        <v>0.27222431074755693</v>
      </c>
      <c r="CL174" s="79"/>
      <c r="CM174" s="181">
        <f t="shared" si="460"/>
        <v>-1.5559322503035562</v>
      </c>
      <c r="CN174" s="181">
        <f t="shared" si="461"/>
        <v>-2.2194606592194974</v>
      </c>
      <c r="CO174" s="181" t="e">
        <f t="shared" ca="1" si="462"/>
        <v>#NUM!</v>
      </c>
      <c r="CP174" s="184"/>
      <c r="CQ174" s="80">
        <f t="shared" si="463"/>
        <v>0.83136849370042654</v>
      </c>
      <c r="CR174" s="80">
        <f t="shared" si="464"/>
        <v>2.0967836195880014E-2</v>
      </c>
      <c r="CS174" s="80">
        <f t="shared" si="465"/>
        <v>0.34008304356671959</v>
      </c>
      <c r="CT174" s="80">
        <f t="shared" si="466"/>
        <v>0.11723626357445445</v>
      </c>
      <c r="CU174" s="80">
        <f t="shared" si="467"/>
        <v>2.289524560375949E-3</v>
      </c>
      <c r="CV174" s="80">
        <f t="shared" si="468"/>
        <v>0.11207500155572754</v>
      </c>
      <c r="CW174" s="80">
        <f t="shared" si="469"/>
        <v>0.19006521112644345</v>
      </c>
      <c r="CX174" s="80">
        <f t="shared" si="470"/>
        <v>0.12381667416981995</v>
      </c>
      <c r="CY174" s="80">
        <f t="shared" si="471"/>
        <v>4.3105107568704851E-2</v>
      </c>
      <c r="CZ174" s="80">
        <f t="shared" si="472"/>
        <v>7.7467715185910039E-3</v>
      </c>
      <c r="DA174" s="80">
        <f t="shared" si="473"/>
        <v>1.153327131946567E-2</v>
      </c>
      <c r="DB174" s="80">
        <f t="shared" si="474"/>
        <v>1.8002871988566087</v>
      </c>
      <c r="DC174" s="80"/>
      <c r="DD174" s="80">
        <f t="shared" si="475"/>
        <v>0.4617977032933645</v>
      </c>
      <c r="DE174" s="80">
        <f t="shared" si="476"/>
        <v>1.1646939560086314E-2</v>
      </c>
      <c r="DF174" s="80">
        <f t="shared" si="477"/>
        <v>0.18890488350009477</v>
      </c>
      <c r="DG174" s="80">
        <f t="shared" si="478"/>
        <v>6.5120867186587272E-2</v>
      </c>
      <c r="DH174" s="80">
        <f t="shared" si="479"/>
        <v>1.271755174302224E-3</v>
      </c>
      <c r="DI174" s="80">
        <f t="shared" si="480"/>
        <v>6.225395682805953E-2</v>
      </c>
      <c r="DJ174" s="80">
        <f t="shared" si="481"/>
        <v>0.10557493895816007</v>
      </c>
      <c r="DK174" s="80">
        <f t="shared" si="482"/>
        <v>6.8776067645461181E-2</v>
      </c>
      <c r="DL174" s="80">
        <f t="shared" si="483"/>
        <v>2.3943461685491958E-2</v>
      </c>
      <c r="DM174" s="80">
        <f t="shared" si="484"/>
        <v>4.3030753779236463E-3</v>
      </c>
      <c r="DN174" s="80">
        <f t="shared" si="485"/>
        <v>6.4063507904686739E-3</v>
      </c>
      <c r="DO174" s="80">
        <f t="shared" si="486"/>
        <v>1.0000000000000002</v>
      </c>
      <c r="DP174" s="80">
        <f t="shared" si="487"/>
        <v>48.874616557586734</v>
      </c>
      <c r="DQ174" s="80">
        <f t="shared" si="488"/>
        <v>0.74666593436222117</v>
      </c>
      <c r="DR174" s="80">
        <f t="shared" si="489"/>
        <v>2.0344572026620329E-2</v>
      </c>
      <c r="DS174" s="80">
        <f t="shared" si="490"/>
        <v>7.5468071125234154E-2</v>
      </c>
      <c r="DT174" s="80">
        <f t="shared" si="491"/>
        <v>0.14371353331551756</v>
      </c>
      <c r="DU174" s="80">
        <f t="shared" si="492"/>
        <v>2.2089867841409692E-3</v>
      </c>
      <c r="DV174" s="80">
        <f t="shared" si="493"/>
        <v>0.24887109099750895</v>
      </c>
      <c r="DW174" s="80">
        <f t="shared" si="494"/>
        <v>0.42232699804199197</v>
      </c>
      <c r="DX174" s="80">
        <f t="shared" si="495"/>
        <v>6.3521617840910372E-3</v>
      </c>
      <c r="DY174" s="80">
        <f t="shared" si="496"/>
        <v>1.6879697651704957E-4</v>
      </c>
      <c r="DZ174" s="80">
        <f t="shared" si="497"/>
        <v>0</v>
      </c>
      <c r="EA174" s="80">
        <f t="shared" si="498"/>
        <v>1.6661201454138432</v>
      </c>
      <c r="EB174" s="80"/>
      <c r="EC174" s="80">
        <f t="shared" si="499"/>
        <v>1.4933318687244423</v>
      </c>
      <c r="ED174" s="80">
        <f t="shared" si="500"/>
        <v>4.0689144053240658E-2</v>
      </c>
      <c r="EE174" s="80">
        <f t="shared" si="501"/>
        <v>0.22640421337570246</v>
      </c>
      <c r="EF174" s="80">
        <f t="shared" si="502"/>
        <v>0.14371353331551756</v>
      </c>
      <c r="EG174" s="80">
        <f t="shared" si="503"/>
        <v>2.2089867841409692E-3</v>
      </c>
      <c r="EH174" s="80">
        <f t="shared" si="504"/>
        <v>0.24887109099750895</v>
      </c>
      <c r="EI174" s="80">
        <f t="shared" si="505"/>
        <v>0.42232699804199197</v>
      </c>
      <c r="EJ174" s="80">
        <f t="shared" si="506"/>
        <v>6.3521617840910372E-3</v>
      </c>
      <c r="EK174" s="80">
        <f t="shared" si="507"/>
        <v>1.6879697651704957E-4</v>
      </c>
      <c r="EL174" s="80">
        <f t="shared" si="508"/>
        <v>0</v>
      </c>
      <c r="EM174" s="80">
        <f t="shared" si="509"/>
        <v>2.5840667940531534</v>
      </c>
      <c r="EN174" s="80">
        <f t="shared" si="510"/>
        <v>2.3219214045891192</v>
      </c>
      <c r="EO174" s="80"/>
      <c r="EP174" s="80">
        <f t="shared" si="511"/>
        <v>1.7336996150731756</v>
      </c>
      <c r="EQ174" s="80">
        <f t="shared" si="512"/>
        <v>4.7238497255814776E-2</v>
      </c>
      <c r="ER174" s="80">
        <f t="shared" si="513"/>
        <v>0.2663003849268244</v>
      </c>
      <c r="ES174" s="80">
        <f t="shared" si="514"/>
        <v>8.4161474490646093E-2</v>
      </c>
      <c r="ET174" s="80">
        <f t="shared" si="515"/>
        <v>0.35046185941747049</v>
      </c>
      <c r="EU174" s="80">
        <f t="shared" si="516"/>
        <v>0.33369152913443173</v>
      </c>
      <c r="EV174" s="80">
        <f t="shared" si="517"/>
        <v>5.1290936965514011E-3</v>
      </c>
      <c r="EW174" s="80">
        <f t="shared" si="518"/>
        <v>0.57785911317056249</v>
      </c>
      <c r="EX174" s="80">
        <f t="shared" si="519"/>
        <v>0.98061009648956821</v>
      </c>
      <c r="EY174" s="80">
        <f t="shared" si="520"/>
        <v>2.9498440823787973E-2</v>
      </c>
      <c r="EZ174" s="80">
        <f t="shared" si="521"/>
        <v>7.8386662560972866E-4</v>
      </c>
      <c r="FA174" s="80">
        <f t="shared" si="522"/>
        <v>0</v>
      </c>
      <c r="FB174" s="80">
        <f t="shared" si="523"/>
        <v>4.0589721116869732</v>
      </c>
      <c r="FC174" s="80">
        <f t="shared" si="524"/>
        <v>0.11716035674833675</v>
      </c>
      <c r="FD174" s="80">
        <f t="shared" si="525"/>
        <v>0.17434594788323388</v>
      </c>
      <c r="FE174" s="80">
        <f t="shared" si="526"/>
        <v>2.9498440823787973E-2</v>
      </c>
      <c r="FF174" s="80">
        <f t="shared" si="527"/>
        <v>5.4663033666858124E-2</v>
      </c>
      <c r="FG174" s="80">
        <f t="shared" si="528"/>
        <v>0.10581867562998314</v>
      </c>
      <c r="FH174" s="80">
        <f t="shared" si="529"/>
        <v>0</v>
      </c>
      <c r="FI174" s="184">
        <f t="shared" si="530"/>
        <v>0.82012838719272696</v>
      </c>
      <c r="FJ174" s="80">
        <f t="shared" si="531"/>
        <v>4.5711127556133602E-2</v>
      </c>
      <c r="FK174" s="80">
        <f t="shared" si="532"/>
        <v>1.0558196648694897</v>
      </c>
      <c r="FL174" s="80">
        <f t="shared" si="533"/>
        <v>0.82012838719272696</v>
      </c>
      <c r="FM174" s="80">
        <f t="shared" si="534"/>
        <v>2.3652499414970647</v>
      </c>
      <c r="FN174" s="80">
        <f t="shared" si="535"/>
        <v>-3.2906678135966319</v>
      </c>
      <c r="FO174" s="80">
        <f t="shared" si="536"/>
        <v>-3.2906678135966319</v>
      </c>
      <c r="FP174" s="80">
        <f t="shared" si="537"/>
        <v>0.48874616557586731</v>
      </c>
      <c r="FQ174" s="185">
        <f t="shared" ca="1" si="538"/>
        <v>1439.5431077993178</v>
      </c>
      <c r="FR174" s="185">
        <f t="shared" ca="1" si="539"/>
        <v>5.9042129606181151</v>
      </c>
      <c r="FS174" s="80">
        <f t="shared" ca="1" si="540"/>
        <v>0.14395431077993179</v>
      </c>
      <c r="FT174" s="184">
        <f t="shared" ca="1" si="541"/>
        <v>-1.7279477101495255</v>
      </c>
      <c r="FU174" s="184">
        <f t="shared" ca="1" si="542"/>
        <v>5.6784198582674081</v>
      </c>
      <c r="FV174" s="80">
        <f t="shared" si="543"/>
        <v>175.93347313961701</v>
      </c>
      <c r="FW174" s="80">
        <f t="shared" si="544"/>
        <v>-8.8187943075064227E-3</v>
      </c>
      <c r="FX174" s="184">
        <f t="shared" si="545"/>
        <v>63.39297964942002</v>
      </c>
      <c r="FY174" s="184">
        <f t="shared" si="546"/>
        <v>315.0954709879428</v>
      </c>
      <c r="FZ174" s="184">
        <f t="shared" si="547"/>
        <v>1.6611494615586205E-3</v>
      </c>
      <c r="GA174" s="184">
        <f t="shared" si="548"/>
        <v>0.55203930480413566</v>
      </c>
      <c r="GB174" s="80">
        <f t="shared" si="549"/>
        <v>1.0152376310099076</v>
      </c>
      <c r="GC174" s="80">
        <f t="shared" si="550"/>
        <v>0.24856032849479762</v>
      </c>
      <c r="GD174" s="80">
        <f t="shared" si="551"/>
        <v>0.13821581114915091</v>
      </c>
      <c r="GE174" s="80">
        <f t="shared" si="552"/>
        <v>0.8686000282535391</v>
      </c>
      <c r="GF174" s="80">
        <f t="shared" si="553"/>
        <v>-7.4209742696881631E-2</v>
      </c>
      <c r="GG174" s="80">
        <f t="shared" si="554"/>
        <v>0.21653117238609498</v>
      </c>
      <c r="GH174" s="80">
        <f t="shared" si="555"/>
        <v>0.86178418885084906</v>
      </c>
      <c r="GI174" s="80">
        <f t="shared" si="556"/>
        <v>0.2832688889630115</v>
      </c>
      <c r="GJ174" s="80">
        <f t="shared" si="557"/>
        <v>3.2994221069620102E-3</v>
      </c>
      <c r="GK174" s="80">
        <f t="shared" si="558"/>
        <v>-8.9807908024320815E-3</v>
      </c>
      <c r="GL174" s="80">
        <f t="shared" si="559"/>
        <v>-8.9807908024320815E-3</v>
      </c>
      <c r="GM174" s="80">
        <f t="shared" si="560"/>
        <v>0.22551196318852706</v>
      </c>
      <c r="GN174" s="80">
        <f t="shared" si="561"/>
        <v>-6.2568402074755225E-3</v>
      </c>
      <c r="GO174" s="80">
        <f t="shared" si="562"/>
        <v>0.58411595337803801</v>
      </c>
      <c r="GP174" s="80">
        <f t="shared" si="563"/>
        <v>0.96458859885405102</v>
      </c>
      <c r="GQ174" s="80">
        <f t="shared" si="564"/>
        <v>2.9498440823787973E-2</v>
      </c>
      <c r="GR174" s="80">
        <f t="shared" si="565"/>
        <v>442.17936960133818</v>
      </c>
      <c r="GS174" s="80">
        <f t="shared" si="566"/>
        <v>11.731141912876948</v>
      </c>
      <c r="GT174" s="80">
        <f t="shared" si="567"/>
        <v>2.4121753158733377</v>
      </c>
      <c r="GU174" s="80">
        <f t="shared" si="568"/>
        <v>9.9200709865291005E-6</v>
      </c>
      <c r="GV174" s="80">
        <f t="shared" si="569"/>
        <v>2038.5986639373336</v>
      </c>
      <c r="GW174" s="80">
        <f t="shared" si="570"/>
        <v>-8.7247863958952419E-3</v>
      </c>
      <c r="GX174" s="184">
        <f t="shared" ca="1" si="571"/>
        <v>24.529715579928833</v>
      </c>
      <c r="GY174" s="81" t="e">
        <f>#REF!</f>
        <v>#REF!</v>
      </c>
      <c r="GZ174" s="81" t="e">
        <f>#REF!</f>
        <v>#REF!</v>
      </c>
      <c r="HA174" s="81">
        <f t="shared" si="572"/>
        <v>5.8671749896227876</v>
      </c>
      <c r="HB174" s="81">
        <f t="shared" si="573"/>
        <v>4.7595286485956976</v>
      </c>
      <c r="HC174" s="81" t="e">
        <f t="shared" si="574"/>
        <v>#REF!</v>
      </c>
      <c r="HD174" s="80">
        <f t="shared" si="575"/>
        <v>442.17936960133818</v>
      </c>
      <c r="HE174" s="80">
        <f t="shared" si="576"/>
        <v>11.731141912876948</v>
      </c>
      <c r="HF174" s="81">
        <f t="shared" si="577"/>
        <v>-1.9773696710256843</v>
      </c>
      <c r="HG174" s="81"/>
      <c r="HH174" s="82">
        <f t="shared" si="578"/>
        <v>0.22166026608264638</v>
      </c>
      <c r="HI174" s="82">
        <f t="shared" si="579"/>
        <v>0.57785911317056249</v>
      </c>
      <c r="HJ174" s="82">
        <f t="shared" si="580"/>
        <v>2.9498440823787973E-2</v>
      </c>
      <c r="HK174" s="82">
        <f t="shared" si="581"/>
        <v>0</v>
      </c>
      <c r="HL174" s="82">
        <f t="shared" si="582"/>
        <v>8.7661915924548778E-2</v>
      </c>
      <c r="HM174" s="82">
        <f t="shared" si="583"/>
        <v>0</v>
      </c>
      <c r="HN174" s="82">
        <f t="shared" si="584"/>
        <v>0</v>
      </c>
      <c r="HO174" s="82">
        <f t="shared" si="585"/>
        <v>8.4161474490646093E-2</v>
      </c>
      <c r="HP174" s="82">
        <f t="shared" si="586"/>
        <v>0.17863846900227565</v>
      </c>
      <c r="HQ174" s="82">
        <f t="shared" si="587"/>
        <v>0.27724189286029333</v>
      </c>
      <c r="HR174" s="82">
        <f t="shared" si="588"/>
        <v>0.51627313504059857</v>
      </c>
      <c r="HS174" s="82">
        <f t="shared" si="589"/>
        <v>0.19803657652214524</v>
      </c>
      <c r="HT174" s="82">
        <f t="shared" si="590"/>
        <v>-7.3060272945523847E-3</v>
      </c>
      <c r="HU174" s="82">
        <f t="shared" si="591"/>
        <v>-2.8025100188037622E-3</v>
      </c>
      <c r="HV174" s="82">
        <f t="shared" si="592"/>
        <v>2.9498440823787973E-2</v>
      </c>
      <c r="HW174" s="82"/>
      <c r="HX174" s="186">
        <f t="shared" si="593"/>
        <v>-8.9598009007670801E-7</v>
      </c>
      <c r="HY174" s="186">
        <f t="shared" si="594"/>
        <v>1.812703632601493E-12</v>
      </c>
      <c r="HZ174" s="186">
        <f t="shared" si="595"/>
        <v>2.6910287878290475E-5</v>
      </c>
      <c r="IA174" s="186">
        <f t="shared" si="596"/>
        <v>7.3544717619132643E-9</v>
      </c>
      <c r="IB174" s="82">
        <f t="shared" si="597"/>
        <v>2.4121753158733377</v>
      </c>
      <c r="IC174" s="82" t="e">
        <f t="shared" ca="1" si="598"/>
        <v>#REF!</v>
      </c>
      <c r="ID174" s="82" t="e">
        <f ca="1">ID$8+ID$9*IE174+ID$10*#REF!+ID$11*EW174/(EW174+EU174)</f>
        <v>#REF!</v>
      </c>
      <c r="IE174" s="82" t="e">
        <f t="shared" ca="1" si="599"/>
        <v>#REF!</v>
      </c>
      <c r="IF174" s="82" t="e">
        <f ca="1">IF$8+IF$9*IE174+IF$10*#REF!+IF$11*(EW174/(EW174+EU174))</f>
        <v>#REF!</v>
      </c>
      <c r="IG174" s="82" t="e">
        <f t="shared" ca="1" si="600"/>
        <v>#REF!</v>
      </c>
      <c r="IH174" s="184">
        <f t="shared" si="601"/>
        <v>-8.8187943075064227E-3</v>
      </c>
      <c r="II174" s="187">
        <f t="shared" si="602"/>
        <v>-25</v>
      </c>
      <c r="IJ174" s="187"/>
      <c r="IK174" s="82">
        <f t="shared" si="603"/>
        <v>2.0703612585402378</v>
      </c>
      <c r="IL174" s="187">
        <f t="shared" si="604"/>
        <v>2038.5986639373336</v>
      </c>
      <c r="IM174" s="186">
        <f t="shared" si="605"/>
        <v>1.1448238684627865E-5</v>
      </c>
    </row>
    <row r="175" spans="1:247" ht="14" x14ac:dyDescent="0.2">
      <c r="A175" s="189" t="s">
        <v>234</v>
      </c>
      <c r="F175" s="193">
        <v>49.952193986044534</v>
      </c>
      <c r="G175" s="193">
        <v>1.6748855939234604</v>
      </c>
      <c r="H175" s="193">
        <v>17.337603602553148</v>
      </c>
      <c r="I175" s="193">
        <v>8.4230034872756843</v>
      </c>
      <c r="J175" s="193">
        <v>0.16241314850166888</v>
      </c>
      <c r="K175" s="193">
        <v>4.5171156927026654</v>
      </c>
      <c r="L175" s="193">
        <v>10.658362870422019</v>
      </c>
      <c r="M175" s="193">
        <v>3.8370106333519272</v>
      </c>
      <c r="N175" s="193">
        <v>2.0301643562708609</v>
      </c>
      <c r="O175" s="193">
        <v>0.58874766331854955</v>
      </c>
      <c r="P175" s="193">
        <v>0.81849896563549951</v>
      </c>
      <c r="Q175" s="194">
        <v>1.5</v>
      </c>
      <c r="R175" s="176">
        <f t="shared" ca="1" si="411"/>
        <v>10.044737055669541</v>
      </c>
      <c r="T175" s="4">
        <v>44.080599999999997</v>
      </c>
      <c r="U175" s="4">
        <v>1.7408999999999999</v>
      </c>
      <c r="V175" s="4">
        <v>7.7118000000000002</v>
      </c>
      <c r="W175" s="4">
        <v>10.1137</v>
      </c>
      <c r="X175" s="4">
        <v>0.19089999999999999</v>
      </c>
      <c r="Y175" s="4">
        <v>10.3588</v>
      </c>
      <c r="Z175" s="4">
        <v>23.7742</v>
      </c>
      <c r="AA175" s="4">
        <v>0.3821</v>
      </c>
      <c r="AB175" s="4">
        <v>0</v>
      </c>
      <c r="AC175" s="4">
        <v>9.2999999999999992E-3</v>
      </c>
      <c r="AE175" s="177">
        <f t="shared" ca="1" si="412"/>
        <v>1379.5712187444519</v>
      </c>
      <c r="AF175" s="178">
        <f t="shared" ca="1" si="413"/>
        <v>1106.4212187444518</v>
      </c>
      <c r="AG175" s="178">
        <f t="shared" ca="1" si="414"/>
        <v>5.3768224825609234</v>
      </c>
      <c r="AH175" s="175"/>
      <c r="AI175" s="179">
        <f t="shared" ca="1" si="415"/>
        <v>1437.6147114864311</v>
      </c>
      <c r="AJ175" s="179">
        <f t="shared" ca="1" si="416"/>
        <v>5.7049478773779496</v>
      </c>
      <c r="AK175" s="179"/>
      <c r="AL175" s="179">
        <f t="shared" si="417"/>
        <v>1406.511467300571</v>
      </c>
      <c r="AM175" s="179">
        <f t="shared" si="418"/>
        <v>3.5648653825475889</v>
      </c>
      <c r="AN175" s="180"/>
      <c r="AO175" s="179">
        <f t="shared" ca="1" si="419"/>
        <v>1367.5248188801097</v>
      </c>
      <c r="AP175" s="179">
        <f t="shared" ca="1" si="420"/>
        <v>1094.3748188801096</v>
      </c>
      <c r="AQ175" s="179">
        <f t="shared" ca="1" si="421"/>
        <v>3.011914929016462</v>
      </c>
      <c r="AR175" s="179"/>
      <c r="AS175" s="179">
        <f t="shared" ca="1" si="422"/>
        <v>1408.7798788221432</v>
      </c>
      <c r="AT175" s="179">
        <f t="shared" ca="1" si="423"/>
        <v>1135.6298788221434</v>
      </c>
      <c r="AU175" s="181">
        <f t="shared" ca="1" si="424"/>
        <v>4.5970398532984005</v>
      </c>
      <c r="AV175" s="80"/>
      <c r="AW175" s="181">
        <f t="shared" si="425"/>
        <v>1420.2951642209152</v>
      </c>
      <c r="AX175" s="181">
        <f t="shared" si="426"/>
        <v>1147.1451642209154</v>
      </c>
      <c r="AY175" s="181">
        <f t="shared" ca="1" si="427"/>
        <v>1437.6147114864311</v>
      </c>
      <c r="AZ175" s="181">
        <f t="shared" ca="1" si="428"/>
        <v>1164.464711486431</v>
      </c>
      <c r="BA175" s="181">
        <f t="shared" ca="1" si="429"/>
        <v>5.7049478773779496</v>
      </c>
      <c r="BB175" s="181"/>
      <c r="BC175" s="181">
        <f t="shared" si="430"/>
        <v>1406.511467300571</v>
      </c>
      <c r="BD175" s="181">
        <f t="shared" si="431"/>
        <v>3.5648653825475889</v>
      </c>
      <c r="BE175" s="181">
        <f t="shared" si="432"/>
        <v>1133.3614673005709</v>
      </c>
      <c r="BF175" s="181"/>
      <c r="BG175" s="181">
        <f t="shared" ca="1" si="433"/>
        <v>5.8844379021025368</v>
      </c>
      <c r="BH175" s="181">
        <f t="shared" ca="1" si="434"/>
        <v>9.3420834544980238</v>
      </c>
      <c r="BI175" s="181">
        <f t="shared" ca="1" si="435"/>
        <v>1107.0218380019555</v>
      </c>
      <c r="BJ175" s="181">
        <f t="shared" ca="1" si="436"/>
        <v>1145.3121997329413</v>
      </c>
      <c r="BK175" s="181">
        <f t="shared" ca="1" si="437"/>
        <v>1145.3121997329413</v>
      </c>
      <c r="BL175" s="181"/>
      <c r="BM175" s="181">
        <f t="shared" si="438"/>
        <v>1131.087556965655</v>
      </c>
      <c r="BN175" s="180"/>
      <c r="BO175" s="182">
        <f t="shared" ca="1" si="439"/>
        <v>0.86193004948048579</v>
      </c>
      <c r="BP175" s="182">
        <f t="shared" ca="1" si="440"/>
        <v>0.76284356879818338</v>
      </c>
      <c r="BQ175" s="182">
        <f t="shared" ca="1" si="441"/>
        <v>6.1075663795691848E-2</v>
      </c>
      <c r="BR175" s="182">
        <f t="shared" ca="1" si="442"/>
        <v>1.0771385031840254E-2</v>
      </c>
      <c r="BS175" s="182">
        <f t="shared" ca="1" si="443"/>
        <v>1.7730127282668984E-2</v>
      </c>
      <c r="BT175" s="182">
        <f t="shared" ca="1" si="444"/>
        <v>8.2795010692439719E-2</v>
      </c>
      <c r="BU175" s="182">
        <f t="shared" si="445"/>
        <v>0.32699407506955769</v>
      </c>
      <c r="BV175" s="181">
        <f t="shared" ca="1" si="446"/>
        <v>1.2622098306703819</v>
      </c>
      <c r="BW175" s="180"/>
      <c r="BX175" s="182">
        <f t="shared" si="447"/>
        <v>0.82790896824895521</v>
      </c>
      <c r="BY175" s="182">
        <f t="shared" si="448"/>
        <v>5.0643330315233992E-2</v>
      </c>
      <c r="BZ175" s="182">
        <f t="shared" si="449"/>
        <v>3.8306512268673598E-2</v>
      </c>
      <c r="CA175" s="182">
        <f t="shared" si="450"/>
        <v>2.8802134359647957E-2</v>
      </c>
      <c r="CB175" s="182">
        <f t="shared" si="451"/>
        <v>0.12397070535443924</v>
      </c>
      <c r="CC175" s="182">
        <f t="shared" si="452"/>
        <v>1.4292427779538273E-4</v>
      </c>
      <c r="CD175" s="182">
        <f t="shared" si="453"/>
        <v>1.0697745748247454</v>
      </c>
      <c r="CE175" s="182">
        <f t="shared" si="454"/>
        <v>0.52359423049704479</v>
      </c>
      <c r="CF175" s="180"/>
      <c r="CG175" s="181">
        <f t="shared" ca="1" si="455"/>
        <v>4.5420670385865378</v>
      </c>
      <c r="CH175" s="181">
        <f t="shared" ca="1" si="456"/>
        <v>2.8868984559482556</v>
      </c>
      <c r="CI175" s="181">
        <f t="shared" ca="1" si="457"/>
        <v>12.349277696584828</v>
      </c>
      <c r="CJ175" s="181" t="e">
        <f t="shared" ca="1" si="458"/>
        <v>#NUM!</v>
      </c>
      <c r="CK175" s="183">
        <f t="shared" ca="1" si="459"/>
        <v>0.27178861420293615</v>
      </c>
      <c r="CL175" s="79"/>
      <c r="CM175" s="181">
        <f t="shared" si="460"/>
        <v>-1.8712650222057297</v>
      </c>
      <c r="CN175" s="181">
        <f t="shared" si="461"/>
        <v>-2.5977274458978599</v>
      </c>
      <c r="CO175" s="181" t="e">
        <f t="shared" ca="1" si="462"/>
        <v>#NUM!</v>
      </c>
      <c r="CP175" s="184"/>
      <c r="CQ175" s="80">
        <f t="shared" si="463"/>
        <v>0.83136849370042654</v>
      </c>
      <c r="CR175" s="80">
        <f t="shared" si="464"/>
        <v>2.0967836195880014E-2</v>
      </c>
      <c r="CS175" s="80">
        <f t="shared" si="465"/>
        <v>0.34008304356671959</v>
      </c>
      <c r="CT175" s="80">
        <f t="shared" si="466"/>
        <v>0.11723626357445445</v>
      </c>
      <c r="CU175" s="80">
        <f t="shared" si="467"/>
        <v>2.289524560375949E-3</v>
      </c>
      <c r="CV175" s="80">
        <f t="shared" si="468"/>
        <v>0.11207500155572754</v>
      </c>
      <c r="CW175" s="80">
        <f t="shared" si="469"/>
        <v>0.19006521112644345</v>
      </c>
      <c r="CX175" s="80">
        <f t="shared" si="470"/>
        <v>0.12381667416981995</v>
      </c>
      <c r="CY175" s="80">
        <f t="shared" si="471"/>
        <v>4.3105107568704851E-2</v>
      </c>
      <c r="CZ175" s="80">
        <f t="shared" si="472"/>
        <v>7.7467715185910039E-3</v>
      </c>
      <c r="DA175" s="80">
        <f t="shared" si="473"/>
        <v>1.153327131946567E-2</v>
      </c>
      <c r="DB175" s="80">
        <f t="shared" si="474"/>
        <v>1.8002871988566087</v>
      </c>
      <c r="DC175" s="80"/>
      <c r="DD175" s="80">
        <f t="shared" si="475"/>
        <v>0.4617977032933645</v>
      </c>
      <c r="DE175" s="80">
        <f t="shared" si="476"/>
        <v>1.1646939560086314E-2</v>
      </c>
      <c r="DF175" s="80">
        <f t="shared" si="477"/>
        <v>0.18890488350009477</v>
      </c>
      <c r="DG175" s="80">
        <f t="shared" si="478"/>
        <v>6.5120867186587272E-2</v>
      </c>
      <c r="DH175" s="80">
        <f t="shared" si="479"/>
        <v>1.271755174302224E-3</v>
      </c>
      <c r="DI175" s="80">
        <f t="shared" si="480"/>
        <v>6.225395682805953E-2</v>
      </c>
      <c r="DJ175" s="80">
        <f t="shared" si="481"/>
        <v>0.10557493895816007</v>
      </c>
      <c r="DK175" s="80">
        <f t="shared" si="482"/>
        <v>6.8776067645461181E-2</v>
      </c>
      <c r="DL175" s="80">
        <f t="shared" si="483"/>
        <v>2.3943461685491958E-2</v>
      </c>
      <c r="DM175" s="80">
        <f t="shared" si="484"/>
        <v>4.3030753779236463E-3</v>
      </c>
      <c r="DN175" s="80">
        <f t="shared" si="485"/>
        <v>6.4063507904686739E-3</v>
      </c>
      <c r="DO175" s="80">
        <f t="shared" si="486"/>
        <v>1.0000000000000002</v>
      </c>
      <c r="DP175" s="80">
        <f t="shared" si="487"/>
        <v>48.874616557586734</v>
      </c>
      <c r="DQ175" s="80">
        <f t="shared" si="488"/>
        <v>0.73364589418533621</v>
      </c>
      <c r="DR175" s="80">
        <f t="shared" si="489"/>
        <v>2.1794268316499495E-2</v>
      </c>
      <c r="DS175" s="80">
        <f t="shared" si="490"/>
        <v>7.5634801541765967E-2</v>
      </c>
      <c r="DT175" s="80">
        <f t="shared" si="491"/>
        <v>0.14076836139319437</v>
      </c>
      <c r="DU175" s="80">
        <f t="shared" si="492"/>
        <v>2.6911013215859029E-3</v>
      </c>
      <c r="DV175" s="80">
        <f t="shared" si="493"/>
        <v>0.25701412252756523</v>
      </c>
      <c r="DW175" s="80">
        <f t="shared" si="494"/>
        <v>0.4239533216589928</v>
      </c>
      <c r="DX175" s="80">
        <f t="shared" si="495"/>
        <v>6.1650013149636401E-3</v>
      </c>
      <c r="DY175" s="80">
        <f t="shared" si="496"/>
        <v>0</v>
      </c>
      <c r="DZ175" s="80">
        <f t="shared" si="497"/>
        <v>6.1184935084757579E-5</v>
      </c>
      <c r="EA175" s="80">
        <f t="shared" si="498"/>
        <v>1.6617280571949882</v>
      </c>
      <c r="EB175" s="80"/>
      <c r="EC175" s="80">
        <f t="shared" si="499"/>
        <v>1.4672917883706724</v>
      </c>
      <c r="ED175" s="80">
        <f t="shared" si="500"/>
        <v>4.3588536632998991E-2</v>
      </c>
      <c r="EE175" s="80">
        <f t="shared" si="501"/>
        <v>0.2269044046252979</v>
      </c>
      <c r="EF175" s="80">
        <f t="shared" si="502"/>
        <v>0.14076836139319437</v>
      </c>
      <c r="EG175" s="80">
        <f t="shared" si="503"/>
        <v>2.6911013215859029E-3</v>
      </c>
      <c r="EH175" s="80">
        <f t="shared" si="504"/>
        <v>0.25701412252756523</v>
      </c>
      <c r="EI175" s="80">
        <f t="shared" si="505"/>
        <v>0.4239533216589928</v>
      </c>
      <c r="EJ175" s="80">
        <f t="shared" si="506"/>
        <v>6.1650013149636401E-3</v>
      </c>
      <c r="EK175" s="80">
        <f t="shared" si="507"/>
        <v>0</v>
      </c>
      <c r="EL175" s="80">
        <f t="shared" si="508"/>
        <v>1.8355480525427274E-4</v>
      </c>
      <c r="EM175" s="80">
        <f t="shared" si="509"/>
        <v>2.5685601926505255</v>
      </c>
      <c r="EN175" s="80">
        <f t="shared" si="510"/>
        <v>2.3359390280858219</v>
      </c>
      <c r="EO175" s="80"/>
      <c r="EP175" s="80">
        <f t="shared" si="511"/>
        <v>1.7137520770224479</v>
      </c>
      <c r="EQ175" s="80">
        <f t="shared" si="512"/>
        <v>5.0910081949085452E-2</v>
      </c>
      <c r="ER175" s="80">
        <f t="shared" si="513"/>
        <v>0.28624792297755208</v>
      </c>
      <c r="ES175" s="80">
        <f t="shared" si="514"/>
        <v>6.7108646628321555E-2</v>
      </c>
      <c r="ET175" s="80">
        <f t="shared" si="515"/>
        <v>0.35335656960587364</v>
      </c>
      <c r="EU175" s="80">
        <f t="shared" si="516"/>
        <v>0.32882630929805218</v>
      </c>
      <c r="EV175" s="80">
        <f t="shared" si="517"/>
        <v>6.286248605625845E-3</v>
      </c>
      <c r="EW175" s="80">
        <f t="shared" si="518"/>
        <v>0.60036931958137107</v>
      </c>
      <c r="EX175" s="80">
        <f t="shared" si="519"/>
        <v>0.99032911014986347</v>
      </c>
      <c r="EY175" s="80">
        <f t="shared" si="520"/>
        <v>2.8802134359647957E-2</v>
      </c>
      <c r="EZ175" s="80">
        <f t="shared" si="521"/>
        <v>0</v>
      </c>
      <c r="FA175" s="80">
        <f t="shared" si="522"/>
        <v>2.8584855559076546E-4</v>
      </c>
      <c r="FB175" s="80">
        <f t="shared" si="523"/>
        <v>4.072917699127558</v>
      </c>
      <c r="FC175" s="80">
        <f t="shared" si="524"/>
        <v>0.14583539825511682</v>
      </c>
      <c r="FD175" s="80">
        <f t="shared" si="525"/>
        <v>0.21483674706172629</v>
      </c>
      <c r="FE175" s="80">
        <f t="shared" si="526"/>
        <v>2.8802134359647957E-2</v>
      </c>
      <c r="FF175" s="80">
        <f t="shared" si="527"/>
        <v>3.8306512268673598E-2</v>
      </c>
      <c r="FG175" s="80">
        <f t="shared" si="528"/>
        <v>0.12397070535443924</v>
      </c>
      <c r="FH175" s="80">
        <f t="shared" si="529"/>
        <v>1.4292427779538273E-4</v>
      </c>
      <c r="FI175" s="184">
        <f t="shared" si="530"/>
        <v>0.82790896824895521</v>
      </c>
      <c r="FJ175" s="80">
        <f t="shared" si="531"/>
        <v>5.0643330315233992E-2</v>
      </c>
      <c r="FK175" s="80">
        <f t="shared" si="532"/>
        <v>1.0697745748247454</v>
      </c>
      <c r="FL175" s="80">
        <f t="shared" si="533"/>
        <v>0.82790896824895521</v>
      </c>
      <c r="FM175" s="80">
        <f t="shared" si="534"/>
        <v>2.3413620270849083</v>
      </c>
      <c r="FN175" s="80">
        <f t="shared" si="535"/>
        <v>-3.3239980368719348</v>
      </c>
      <c r="FO175" s="80">
        <f t="shared" si="536"/>
        <v>-3.3239980368719348</v>
      </c>
      <c r="FP175" s="80">
        <f t="shared" si="537"/>
        <v>0.48874616557586731</v>
      </c>
      <c r="FQ175" s="185">
        <f t="shared" ca="1" si="538"/>
        <v>1437.6147114864311</v>
      </c>
      <c r="FR175" s="185">
        <f t="shared" ca="1" si="539"/>
        <v>5.7049478773779496</v>
      </c>
      <c r="FS175" s="80">
        <f t="shared" ca="1" si="540"/>
        <v>0.1437614711486431</v>
      </c>
      <c r="FT175" s="184">
        <f t="shared" ca="1" si="541"/>
        <v>-1.7176356451629895</v>
      </c>
      <c r="FU175" s="184">
        <f t="shared" ca="1" si="542"/>
        <v>5.6777892651472994</v>
      </c>
      <c r="FV175" s="80">
        <f t="shared" si="543"/>
        <v>175.07010109314555</v>
      </c>
      <c r="FW175" s="80">
        <f t="shared" si="544"/>
        <v>-1.5472924386705382E-2</v>
      </c>
      <c r="FX175" s="184">
        <f t="shared" si="545"/>
        <v>64.611724476727787</v>
      </c>
      <c r="FY175" s="184">
        <f t="shared" si="546"/>
        <v>313.86936518225735</v>
      </c>
      <c r="FZ175" s="184">
        <f t="shared" si="547"/>
        <v>1.6611494615586205E-3</v>
      </c>
      <c r="GA175" s="184">
        <f t="shared" si="548"/>
        <v>0.52359423049704479</v>
      </c>
      <c r="GB175" s="80">
        <f t="shared" si="549"/>
        <v>1.0254174931151374</v>
      </c>
      <c r="GC175" s="80">
        <f t="shared" si="550"/>
        <v>0.26413997538811457</v>
      </c>
      <c r="GD175" s="80">
        <f t="shared" si="551"/>
        <v>0.13913800031367013</v>
      </c>
      <c r="GE175" s="80">
        <f t="shared" si="552"/>
        <v>0.88198127142259297</v>
      </c>
      <c r="GF175" s="80">
        <f t="shared" si="553"/>
        <v>-9.8621040798286597E-2</v>
      </c>
      <c r="GG175" s="80">
        <f t="shared" si="554"/>
        <v>0.18299091104293536</v>
      </c>
      <c r="GH175" s="80">
        <f t="shared" si="555"/>
        <v>0.86086199968632982</v>
      </c>
      <c r="GI175" s="80">
        <f t="shared" si="556"/>
        <v>0.24464414366905535</v>
      </c>
      <c r="GJ175" s="80">
        <f t="shared" si="557"/>
        <v>4.6511702215665321E-3</v>
      </c>
      <c r="GK175" s="80">
        <f t="shared" si="558"/>
        <v>-1.5184218380599804E-2</v>
      </c>
      <c r="GL175" s="80">
        <f t="shared" si="559"/>
        <v>-1.5184218380599804E-2</v>
      </c>
      <c r="GM175" s="80">
        <f t="shared" si="560"/>
        <v>0.19817512942353516</v>
      </c>
      <c r="GN175" s="80">
        <f t="shared" si="561"/>
        <v>-1.0233274734537608E-2</v>
      </c>
      <c r="GO175" s="80">
        <f t="shared" si="562"/>
        <v>0.61060259431590869</v>
      </c>
      <c r="GP175" s="80">
        <f t="shared" si="563"/>
        <v>0.96491161703472617</v>
      </c>
      <c r="GQ175" s="80">
        <f t="shared" si="564"/>
        <v>2.8802134359647957E-2</v>
      </c>
      <c r="GR175" s="80">
        <f t="shared" si="565"/>
        <v>442.5477066572966</v>
      </c>
      <c r="GS175" s="80">
        <f t="shared" si="566"/>
        <v>11.727001182150595</v>
      </c>
      <c r="GT175" s="80">
        <f t="shared" si="567"/>
        <v>2.4608854555923165</v>
      </c>
      <c r="GU175" s="80">
        <f t="shared" si="568"/>
        <v>1.0120391436123401E-5</v>
      </c>
      <c r="GV175" s="80">
        <f t="shared" si="569"/>
        <v>2080.4640863402128</v>
      </c>
      <c r="GW175" s="80">
        <f t="shared" si="570"/>
        <v>-8.8977613441036715E-3</v>
      </c>
      <c r="GX175" s="184">
        <f t="shared" ca="1" si="571"/>
        <v>25.323902696584831</v>
      </c>
      <c r="GY175" s="81" t="e">
        <f>#REF!</f>
        <v>#REF!</v>
      </c>
      <c r="GZ175" s="81" t="e">
        <f>#REF!</f>
        <v>#REF!</v>
      </c>
      <c r="HA175" s="81">
        <f t="shared" si="572"/>
        <v>5.8671749896227876</v>
      </c>
      <c r="HB175" s="81">
        <f t="shared" si="573"/>
        <v>4.7595286485956976</v>
      </c>
      <c r="HC175" s="81" t="e">
        <f t="shared" si="574"/>
        <v>#REF!</v>
      </c>
      <c r="HD175" s="80">
        <f t="shared" si="575"/>
        <v>442.5477066572966</v>
      </c>
      <c r="HE175" s="80">
        <f t="shared" si="576"/>
        <v>11.727001182150595</v>
      </c>
      <c r="HF175" s="81">
        <f t="shared" si="577"/>
        <v>-2.3981628976704599</v>
      </c>
      <c r="HG175" s="81"/>
      <c r="HH175" s="82">
        <f t="shared" si="578"/>
        <v>0.18927715964856121</v>
      </c>
      <c r="HI175" s="82">
        <f t="shared" si="579"/>
        <v>0.60036931958137107</v>
      </c>
      <c r="HJ175" s="82">
        <f t="shared" si="580"/>
        <v>2.8802134359647957E-2</v>
      </c>
      <c r="HK175" s="82">
        <f t="shared" si="581"/>
        <v>0</v>
      </c>
      <c r="HL175" s="82">
        <f t="shared" si="582"/>
        <v>0.11703326389546886</v>
      </c>
      <c r="HM175" s="82">
        <f t="shared" si="583"/>
        <v>0</v>
      </c>
      <c r="HN175" s="82">
        <f t="shared" si="584"/>
        <v>0</v>
      </c>
      <c r="HO175" s="82">
        <f t="shared" si="585"/>
        <v>6.7108646628321555E-2</v>
      </c>
      <c r="HP175" s="82">
        <f t="shared" si="586"/>
        <v>0.16921465908208322</v>
      </c>
      <c r="HQ175" s="82">
        <f t="shared" si="587"/>
        <v>0.23969860516967717</v>
      </c>
      <c r="HR175" s="82">
        <f t="shared" si="588"/>
        <v>0.5353139086808979</v>
      </c>
      <c r="HS175" s="82">
        <f t="shared" si="589"/>
        <v>0.16876727849141343</v>
      </c>
      <c r="HT175" s="82">
        <f t="shared" si="590"/>
        <v>-1.4545511885421449E-2</v>
      </c>
      <c r="HU175" s="82">
        <f t="shared" si="591"/>
        <v>-4.5857326240899198E-3</v>
      </c>
      <c r="HV175" s="82">
        <f t="shared" si="592"/>
        <v>2.8802134359647957E-2</v>
      </c>
      <c r="HW175" s="82"/>
      <c r="HX175" s="186">
        <f t="shared" si="593"/>
        <v>-8.9330098866634522E-7</v>
      </c>
      <c r="HY175" s="186">
        <f t="shared" si="594"/>
        <v>1.8399603722291861E-12</v>
      </c>
      <c r="HZ175" s="186">
        <f t="shared" si="595"/>
        <v>2.6720213869226302E-5</v>
      </c>
      <c r="IA175" s="186">
        <f t="shared" si="596"/>
        <v>7.303939726401233E-9</v>
      </c>
      <c r="IB175" s="82">
        <f t="shared" si="597"/>
        <v>2.4608854555923165</v>
      </c>
      <c r="IC175" s="82" t="e">
        <f t="shared" ca="1" si="598"/>
        <v>#REF!</v>
      </c>
      <c r="ID175" s="82" t="e">
        <f ca="1">ID$8+ID$9*IE175+ID$10*#REF!+ID$11*EW175/(EW175+EU175)</f>
        <v>#REF!</v>
      </c>
      <c r="IE175" s="82" t="e">
        <f t="shared" ca="1" si="599"/>
        <v>#REF!</v>
      </c>
      <c r="IF175" s="82" t="e">
        <f ca="1">IF$8+IF$9*IE175+IF$10*#REF!+IF$11*(EW175/(EW175+EU175))</f>
        <v>#REF!</v>
      </c>
      <c r="IG175" s="82" t="e">
        <f t="shared" ca="1" si="600"/>
        <v>#REF!</v>
      </c>
      <c r="IH175" s="184">
        <f t="shared" si="601"/>
        <v>-1.5472924386705382E-2</v>
      </c>
      <c r="II175" s="187">
        <f t="shared" si="602"/>
        <v>-25</v>
      </c>
      <c r="IJ175" s="187"/>
      <c r="IK175" s="82">
        <f t="shared" si="603"/>
        <v>2.070129336212255</v>
      </c>
      <c r="IL175" s="187">
        <f t="shared" si="604"/>
        <v>2080.4640863402128</v>
      </c>
      <c r="IM175" s="186">
        <f t="shared" si="605"/>
        <v>1.1181144751835464E-5</v>
      </c>
    </row>
    <row r="176" spans="1:247" ht="14" x14ac:dyDescent="0.2">
      <c r="A176" s="189" t="s">
        <v>234</v>
      </c>
      <c r="F176" s="193">
        <v>49.952193986044534</v>
      </c>
      <c r="G176" s="193">
        <v>1.6748855939234604</v>
      </c>
      <c r="H176" s="193">
        <v>17.337603602553148</v>
      </c>
      <c r="I176" s="193">
        <v>8.4230034872756843</v>
      </c>
      <c r="J176" s="193">
        <v>0.16241314850166888</v>
      </c>
      <c r="K176" s="193">
        <v>4.5171156927026654</v>
      </c>
      <c r="L176" s="193">
        <v>10.658362870422019</v>
      </c>
      <c r="M176" s="193">
        <v>3.8370106333519272</v>
      </c>
      <c r="N176" s="193">
        <v>2.0301643562708609</v>
      </c>
      <c r="O176" s="193">
        <v>0.58874766331854955</v>
      </c>
      <c r="P176" s="193">
        <v>0.81849896563549951</v>
      </c>
      <c r="Q176" s="194">
        <v>1.5</v>
      </c>
      <c r="R176" s="176">
        <f t="shared" ca="1" si="411"/>
        <v>11.060123592101441</v>
      </c>
      <c r="T176" s="4">
        <v>44.2331</v>
      </c>
      <c r="U176" s="4">
        <v>1.734</v>
      </c>
      <c r="V176" s="4">
        <v>7.8691000000000004</v>
      </c>
      <c r="W176" s="4">
        <v>10.611000000000001</v>
      </c>
      <c r="X176" s="4">
        <v>0.10680000000000001</v>
      </c>
      <c r="Y176" s="4">
        <v>9.6539000000000001</v>
      </c>
      <c r="Z176" s="4">
        <v>23.372499999999999</v>
      </c>
      <c r="AA176" s="4">
        <v>0.43509999999999999</v>
      </c>
      <c r="AB176" s="4">
        <v>3.8E-3</v>
      </c>
      <c r="AC176" s="4">
        <v>1.1599999999999999E-2</v>
      </c>
      <c r="AE176" s="177">
        <f t="shared" ca="1" si="412"/>
        <v>1386.0017569846086</v>
      </c>
      <c r="AF176" s="178">
        <f t="shared" ca="1" si="413"/>
        <v>1112.8517569846085</v>
      </c>
      <c r="AG176" s="178">
        <f t="shared" ca="1" si="414"/>
        <v>6.2394462780982494</v>
      </c>
      <c r="AH176" s="175"/>
      <c r="AI176" s="179">
        <f t="shared" ca="1" si="415"/>
        <v>1447.124978316019</v>
      </c>
      <c r="AJ176" s="179">
        <f t="shared" ca="1" si="416"/>
        <v>6.7719206708180186</v>
      </c>
      <c r="AK176" s="179"/>
      <c r="AL176" s="179">
        <f t="shared" si="417"/>
        <v>1413.4529548216829</v>
      </c>
      <c r="AM176" s="179">
        <f t="shared" si="418"/>
        <v>4.3303453254845525</v>
      </c>
      <c r="AN176" s="180"/>
      <c r="AO176" s="179">
        <f t="shared" ca="1" si="419"/>
        <v>1374.1369380256833</v>
      </c>
      <c r="AP176" s="179">
        <f t="shared" ca="1" si="420"/>
        <v>1100.9869380256832</v>
      </c>
      <c r="AQ176" s="179">
        <f t="shared" ca="1" si="421"/>
        <v>3.9321489832723211</v>
      </c>
      <c r="AR176" s="179"/>
      <c r="AS176" s="179">
        <f t="shared" ca="1" si="422"/>
        <v>1417.8225367332232</v>
      </c>
      <c r="AT176" s="179">
        <f t="shared" ca="1" si="423"/>
        <v>1144.6725367332233</v>
      </c>
      <c r="AU176" s="181">
        <f t="shared" ca="1" si="424"/>
        <v>5.6318401363663577</v>
      </c>
      <c r="AV176" s="80"/>
      <c r="AW176" s="181">
        <f t="shared" si="425"/>
        <v>1428.3301957351066</v>
      </c>
      <c r="AX176" s="181">
        <f t="shared" si="426"/>
        <v>1155.1801957351067</v>
      </c>
      <c r="AY176" s="181">
        <f t="shared" ca="1" si="427"/>
        <v>1447.124978316019</v>
      </c>
      <c r="AZ176" s="181">
        <f t="shared" ca="1" si="428"/>
        <v>1173.9749783160191</v>
      </c>
      <c r="BA176" s="181">
        <f t="shared" ca="1" si="429"/>
        <v>6.7719206708180186</v>
      </c>
      <c r="BB176" s="181"/>
      <c r="BC176" s="181">
        <f t="shared" si="430"/>
        <v>1413.4529548216829</v>
      </c>
      <c r="BD176" s="181">
        <f t="shared" si="431"/>
        <v>4.3303453254845525</v>
      </c>
      <c r="BE176" s="181">
        <f t="shared" si="432"/>
        <v>1140.3029548216828</v>
      </c>
      <c r="BF176" s="181"/>
      <c r="BG176" s="181">
        <f t="shared" ca="1" si="433"/>
        <v>6.8717378896446935</v>
      </c>
      <c r="BH176" s="181">
        <f t="shared" ca="1" si="434"/>
        <v>10.364878350802584</v>
      </c>
      <c r="BI176" s="181">
        <f t="shared" ca="1" si="435"/>
        <v>1114.3141980880378</v>
      </c>
      <c r="BJ176" s="181">
        <f t="shared" ca="1" si="436"/>
        <v>1154.6593352380251</v>
      </c>
      <c r="BK176" s="181">
        <f t="shared" ca="1" si="437"/>
        <v>1154.6593352380251</v>
      </c>
      <c r="BL176" s="181"/>
      <c r="BM176" s="181">
        <f t="shared" si="438"/>
        <v>1135.0079131275115</v>
      </c>
      <c r="BN176" s="180"/>
      <c r="BO176" s="182">
        <f t="shared" ca="1" si="439"/>
        <v>0.84691785476311299</v>
      </c>
      <c r="BP176" s="182">
        <f t="shared" ca="1" si="440"/>
        <v>0.73999606697930909</v>
      </c>
      <c r="BQ176" s="182">
        <f t="shared" ca="1" si="441"/>
        <v>6.6276952754680499E-2</v>
      </c>
      <c r="BR176" s="182">
        <f t="shared" ca="1" si="442"/>
        <v>1.1798296241224141E-2</v>
      </c>
      <c r="BS176" s="182">
        <f t="shared" ca="1" si="443"/>
        <v>1.7733211969968899E-2</v>
      </c>
      <c r="BT176" s="182">
        <f t="shared" ca="1" si="444"/>
        <v>7.9297716198230311E-2</v>
      </c>
      <c r="BU176" s="182">
        <f t="shared" si="445"/>
        <v>0.32699407506955769</v>
      </c>
      <c r="BV176" s="181">
        <f t="shared" ca="1" si="446"/>
        <v>1.2420963192129708</v>
      </c>
      <c r="BW176" s="180"/>
      <c r="BX176" s="182">
        <f t="shared" si="447"/>
        <v>0.81220440754904688</v>
      </c>
      <c r="BY176" s="182">
        <f t="shared" si="448"/>
        <v>4.7644534897838264E-2</v>
      </c>
      <c r="BZ176" s="182">
        <f t="shared" si="449"/>
        <v>5.4200905945671403E-2</v>
      </c>
      <c r="CA176" s="182">
        <f t="shared" si="450"/>
        <v>3.2905370936740778E-2</v>
      </c>
      <c r="CB176" s="182">
        <f t="shared" si="451"/>
        <v>0.11022307869020564</v>
      </c>
      <c r="CC176" s="182">
        <f t="shared" si="452"/>
        <v>1.7885913263212695E-4</v>
      </c>
      <c r="CD176" s="182">
        <f t="shared" si="453"/>
        <v>1.057357157152135</v>
      </c>
      <c r="CE176" s="182">
        <f t="shared" si="454"/>
        <v>0.58945105869725467</v>
      </c>
      <c r="CF176" s="180"/>
      <c r="CG176" s="181">
        <f t="shared" ca="1" si="455"/>
        <v>6.2313263403184465</v>
      </c>
      <c r="CH176" s="181">
        <f t="shared" ca="1" si="456"/>
        <v>4.5683082604877363</v>
      </c>
      <c r="CI176" s="181">
        <f t="shared" ca="1" si="457"/>
        <v>12.349111415350482</v>
      </c>
      <c r="CJ176" s="181" t="e">
        <f t="shared" ca="1" si="458"/>
        <v>#NUM!</v>
      </c>
      <c r="CK176" s="183">
        <f t="shared" ca="1" si="459"/>
        <v>0.27393278206253574</v>
      </c>
      <c r="CL176" s="79"/>
      <c r="CM176" s="181">
        <f t="shared" si="460"/>
        <v>-1.4904013168016959</v>
      </c>
      <c r="CN176" s="181">
        <f t="shared" si="461"/>
        <v>-2.1638929716329218</v>
      </c>
      <c r="CO176" s="181" t="e">
        <f t="shared" ca="1" si="462"/>
        <v>#NUM!</v>
      </c>
      <c r="CP176" s="184"/>
      <c r="CQ176" s="80">
        <f t="shared" si="463"/>
        <v>0.83136849370042654</v>
      </c>
      <c r="CR176" s="80">
        <f t="shared" si="464"/>
        <v>2.0967836195880014E-2</v>
      </c>
      <c r="CS176" s="80">
        <f t="shared" si="465"/>
        <v>0.34008304356671959</v>
      </c>
      <c r="CT176" s="80">
        <f t="shared" si="466"/>
        <v>0.11723626357445445</v>
      </c>
      <c r="CU176" s="80">
        <f t="shared" si="467"/>
        <v>2.289524560375949E-3</v>
      </c>
      <c r="CV176" s="80">
        <f t="shared" si="468"/>
        <v>0.11207500155572754</v>
      </c>
      <c r="CW176" s="80">
        <f t="shared" si="469"/>
        <v>0.19006521112644345</v>
      </c>
      <c r="CX176" s="80">
        <f t="shared" si="470"/>
        <v>0.12381667416981995</v>
      </c>
      <c r="CY176" s="80">
        <f t="shared" si="471"/>
        <v>4.3105107568704851E-2</v>
      </c>
      <c r="CZ176" s="80">
        <f t="shared" si="472"/>
        <v>7.7467715185910039E-3</v>
      </c>
      <c r="DA176" s="80">
        <f t="shared" si="473"/>
        <v>1.153327131946567E-2</v>
      </c>
      <c r="DB176" s="80">
        <f t="shared" si="474"/>
        <v>1.8002871988566087</v>
      </c>
      <c r="DC176" s="80"/>
      <c r="DD176" s="80">
        <f t="shared" si="475"/>
        <v>0.4617977032933645</v>
      </c>
      <c r="DE176" s="80">
        <f t="shared" si="476"/>
        <v>1.1646939560086314E-2</v>
      </c>
      <c r="DF176" s="80">
        <f t="shared" si="477"/>
        <v>0.18890488350009477</v>
      </c>
      <c r="DG176" s="80">
        <f t="shared" si="478"/>
        <v>6.5120867186587272E-2</v>
      </c>
      <c r="DH176" s="80">
        <f t="shared" si="479"/>
        <v>1.271755174302224E-3</v>
      </c>
      <c r="DI176" s="80">
        <f t="shared" si="480"/>
        <v>6.225395682805953E-2</v>
      </c>
      <c r="DJ176" s="80">
        <f t="shared" si="481"/>
        <v>0.10557493895816007</v>
      </c>
      <c r="DK176" s="80">
        <f t="shared" si="482"/>
        <v>6.8776067645461181E-2</v>
      </c>
      <c r="DL176" s="80">
        <f t="shared" si="483"/>
        <v>2.3943461685491958E-2</v>
      </c>
      <c r="DM176" s="80">
        <f t="shared" si="484"/>
        <v>4.3030753779236463E-3</v>
      </c>
      <c r="DN176" s="80">
        <f t="shared" si="485"/>
        <v>6.4063507904686739E-3</v>
      </c>
      <c r="DO176" s="80">
        <f t="shared" si="486"/>
        <v>1.0000000000000002</v>
      </c>
      <c r="DP176" s="80">
        <f t="shared" si="487"/>
        <v>48.874616557586734</v>
      </c>
      <c r="DQ176" s="80">
        <f t="shared" si="488"/>
        <v>0.73618399482061037</v>
      </c>
      <c r="DR176" s="80">
        <f t="shared" si="489"/>
        <v>2.1707887449485971E-2</v>
      </c>
      <c r="DS176" s="80">
        <f t="shared" si="490"/>
        <v>7.7177548278263258E-2</v>
      </c>
      <c r="DT176" s="80">
        <f t="shared" si="491"/>
        <v>0.14769007215392838</v>
      </c>
      <c r="DU176" s="80">
        <f t="shared" si="492"/>
        <v>1.5055506607929516E-3</v>
      </c>
      <c r="DV176" s="80">
        <f t="shared" si="493"/>
        <v>0.23952471690435784</v>
      </c>
      <c r="DW176" s="80">
        <f t="shared" si="494"/>
        <v>0.41679000809595307</v>
      </c>
      <c r="DX176" s="80">
        <f t="shared" si="495"/>
        <v>7.0201310445974349E-3</v>
      </c>
      <c r="DY176" s="80">
        <f t="shared" si="496"/>
        <v>4.0341415771370334E-5</v>
      </c>
      <c r="DZ176" s="80">
        <f t="shared" si="497"/>
        <v>7.6316693223998705E-5</v>
      </c>
      <c r="EA176" s="80">
        <f t="shared" si="498"/>
        <v>1.6477165675169847</v>
      </c>
      <c r="EB176" s="80"/>
      <c r="EC176" s="80">
        <f t="shared" si="499"/>
        <v>1.4723679896412207</v>
      </c>
      <c r="ED176" s="80">
        <f t="shared" si="500"/>
        <v>4.3415774898971943E-2</v>
      </c>
      <c r="EE176" s="80">
        <f t="shared" si="501"/>
        <v>0.23153264483478977</v>
      </c>
      <c r="EF176" s="80">
        <f t="shared" si="502"/>
        <v>0.14769007215392838</v>
      </c>
      <c r="EG176" s="80">
        <f t="shared" si="503"/>
        <v>1.5055506607929516E-3</v>
      </c>
      <c r="EH176" s="80">
        <f t="shared" si="504"/>
        <v>0.23952471690435784</v>
      </c>
      <c r="EI176" s="80">
        <f t="shared" si="505"/>
        <v>0.41679000809595307</v>
      </c>
      <c r="EJ176" s="80">
        <f t="shared" si="506"/>
        <v>7.0201310445974349E-3</v>
      </c>
      <c r="EK176" s="80">
        <f t="shared" si="507"/>
        <v>4.0341415771370334E-5</v>
      </c>
      <c r="EL176" s="80">
        <f t="shared" si="508"/>
        <v>2.2895007967199611E-4</v>
      </c>
      <c r="EM176" s="80">
        <f t="shared" si="509"/>
        <v>2.560116179730056</v>
      </c>
      <c r="EN176" s="80">
        <f t="shared" si="510"/>
        <v>2.3436436391072895</v>
      </c>
      <c r="EO176" s="80"/>
      <c r="EP176" s="80">
        <f t="shared" si="511"/>
        <v>1.7253529366739173</v>
      </c>
      <c r="EQ176" s="80">
        <f t="shared" si="512"/>
        <v>5.0875552339444761E-2</v>
      </c>
      <c r="ER176" s="80">
        <f t="shared" si="513"/>
        <v>0.27464706332608269</v>
      </c>
      <c r="ES176" s="80">
        <f t="shared" si="514"/>
        <v>8.7106276882412181E-2</v>
      </c>
      <c r="ET176" s="80">
        <f t="shared" si="515"/>
        <v>0.36175334020849487</v>
      </c>
      <c r="EU176" s="80">
        <f t="shared" si="516"/>
        <v>0.34613289816285087</v>
      </c>
      <c r="EV176" s="80">
        <f t="shared" si="517"/>
        <v>3.5284742295211774E-3</v>
      </c>
      <c r="EW176" s="80">
        <f t="shared" si="518"/>
        <v>0.56136057918187254</v>
      </c>
      <c r="EX176" s="80">
        <f t="shared" si="519"/>
        <v>0.97680725131755608</v>
      </c>
      <c r="EY176" s="80">
        <f t="shared" si="520"/>
        <v>3.2905370936740778E-2</v>
      </c>
      <c r="EZ176" s="80">
        <f t="shared" si="521"/>
        <v>1.8909180493030913E-4</v>
      </c>
      <c r="FA176" s="80">
        <f t="shared" si="522"/>
        <v>3.577182652642539E-4</v>
      </c>
      <c r="FB176" s="80">
        <f t="shared" si="523"/>
        <v>4.0592632131205928</v>
      </c>
      <c r="FC176" s="80">
        <f t="shared" si="524"/>
        <v>0.11833733443625752</v>
      </c>
      <c r="FD176" s="80">
        <f t="shared" si="525"/>
        <v>0.17519399952889536</v>
      </c>
      <c r="FE176" s="80">
        <f t="shared" si="526"/>
        <v>3.2905370936740778E-2</v>
      </c>
      <c r="FF176" s="80">
        <f t="shared" si="527"/>
        <v>5.4200905945671403E-2</v>
      </c>
      <c r="FG176" s="80">
        <f t="shared" si="528"/>
        <v>0.11022307869020564</v>
      </c>
      <c r="FH176" s="80">
        <f t="shared" si="529"/>
        <v>1.7885913263212695E-4</v>
      </c>
      <c r="FI176" s="184">
        <f t="shared" si="530"/>
        <v>0.81220440754904688</v>
      </c>
      <c r="FJ176" s="80">
        <f t="shared" si="531"/>
        <v>4.7644534897838264E-2</v>
      </c>
      <c r="FK176" s="80">
        <f t="shared" si="532"/>
        <v>1.0573571571521352</v>
      </c>
      <c r="FL176" s="80">
        <f t="shared" si="533"/>
        <v>0.81220440754904688</v>
      </c>
      <c r="FM176" s="80">
        <f t="shared" si="534"/>
        <v>2.4745484277832976</v>
      </c>
      <c r="FN176" s="80">
        <f t="shared" si="535"/>
        <v>-3.1716604714775554</v>
      </c>
      <c r="FO176" s="80">
        <f t="shared" si="536"/>
        <v>-3.1716604714775558</v>
      </c>
      <c r="FP176" s="80">
        <f t="shared" si="537"/>
        <v>0.48874616557586731</v>
      </c>
      <c r="FQ176" s="185">
        <f t="shared" ca="1" si="538"/>
        <v>1447.124978316019</v>
      </c>
      <c r="FR176" s="185">
        <f t="shared" ca="1" si="539"/>
        <v>6.7719206708180186</v>
      </c>
      <c r="FS176" s="80">
        <f t="shared" ca="1" si="540"/>
        <v>0.14471249783160189</v>
      </c>
      <c r="FT176" s="184">
        <f t="shared" ca="1" si="541"/>
        <v>-2.3044145772134677</v>
      </c>
      <c r="FU176" s="184">
        <f t="shared" ca="1" si="542"/>
        <v>5.6783472002105828</v>
      </c>
      <c r="FV176" s="80">
        <f t="shared" si="543"/>
        <v>176.52311872417135</v>
      </c>
      <c r="FW176" s="80">
        <f t="shared" si="544"/>
        <v>-7.9451080263756545E-3</v>
      </c>
      <c r="FX176" s="184">
        <f t="shared" si="545"/>
        <v>61.858359668257123</v>
      </c>
      <c r="FY176" s="184">
        <f t="shared" si="546"/>
        <v>315.25764949451008</v>
      </c>
      <c r="FZ176" s="184">
        <f t="shared" si="547"/>
        <v>1.6611494615586205E-3</v>
      </c>
      <c r="GA176" s="184">
        <f t="shared" si="548"/>
        <v>0.58945105869725467</v>
      </c>
      <c r="GB176" s="80">
        <f t="shared" si="549"/>
        <v>1.0132410964838181</v>
      </c>
      <c r="GC176" s="80">
        <f t="shared" si="550"/>
        <v>0.25667688192337873</v>
      </c>
      <c r="GD176" s="80">
        <f t="shared" si="551"/>
        <v>0.13840318470093427</v>
      </c>
      <c r="GE176" s="80">
        <f t="shared" si="552"/>
        <v>0.86201817077814313</v>
      </c>
      <c r="GF176" s="80">
        <f t="shared" si="553"/>
        <v>-7.2862027869677215E-2</v>
      </c>
      <c r="GG176" s="80">
        <f t="shared" si="554"/>
        <v>0.22779556372659335</v>
      </c>
      <c r="GH176" s="80">
        <f t="shared" si="555"/>
        <v>0.86159681529906573</v>
      </c>
      <c r="GI176" s="80">
        <f t="shared" si="556"/>
        <v>0.29408116908940019</v>
      </c>
      <c r="GJ176" s="80">
        <f t="shared" si="557"/>
        <v>3.0162630378895582E-3</v>
      </c>
      <c r="GK176" s="80">
        <f t="shared" si="558"/>
        <v>-7.8576279114164621E-3</v>
      </c>
      <c r="GL176" s="80">
        <f t="shared" si="559"/>
        <v>-7.8576279114164621E-3</v>
      </c>
      <c r="GM176" s="80">
        <f t="shared" si="560"/>
        <v>0.2356531916380098</v>
      </c>
      <c r="GN176" s="80">
        <f t="shared" si="561"/>
        <v>-5.3834685724016423E-3</v>
      </c>
      <c r="GO176" s="80">
        <f t="shared" si="562"/>
        <v>0.56674404775427423</v>
      </c>
      <c r="GP176" s="80">
        <f t="shared" si="563"/>
        <v>0.96337706302880777</v>
      </c>
      <c r="GQ176" s="80">
        <f t="shared" si="564"/>
        <v>3.2905370936740778E-2</v>
      </c>
      <c r="GR176" s="80">
        <f t="shared" si="565"/>
        <v>442.23364373881748</v>
      </c>
      <c r="GS176" s="80">
        <f t="shared" si="566"/>
        <v>11.722735305983591</v>
      </c>
      <c r="GT176" s="80">
        <f t="shared" si="567"/>
        <v>2.4257006768941491</v>
      </c>
      <c r="GU176" s="80">
        <f t="shared" si="568"/>
        <v>9.975694033727187E-6</v>
      </c>
      <c r="GV176" s="80">
        <f t="shared" si="569"/>
        <v>2051.4286617032071</v>
      </c>
      <c r="GW176" s="80">
        <f t="shared" si="570"/>
        <v>-8.7674017644103382E-3</v>
      </c>
      <c r="GX176" s="184">
        <f t="shared" ca="1" si="571"/>
        <v>25.323736415350485</v>
      </c>
      <c r="GY176" s="81" t="e">
        <f>#REF!</f>
        <v>#REF!</v>
      </c>
      <c r="GZ176" s="81" t="e">
        <f>#REF!</f>
        <v>#REF!</v>
      </c>
      <c r="HA176" s="81">
        <f t="shared" si="572"/>
        <v>5.8671749896227876</v>
      </c>
      <c r="HB176" s="81">
        <f t="shared" si="573"/>
        <v>4.7595286485956976</v>
      </c>
      <c r="HC176" s="81" t="e">
        <f t="shared" si="574"/>
        <v>#REF!</v>
      </c>
      <c r="HD176" s="80">
        <f t="shared" si="575"/>
        <v>442.23364373881748</v>
      </c>
      <c r="HE176" s="80">
        <f t="shared" si="576"/>
        <v>11.722735305983591</v>
      </c>
      <c r="HF176" s="81">
        <f t="shared" si="577"/>
        <v>-1.9141306217759109</v>
      </c>
      <c r="HG176" s="81"/>
      <c r="HH176" s="82">
        <f t="shared" si="578"/>
        <v>0.2313240379561145</v>
      </c>
      <c r="HI176" s="82">
        <f t="shared" si="579"/>
        <v>0.56136057918187254</v>
      </c>
      <c r="HJ176" s="82">
        <f t="shared" si="580"/>
        <v>3.2905370936740778E-2</v>
      </c>
      <c r="HK176" s="82">
        <f t="shared" si="581"/>
        <v>0</v>
      </c>
      <c r="HL176" s="82">
        <f t="shared" si="582"/>
        <v>8.5431963499516733E-2</v>
      </c>
      <c r="HM176" s="82">
        <f t="shared" si="583"/>
        <v>0</v>
      </c>
      <c r="HN176" s="82">
        <f t="shared" si="584"/>
        <v>0</v>
      </c>
      <c r="HO176" s="82">
        <f t="shared" si="585"/>
        <v>8.7106276882412181E-2</v>
      </c>
      <c r="HP176" s="82">
        <f t="shared" si="586"/>
        <v>0.18921509982656595</v>
      </c>
      <c r="HQ176" s="82">
        <f t="shared" si="587"/>
        <v>0.29182354867856181</v>
      </c>
      <c r="HR176" s="82">
        <f t="shared" si="588"/>
        <v>0.4972533101909955</v>
      </c>
      <c r="HS176" s="82">
        <f t="shared" si="589"/>
        <v>0.20490687780047784</v>
      </c>
      <c r="HT176" s="82">
        <f t="shared" si="590"/>
        <v>-6.8782503610735025E-3</v>
      </c>
      <c r="HU176" s="82">
        <f t="shared" si="591"/>
        <v>-2.8343718932232515E-3</v>
      </c>
      <c r="HV176" s="82">
        <f t="shared" si="592"/>
        <v>3.2905370936740778E-2</v>
      </c>
      <c r="HW176" s="82"/>
      <c r="HX176" s="186">
        <f t="shared" si="593"/>
        <v>-8.9670126717416318E-7</v>
      </c>
      <c r="HY176" s="186">
        <f t="shared" si="594"/>
        <v>1.8160551103074845E-12</v>
      </c>
      <c r="HZ176" s="186">
        <f t="shared" si="595"/>
        <v>2.6871282816366318E-5</v>
      </c>
      <c r="IA176" s="186">
        <f t="shared" si="596"/>
        <v>7.3097986711675098E-9</v>
      </c>
      <c r="IB176" s="82">
        <f t="shared" si="597"/>
        <v>2.4257006768941491</v>
      </c>
      <c r="IC176" s="82" t="e">
        <f t="shared" ca="1" si="598"/>
        <v>#REF!</v>
      </c>
      <c r="ID176" s="82" t="e">
        <f ca="1">ID$8+ID$9*IE176+ID$10*#REF!+ID$11*EW176/(EW176+EU176)</f>
        <v>#REF!</v>
      </c>
      <c r="IE176" s="82" t="e">
        <f t="shared" ca="1" si="599"/>
        <v>#REF!</v>
      </c>
      <c r="IF176" s="82" t="e">
        <f ca="1">IF$8+IF$9*IE176+IF$10*#REF!+IF$11*(EW176/(EW176+EU176))</f>
        <v>#REF!</v>
      </c>
      <c r="IG176" s="82" t="e">
        <f t="shared" ca="1" si="600"/>
        <v>#REF!</v>
      </c>
      <c r="IH176" s="184">
        <f t="shared" si="601"/>
        <v>-7.9451080263756545E-3</v>
      </c>
      <c r="II176" s="187">
        <f t="shared" si="602"/>
        <v>-25</v>
      </c>
      <c r="IJ176" s="187"/>
      <c r="IK176" s="82">
        <f t="shared" si="603"/>
        <v>2.0698904044881408</v>
      </c>
      <c r="IL176" s="187">
        <f t="shared" si="604"/>
        <v>2051.4286617032071</v>
      </c>
      <c r="IM176" s="186">
        <f t="shared" si="605"/>
        <v>1.1374074621697083E-5</v>
      </c>
    </row>
    <row r="177" spans="1:247" ht="14" x14ac:dyDescent="0.2">
      <c r="A177" s="189" t="s">
        <v>234</v>
      </c>
      <c r="F177" s="193">
        <v>49.952193986044534</v>
      </c>
      <c r="G177" s="193">
        <v>1.6748855939234604</v>
      </c>
      <c r="H177" s="193">
        <v>17.337603602553148</v>
      </c>
      <c r="I177" s="193">
        <v>8.4230034872756843</v>
      </c>
      <c r="J177" s="193">
        <v>0.16241314850166888</v>
      </c>
      <c r="K177" s="193">
        <v>4.5171156927026654</v>
      </c>
      <c r="L177" s="193">
        <v>10.658362870422019</v>
      </c>
      <c r="M177" s="193">
        <v>3.8370106333519272</v>
      </c>
      <c r="N177" s="193">
        <v>2.0301643562708609</v>
      </c>
      <c r="O177" s="193">
        <v>0.58874766331854955</v>
      </c>
      <c r="P177" s="193">
        <v>0.81849896563549951</v>
      </c>
      <c r="Q177" s="194">
        <v>1.5</v>
      </c>
      <c r="R177" s="176">
        <f t="shared" ca="1" si="411"/>
        <v>11.198185077386414</v>
      </c>
      <c r="T177" s="4">
        <v>44.771099999999997</v>
      </c>
      <c r="U177" s="4">
        <v>1.7948</v>
      </c>
      <c r="V177" s="4">
        <v>7.8254999999999999</v>
      </c>
      <c r="W177" s="4">
        <v>9.8663000000000007</v>
      </c>
      <c r="X177" s="4">
        <v>0.13730000000000001</v>
      </c>
      <c r="Y177" s="4">
        <v>10.323700000000001</v>
      </c>
      <c r="Z177" s="4">
        <v>23.376300000000001</v>
      </c>
      <c r="AA177" s="4">
        <v>0.44729999999999998</v>
      </c>
      <c r="AB177" s="4">
        <v>1.78E-2</v>
      </c>
      <c r="AC177" s="4">
        <v>0</v>
      </c>
      <c r="AE177" s="177">
        <f t="shared" ca="1" si="412"/>
        <v>1391.7065131605011</v>
      </c>
      <c r="AF177" s="178">
        <f t="shared" ca="1" si="413"/>
        <v>1118.5565131605013</v>
      </c>
      <c r="AG177" s="178">
        <f t="shared" ca="1" si="414"/>
        <v>6.4241109470894511</v>
      </c>
      <c r="AH177" s="175"/>
      <c r="AI177" s="179">
        <f t="shared" ca="1" si="415"/>
        <v>1448.6181880444778</v>
      </c>
      <c r="AJ177" s="179">
        <f t="shared" ca="1" si="416"/>
        <v>6.9245614265387188</v>
      </c>
      <c r="AK177" s="179"/>
      <c r="AL177" s="179">
        <f t="shared" si="417"/>
        <v>1414.834250371084</v>
      </c>
      <c r="AM177" s="179">
        <f t="shared" si="418"/>
        <v>4.4416367274226634</v>
      </c>
      <c r="AN177" s="180"/>
      <c r="AO177" s="179">
        <f t="shared" ca="1" si="419"/>
        <v>1380.5389344153953</v>
      </c>
      <c r="AP177" s="179">
        <f t="shared" ca="1" si="420"/>
        <v>1107.3889344153954</v>
      </c>
      <c r="AQ177" s="179">
        <f t="shared" ca="1" si="421"/>
        <v>4.2713344652236254</v>
      </c>
      <c r="AR177" s="179"/>
      <c r="AS177" s="179">
        <f t="shared" ca="1" si="422"/>
        <v>1419.0512474726263</v>
      </c>
      <c r="AT177" s="179">
        <f t="shared" ca="1" si="423"/>
        <v>1145.9012474726264</v>
      </c>
      <c r="AU177" s="181">
        <f t="shared" ca="1" si="424"/>
        <v>5.7722602524358697</v>
      </c>
      <c r="AV177" s="80"/>
      <c r="AW177" s="181">
        <f t="shared" si="425"/>
        <v>1429.6808105857647</v>
      </c>
      <c r="AX177" s="181">
        <f t="shared" si="426"/>
        <v>1156.5308105857648</v>
      </c>
      <c r="AY177" s="181">
        <f t="shared" ca="1" si="427"/>
        <v>1448.6181880444778</v>
      </c>
      <c r="AZ177" s="181">
        <f t="shared" ca="1" si="428"/>
        <v>1175.4681880444778</v>
      </c>
      <c r="BA177" s="181">
        <f t="shared" ca="1" si="429"/>
        <v>6.9245614265387188</v>
      </c>
      <c r="BB177" s="181"/>
      <c r="BC177" s="181">
        <f t="shared" si="430"/>
        <v>1414.834250371084</v>
      </c>
      <c r="BD177" s="181">
        <f t="shared" si="431"/>
        <v>4.4416367274226634</v>
      </c>
      <c r="BE177" s="181">
        <f t="shared" si="432"/>
        <v>1141.6842503710841</v>
      </c>
      <c r="BF177" s="181"/>
      <c r="BG177" s="181">
        <f t="shared" ca="1" si="433"/>
        <v>7.0235883379654389</v>
      </c>
      <c r="BH177" s="181">
        <f t="shared" ca="1" si="434"/>
        <v>10.236597213871606</v>
      </c>
      <c r="BI177" s="181">
        <f t="shared" ca="1" si="435"/>
        <v>1119.8336016324411</v>
      </c>
      <c r="BJ177" s="181">
        <f t="shared" ca="1" si="436"/>
        <v>1155.9982497845863</v>
      </c>
      <c r="BK177" s="181">
        <f t="shared" ca="1" si="437"/>
        <v>1155.9982497845863</v>
      </c>
      <c r="BL177" s="181"/>
      <c r="BM177" s="181">
        <f t="shared" si="438"/>
        <v>1135.5797082030199</v>
      </c>
      <c r="BN177" s="180"/>
      <c r="BO177" s="182">
        <f t="shared" ca="1" si="439"/>
        <v>0.83169291120666489</v>
      </c>
      <c r="BP177" s="182">
        <f t="shared" ca="1" si="440"/>
        <v>0.73447687581099474</v>
      </c>
      <c r="BQ177" s="182">
        <f t="shared" ca="1" si="441"/>
        <v>6.7907972498875702E-2</v>
      </c>
      <c r="BR177" s="182">
        <f t="shared" ca="1" si="442"/>
        <v>1.2282353268727793E-2</v>
      </c>
      <c r="BS177" s="182">
        <f t="shared" ca="1" si="443"/>
        <v>1.7733569707854096E-2</v>
      </c>
      <c r="BT177" s="182">
        <f t="shared" ca="1" si="444"/>
        <v>7.779978803992163E-2</v>
      </c>
      <c r="BU177" s="182">
        <f t="shared" si="445"/>
        <v>0.32699407506955769</v>
      </c>
      <c r="BV177" s="181">
        <f t="shared" ca="1" si="446"/>
        <v>1.2371946343959317</v>
      </c>
      <c r="BW177" s="180"/>
      <c r="BX177" s="182">
        <f t="shared" si="447"/>
        <v>0.80612878963239287</v>
      </c>
      <c r="BY177" s="182">
        <f t="shared" si="448"/>
        <v>5.3548547435033067E-2</v>
      </c>
      <c r="BZ177" s="182">
        <f t="shared" si="449"/>
        <v>5.220670422022021E-2</v>
      </c>
      <c r="CA177" s="182">
        <f t="shared" si="450"/>
        <v>3.3500682467943424E-2</v>
      </c>
      <c r="CB177" s="182">
        <f t="shared" si="451"/>
        <v>0.10917687833732864</v>
      </c>
      <c r="CC177" s="182">
        <f t="shared" si="452"/>
        <v>0</v>
      </c>
      <c r="CD177" s="182">
        <f t="shared" si="453"/>
        <v>1.0545616020929183</v>
      </c>
      <c r="CE177" s="182">
        <f t="shared" si="454"/>
        <v>0.51252278142469487</v>
      </c>
      <c r="CF177" s="180"/>
      <c r="CG177" s="181">
        <f t="shared" ca="1" si="455"/>
        <v>6.2018568270937067</v>
      </c>
      <c r="CH177" s="181">
        <f t="shared" ca="1" si="456"/>
        <v>4.2819400888703818</v>
      </c>
      <c r="CI177" s="181">
        <f t="shared" ca="1" si="457"/>
        <v>12.315087831118461</v>
      </c>
      <c r="CJ177" s="181" t="e">
        <f t="shared" ca="1" si="458"/>
        <v>#NUM!</v>
      </c>
      <c r="CK177" s="183">
        <f t="shared" ca="1" si="459"/>
        <v>0.27426840113484269</v>
      </c>
      <c r="CL177" s="79"/>
      <c r="CM177" s="181">
        <f t="shared" si="460"/>
        <v>-0.69206272250690792</v>
      </c>
      <c r="CN177" s="181">
        <f t="shared" si="461"/>
        <v>-1.2978274164502317</v>
      </c>
      <c r="CO177" s="181" t="e">
        <f t="shared" ca="1" si="462"/>
        <v>#NUM!</v>
      </c>
      <c r="CP177" s="184"/>
      <c r="CQ177" s="80">
        <f t="shared" si="463"/>
        <v>0.83136849370042654</v>
      </c>
      <c r="CR177" s="80">
        <f t="shared" si="464"/>
        <v>2.0967836195880014E-2</v>
      </c>
      <c r="CS177" s="80">
        <f t="shared" si="465"/>
        <v>0.34008304356671959</v>
      </c>
      <c r="CT177" s="80">
        <f t="shared" si="466"/>
        <v>0.11723626357445445</v>
      </c>
      <c r="CU177" s="80">
        <f t="shared" si="467"/>
        <v>2.289524560375949E-3</v>
      </c>
      <c r="CV177" s="80">
        <f t="shared" si="468"/>
        <v>0.11207500155572754</v>
      </c>
      <c r="CW177" s="80">
        <f t="shared" si="469"/>
        <v>0.19006521112644345</v>
      </c>
      <c r="CX177" s="80">
        <f t="shared" si="470"/>
        <v>0.12381667416981995</v>
      </c>
      <c r="CY177" s="80">
        <f t="shared" si="471"/>
        <v>4.3105107568704851E-2</v>
      </c>
      <c r="CZ177" s="80">
        <f t="shared" si="472"/>
        <v>7.7467715185910039E-3</v>
      </c>
      <c r="DA177" s="80">
        <f t="shared" si="473"/>
        <v>1.153327131946567E-2</v>
      </c>
      <c r="DB177" s="80">
        <f t="shared" si="474"/>
        <v>1.8002871988566087</v>
      </c>
      <c r="DC177" s="80"/>
      <c r="DD177" s="80">
        <f t="shared" si="475"/>
        <v>0.4617977032933645</v>
      </c>
      <c r="DE177" s="80">
        <f t="shared" si="476"/>
        <v>1.1646939560086314E-2</v>
      </c>
      <c r="DF177" s="80">
        <f t="shared" si="477"/>
        <v>0.18890488350009477</v>
      </c>
      <c r="DG177" s="80">
        <f t="shared" si="478"/>
        <v>6.5120867186587272E-2</v>
      </c>
      <c r="DH177" s="80">
        <f t="shared" si="479"/>
        <v>1.271755174302224E-3</v>
      </c>
      <c r="DI177" s="80">
        <f t="shared" si="480"/>
        <v>6.225395682805953E-2</v>
      </c>
      <c r="DJ177" s="80">
        <f t="shared" si="481"/>
        <v>0.10557493895816007</v>
      </c>
      <c r="DK177" s="80">
        <f t="shared" si="482"/>
        <v>6.8776067645461181E-2</v>
      </c>
      <c r="DL177" s="80">
        <f t="shared" si="483"/>
        <v>2.3943461685491958E-2</v>
      </c>
      <c r="DM177" s="80">
        <f t="shared" si="484"/>
        <v>4.3030753779236463E-3</v>
      </c>
      <c r="DN177" s="80">
        <f t="shared" si="485"/>
        <v>6.4063507904686739E-3</v>
      </c>
      <c r="DO177" s="80">
        <f t="shared" si="486"/>
        <v>1.0000000000000002</v>
      </c>
      <c r="DP177" s="80">
        <f t="shared" si="487"/>
        <v>48.874616557586734</v>
      </c>
      <c r="DQ177" s="80">
        <f t="shared" si="488"/>
        <v>0.74513808099620027</v>
      </c>
      <c r="DR177" s="80">
        <f t="shared" si="489"/>
        <v>2.2469040596503703E-2</v>
      </c>
      <c r="DS177" s="80">
        <f t="shared" si="490"/>
        <v>7.6749933798216971E-2</v>
      </c>
      <c r="DT177" s="80">
        <f t="shared" si="491"/>
        <v>0.13732490424015678</v>
      </c>
      <c r="DU177" s="80">
        <f t="shared" si="492"/>
        <v>1.9355066079295156E-3</v>
      </c>
      <c r="DV177" s="80">
        <f t="shared" si="493"/>
        <v>0.25614324986850073</v>
      </c>
      <c r="DW177" s="80">
        <f t="shared" si="494"/>
        <v>0.41685777157999482</v>
      </c>
      <c r="DX177" s="80">
        <f t="shared" si="495"/>
        <v>7.2169722276452138E-3</v>
      </c>
      <c r="DY177" s="80">
        <f t="shared" si="496"/>
        <v>1.8896768440273472E-4</v>
      </c>
      <c r="DZ177" s="80">
        <f t="shared" si="497"/>
        <v>0</v>
      </c>
      <c r="EA177" s="80">
        <f t="shared" si="498"/>
        <v>1.6640244275995506</v>
      </c>
      <c r="EB177" s="80"/>
      <c r="EC177" s="80">
        <f t="shared" si="499"/>
        <v>1.4902761619924005</v>
      </c>
      <c r="ED177" s="80">
        <f t="shared" si="500"/>
        <v>4.4938081193007406E-2</v>
      </c>
      <c r="EE177" s="80">
        <f t="shared" si="501"/>
        <v>0.2302498013946509</v>
      </c>
      <c r="EF177" s="80">
        <f t="shared" si="502"/>
        <v>0.13732490424015678</v>
      </c>
      <c r="EG177" s="80">
        <f t="shared" si="503"/>
        <v>1.9355066079295156E-3</v>
      </c>
      <c r="EH177" s="80">
        <f t="shared" si="504"/>
        <v>0.25614324986850073</v>
      </c>
      <c r="EI177" s="80">
        <f t="shared" si="505"/>
        <v>0.41685777157999482</v>
      </c>
      <c r="EJ177" s="80">
        <f t="shared" si="506"/>
        <v>7.2169722276452138E-3</v>
      </c>
      <c r="EK177" s="80">
        <f t="shared" si="507"/>
        <v>1.8896768440273472E-4</v>
      </c>
      <c r="EL177" s="80">
        <f t="shared" si="508"/>
        <v>0</v>
      </c>
      <c r="EM177" s="80">
        <f t="shared" si="509"/>
        <v>2.5851314167886885</v>
      </c>
      <c r="EN177" s="80">
        <f t="shared" si="510"/>
        <v>2.3209651784176382</v>
      </c>
      <c r="EO177" s="80"/>
      <c r="EP177" s="80">
        <f t="shared" si="511"/>
        <v>1.7294395391051225</v>
      </c>
      <c r="EQ177" s="80">
        <f t="shared" si="512"/>
        <v>5.2149860816937371E-2</v>
      </c>
      <c r="ER177" s="80">
        <f t="shared" si="513"/>
        <v>0.27056046089487751</v>
      </c>
      <c r="ES177" s="80">
        <f t="shared" si="514"/>
        <v>8.5707386688163634E-2</v>
      </c>
      <c r="ET177" s="80">
        <f t="shared" si="515"/>
        <v>0.35626784758304114</v>
      </c>
      <c r="EU177" s="80">
        <f t="shared" si="516"/>
        <v>0.31872632087094055</v>
      </c>
      <c r="EV177" s="80">
        <f t="shared" si="517"/>
        <v>4.4922434396016458E-3</v>
      </c>
      <c r="EW177" s="80">
        <f t="shared" si="518"/>
        <v>0.59449956363151846</v>
      </c>
      <c r="EX177" s="80">
        <f t="shared" si="519"/>
        <v>0.96751237218994168</v>
      </c>
      <c r="EY177" s="80">
        <f t="shared" si="520"/>
        <v>3.3500682467943424E-2</v>
      </c>
      <c r="EZ177" s="80">
        <f t="shared" si="521"/>
        <v>8.7717483068992222E-4</v>
      </c>
      <c r="FA177" s="80">
        <f t="shared" si="522"/>
        <v>0</v>
      </c>
      <c r="FB177" s="80">
        <f t="shared" si="523"/>
        <v>4.0574656049357358</v>
      </c>
      <c r="FC177" s="80">
        <f t="shared" si="524"/>
        <v>0.11405403504078254</v>
      </c>
      <c r="FD177" s="80">
        <f t="shared" si="525"/>
        <v>0.16995517063409693</v>
      </c>
      <c r="FE177" s="80">
        <f t="shared" si="526"/>
        <v>3.3500682467943424E-2</v>
      </c>
      <c r="FF177" s="80">
        <f t="shared" si="527"/>
        <v>5.220670422022021E-2</v>
      </c>
      <c r="FG177" s="80">
        <f t="shared" si="528"/>
        <v>0.10917687833732864</v>
      </c>
      <c r="FH177" s="80">
        <f t="shared" si="529"/>
        <v>0</v>
      </c>
      <c r="FI177" s="184">
        <f t="shared" si="530"/>
        <v>0.80612878963239287</v>
      </c>
      <c r="FJ177" s="80">
        <f t="shared" si="531"/>
        <v>5.3548547435033067E-2</v>
      </c>
      <c r="FK177" s="80">
        <f t="shared" si="532"/>
        <v>1.0545616020929183</v>
      </c>
      <c r="FL177" s="80">
        <f t="shared" si="533"/>
        <v>0.80612878963239276</v>
      </c>
      <c r="FM177" s="80">
        <f t="shared" si="534"/>
        <v>2.4924783437799252</v>
      </c>
      <c r="FN177" s="80">
        <f t="shared" si="535"/>
        <v>-3.1462220319315914</v>
      </c>
      <c r="FO177" s="80">
        <f t="shared" si="536"/>
        <v>-3.1462220319315914</v>
      </c>
      <c r="FP177" s="80">
        <f t="shared" si="537"/>
        <v>0.48874616557586731</v>
      </c>
      <c r="FQ177" s="185">
        <f t="shared" ca="1" si="538"/>
        <v>1448.6181880444778</v>
      </c>
      <c r="FR177" s="185">
        <f t="shared" ca="1" si="539"/>
        <v>6.9245614265387188</v>
      </c>
      <c r="FS177" s="80">
        <f t="shared" ca="1" si="540"/>
        <v>0.14486181880444779</v>
      </c>
      <c r="FT177" s="184">
        <f t="shared" ca="1" si="541"/>
        <v>-2.3123636331941992</v>
      </c>
      <c r="FU177" s="184">
        <f t="shared" ca="1" si="542"/>
        <v>5.6788746279592601</v>
      </c>
      <c r="FV177" s="80">
        <f t="shared" si="543"/>
        <v>176.15146084734465</v>
      </c>
      <c r="FW177" s="80">
        <f t="shared" si="544"/>
        <v>-1.5210244730987695E-3</v>
      </c>
      <c r="FX177" s="184">
        <f t="shared" si="545"/>
        <v>65.098851633559633</v>
      </c>
      <c r="FY177" s="184">
        <f t="shared" si="546"/>
        <v>315.10345774276061</v>
      </c>
      <c r="FZ177" s="184">
        <f t="shared" si="547"/>
        <v>1.6611494615586205E-3</v>
      </c>
      <c r="GA177" s="184">
        <f t="shared" si="548"/>
        <v>0.51252278142469487</v>
      </c>
      <c r="GB177" s="80">
        <f t="shared" si="549"/>
        <v>1.0055052980974868</v>
      </c>
      <c r="GC177" s="80">
        <f t="shared" si="550"/>
        <v>0.25191128254588357</v>
      </c>
      <c r="GD177" s="80">
        <f t="shared" si="551"/>
        <v>0.13793757053591402</v>
      </c>
      <c r="GE177" s="80">
        <f t="shared" si="552"/>
        <v>0.86214275249489902</v>
      </c>
      <c r="GF177" s="80">
        <f t="shared" si="553"/>
        <v>-6.2970903033222614E-2</v>
      </c>
      <c r="GG177" s="80">
        <f t="shared" si="554"/>
        <v>0.20467228583015801</v>
      </c>
      <c r="GH177" s="80">
        <f t="shared" si="555"/>
        <v>0.86206242946408596</v>
      </c>
      <c r="GI177" s="80">
        <f t="shared" si="556"/>
        <v>0.28193020066930724</v>
      </c>
      <c r="GJ177" s="80">
        <f t="shared" si="557"/>
        <v>1.1267819457890409E-3</v>
      </c>
      <c r="GK177" s="80">
        <f t="shared" si="558"/>
        <v>-3.0073440043535521E-3</v>
      </c>
      <c r="GL177" s="80">
        <f t="shared" si="559"/>
        <v>-3.0073440043535521E-3</v>
      </c>
      <c r="GM177" s="80">
        <f t="shared" si="560"/>
        <v>0.20767962983451155</v>
      </c>
      <c r="GN177" s="80">
        <f t="shared" si="561"/>
        <v>-2.4979540931332361E-3</v>
      </c>
      <c r="GO177" s="80">
        <f t="shared" si="562"/>
        <v>0.59699751772465171</v>
      </c>
      <c r="GP177" s="80">
        <f t="shared" si="563"/>
        <v>0.96112989926176495</v>
      </c>
      <c r="GQ177" s="80">
        <f t="shared" si="564"/>
        <v>3.3500682467943424E-2</v>
      </c>
      <c r="GR177" s="80">
        <f t="shared" si="565"/>
        <v>441.82201574681994</v>
      </c>
      <c r="GS177" s="80">
        <f t="shared" si="566"/>
        <v>11.703122384890248</v>
      </c>
      <c r="GT177" s="80">
        <f t="shared" si="567"/>
        <v>2.4172380035729146</v>
      </c>
      <c r="GU177" s="80">
        <f t="shared" si="568"/>
        <v>9.9408912896936099E-6</v>
      </c>
      <c r="GV177" s="80">
        <f t="shared" si="569"/>
        <v>2047.5299597633502</v>
      </c>
      <c r="GW177" s="80">
        <f t="shared" si="570"/>
        <v>-8.7222085585979634E-3</v>
      </c>
      <c r="GX177" s="184">
        <f t="shared" ca="1" si="571"/>
        <v>25.289712831118464</v>
      </c>
      <c r="GY177" s="81" t="e">
        <f>#REF!</f>
        <v>#REF!</v>
      </c>
      <c r="GZ177" s="81" t="e">
        <f>#REF!</f>
        <v>#REF!</v>
      </c>
      <c r="HA177" s="81">
        <f t="shared" si="572"/>
        <v>5.8671749896227876</v>
      </c>
      <c r="HB177" s="81">
        <f t="shared" si="573"/>
        <v>4.7595286485956976</v>
      </c>
      <c r="HC177" s="81" t="e">
        <f t="shared" si="574"/>
        <v>#REF!</v>
      </c>
      <c r="HD177" s="80">
        <f t="shared" si="575"/>
        <v>441.82201574681994</v>
      </c>
      <c r="HE177" s="80">
        <f t="shared" si="576"/>
        <v>11.703122384890248</v>
      </c>
      <c r="HF177" s="81">
        <f t="shared" si="577"/>
        <v>-1.0544848239197506</v>
      </c>
      <c r="HG177" s="81"/>
      <c r="HH177" s="82">
        <f t="shared" si="578"/>
        <v>0.20916452926975965</v>
      </c>
      <c r="HI177" s="82">
        <f t="shared" si="579"/>
        <v>0.59449956363151846</v>
      </c>
      <c r="HJ177" s="82">
        <f t="shared" si="580"/>
        <v>3.3500682467943424E-2</v>
      </c>
      <c r="HK177" s="82">
        <f t="shared" si="581"/>
        <v>0</v>
      </c>
      <c r="HL177" s="82">
        <f t="shared" si="582"/>
        <v>8.0553352572839118E-2</v>
      </c>
      <c r="HM177" s="82">
        <f t="shared" si="583"/>
        <v>0</v>
      </c>
      <c r="HN177" s="82">
        <f t="shared" si="584"/>
        <v>0</v>
      </c>
      <c r="HO177" s="82">
        <f t="shared" si="585"/>
        <v>8.5707386688163634E-2</v>
      </c>
      <c r="HP177" s="82">
        <f t="shared" si="586"/>
        <v>0.19000710832203838</v>
      </c>
      <c r="HQ177" s="82">
        <f t="shared" si="587"/>
        <v>0.26026362396590658</v>
      </c>
      <c r="HR177" s="82">
        <f t="shared" si="588"/>
        <v>0.51556068113144571</v>
      </c>
      <c r="HS177" s="82">
        <f t="shared" si="589"/>
        <v>0.18139123016361847</v>
      </c>
      <c r="HT177" s="82">
        <f t="shared" si="590"/>
        <v>-7.4939338134841801E-4</v>
      </c>
      <c r="HU177" s="82">
        <f t="shared" si="591"/>
        <v>-2.6366127653673041E-4</v>
      </c>
      <c r="HV177" s="82">
        <f t="shared" si="592"/>
        <v>3.3500682467943424E-2</v>
      </c>
      <c r="HW177" s="82"/>
      <c r="HX177" s="186">
        <f t="shared" si="593"/>
        <v>-8.9309791244685162E-7</v>
      </c>
      <c r="HY177" s="186">
        <f t="shared" si="594"/>
        <v>1.8081417927287266E-12</v>
      </c>
      <c r="HZ177" s="186">
        <f t="shared" si="595"/>
        <v>2.6788951717346636E-5</v>
      </c>
      <c r="IA177" s="186">
        <f t="shared" si="596"/>
        <v>7.3101831910277451E-9</v>
      </c>
      <c r="IB177" s="82">
        <f t="shared" si="597"/>
        <v>2.4172380035729146</v>
      </c>
      <c r="IC177" s="82" t="e">
        <f t="shared" ca="1" si="598"/>
        <v>#REF!</v>
      </c>
      <c r="ID177" s="82" t="e">
        <f ca="1">ID$8+ID$9*IE177+ID$10*#REF!+ID$11*EW177/(EW177+EU177)</f>
        <v>#REF!</v>
      </c>
      <c r="IE177" s="82" t="e">
        <f t="shared" ca="1" si="599"/>
        <v>#REF!</v>
      </c>
      <c r="IF177" s="82" t="e">
        <f ca="1">IF$8+IF$9*IE177+IF$10*#REF!+IF$11*(EW177/(EW177+EU177))</f>
        <v>#REF!</v>
      </c>
      <c r="IG177" s="82" t="e">
        <f t="shared" ca="1" si="600"/>
        <v>#REF!</v>
      </c>
      <c r="IH177" s="184">
        <f t="shared" si="601"/>
        <v>-1.5210244730987695E-3</v>
      </c>
      <c r="II177" s="187">
        <f t="shared" si="602"/>
        <v>-25</v>
      </c>
      <c r="IJ177" s="187"/>
      <c r="IK177" s="82">
        <f t="shared" si="603"/>
        <v>2.0687918847777027</v>
      </c>
      <c r="IL177" s="187">
        <f t="shared" si="604"/>
        <v>2047.5299597633502</v>
      </c>
      <c r="IM177" s="186">
        <f t="shared" si="605"/>
        <v>1.1420478280408519E-5</v>
      </c>
    </row>
    <row r="178" spans="1:247" ht="14" x14ac:dyDescent="0.2">
      <c r="A178" s="189" t="s">
        <v>234</v>
      </c>
      <c r="F178" s="193">
        <v>49.952193986044534</v>
      </c>
      <c r="G178" s="193">
        <v>1.6748855939234604</v>
      </c>
      <c r="H178" s="193">
        <v>17.337603602553148</v>
      </c>
      <c r="I178" s="193">
        <v>8.4230034872756843</v>
      </c>
      <c r="J178" s="193">
        <v>0.16241314850166888</v>
      </c>
      <c r="K178" s="193">
        <v>4.5171156927026654</v>
      </c>
      <c r="L178" s="193">
        <v>10.658362870422019</v>
      </c>
      <c r="M178" s="193">
        <v>3.8370106333519272</v>
      </c>
      <c r="N178" s="193">
        <v>2.0301643562708609</v>
      </c>
      <c r="O178" s="193">
        <v>0.58874766331854955</v>
      </c>
      <c r="P178" s="193">
        <v>0.81849896563549951</v>
      </c>
      <c r="Q178" s="194">
        <v>1.5</v>
      </c>
      <c r="R178" s="176">
        <f t="shared" ca="1" si="411"/>
        <v>10.371097555171749</v>
      </c>
      <c r="T178" s="4">
        <v>45.326599999999999</v>
      </c>
      <c r="U178" s="4">
        <v>1.7689999999999999</v>
      </c>
      <c r="V178" s="4">
        <v>7.61</v>
      </c>
      <c r="W178" s="4">
        <v>9.2324999999999999</v>
      </c>
      <c r="X178" s="4">
        <v>0.14430000000000001</v>
      </c>
      <c r="Y178" s="4">
        <v>11.1912</v>
      </c>
      <c r="Z178" s="4">
        <v>23.286300000000001</v>
      </c>
      <c r="AA178" s="4">
        <v>0.40210000000000001</v>
      </c>
      <c r="AB178" s="4">
        <v>0</v>
      </c>
      <c r="AC178" s="4">
        <v>7.0000000000000001E-3</v>
      </c>
      <c r="AE178" s="177">
        <f t="shared" ca="1" si="412"/>
        <v>1394.2333065793721</v>
      </c>
      <c r="AF178" s="178">
        <f t="shared" ca="1" si="413"/>
        <v>1121.0833065793722</v>
      </c>
      <c r="AG178" s="178">
        <f t="shared" ca="1" si="414"/>
        <v>5.8598688583618905</v>
      </c>
      <c r="AH178" s="175"/>
      <c r="AI178" s="179">
        <f t="shared" ca="1" si="415"/>
        <v>1441.3893220161476</v>
      </c>
      <c r="AJ178" s="179">
        <f t="shared" ca="1" si="416"/>
        <v>6.0396141681314051</v>
      </c>
      <c r="AK178" s="179"/>
      <c r="AL178" s="179">
        <f t="shared" si="417"/>
        <v>1411.1094842949765</v>
      </c>
      <c r="AM178" s="179">
        <f t="shared" si="418"/>
        <v>3.8179611054947826</v>
      </c>
      <c r="AN178" s="180"/>
      <c r="AO178" s="179">
        <f t="shared" ca="1" si="419"/>
        <v>1383.5565709684192</v>
      </c>
      <c r="AP178" s="179">
        <f t="shared" ca="1" si="420"/>
        <v>1110.4065709684191</v>
      </c>
      <c r="AQ178" s="179">
        <f t="shared" ca="1" si="421"/>
        <v>3.8099231951116286</v>
      </c>
      <c r="AR178" s="179"/>
      <c r="AS178" s="179">
        <f t="shared" ca="1" si="422"/>
        <v>1411.2192283179463</v>
      </c>
      <c r="AT178" s="179">
        <f t="shared" ca="1" si="423"/>
        <v>1138.0692283179465</v>
      </c>
      <c r="AU178" s="181">
        <f t="shared" ca="1" si="424"/>
        <v>4.8764326774476361</v>
      </c>
      <c r="AV178" s="80"/>
      <c r="AW178" s="181">
        <f t="shared" si="425"/>
        <v>1424.082318105299</v>
      </c>
      <c r="AX178" s="181">
        <f t="shared" si="426"/>
        <v>1150.9323181052991</v>
      </c>
      <c r="AY178" s="181">
        <f t="shared" ca="1" si="427"/>
        <v>1441.3893220161476</v>
      </c>
      <c r="AZ178" s="181">
        <f t="shared" ca="1" si="428"/>
        <v>1168.2393220161475</v>
      </c>
      <c r="BA178" s="181">
        <f t="shared" ca="1" si="429"/>
        <v>6.0396141681314051</v>
      </c>
      <c r="BB178" s="181"/>
      <c r="BC178" s="181">
        <f t="shared" si="430"/>
        <v>1411.1094842949765</v>
      </c>
      <c r="BD178" s="181">
        <f t="shared" si="431"/>
        <v>3.8179611054947826</v>
      </c>
      <c r="BE178" s="181">
        <f t="shared" si="432"/>
        <v>1137.9594842949764</v>
      </c>
      <c r="BF178" s="181"/>
      <c r="BG178" s="181">
        <f t="shared" ca="1" si="433"/>
        <v>6.2605100171791861</v>
      </c>
      <c r="BH178" s="181">
        <f t="shared" ca="1" si="434"/>
        <v>9.0509654916398059</v>
      </c>
      <c r="BI178" s="181">
        <f t="shared" ca="1" si="435"/>
        <v>1120.8527043793665</v>
      </c>
      <c r="BJ178" s="181">
        <f t="shared" ca="1" si="436"/>
        <v>1148.2417117815871</v>
      </c>
      <c r="BK178" s="181">
        <f t="shared" ca="1" si="437"/>
        <v>1148.2417117815871</v>
      </c>
      <c r="BL178" s="181"/>
      <c r="BM178" s="181">
        <f t="shared" si="438"/>
        <v>1132.3813526320387</v>
      </c>
      <c r="BN178" s="180"/>
      <c r="BO178" s="182">
        <f t="shared" ca="1" si="439"/>
        <v>0.82104640152117747</v>
      </c>
      <c r="BP178" s="182">
        <f t="shared" ca="1" si="440"/>
        <v>0.74680241986273099</v>
      </c>
      <c r="BQ178" s="182">
        <f t="shared" ca="1" si="441"/>
        <v>7.0552921346691458E-2</v>
      </c>
      <c r="BR178" s="182">
        <f t="shared" ca="1" si="442"/>
        <v>1.2799016970292839E-2</v>
      </c>
      <c r="BS178" s="182">
        <f t="shared" ca="1" si="443"/>
        <v>1.77309165524265E-2</v>
      </c>
      <c r="BT178" s="182">
        <f t="shared" ca="1" si="444"/>
        <v>7.6290874883798376E-2</v>
      </c>
      <c r="BU178" s="182">
        <f t="shared" si="445"/>
        <v>0.32699407506955769</v>
      </c>
      <c r="BV178" s="181">
        <f t="shared" ca="1" si="446"/>
        <v>1.2511702246854979</v>
      </c>
      <c r="BW178" s="180"/>
      <c r="BX178" s="182">
        <f t="shared" si="447"/>
        <v>0.79873713231346832</v>
      </c>
      <c r="BY178" s="182">
        <f t="shared" si="448"/>
        <v>6.8021858196659624E-2</v>
      </c>
      <c r="BZ178" s="182">
        <f t="shared" si="449"/>
        <v>4.9857990795405628E-2</v>
      </c>
      <c r="CA178" s="182">
        <f t="shared" si="450"/>
        <v>2.9862206082901487E-2</v>
      </c>
      <c r="CB178" s="182">
        <f t="shared" si="451"/>
        <v>0.10698285942481096</v>
      </c>
      <c r="CC178" s="182">
        <f t="shared" si="452"/>
        <v>1.0598911813103446E-4</v>
      </c>
      <c r="CD178" s="182">
        <f t="shared" si="453"/>
        <v>1.053568035931377</v>
      </c>
      <c r="CE178" s="182">
        <f t="shared" si="454"/>
        <v>0.44242218119221538</v>
      </c>
      <c r="CF178" s="180"/>
      <c r="CG178" s="181">
        <f t="shared" ca="1" si="455"/>
        <v>5.445148092024283</v>
      </c>
      <c r="CH178" s="181">
        <f t="shared" ca="1" si="456"/>
        <v>3.7206964066614354</v>
      </c>
      <c r="CI178" s="181">
        <f t="shared" ca="1" si="457"/>
        <v>11.619665160809088</v>
      </c>
      <c r="CJ178" s="181">
        <f t="shared" ca="1" si="458"/>
        <v>1034.8315892233477</v>
      </c>
      <c r="CK178" s="183">
        <f t="shared" ca="1" si="459"/>
        <v>0.27264099882131648</v>
      </c>
      <c r="CL178" s="79"/>
      <c r="CM178" s="181">
        <f t="shared" si="460"/>
        <v>-0.19506864709937533</v>
      </c>
      <c r="CN178" s="181">
        <f t="shared" si="461"/>
        <v>-0.74907056320203058</v>
      </c>
      <c r="CO178" s="181">
        <f t="shared" ca="1" si="462"/>
        <v>402.79900502690737</v>
      </c>
      <c r="CP178" s="184"/>
      <c r="CQ178" s="80">
        <f t="shared" si="463"/>
        <v>0.83136849370042654</v>
      </c>
      <c r="CR178" s="80">
        <f t="shared" si="464"/>
        <v>2.0967836195880014E-2</v>
      </c>
      <c r="CS178" s="80">
        <f t="shared" si="465"/>
        <v>0.34008304356671959</v>
      </c>
      <c r="CT178" s="80">
        <f t="shared" si="466"/>
        <v>0.11723626357445445</v>
      </c>
      <c r="CU178" s="80">
        <f t="shared" si="467"/>
        <v>2.289524560375949E-3</v>
      </c>
      <c r="CV178" s="80">
        <f t="shared" si="468"/>
        <v>0.11207500155572754</v>
      </c>
      <c r="CW178" s="80">
        <f t="shared" si="469"/>
        <v>0.19006521112644345</v>
      </c>
      <c r="CX178" s="80">
        <f t="shared" si="470"/>
        <v>0.12381667416981995</v>
      </c>
      <c r="CY178" s="80">
        <f t="shared" si="471"/>
        <v>4.3105107568704851E-2</v>
      </c>
      <c r="CZ178" s="80">
        <f t="shared" si="472"/>
        <v>7.7467715185910039E-3</v>
      </c>
      <c r="DA178" s="80">
        <f t="shared" si="473"/>
        <v>1.153327131946567E-2</v>
      </c>
      <c r="DB178" s="80">
        <f t="shared" si="474"/>
        <v>1.8002871988566087</v>
      </c>
      <c r="DC178" s="80"/>
      <c r="DD178" s="80">
        <f t="shared" si="475"/>
        <v>0.4617977032933645</v>
      </c>
      <c r="DE178" s="80">
        <f t="shared" si="476"/>
        <v>1.1646939560086314E-2</v>
      </c>
      <c r="DF178" s="80">
        <f t="shared" si="477"/>
        <v>0.18890488350009477</v>
      </c>
      <c r="DG178" s="80">
        <f t="shared" si="478"/>
        <v>6.5120867186587272E-2</v>
      </c>
      <c r="DH178" s="80">
        <f t="shared" si="479"/>
        <v>1.271755174302224E-3</v>
      </c>
      <c r="DI178" s="80">
        <f t="shared" si="480"/>
        <v>6.225395682805953E-2</v>
      </c>
      <c r="DJ178" s="80">
        <f t="shared" si="481"/>
        <v>0.10557493895816007</v>
      </c>
      <c r="DK178" s="80">
        <f t="shared" si="482"/>
        <v>6.8776067645461181E-2</v>
      </c>
      <c r="DL178" s="80">
        <f t="shared" si="483"/>
        <v>2.3943461685491958E-2</v>
      </c>
      <c r="DM178" s="80">
        <f t="shared" si="484"/>
        <v>4.3030753779236463E-3</v>
      </c>
      <c r="DN178" s="80">
        <f t="shared" si="485"/>
        <v>6.4063507904686739E-3</v>
      </c>
      <c r="DO178" s="80">
        <f t="shared" si="486"/>
        <v>1.0000000000000002</v>
      </c>
      <c r="DP178" s="80">
        <f t="shared" si="487"/>
        <v>48.874616557586734</v>
      </c>
      <c r="DQ178" s="80">
        <f t="shared" si="488"/>
        <v>0.7543834246217398</v>
      </c>
      <c r="DR178" s="80">
        <f t="shared" si="489"/>
        <v>2.2146051267670521E-2</v>
      </c>
      <c r="DS178" s="80">
        <f t="shared" si="490"/>
        <v>7.4636380576887248E-2</v>
      </c>
      <c r="DT178" s="80">
        <f t="shared" si="491"/>
        <v>0.12850330705505078</v>
      </c>
      <c r="DU178" s="80">
        <f t="shared" si="492"/>
        <v>2.0341850220264319E-3</v>
      </c>
      <c r="DV178" s="80">
        <f t="shared" si="493"/>
        <v>0.27766695447643436</v>
      </c>
      <c r="DW178" s="80">
        <f t="shared" si="494"/>
        <v>0.41525284695795456</v>
      </c>
      <c r="DX178" s="80">
        <f t="shared" si="495"/>
        <v>6.4876917789763932E-3</v>
      </c>
      <c r="DY178" s="80">
        <f t="shared" si="496"/>
        <v>0</v>
      </c>
      <c r="DZ178" s="80">
        <f t="shared" si="497"/>
        <v>4.6053176945516461E-5</v>
      </c>
      <c r="EA178" s="80">
        <f t="shared" si="498"/>
        <v>1.6811568949336857</v>
      </c>
      <c r="EB178" s="80"/>
      <c r="EC178" s="80">
        <f t="shared" si="499"/>
        <v>1.5087668492434796</v>
      </c>
      <c r="ED178" s="80">
        <f t="shared" si="500"/>
        <v>4.4292102535341042E-2</v>
      </c>
      <c r="EE178" s="80">
        <f t="shared" si="501"/>
        <v>0.22390914173066173</v>
      </c>
      <c r="EF178" s="80">
        <f t="shared" si="502"/>
        <v>0.12850330705505078</v>
      </c>
      <c r="EG178" s="80">
        <f t="shared" si="503"/>
        <v>2.0341850220264319E-3</v>
      </c>
      <c r="EH178" s="80">
        <f t="shared" si="504"/>
        <v>0.27766695447643436</v>
      </c>
      <c r="EI178" s="80">
        <f t="shared" si="505"/>
        <v>0.41525284695795456</v>
      </c>
      <c r="EJ178" s="80">
        <f t="shared" si="506"/>
        <v>6.4876917789763932E-3</v>
      </c>
      <c r="EK178" s="80">
        <f t="shared" si="507"/>
        <v>0</v>
      </c>
      <c r="EL178" s="80">
        <f t="shared" si="508"/>
        <v>1.3815953083654939E-4</v>
      </c>
      <c r="EM178" s="80">
        <f t="shared" si="509"/>
        <v>2.6070512383307616</v>
      </c>
      <c r="EN178" s="80">
        <f t="shared" si="510"/>
        <v>2.3014507393578003</v>
      </c>
      <c r="EO178" s="80"/>
      <c r="EP178" s="80">
        <f t="shared" si="511"/>
        <v>1.7361762903549725</v>
      </c>
      <c r="EQ178" s="80">
        <f t="shared" si="512"/>
        <v>5.0968046063836071E-2</v>
      </c>
      <c r="ER178" s="80">
        <f t="shared" si="513"/>
        <v>0.26382370964502755</v>
      </c>
      <c r="ES178" s="80">
        <f t="shared" si="514"/>
        <v>7.9720196878307115E-2</v>
      </c>
      <c r="ET178" s="80">
        <f t="shared" si="515"/>
        <v>0.34354390652333466</v>
      </c>
      <c r="EU178" s="80">
        <f t="shared" si="516"/>
        <v>0.29574403103176905</v>
      </c>
      <c r="EV178" s="80">
        <f t="shared" si="517"/>
        <v>4.681576622933295E-3</v>
      </c>
      <c r="EW178" s="80">
        <f t="shared" si="518"/>
        <v>0.63903681767501852</v>
      </c>
      <c r="EX178" s="80">
        <f t="shared" si="519"/>
        <v>0.95568397165181607</v>
      </c>
      <c r="EY178" s="80">
        <f t="shared" si="520"/>
        <v>2.9862206082901487E-2</v>
      </c>
      <c r="EZ178" s="80">
        <f t="shared" si="521"/>
        <v>0</v>
      </c>
      <c r="FA178" s="80">
        <f t="shared" si="522"/>
        <v>2.1197823626206892E-4</v>
      </c>
      <c r="FB178" s="80">
        <f t="shared" si="523"/>
        <v>4.0559088242428434</v>
      </c>
      <c r="FC178" s="80">
        <f t="shared" si="524"/>
        <v>0.11181764848568769</v>
      </c>
      <c r="FD178" s="80">
        <f t="shared" si="525"/>
        <v>0.16541444100123925</v>
      </c>
      <c r="FE178" s="80">
        <f t="shared" si="526"/>
        <v>2.9862206082901487E-2</v>
      </c>
      <c r="FF178" s="80">
        <f t="shared" si="527"/>
        <v>4.9857990795405628E-2</v>
      </c>
      <c r="FG178" s="80">
        <f t="shared" si="528"/>
        <v>0.10698285942481096</v>
      </c>
      <c r="FH178" s="80">
        <f t="shared" si="529"/>
        <v>1.0598911813103446E-4</v>
      </c>
      <c r="FI178" s="184">
        <f t="shared" si="530"/>
        <v>0.79873713231346832</v>
      </c>
      <c r="FJ178" s="80">
        <f t="shared" si="531"/>
        <v>6.8021858196659624E-2</v>
      </c>
      <c r="FK178" s="80">
        <f t="shared" si="532"/>
        <v>1.053568035931377</v>
      </c>
      <c r="FL178" s="80">
        <f t="shared" si="533"/>
        <v>0.79873713231346832</v>
      </c>
      <c r="FM178" s="80">
        <f t="shared" si="534"/>
        <v>2.3775062032351144</v>
      </c>
      <c r="FN178" s="80">
        <f t="shared" si="535"/>
        <v>-3.2519825498911041</v>
      </c>
      <c r="FO178" s="80">
        <f t="shared" si="536"/>
        <v>-3.2519825498911041</v>
      </c>
      <c r="FP178" s="80">
        <f t="shared" si="537"/>
        <v>0.48874616557586731</v>
      </c>
      <c r="FQ178" s="185">
        <f t="shared" ca="1" si="538"/>
        <v>1441.3893220161476</v>
      </c>
      <c r="FR178" s="185">
        <f t="shared" ca="1" si="539"/>
        <v>6.0396141681314051</v>
      </c>
      <c r="FS178" s="80">
        <f t="shared" ca="1" si="540"/>
        <v>0.14413893220161475</v>
      </c>
      <c r="FT178" s="184">
        <f t="shared" ca="1" si="541"/>
        <v>-1.5100639598246031</v>
      </c>
      <c r="FU178" s="184">
        <f t="shared" ca="1" si="542"/>
        <v>5.6806762713543471</v>
      </c>
      <c r="FV178" s="80">
        <f t="shared" si="543"/>
        <v>175.72262690564133</v>
      </c>
      <c r="FW178" s="80">
        <f t="shared" si="544"/>
        <v>1.1753717525216636E-2</v>
      </c>
      <c r="FX178" s="184">
        <f t="shared" si="545"/>
        <v>68.362206880798539</v>
      </c>
      <c r="FY178" s="184">
        <f t="shared" si="546"/>
        <v>314.6438982468556</v>
      </c>
      <c r="FZ178" s="184">
        <f t="shared" si="547"/>
        <v>1.6611494615586205E-3</v>
      </c>
      <c r="GA178" s="184">
        <f t="shared" si="548"/>
        <v>0.44242218119221538</v>
      </c>
      <c r="GB178" s="80">
        <f t="shared" si="549"/>
        <v>0.99022775435765087</v>
      </c>
      <c r="GC178" s="80">
        <f t="shared" si="550"/>
        <v>0.24271786966409292</v>
      </c>
      <c r="GD178" s="80">
        <f t="shared" si="551"/>
        <v>0.13702973594528645</v>
      </c>
      <c r="GE178" s="80">
        <f t="shared" si="552"/>
        <v>0.86931175705785679</v>
      </c>
      <c r="GF178" s="80">
        <f t="shared" si="553"/>
        <v>-4.6348556836756982E-2</v>
      </c>
      <c r="GG178" s="80">
        <f t="shared" si="554"/>
        <v>0.18392638254608135</v>
      </c>
      <c r="GH178" s="80">
        <f t="shared" si="555"/>
        <v>0.86297026405471355</v>
      </c>
      <c r="GI178" s="80">
        <f t="shared" si="556"/>
        <v>0.27992658633379086</v>
      </c>
      <c r="GJ178" s="80">
        <f t="shared" si="557"/>
        <v>-1.7973737903489828E-3</v>
      </c>
      <c r="GK178" s="80">
        <f t="shared" si="558"/>
        <v>4.6906585906062188E-3</v>
      </c>
      <c r="GL178" s="80">
        <f t="shared" si="559"/>
        <v>4.6906585906062188E-3</v>
      </c>
      <c r="GM178" s="80">
        <f t="shared" si="560"/>
        <v>0.17923572395547513</v>
      </c>
      <c r="GN178" s="80">
        <f t="shared" si="561"/>
        <v>5.0815870517429123E-3</v>
      </c>
      <c r="GO178" s="80">
        <f t="shared" si="562"/>
        <v>0.63395523062327563</v>
      </c>
      <c r="GP178" s="80">
        <f t="shared" si="563"/>
        <v>0.95568397165181607</v>
      </c>
      <c r="GQ178" s="80">
        <f t="shared" si="564"/>
        <v>2.9862206082901487E-2</v>
      </c>
      <c r="GR178" s="80">
        <f t="shared" si="565"/>
        <v>441.51121483618738</v>
      </c>
      <c r="GS178" s="80">
        <f t="shared" si="566"/>
        <v>11.695598713436468</v>
      </c>
      <c r="GT178" s="80">
        <f t="shared" si="567"/>
        <v>2.4055035642136167</v>
      </c>
      <c r="GU178" s="80">
        <f t="shared" si="568"/>
        <v>9.8926334078284979E-6</v>
      </c>
      <c r="GV178" s="80">
        <f t="shared" si="569"/>
        <v>2038.8359047726142</v>
      </c>
      <c r="GW178" s="80">
        <f t="shared" si="570"/>
        <v>-8.6743023532849083E-3</v>
      </c>
      <c r="GX178" s="184">
        <f t="shared" ca="1" si="571"/>
        <v>24.594290160809091</v>
      </c>
      <c r="GY178" s="81" t="e">
        <f>#REF!</f>
        <v>#REF!</v>
      </c>
      <c r="GZ178" s="81" t="e">
        <f>#REF!</f>
        <v>#REF!</v>
      </c>
      <c r="HA178" s="81">
        <f t="shared" si="572"/>
        <v>5.8671749896227876</v>
      </c>
      <c r="HB178" s="81">
        <f t="shared" si="573"/>
        <v>4.7595286485956976</v>
      </c>
      <c r="HC178" s="81" t="e">
        <f t="shared" si="574"/>
        <v>#REF!</v>
      </c>
      <c r="HD178" s="80">
        <f t="shared" si="575"/>
        <v>441.51121483618738</v>
      </c>
      <c r="HE178" s="80">
        <f t="shared" si="576"/>
        <v>11.695598713436468</v>
      </c>
      <c r="HF178" s="81">
        <f t="shared" si="577"/>
        <v>-0.52243496091927</v>
      </c>
      <c r="HG178" s="81"/>
      <c r="HH178" s="82">
        <f t="shared" si="578"/>
        <v>0.18860795916901463</v>
      </c>
      <c r="HI178" s="82">
        <f t="shared" si="579"/>
        <v>0.63903681767501852</v>
      </c>
      <c r="HJ178" s="82">
        <f t="shared" si="580"/>
        <v>2.9862206082901487E-2</v>
      </c>
      <c r="HK178" s="82">
        <f t="shared" si="581"/>
        <v>0</v>
      </c>
      <c r="HL178" s="82">
        <f t="shared" si="582"/>
        <v>8.1955442402786211E-2</v>
      </c>
      <c r="HM178" s="82">
        <f t="shared" si="583"/>
        <v>0</v>
      </c>
      <c r="HN178" s="82">
        <f t="shared" si="584"/>
        <v>0</v>
      </c>
      <c r="HO178" s="82">
        <f t="shared" si="585"/>
        <v>7.9720196878307115E-2</v>
      </c>
      <c r="HP178" s="82">
        <f t="shared" si="586"/>
        <v>0.18186826724224131</v>
      </c>
      <c r="HQ178" s="82">
        <f t="shared" si="587"/>
        <v>0.22788515610309609</v>
      </c>
      <c r="HR178" s="82">
        <f t="shared" si="588"/>
        <v>0.53419557819784258</v>
      </c>
      <c r="HS178" s="82">
        <f t="shared" si="589"/>
        <v>0.15766468380894599</v>
      </c>
      <c r="HT178" s="82">
        <f t="shared" si="590"/>
        <v>1.1160010722072124E-2</v>
      </c>
      <c r="HU178" s="82">
        <f t="shared" si="591"/>
        <v>3.2938115432102886E-3</v>
      </c>
      <c r="HV178" s="82">
        <f t="shared" si="592"/>
        <v>2.9862206082901487E-2</v>
      </c>
      <c r="HW178" s="82"/>
      <c r="HX178" s="186">
        <f t="shared" si="593"/>
        <v>-8.8881216390669629E-7</v>
      </c>
      <c r="HY178" s="186">
        <f t="shared" si="594"/>
        <v>1.7884272565984726E-12</v>
      </c>
      <c r="HZ178" s="186">
        <f t="shared" si="595"/>
        <v>2.6722649023457179E-5</v>
      </c>
      <c r="IA178" s="186">
        <f t="shared" si="596"/>
        <v>7.3371876455667123E-9</v>
      </c>
      <c r="IB178" s="82">
        <f t="shared" si="597"/>
        <v>2.4055035642136167</v>
      </c>
      <c r="IC178" s="82" t="e">
        <f t="shared" ca="1" si="598"/>
        <v>#REF!</v>
      </c>
      <c r="ID178" s="82" t="e">
        <f ca="1">ID$8+ID$9*IE178+ID$10*#REF!+ID$11*EW178/(EW178+EU178)</f>
        <v>#REF!</v>
      </c>
      <c r="IE178" s="82" t="e">
        <f t="shared" ca="1" si="599"/>
        <v>#REF!</v>
      </c>
      <c r="IF178" s="82" t="e">
        <f ca="1">IF$8+IF$9*IE178+IF$10*#REF!+IF$11*(EW178/(EW178+EU178))</f>
        <v>#REF!</v>
      </c>
      <c r="IG178" s="82" t="e">
        <f t="shared" ca="1" si="600"/>
        <v>#REF!</v>
      </c>
      <c r="IH178" s="184">
        <f t="shared" si="601"/>
        <v>1.1753717525216636E-2</v>
      </c>
      <c r="II178" s="187">
        <f t="shared" si="602"/>
        <v>-25</v>
      </c>
      <c r="IJ178" s="187"/>
      <c r="IK178" s="82">
        <f t="shared" si="603"/>
        <v>2.0683704839395767</v>
      </c>
      <c r="IL178" s="187">
        <f t="shared" si="604"/>
        <v>2038.8359047726142</v>
      </c>
      <c r="IM178" s="186">
        <f t="shared" si="605"/>
        <v>1.1484822122895335E-5</v>
      </c>
    </row>
    <row r="179" spans="1:247" ht="14" x14ac:dyDescent="0.2">
      <c r="A179" s="189" t="s">
        <v>234</v>
      </c>
      <c r="F179" s="193">
        <v>49.952193986044534</v>
      </c>
      <c r="G179" s="193">
        <v>1.6748855939234604</v>
      </c>
      <c r="H179" s="193">
        <v>17.337603602553148</v>
      </c>
      <c r="I179" s="193">
        <v>8.4230034872756843</v>
      </c>
      <c r="J179" s="193">
        <v>0.16241314850166888</v>
      </c>
      <c r="K179" s="193">
        <v>4.5171156927026654</v>
      </c>
      <c r="L179" s="193">
        <v>10.658362870422019</v>
      </c>
      <c r="M179" s="193">
        <v>3.8370106333519272</v>
      </c>
      <c r="N179" s="193">
        <v>2.0301643562708609</v>
      </c>
      <c r="O179" s="193">
        <v>0.58874766331854955</v>
      </c>
      <c r="P179" s="193">
        <v>0.81849896563549951</v>
      </c>
      <c r="Q179" s="194">
        <v>1.5</v>
      </c>
      <c r="R179" s="176">
        <f t="shared" ca="1" si="411"/>
        <v>9.8048986189953524</v>
      </c>
      <c r="T179" s="4">
        <v>45.404000000000003</v>
      </c>
      <c r="U179" s="4">
        <v>1.6133</v>
      </c>
      <c r="V179" s="4">
        <v>7.2088999999999999</v>
      </c>
      <c r="W179" s="4">
        <v>8.5799000000000003</v>
      </c>
      <c r="X179" s="4">
        <v>0.10050000000000001</v>
      </c>
      <c r="Y179" s="4">
        <v>11.6913</v>
      </c>
      <c r="Z179" s="4">
        <v>23.4666</v>
      </c>
      <c r="AA179" s="4">
        <v>0.374</v>
      </c>
      <c r="AB179" s="4">
        <v>8.6999999999999994E-3</v>
      </c>
      <c r="AC179" s="4">
        <v>2.3300000000000001E-2</v>
      </c>
      <c r="AE179" s="177">
        <f t="shared" ca="1" si="412"/>
        <v>1387.0836918469249</v>
      </c>
      <c r="AF179" s="178">
        <f t="shared" ca="1" si="413"/>
        <v>1113.9336918469248</v>
      </c>
      <c r="AG179" s="178">
        <f t="shared" ca="1" si="414"/>
        <v>5.3238596632393325</v>
      </c>
      <c r="AH179" s="175"/>
      <c r="AI179" s="179">
        <f t="shared" ca="1" si="415"/>
        <v>1435.9997529946193</v>
      </c>
      <c r="AJ179" s="179">
        <f t="shared" ca="1" si="416"/>
        <v>5.4676879329301764</v>
      </c>
      <c r="AK179" s="179"/>
      <c r="AL179" s="179">
        <f t="shared" si="417"/>
        <v>1406.4618374940694</v>
      </c>
      <c r="AM179" s="179">
        <f t="shared" si="418"/>
        <v>3.4019716249797525</v>
      </c>
      <c r="AN179" s="180"/>
      <c r="AO179" s="179">
        <f t="shared" ca="1" si="419"/>
        <v>1375.9784050139415</v>
      </c>
      <c r="AP179" s="179">
        <f t="shared" ca="1" si="420"/>
        <v>1102.8284050139414</v>
      </c>
      <c r="AQ179" s="179">
        <f t="shared" ca="1" si="421"/>
        <v>3.1688375430006959</v>
      </c>
      <c r="AR179" s="179"/>
      <c r="AS179" s="179">
        <f t="shared" ca="1" si="422"/>
        <v>1406.5273439778548</v>
      </c>
      <c r="AT179" s="179">
        <f t="shared" ca="1" si="423"/>
        <v>1133.3773439778547</v>
      </c>
      <c r="AU179" s="181">
        <f t="shared" ca="1" si="424"/>
        <v>4.3388785802618335</v>
      </c>
      <c r="AV179" s="80"/>
      <c r="AW179" s="181">
        <f t="shared" si="425"/>
        <v>1419.2870255116334</v>
      </c>
      <c r="AX179" s="181">
        <f t="shared" si="426"/>
        <v>1146.1370255116335</v>
      </c>
      <c r="AY179" s="181">
        <f t="shared" ca="1" si="427"/>
        <v>1435.9997529946193</v>
      </c>
      <c r="AZ179" s="181">
        <f t="shared" ca="1" si="428"/>
        <v>1162.8497529946194</v>
      </c>
      <c r="BA179" s="181">
        <f t="shared" ca="1" si="429"/>
        <v>5.4676879329301764</v>
      </c>
      <c r="BB179" s="181"/>
      <c r="BC179" s="181">
        <f t="shared" si="430"/>
        <v>1406.4618374940694</v>
      </c>
      <c r="BD179" s="181">
        <f t="shared" si="431"/>
        <v>3.4019716249797525</v>
      </c>
      <c r="BE179" s="181">
        <f t="shared" si="432"/>
        <v>1133.3118374940696</v>
      </c>
      <c r="BF179" s="181"/>
      <c r="BG179" s="181">
        <f t="shared" ca="1" si="433"/>
        <v>5.706127808294708</v>
      </c>
      <c r="BH179" s="181">
        <f t="shared" ca="1" si="434"/>
        <v>8.6187068734579775</v>
      </c>
      <c r="BI179" s="181">
        <f t="shared" ca="1" si="435"/>
        <v>1113.6289345721211</v>
      </c>
      <c r="BJ179" s="181">
        <f t="shared" ca="1" si="436"/>
        <v>1143.2366526437095</v>
      </c>
      <c r="BK179" s="181">
        <f t="shared" ca="1" si="437"/>
        <v>1143.2366526437095</v>
      </c>
      <c r="BL179" s="181"/>
      <c r="BM179" s="181">
        <f t="shared" si="438"/>
        <v>1130.2561222450008</v>
      </c>
      <c r="BN179" s="180"/>
      <c r="BO179" s="182">
        <f t="shared" ca="1" si="439"/>
        <v>0.83903990632625003</v>
      </c>
      <c r="BP179" s="182">
        <f t="shared" ca="1" si="440"/>
        <v>0.76194139842808106</v>
      </c>
      <c r="BQ179" s="182">
        <f t="shared" ca="1" si="441"/>
        <v>6.4578293997227976E-2</v>
      </c>
      <c r="BR179" s="182">
        <f t="shared" ca="1" si="442"/>
        <v>1.1593444554278569E-2</v>
      </c>
      <c r="BS179" s="182">
        <f t="shared" ca="1" si="443"/>
        <v>1.7729319649145439E-2</v>
      </c>
      <c r="BT179" s="182">
        <f t="shared" ca="1" si="444"/>
        <v>7.9955049102948969E-2</v>
      </c>
      <c r="BU179" s="182">
        <f t="shared" si="445"/>
        <v>0.32699407506955769</v>
      </c>
      <c r="BV179" s="181">
        <f t="shared" ca="1" si="446"/>
        <v>1.2627915808012398</v>
      </c>
      <c r="BW179" s="180"/>
      <c r="BX179" s="182">
        <f t="shared" si="447"/>
        <v>0.81616676752920425</v>
      </c>
      <c r="BY179" s="182">
        <f t="shared" si="448"/>
        <v>6.4445294972358902E-2</v>
      </c>
      <c r="BZ179" s="182">
        <f t="shared" si="449"/>
        <v>4.2474794632279433E-2</v>
      </c>
      <c r="CA179" s="182">
        <f t="shared" si="450"/>
        <v>2.7852695046138746E-2</v>
      </c>
      <c r="CB179" s="182">
        <f t="shared" si="451"/>
        <v>0.1067703951981358</v>
      </c>
      <c r="CC179" s="182">
        <f t="shared" si="452"/>
        <v>3.5377485897178991E-4</v>
      </c>
      <c r="CD179" s="182">
        <f t="shared" si="453"/>
        <v>1.058063722237089</v>
      </c>
      <c r="CE179" s="182">
        <f t="shared" si="454"/>
        <v>0.3935624493944338</v>
      </c>
      <c r="CF179" s="180"/>
      <c r="CG179" s="181">
        <f t="shared" ca="1" si="455"/>
        <v>4.3959195282100154</v>
      </c>
      <c r="CH179" s="181">
        <f t="shared" ca="1" si="456"/>
        <v>2.8791525675820751</v>
      </c>
      <c r="CI179" s="181">
        <f t="shared" ca="1" si="457"/>
        <v>11.088466577668683</v>
      </c>
      <c r="CJ179" s="181">
        <f t="shared" ca="1" si="458"/>
        <v>979.41978311798505</v>
      </c>
      <c r="CK179" s="183">
        <f t="shared" ca="1" si="459"/>
        <v>0.27142337309494685</v>
      </c>
      <c r="CL179" s="79"/>
      <c r="CM179" s="181">
        <f t="shared" si="460"/>
        <v>-0.29325526463653673</v>
      </c>
      <c r="CN179" s="181">
        <f t="shared" si="461"/>
        <v>-0.84831869821451367</v>
      </c>
      <c r="CO179" s="181">
        <f t="shared" ca="1" si="462"/>
        <v>270.11514281048346</v>
      </c>
      <c r="CP179" s="184"/>
      <c r="CQ179" s="80">
        <f t="shared" si="463"/>
        <v>0.83136849370042654</v>
      </c>
      <c r="CR179" s="80">
        <f t="shared" si="464"/>
        <v>2.0967836195880014E-2</v>
      </c>
      <c r="CS179" s="80">
        <f t="shared" si="465"/>
        <v>0.34008304356671959</v>
      </c>
      <c r="CT179" s="80">
        <f t="shared" si="466"/>
        <v>0.11723626357445445</v>
      </c>
      <c r="CU179" s="80">
        <f t="shared" si="467"/>
        <v>2.289524560375949E-3</v>
      </c>
      <c r="CV179" s="80">
        <f t="shared" si="468"/>
        <v>0.11207500155572754</v>
      </c>
      <c r="CW179" s="80">
        <f t="shared" si="469"/>
        <v>0.19006521112644345</v>
      </c>
      <c r="CX179" s="80">
        <f t="shared" si="470"/>
        <v>0.12381667416981995</v>
      </c>
      <c r="CY179" s="80">
        <f t="shared" si="471"/>
        <v>4.3105107568704851E-2</v>
      </c>
      <c r="CZ179" s="80">
        <f t="shared" si="472"/>
        <v>7.7467715185910039E-3</v>
      </c>
      <c r="DA179" s="80">
        <f t="shared" si="473"/>
        <v>1.153327131946567E-2</v>
      </c>
      <c r="DB179" s="80">
        <f t="shared" si="474"/>
        <v>1.8002871988566087</v>
      </c>
      <c r="DC179" s="80"/>
      <c r="DD179" s="80">
        <f t="shared" si="475"/>
        <v>0.4617977032933645</v>
      </c>
      <c r="DE179" s="80">
        <f t="shared" si="476"/>
        <v>1.1646939560086314E-2</v>
      </c>
      <c r="DF179" s="80">
        <f t="shared" si="477"/>
        <v>0.18890488350009477</v>
      </c>
      <c r="DG179" s="80">
        <f t="shared" si="478"/>
        <v>6.5120867186587272E-2</v>
      </c>
      <c r="DH179" s="80">
        <f t="shared" si="479"/>
        <v>1.271755174302224E-3</v>
      </c>
      <c r="DI179" s="80">
        <f t="shared" si="480"/>
        <v>6.225395682805953E-2</v>
      </c>
      <c r="DJ179" s="80">
        <f t="shared" si="481"/>
        <v>0.10557493895816007</v>
      </c>
      <c r="DK179" s="80">
        <f t="shared" si="482"/>
        <v>6.8776067645461181E-2</v>
      </c>
      <c r="DL179" s="80">
        <f t="shared" si="483"/>
        <v>2.3943461685491958E-2</v>
      </c>
      <c r="DM179" s="80">
        <f t="shared" si="484"/>
        <v>4.3030753779236463E-3</v>
      </c>
      <c r="DN179" s="80">
        <f t="shared" si="485"/>
        <v>6.4063507904686739E-3</v>
      </c>
      <c r="DO179" s="80">
        <f t="shared" si="486"/>
        <v>1.0000000000000002</v>
      </c>
      <c r="DP179" s="80">
        <f t="shared" si="487"/>
        <v>48.874616557586734</v>
      </c>
      <c r="DQ179" s="80">
        <f t="shared" si="488"/>
        <v>0.75567161471465927</v>
      </c>
      <c r="DR179" s="80">
        <f t="shared" si="489"/>
        <v>2.0196848225060966E-2</v>
      </c>
      <c r="DS179" s="80">
        <f t="shared" si="490"/>
        <v>7.0702523513892571E-2</v>
      </c>
      <c r="DT179" s="80">
        <f t="shared" si="491"/>
        <v>0.11942004053091039</v>
      </c>
      <c r="DU179" s="80">
        <f t="shared" si="492"/>
        <v>1.416740088105727E-3</v>
      </c>
      <c r="DV179" s="80">
        <f t="shared" si="493"/>
        <v>0.2900750290290886</v>
      </c>
      <c r="DW179" s="80">
        <f t="shared" si="494"/>
        <v>0.41846804595077519</v>
      </c>
      <c r="DX179" s="80">
        <f t="shared" si="495"/>
        <v>6.0343116770384753E-3</v>
      </c>
      <c r="DY179" s="80">
        <f t="shared" si="496"/>
        <v>9.2360609792347873E-5</v>
      </c>
      <c r="DZ179" s="80">
        <f t="shared" si="497"/>
        <v>1.5329128897579051E-4</v>
      </c>
      <c r="EA179" s="80">
        <f t="shared" si="498"/>
        <v>1.6822308056282997</v>
      </c>
      <c r="EB179" s="80"/>
      <c r="EC179" s="80">
        <f t="shared" si="499"/>
        <v>1.5113432294293185</v>
      </c>
      <c r="ED179" s="80">
        <f t="shared" si="500"/>
        <v>4.0393696450121933E-2</v>
      </c>
      <c r="EE179" s="80">
        <f t="shared" si="501"/>
        <v>0.21210757054167773</v>
      </c>
      <c r="EF179" s="80">
        <f t="shared" si="502"/>
        <v>0.11942004053091039</v>
      </c>
      <c r="EG179" s="80">
        <f t="shared" si="503"/>
        <v>1.416740088105727E-3</v>
      </c>
      <c r="EH179" s="80">
        <f t="shared" si="504"/>
        <v>0.2900750290290886</v>
      </c>
      <c r="EI179" s="80">
        <f t="shared" si="505"/>
        <v>0.41846804595077519</v>
      </c>
      <c r="EJ179" s="80">
        <f t="shared" si="506"/>
        <v>6.0343116770384753E-3</v>
      </c>
      <c r="EK179" s="80">
        <f t="shared" si="507"/>
        <v>9.2360609792347873E-5</v>
      </c>
      <c r="EL179" s="80">
        <f t="shared" si="508"/>
        <v>4.5987386692737154E-4</v>
      </c>
      <c r="EM179" s="80">
        <f t="shared" si="509"/>
        <v>2.5998108981737564</v>
      </c>
      <c r="EN179" s="80">
        <f t="shared" si="510"/>
        <v>2.3078601617581938</v>
      </c>
      <c r="EO179" s="80"/>
      <c r="EP179" s="80">
        <f t="shared" si="511"/>
        <v>1.743984414971449</v>
      </c>
      <c r="EQ179" s="80">
        <f t="shared" si="512"/>
        <v>4.6611501411694893E-2</v>
      </c>
      <c r="ER179" s="80">
        <f t="shared" si="513"/>
        <v>0.25601558502855104</v>
      </c>
      <c r="ES179" s="80">
        <f t="shared" si="514"/>
        <v>7.0327489678418176E-2</v>
      </c>
      <c r="ET179" s="80">
        <f t="shared" si="515"/>
        <v>0.32634307470696922</v>
      </c>
      <c r="EU179" s="80">
        <f t="shared" si="516"/>
        <v>0.27560475405683693</v>
      </c>
      <c r="EV179" s="80">
        <f t="shared" si="517"/>
        <v>3.2696380089050009E-3</v>
      </c>
      <c r="EW179" s="80">
        <f t="shared" si="518"/>
        <v>0.66945260341708512</v>
      </c>
      <c r="EX179" s="80">
        <f t="shared" si="519"/>
        <v>0.9657657322185913</v>
      </c>
      <c r="EY179" s="80">
        <f t="shared" si="520"/>
        <v>2.7852695046138746E-2</v>
      </c>
      <c r="EZ179" s="80">
        <f t="shared" si="521"/>
        <v>4.2631074371090677E-4</v>
      </c>
      <c r="FA179" s="80">
        <f t="shared" si="522"/>
        <v>7.0754971794357983E-4</v>
      </c>
      <c r="FB179" s="80">
        <f t="shared" si="523"/>
        <v>4.0600182742993249</v>
      </c>
      <c r="FC179" s="80">
        <f t="shared" si="524"/>
        <v>0.11961023785493824</v>
      </c>
      <c r="FD179" s="80">
        <f t="shared" si="525"/>
        <v>0.17739311572832683</v>
      </c>
      <c r="FE179" s="80">
        <f t="shared" si="526"/>
        <v>2.7852695046138746E-2</v>
      </c>
      <c r="FF179" s="80">
        <f t="shared" si="527"/>
        <v>4.2474794632279433E-2</v>
      </c>
      <c r="FG179" s="80">
        <f t="shared" si="528"/>
        <v>0.1067703951981358</v>
      </c>
      <c r="FH179" s="80">
        <f t="shared" si="529"/>
        <v>3.5377485897178991E-4</v>
      </c>
      <c r="FI179" s="184">
        <f t="shared" si="530"/>
        <v>0.81616676752920425</v>
      </c>
      <c r="FJ179" s="80">
        <f t="shared" si="531"/>
        <v>6.4445294972358902E-2</v>
      </c>
      <c r="FK179" s="80">
        <f t="shared" si="532"/>
        <v>1.058063722237089</v>
      </c>
      <c r="FL179" s="80">
        <f t="shared" si="533"/>
        <v>0.81616676752920425</v>
      </c>
      <c r="FM179" s="80">
        <f t="shared" si="534"/>
        <v>2.3078422647292132</v>
      </c>
      <c r="FN179" s="80">
        <f t="shared" si="535"/>
        <v>-3.3432332986697846</v>
      </c>
      <c r="FO179" s="80">
        <f t="shared" si="536"/>
        <v>-3.3432332986697846</v>
      </c>
      <c r="FP179" s="80">
        <f t="shared" si="537"/>
        <v>0.48874616557586731</v>
      </c>
      <c r="FQ179" s="185">
        <f t="shared" ca="1" si="538"/>
        <v>1435.9997529946193</v>
      </c>
      <c r="FR179" s="185">
        <f t="shared" ca="1" si="539"/>
        <v>5.4676879329301764</v>
      </c>
      <c r="FS179" s="80">
        <f t="shared" ca="1" si="540"/>
        <v>0.14359997529946192</v>
      </c>
      <c r="FT179" s="184">
        <f t="shared" ca="1" si="541"/>
        <v>-1.433638095342628</v>
      </c>
      <c r="FU179" s="184">
        <f t="shared" ca="1" si="542"/>
        <v>5.6793637507538399</v>
      </c>
      <c r="FV179" s="80">
        <f t="shared" si="543"/>
        <v>174.92713312668639</v>
      </c>
      <c r="FW179" s="80">
        <f t="shared" si="544"/>
        <v>4.8972214709126945E-3</v>
      </c>
      <c r="FX179" s="184">
        <f t="shared" si="545"/>
        <v>70.837245816115257</v>
      </c>
      <c r="FY179" s="184">
        <f t="shared" si="546"/>
        <v>314.15627365829448</v>
      </c>
      <c r="FZ179" s="184">
        <f t="shared" si="547"/>
        <v>1.6611494615586205E-3</v>
      </c>
      <c r="GA179" s="184">
        <f t="shared" si="548"/>
        <v>0.3935624493944338</v>
      </c>
      <c r="GB179" s="80">
        <f t="shared" si="549"/>
        <v>0.99688806527363505</v>
      </c>
      <c r="GC179" s="80">
        <f t="shared" si="550"/>
        <v>0.23725677866299488</v>
      </c>
      <c r="GD179" s="80">
        <f t="shared" si="551"/>
        <v>0.13711541866677374</v>
      </c>
      <c r="GE179" s="80">
        <f t="shared" si="552"/>
        <v>0.88306100890988692</v>
      </c>
      <c r="GF179" s="80">
        <f t="shared" si="553"/>
        <v>-5.7613889290903053E-2</v>
      </c>
      <c r="GG179" s="80">
        <f t="shared" si="554"/>
        <v>0.15599451620189869</v>
      </c>
      <c r="GH179" s="80">
        <f t="shared" si="555"/>
        <v>0.86288458133322621</v>
      </c>
      <c r="GI179" s="80">
        <f t="shared" si="556"/>
        <v>0.25047203069048973</v>
      </c>
      <c r="GJ179" s="80">
        <f t="shared" si="557"/>
        <v>-4.854447520911885E-4</v>
      </c>
      <c r="GK179" s="80">
        <f t="shared" si="558"/>
        <v>1.4335566979677768E-3</v>
      </c>
      <c r="GL179" s="80">
        <f t="shared" si="559"/>
        <v>1.4335566979677768E-3</v>
      </c>
      <c r="GM179" s="80">
        <f t="shared" si="560"/>
        <v>0.15456095950393092</v>
      </c>
      <c r="GN179" s="80">
        <f t="shared" si="561"/>
        <v>1.6783780283971743E-3</v>
      </c>
      <c r="GO179" s="80">
        <f t="shared" si="562"/>
        <v>0.66777422538868791</v>
      </c>
      <c r="GP179" s="80">
        <f t="shared" si="563"/>
        <v>0.9657657322185913</v>
      </c>
      <c r="GQ179" s="80">
        <f t="shared" si="564"/>
        <v>2.7852695046138746E-2</v>
      </c>
      <c r="GR179" s="80">
        <f t="shared" si="565"/>
        <v>441.5206672372081</v>
      </c>
      <c r="GS179" s="80">
        <f t="shared" si="566"/>
        <v>11.70274619077661</v>
      </c>
      <c r="GT179" s="80">
        <f t="shared" si="567"/>
        <v>2.4030522071859171</v>
      </c>
      <c r="GU179" s="80">
        <f t="shared" si="568"/>
        <v>9.8825522020520841E-6</v>
      </c>
      <c r="GV179" s="80">
        <f t="shared" si="569"/>
        <v>2035.5760273523517</v>
      </c>
      <c r="GW179" s="80">
        <f t="shared" si="570"/>
        <v>-8.670761663274882E-3</v>
      </c>
      <c r="GX179" s="184">
        <f t="shared" ca="1" si="571"/>
        <v>24.063091577668686</v>
      </c>
      <c r="GY179" s="81" t="e">
        <f>#REF!</f>
        <v>#REF!</v>
      </c>
      <c r="GZ179" s="81" t="e">
        <f>#REF!</f>
        <v>#REF!</v>
      </c>
      <c r="HA179" s="81">
        <f t="shared" si="572"/>
        <v>5.8671749896227876</v>
      </c>
      <c r="HB179" s="81">
        <f t="shared" si="573"/>
        <v>4.7595286485956976</v>
      </c>
      <c r="HC179" s="81" t="e">
        <f t="shared" si="574"/>
        <v>#REF!</v>
      </c>
      <c r="HD179" s="80">
        <f t="shared" si="575"/>
        <v>441.5206672372081</v>
      </c>
      <c r="HE179" s="80">
        <f t="shared" si="576"/>
        <v>11.70274619077661</v>
      </c>
      <c r="HF179" s="81">
        <f t="shared" si="577"/>
        <v>-0.6497575634617192</v>
      </c>
      <c r="HG179" s="81"/>
      <c r="HH179" s="82">
        <f t="shared" si="578"/>
        <v>0.1592641542108037</v>
      </c>
      <c r="HI179" s="82">
        <f t="shared" si="579"/>
        <v>0.66945260341708512</v>
      </c>
      <c r="HJ179" s="82">
        <f t="shared" si="580"/>
        <v>2.7852695046138746E-2</v>
      </c>
      <c r="HK179" s="82">
        <f t="shared" si="581"/>
        <v>0</v>
      </c>
      <c r="HL179" s="82">
        <f t="shared" si="582"/>
        <v>9.1757542808799497E-2</v>
      </c>
      <c r="HM179" s="82">
        <f t="shared" si="583"/>
        <v>0</v>
      </c>
      <c r="HN179" s="82">
        <f t="shared" si="584"/>
        <v>0</v>
      </c>
      <c r="HO179" s="82">
        <f t="shared" si="585"/>
        <v>7.0327489678418176E-2</v>
      </c>
      <c r="HP179" s="82">
        <f t="shared" si="586"/>
        <v>0.16425804221975154</v>
      </c>
      <c r="HQ179" s="82">
        <f t="shared" si="587"/>
        <v>0.19218165041899229</v>
      </c>
      <c r="HR179" s="82">
        <f t="shared" si="588"/>
        <v>0.57334919251793559</v>
      </c>
      <c r="HS179" s="82">
        <f t="shared" si="589"/>
        <v>0.13640095467210464</v>
      </c>
      <c r="HT179" s="82">
        <f t="shared" si="590"/>
        <v>5.1551515547370464E-3</v>
      </c>
      <c r="HU179" s="82">
        <f t="shared" si="591"/>
        <v>1.2264211805330502E-3</v>
      </c>
      <c r="HV179" s="82">
        <f t="shared" si="592"/>
        <v>2.7852695046138746E-2</v>
      </c>
      <c r="HW179" s="82"/>
      <c r="HX179" s="186">
        <f t="shared" si="593"/>
        <v>-8.8702171552112022E-7</v>
      </c>
      <c r="HY179" s="186">
        <f t="shared" si="594"/>
        <v>1.7993016225141366E-12</v>
      </c>
      <c r="HZ179" s="186">
        <f t="shared" si="595"/>
        <v>2.6717250265518919E-5</v>
      </c>
      <c r="IA179" s="186">
        <f t="shared" si="596"/>
        <v>7.3777107529867585E-9</v>
      </c>
      <c r="IB179" s="82">
        <f t="shared" si="597"/>
        <v>2.4030522071859171</v>
      </c>
      <c r="IC179" s="82" t="e">
        <f t="shared" ca="1" si="598"/>
        <v>#REF!</v>
      </c>
      <c r="ID179" s="82" t="e">
        <f ca="1">ID$8+ID$9*IE179+ID$10*#REF!+ID$11*EW179/(EW179+EU179)</f>
        <v>#REF!</v>
      </c>
      <c r="IE179" s="82" t="e">
        <f t="shared" ca="1" si="599"/>
        <v>#REF!</v>
      </c>
      <c r="IF179" s="82" t="e">
        <f ca="1">IF$8+IF$9*IE179+IF$10*#REF!+IF$11*(EW179/(EW179+EU179))</f>
        <v>#REF!</v>
      </c>
      <c r="IG179" s="82" t="e">
        <f t="shared" ca="1" si="600"/>
        <v>#REF!</v>
      </c>
      <c r="IH179" s="184">
        <f t="shared" si="601"/>
        <v>4.8972214709126945E-3</v>
      </c>
      <c r="II179" s="187">
        <f t="shared" si="602"/>
        <v>-25</v>
      </c>
      <c r="IJ179" s="187"/>
      <c r="IK179" s="82">
        <f t="shared" si="603"/>
        <v>2.068770814145398</v>
      </c>
      <c r="IL179" s="187">
        <f t="shared" si="604"/>
        <v>2035.5760273523517</v>
      </c>
      <c r="IM179" s="186">
        <f t="shared" si="605"/>
        <v>1.149826373059722E-5</v>
      </c>
    </row>
    <row r="180" spans="1:247" ht="14" x14ac:dyDescent="0.2">
      <c r="A180" s="189" t="s">
        <v>234</v>
      </c>
      <c r="F180" s="193">
        <v>49.952193986044534</v>
      </c>
      <c r="G180" s="193">
        <v>1.6748855939234604</v>
      </c>
      <c r="H180" s="193">
        <v>17.337603602553148</v>
      </c>
      <c r="I180" s="193">
        <v>8.4230034872756843</v>
      </c>
      <c r="J180" s="193">
        <v>0.16241314850166888</v>
      </c>
      <c r="K180" s="193">
        <v>4.5171156927026654</v>
      </c>
      <c r="L180" s="193">
        <v>10.658362870422019</v>
      </c>
      <c r="M180" s="193">
        <v>3.8370106333519272</v>
      </c>
      <c r="N180" s="193">
        <v>2.0301643562708609</v>
      </c>
      <c r="O180" s="193">
        <v>0.58874766331854955</v>
      </c>
      <c r="P180" s="193">
        <v>0.81849896563549951</v>
      </c>
      <c r="Q180" s="194">
        <v>1.5</v>
      </c>
      <c r="R180" s="176">
        <f t="shared" ca="1" si="411"/>
        <v>7.180764943635638</v>
      </c>
      <c r="T180" s="4">
        <v>46.913699999999999</v>
      </c>
      <c r="U180" s="4">
        <v>1.5366</v>
      </c>
      <c r="V180" s="4">
        <v>5.9612999999999996</v>
      </c>
      <c r="W180" s="4">
        <v>6.8693999999999997</v>
      </c>
      <c r="X180" s="4">
        <v>0.1118</v>
      </c>
      <c r="Y180" s="4">
        <v>13.4094</v>
      </c>
      <c r="Z180" s="4">
        <v>23.159099999999999</v>
      </c>
      <c r="AA180" s="4">
        <v>0.28029999999999999</v>
      </c>
      <c r="AB180" s="4">
        <v>4.8999999999999998E-3</v>
      </c>
      <c r="AC180" s="4">
        <v>0.23</v>
      </c>
      <c r="AE180" s="177">
        <f t="shared" ca="1" si="412"/>
        <v>1378.1124476236294</v>
      </c>
      <c r="AF180" s="178">
        <f t="shared" ca="1" si="413"/>
        <v>1104.9624476236295</v>
      </c>
      <c r="AG180" s="178">
        <f t="shared" ca="1" si="414"/>
        <v>3.6278386119875514</v>
      </c>
      <c r="AH180" s="175"/>
      <c r="AI180" s="179">
        <f t="shared" ca="1" si="415"/>
        <v>1417.0209112373275</v>
      </c>
      <c r="AJ180" s="179">
        <f t="shared" ca="1" si="416"/>
        <v>3.1986944579273766</v>
      </c>
      <c r="AK180" s="179"/>
      <c r="AL180" s="179">
        <f t="shared" si="417"/>
        <v>1394.8590545532325</v>
      </c>
      <c r="AM180" s="179">
        <f t="shared" si="418"/>
        <v>1.7779746903768028</v>
      </c>
      <c r="AN180" s="180"/>
      <c r="AO180" s="179">
        <f t="shared" ca="1" si="419"/>
        <v>1366.3429924595087</v>
      </c>
      <c r="AP180" s="179">
        <f t="shared" ca="1" si="420"/>
        <v>1093.1929924595088</v>
      </c>
      <c r="AQ180" s="179">
        <f t="shared" ca="1" si="421"/>
        <v>1.3128534836960162</v>
      </c>
      <c r="AR180" s="179"/>
      <c r="AS180" s="179">
        <f t="shared" ca="1" si="422"/>
        <v>1386.8431321738133</v>
      </c>
      <c r="AT180" s="179">
        <f t="shared" ca="1" si="423"/>
        <v>1113.6931321738134</v>
      </c>
      <c r="AU180" s="181">
        <f t="shared" ca="1" si="424"/>
        <v>2.0757104514455333</v>
      </c>
      <c r="AV180" s="80"/>
      <c r="AW180" s="181">
        <f t="shared" si="425"/>
        <v>1403.7823120984642</v>
      </c>
      <c r="AX180" s="181">
        <f t="shared" si="426"/>
        <v>1130.6323120984644</v>
      </c>
      <c r="AY180" s="181">
        <f t="shared" ca="1" si="427"/>
        <v>1417.0209112373275</v>
      </c>
      <c r="AZ180" s="181">
        <f t="shared" ca="1" si="428"/>
        <v>1143.8709112373276</v>
      </c>
      <c r="BA180" s="181">
        <f t="shared" ca="1" si="429"/>
        <v>3.1986944579273766</v>
      </c>
      <c r="BB180" s="181"/>
      <c r="BC180" s="181">
        <f t="shared" si="430"/>
        <v>1394.8590545532325</v>
      </c>
      <c r="BD180" s="181">
        <f t="shared" si="431"/>
        <v>1.7779746903768028</v>
      </c>
      <c r="BE180" s="181">
        <f t="shared" si="432"/>
        <v>1121.7090545532324</v>
      </c>
      <c r="BF180" s="181"/>
      <c r="BG180" s="181">
        <f t="shared" ca="1" si="433"/>
        <v>3.6965160199250069</v>
      </c>
      <c r="BH180" s="181">
        <f t="shared" ca="1" si="434"/>
        <v>6.2530673037966213</v>
      </c>
      <c r="BI180" s="181">
        <f t="shared" ca="1" si="435"/>
        <v>1102.1600881493637</v>
      </c>
      <c r="BJ180" s="181">
        <f t="shared" ca="1" si="436"/>
        <v>1123.4460315646434</v>
      </c>
      <c r="BK180" s="181">
        <f t="shared" ca="1" si="437"/>
        <v>1123.4460315646434</v>
      </c>
      <c r="BL180" s="181"/>
      <c r="BM180" s="181">
        <f t="shared" si="438"/>
        <v>1122.0205150287006</v>
      </c>
      <c r="BN180" s="180"/>
      <c r="BO180" s="182">
        <f t="shared" ca="1" si="439"/>
        <v>0.85419496669901174</v>
      </c>
      <c r="BP180" s="182">
        <f t="shared" ca="1" si="440"/>
        <v>0.80565643987600988</v>
      </c>
      <c r="BQ180" s="182">
        <f t="shared" ca="1" si="441"/>
        <v>6.5687047191857167E-2</v>
      </c>
      <c r="BR180" s="182">
        <f t="shared" ca="1" si="442"/>
        <v>1.1406188491925935E-2</v>
      </c>
      <c r="BS180" s="182">
        <f t="shared" ca="1" si="443"/>
        <v>1.7722663684677169E-2</v>
      </c>
      <c r="BT180" s="182">
        <f t="shared" ca="1" si="444"/>
        <v>8.0567630994751754E-2</v>
      </c>
      <c r="BU180" s="182">
        <f t="shared" si="445"/>
        <v>0.32699407506955769</v>
      </c>
      <c r="BV180" s="181">
        <f t="shared" ca="1" si="446"/>
        <v>1.3080340453087795</v>
      </c>
      <c r="BW180" s="180"/>
      <c r="BX180" s="182">
        <f t="shared" si="447"/>
        <v>0.81644078357822758</v>
      </c>
      <c r="BY180" s="182">
        <f t="shared" si="448"/>
        <v>8.0824892484259447E-2</v>
      </c>
      <c r="BZ180" s="182">
        <f t="shared" si="449"/>
        <v>2.938123432130299E-2</v>
      </c>
      <c r="CA180" s="182">
        <f t="shared" si="450"/>
        <v>2.0654970301019232E-2</v>
      </c>
      <c r="CB180" s="182">
        <f t="shared" si="451"/>
        <v>9.3803875620620272E-2</v>
      </c>
      <c r="CC180" s="182">
        <f t="shared" si="452"/>
        <v>3.4554509823607779E-3</v>
      </c>
      <c r="CD180" s="182">
        <f t="shared" si="453"/>
        <v>1.0445612072877903</v>
      </c>
      <c r="CE180" s="182">
        <f t="shared" si="454"/>
        <v>0.27472848627822111</v>
      </c>
      <c r="CF180" s="180"/>
      <c r="CG180" s="181">
        <f t="shared" ca="1" si="455"/>
        <v>2.1142651209997894</v>
      </c>
      <c r="CH180" s="181">
        <f t="shared" ca="1" si="456"/>
        <v>1.0254882619291763</v>
      </c>
      <c r="CI180" s="181">
        <f t="shared" ca="1" si="457"/>
        <v>8.6480105523793682</v>
      </c>
      <c r="CJ180" s="181">
        <f t="shared" ca="1" si="458"/>
        <v>1088.7297241938518</v>
      </c>
      <c r="CK180" s="183">
        <f t="shared" ca="1" si="459"/>
        <v>0.2671063404885573</v>
      </c>
      <c r="CL180" s="79"/>
      <c r="CM180" s="181">
        <f t="shared" si="460"/>
        <v>-0.12232751222708471</v>
      </c>
      <c r="CN180" s="181">
        <f t="shared" si="461"/>
        <v>-0.59044024794703054</v>
      </c>
      <c r="CO180" s="181">
        <f t="shared" ca="1" si="462"/>
        <v>600.26701347989808</v>
      </c>
      <c r="CP180" s="184"/>
      <c r="CQ180" s="80">
        <f t="shared" si="463"/>
        <v>0.83136849370042654</v>
      </c>
      <c r="CR180" s="80">
        <f t="shared" si="464"/>
        <v>2.0967836195880014E-2</v>
      </c>
      <c r="CS180" s="80">
        <f t="shared" si="465"/>
        <v>0.34008304356671959</v>
      </c>
      <c r="CT180" s="80">
        <f t="shared" si="466"/>
        <v>0.11723626357445445</v>
      </c>
      <c r="CU180" s="80">
        <f t="shared" si="467"/>
        <v>2.289524560375949E-3</v>
      </c>
      <c r="CV180" s="80">
        <f t="shared" si="468"/>
        <v>0.11207500155572754</v>
      </c>
      <c r="CW180" s="80">
        <f t="shared" si="469"/>
        <v>0.19006521112644345</v>
      </c>
      <c r="CX180" s="80">
        <f t="shared" si="470"/>
        <v>0.12381667416981995</v>
      </c>
      <c r="CY180" s="80">
        <f t="shared" si="471"/>
        <v>4.3105107568704851E-2</v>
      </c>
      <c r="CZ180" s="80">
        <f t="shared" si="472"/>
        <v>7.7467715185910039E-3</v>
      </c>
      <c r="DA180" s="80">
        <f t="shared" si="473"/>
        <v>1.153327131946567E-2</v>
      </c>
      <c r="DB180" s="80">
        <f t="shared" si="474"/>
        <v>1.8002871988566087</v>
      </c>
      <c r="DC180" s="80"/>
      <c r="DD180" s="80">
        <f t="shared" si="475"/>
        <v>0.4617977032933645</v>
      </c>
      <c r="DE180" s="80">
        <f t="shared" si="476"/>
        <v>1.1646939560086314E-2</v>
      </c>
      <c r="DF180" s="80">
        <f t="shared" si="477"/>
        <v>0.18890488350009477</v>
      </c>
      <c r="DG180" s="80">
        <f t="shared" si="478"/>
        <v>6.5120867186587272E-2</v>
      </c>
      <c r="DH180" s="80">
        <f t="shared" si="479"/>
        <v>1.271755174302224E-3</v>
      </c>
      <c r="DI180" s="80">
        <f t="shared" si="480"/>
        <v>6.225395682805953E-2</v>
      </c>
      <c r="DJ180" s="80">
        <f t="shared" si="481"/>
        <v>0.10557493895816007</v>
      </c>
      <c r="DK180" s="80">
        <f t="shared" si="482"/>
        <v>6.8776067645461181E-2</v>
      </c>
      <c r="DL180" s="80">
        <f t="shared" si="483"/>
        <v>2.3943461685491958E-2</v>
      </c>
      <c r="DM180" s="80">
        <f t="shared" si="484"/>
        <v>4.3030753779236463E-3</v>
      </c>
      <c r="DN180" s="80">
        <f t="shared" si="485"/>
        <v>6.4063507904686739E-3</v>
      </c>
      <c r="DO180" s="80">
        <f t="shared" si="486"/>
        <v>1.0000000000000002</v>
      </c>
      <c r="DP180" s="80">
        <f t="shared" si="487"/>
        <v>48.874616557586734</v>
      </c>
      <c r="DQ180" s="80">
        <f t="shared" si="488"/>
        <v>0.78079797883973012</v>
      </c>
      <c r="DR180" s="80">
        <f t="shared" si="489"/>
        <v>1.9236643514925111E-2</v>
      </c>
      <c r="DS180" s="80">
        <f t="shared" si="490"/>
        <v>5.8466472474769764E-2</v>
      </c>
      <c r="DT180" s="80">
        <f t="shared" si="491"/>
        <v>9.5612306253340454E-2</v>
      </c>
      <c r="DU180" s="80">
        <f t="shared" si="492"/>
        <v>1.5760352422907488E-3</v>
      </c>
      <c r="DV180" s="80">
        <f t="shared" si="493"/>
        <v>0.33270312918688777</v>
      </c>
      <c r="DW180" s="80">
        <f t="shared" si="494"/>
        <v>0.41298455349213764</v>
      </c>
      <c r="DX180" s="80">
        <f t="shared" si="495"/>
        <v>4.5225068531387289E-3</v>
      </c>
      <c r="DY180" s="80">
        <f t="shared" si="496"/>
        <v>5.2019194020977539E-5</v>
      </c>
      <c r="DZ180" s="80">
        <f t="shared" si="497"/>
        <v>1.5131758139241124E-3</v>
      </c>
      <c r="EA180" s="80">
        <f t="shared" si="498"/>
        <v>1.7074648208651657</v>
      </c>
      <c r="EB180" s="80"/>
      <c r="EC180" s="80">
        <f t="shared" si="499"/>
        <v>1.5615959576794602</v>
      </c>
      <c r="ED180" s="80">
        <f t="shared" si="500"/>
        <v>3.8473287029850221E-2</v>
      </c>
      <c r="EE180" s="80">
        <f t="shared" si="501"/>
        <v>0.17539941742430928</v>
      </c>
      <c r="EF180" s="80">
        <f t="shared" si="502"/>
        <v>9.5612306253340454E-2</v>
      </c>
      <c r="EG180" s="80">
        <f t="shared" si="503"/>
        <v>1.5760352422907488E-3</v>
      </c>
      <c r="EH180" s="80">
        <f t="shared" si="504"/>
        <v>0.33270312918688777</v>
      </c>
      <c r="EI180" s="80">
        <f t="shared" si="505"/>
        <v>0.41298455349213764</v>
      </c>
      <c r="EJ180" s="80">
        <f t="shared" si="506"/>
        <v>4.5225068531387289E-3</v>
      </c>
      <c r="EK180" s="80">
        <f t="shared" si="507"/>
        <v>5.2019194020977539E-5</v>
      </c>
      <c r="EL180" s="80">
        <f t="shared" si="508"/>
        <v>4.5395274417723373E-3</v>
      </c>
      <c r="EM180" s="80">
        <f t="shared" si="509"/>
        <v>2.6274587397972082</v>
      </c>
      <c r="EN180" s="80">
        <f t="shared" si="510"/>
        <v>2.2835753456829129</v>
      </c>
      <c r="EO180" s="80"/>
      <c r="EP180" s="80">
        <f t="shared" si="511"/>
        <v>1.7830110144374565</v>
      </c>
      <c r="EQ180" s="80">
        <f t="shared" si="512"/>
        <v>4.3928324864374077E-2</v>
      </c>
      <c r="ER180" s="80">
        <f t="shared" si="513"/>
        <v>0.21698898556254353</v>
      </c>
      <c r="ES180" s="80">
        <f t="shared" si="514"/>
        <v>5.0036204622322222E-2</v>
      </c>
      <c r="ET180" s="80">
        <f t="shared" si="515"/>
        <v>0.26702519018486576</v>
      </c>
      <c r="EU180" s="80">
        <f t="shared" si="516"/>
        <v>0.21833790530401245</v>
      </c>
      <c r="EV180" s="80">
        <f t="shared" si="517"/>
        <v>3.5989952232225501E-3</v>
      </c>
      <c r="EW180" s="80">
        <f t="shared" si="518"/>
        <v>0.75975266324273405</v>
      </c>
      <c r="EX180" s="80">
        <f t="shared" si="519"/>
        <v>0.94308134450251169</v>
      </c>
      <c r="EY180" s="80">
        <f t="shared" si="520"/>
        <v>2.0654970301019232E-2</v>
      </c>
      <c r="EZ180" s="80">
        <f t="shared" si="521"/>
        <v>2.3757949793720058E-4</v>
      </c>
      <c r="FA180" s="80">
        <f t="shared" si="522"/>
        <v>6.9109019647215558E-3</v>
      </c>
      <c r="FB180" s="80">
        <f t="shared" si="523"/>
        <v>4.0465388895228562</v>
      </c>
      <c r="FC180" s="80">
        <f t="shared" si="524"/>
        <v>9.2840199547770841E-2</v>
      </c>
      <c r="FD180" s="80">
        <f t="shared" si="525"/>
        <v>0.13801094948580328</v>
      </c>
      <c r="FE180" s="80">
        <f t="shared" si="526"/>
        <v>2.0654970301019232E-2</v>
      </c>
      <c r="FF180" s="80">
        <f t="shared" si="527"/>
        <v>2.938123432130299E-2</v>
      </c>
      <c r="FG180" s="80">
        <f t="shared" si="528"/>
        <v>9.3803875620620272E-2</v>
      </c>
      <c r="FH180" s="80">
        <f t="shared" si="529"/>
        <v>3.4554509823607779E-3</v>
      </c>
      <c r="FI180" s="184">
        <f t="shared" si="530"/>
        <v>0.81644078357822758</v>
      </c>
      <c r="FJ180" s="80">
        <f t="shared" si="531"/>
        <v>8.0824892484259447E-2</v>
      </c>
      <c r="FK180" s="80">
        <f t="shared" si="532"/>
        <v>1.0445612072877903</v>
      </c>
      <c r="FL180" s="80">
        <f t="shared" si="533"/>
        <v>0.81644078357822758</v>
      </c>
      <c r="FM180" s="80">
        <f t="shared" si="534"/>
        <v>2.0088685159675412</v>
      </c>
      <c r="FN180" s="80">
        <f t="shared" si="535"/>
        <v>-3.6425427264516967</v>
      </c>
      <c r="FO180" s="80">
        <f t="shared" si="536"/>
        <v>-3.6425427264516967</v>
      </c>
      <c r="FP180" s="80">
        <f t="shared" si="537"/>
        <v>0.48874616557586731</v>
      </c>
      <c r="FQ180" s="185">
        <f t="shared" ca="1" si="538"/>
        <v>1417.0209112373275</v>
      </c>
      <c r="FR180" s="185">
        <f t="shared" ca="1" si="539"/>
        <v>3.1986944579273766</v>
      </c>
      <c r="FS180" s="80">
        <f t="shared" ca="1" si="540"/>
        <v>0.14170209112373275</v>
      </c>
      <c r="FT180" s="184">
        <f t="shared" ca="1" si="541"/>
        <v>-0.69751357540728476</v>
      </c>
      <c r="FU180" s="184">
        <f t="shared" ca="1" si="542"/>
        <v>5.6821327333819784</v>
      </c>
      <c r="FV180" s="80">
        <f t="shared" si="543"/>
        <v>173.26260298993762</v>
      </c>
      <c r="FW180" s="80">
        <f t="shared" si="544"/>
        <v>3.0715341789635458E-2</v>
      </c>
      <c r="FX180" s="184">
        <f t="shared" si="545"/>
        <v>77.67712803647413</v>
      </c>
      <c r="FY180" s="184">
        <f t="shared" si="546"/>
        <v>313.177500771616</v>
      </c>
      <c r="FZ180" s="184">
        <f t="shared" si="547"/>
        <v>1.6611494615586205E-3</v>
      </c>
      <c r="GA180" s="184">
        <f t="shared" si="548"/>
        <v>0.27472848627822111</v>
      </c>
      <c r="GB180" s="80">
        <f t="shared" si="549"/>
        <v>0.96733531002675355</v>
      </c>
      <c r="GC180" s="80">
        <f t="shared" si="550"/>
        <v>0.1937156309991887</v>
      </c>
      <c r="GD180" s="80">
        <f t="shared" si="551"/>
        <v>0.13454779697501515</v>
      </c>
      <c r="GE180" s="80">
        <f t="shared" si="552"/>
        <v>0.9060354705133038</v>
      </c>
      <c r="GF180" s="80">
        <f t="shared" si="553"/>
        <v>-2.0785101514328108E-2</v>
      </c>
      <c r="GG180" s="80">
        <f t="shared" si="554"/>
        <v>0.12549770575624161</v>
      </c>
      <c r="GH180" s="80">
        <f t="shared" si="555"/>
        <v>0.86545220302498482</v>
      </c>
      <c r="GI180" s="80">
        <f t="shared" si="556"/>
        <v>0.25599048073992631</v>
      </c>
      <c r="GJ180" s="80">
        <f t="shared" si="557"/>
        <v>-4.0993436508813394E-3</v>
      </c>
      <c r="GK180" s="80">
        <f t="shared" si="558"/>
        <v>1.1407024966669028E-2</v>
      </c>
      <c r="GL180" s="80">
        <f t="shared" si="559"/>
        <v>1.1407024966669028E-2</v>
      </c>
      <c r="GM180" s="80">
        <f t="shared" si="560"/>
        <v>0.11409068078957259</v>
      </c>
      <c r="GN180" s="80">
        <f t="shared" si="561"/>
        <v>2.1257665006577425E-2</v>
      </c>
      <c r="GO180" s="80">
        <f t="shared" si="562"/>
        <v>0.73849499823615661</v>
      </c>
      <c r="GP180" s="80">
        <f t="shared" si="563"/>
        <v>0.94308134450251169</v>
      </c>
      <c r="GQ180" s="80">
        <f t="shared" si="564"/>
        <v>2.0654970301019232E-2</v>
      </c>
      <c r="GR180" s="80">
        <f t="shared" si="565"/>
        <v>441.02085990892817</v>
      </c>
      <c r="GS180" s="80">
        <f t="shared" si="566"/>
        <v>11.731145378281846</v>
      </c>
      <c r="GT180" s="80">
        <f t="shared" si="567"/>
        <v>2.3302465759133986</v>
      </c>
      <c r="GU180" s="80">
        <f t="shared" si="568"/>
        <v>9.5831390434438504E-6</v>
      </c>
      <c r="GV180" s="80">
        <f t="shared" si="569"/>
        <v>1969.3577780082553</v>
      </c>
      <c r="GW180" s="80">
        <f t="shared" si="570"/>
        <v>-8.4285608447758429E-3</v>
      </c>
      <c r="GX180" s="184">
        <f t="shared" ca="1" si="571"/>
        <v>21.622635552379357</v>
      </c>
      <c r="GY180" s="81" t="e">
        <f>#REF!</f>
        <v>#REF!</v>
      </c>
      <c r="GZ180" s="81" t="e">
        <f>#REF!</f>
        <v>#REF!</v>
      </c>
      <c r="HA180" s="81">
        <f t="shared" si="572"/>
        <v>5.8671749896227876</v>
      </c>
      <c r="HB180" s="81">
        <f t="shared" si="573"/>
        <v>4.7595286485956976</v>
      </c>
      <c r="HC180" s="81" t="e">
        <f t="shared" si="574"/>
        <v>#REF!</v>
      </c>
      <c r="HD180" s="80">
        <f t="shared" si="575"/>
        <v>441.02085990892817</v>
      </c>
      <c r="HE180" s="80">
        <f t="shared" si="576"/>
        <v>11.731145378281846</v>
      </c>
      <c r="HF180" s="81">
        <f t="shared" si="577"/>
        <v>-0.44471701623157855</v>
      </c>
      <c r="HG180" s="81"/>
      <c r="HH180" s="82">
        <f t="shared" si="578"/>
        <v>0.12909670097946416</v>
      </c>
      <c r="HI180" s="82">
        <f t="shared" si="579"/>
        <v>0.75975266324273405</v>
      </c>
      <c r="HJ180" s="82">
        <f t="shared" si="580"/>
        <v>2.0654970301019232E-2</v>
      </c>
      <c r="HK180" s="82">
        <f t="shared" si="581"/>
        <v>0</v>
      </c>
      <c r="HL180" s="82">
        <f t="shared" si="582"/>
        <v>7.2185229246751609E-2</v>
      </c>
      <c r="HM180" s="82">
        <f t="shared" si="583"/>
        <v>0</v>
      </c>
      <c r="HN180" s="82">
        <f t="shared" si="584"/>
        <v>0</v>
      </c>
      <c r="HO180" s="82">
        <f t="shared" si="585"/>
        <v>5.0036204622322222E-2</v>
      </c>
      <c r="HP180" s="82">
        <f t="shared" si="586"/>
        <v>0.14480375631579193</v>
      </c>
      <c r="HQ180" s="82">
        <f t="shared" si="587"/>
        <v>0.14524024674578273</v>
      </c>
      <c r="HR180" s="82">
        <f t="shared" si="588"/>
        <v>0.6206345255672997</v>
      </c>
      <c r="HS180" s="82">
        <f t="shared" si="589"/>
        <v>0.10545783337266841</v>
      </c>
      <c r="HT180" s="82">
        <f t="shared" si="590"/>
        <v>3.0996738610622535E-2</v>
      </c>
      <c r="HU180" s="82">
        <f t="shared" si="591"/>
        <v>5.2669465858465594E-3</v>
      </c>
      <c r="HV180" s="82">
        <f t="shared" si="592"/>
        <v>2.0654970301019232E-2</v>
      </c>
      <c r="HW180" s="82"/>
      <c r="HX180" s="186">
        <f t="shared" si="593"/>
        <v>-8.8025542748107718E-7</v>
      </c>
      <c r="HY180" s="186">
        <f t="shared" si="594"/>
        <v>1.7463731545057919E-12</v>
      </c>
      <c r="HZ180" s="186">
        <f t="shared" si="595"/>
        <v>2.677731288425776E-5</v>
      </c>
      <c r="IA180" s="186">
        <f t="shared" si="596"/>
        <v>7.5101619512250829E-9</v>
      </c>
      <c r="IB180" s="82">
        <f t="shared" si="597"/>
        <v>2.3302465759133986</v>
      </c>
      <c r="IC180" s="82" t="e">
        <f t="shared" ca="1" si="598"/>
        <v>#REF!</v>
      </c>
      <c r="ID180" s="82" t="e">
        <f ca="1">ID$8+ID$9*IE180+ID$10*#REF!+ID$11*EW180/(EW180+EU180)</f>
        <v>#REF!</v>
      </c>
      <c r="IE180" s="82" t="e">
        <f t="shared" ca="1" si="599"/>
        <v>#REF!</v>
      </c>
      <c r="IF180" s="82" t="e">
        <f ca="1">IF$8+IF$9*IE180+IF$10*#REF!+IF$11*(EW180/(EW180+EU180))</f>
        <v>#REF!</v>
      </c>
      <c r="IG180" s="82" t="e">
        <f t="shared" ca="1" si="600"/>
        <v>#REF!</v>
      </c>
      <c r="IH180" s="184">
        <f t="shared" si="601"/>
        <v>3.0715341789635458E-2</v>
      </c>
      <c r="II180" s="187">
        <f t="shared" si="602"/>
        <v>-25</v>
      </c>
      <c r="IJ180" s="187"/>
      <c r="IK180" s="82">
        <f t="shared" si="603"/>
        <v>2.0703614526375662</v>
      </c>
      <c r="IL180" s="187">
        <f t="shared" si="604"/>
        <v>1969.3577780082553</v>
      </c>
      <c r="IM180" s="186">
        <f t="shared" si="605"/>
        <v>1.1897481275408198E-5</v>
      </c>
    </row>
    <row r="181" spans="1:247" ht="14" x14ac:dyDescent="0.2">
      <c r="A181" s="189" t="s">
        <v>234</v>
      </c>
      <c r="F181" s="193">
        <v>49.952193986044534</v>
      </c>
      <c r="G181" s="193">
        <v>1.6748855939234604</v>
      </c>
      <c r="H181" s="193">
        <v>17.337603602553148</v>
      </c>
      <c r="I181" s="193">
        <v>8.4230034872756843</v>
      </c>
      <c r="J181" s="193">
        <v>0.16241314850166888</v>
      </c>
      <c r="K181" s="193">
        <v>4.5171156927026654</v>
      </c>
      <c r="L181" s="193">
        <v>10.658362870422019</v>
      </c>
      <c r="M181" s="193">
        <v>3.8370106333519272</v>
      </c>
      <c r="N181" s="193">
        <v>2.0301643562708609</v>
      </c>
      <c r="O181" s="193">
        <v>0.58874766331854955</v>
      </c>
      <c r="P181" s="193">
        <v>0.81849896563549951</v>
      </c>
      <c r="Q181" s="194">
        <v>1.5</v>
      </c>
      <c r="R181" s="176">
        <f t="shared" ca="1" si="411"/>
        <v>8.5348623220833151</v>
      </c>
      <c r="T181" s="4">
        <v>46.048699999999997</v>
      </c>
      <c r="U181" s="4">
        <v>1.7636000000000001</v>
      </c>
      <c r="V181" s="4">
        <v>6.7085999999999997</v>
      </c>
      <c r="W181" s="4">
        <v>7.5266999999999999</v>
      </c>
      <c r="X181" s="4">
        <v>0.1089</v>
      </c>
      <c r="Y181" s="4">
        <v>13.0769</v>
      </c>
      <c r="Z181" s="4">
        <v>22.7653</v>
      </c>
      <c r="AA181" s="4">
        <v>0.32100000000000001</v>
      </c>
      <c r="AB181" s="4">
        <v>1.29E-2</v>
      </c>
      <c r="AC181" s="4">
        <v>2.3400000000000001E-2</v>
      </c>
      <c r="AE181" s="177">
        <f t="shared" ca="1" si="412"/>
        <v>1394.0547447889423</v>
      </c>
      <c r="AF181" s="178">
        <f t="shared" ca="1" si="413"/>
        <v>1120.9047447889425</v>
      </c>
      <c r="AG181" s="178">
        <f t="shared" ca="1" si="414"/>
        <v>4.6465276805449296</v>
      </c>
      <c r="AH181" s="175"/>
      <c r="AI181" s="179">
        <f t="shared" ca="1" si="415"/>
        <v>1426.9742783484651</v>
      </c>
      <c r="AJ181" s="179">
        <f t="shared" ca="1" si="416"/>
        <v>4.2943540007604382</v>
      </c>
      <c r="AK181" s="179"/>
      <c r="AL181" s="179">
        <f t="shared" si="417"/>
        <v>1402.9572660342451</v>
      </c>
      <c r="AM181" s="179">
        <f t="shared" si="418"/>
        <v>2.576777811156306</v>
      </c>
      <c r="AN181" s="180"/>
      <c r="AO181" s="179">
        <f t="shared" ca="1" si="419"/>
        <v>1383.7235602011567</v>
      </c>
      <c r="AP181" s="179">
        <f t="shared" ca="1" si="420"/>
        <v>1110.5735602011569</v>
      </c>
      <c r="AQ181" s="179">
        <f t="shared" ca="1" si="421"/>
        <v>2.6629135540251125</v>
      </c>
      <c r="AR181" s="179"/>
      <c r="AS181" s="179">
        <f t="shared" ca="1" si="422"/>
        <v>1395.9459927807418</v>
      </c>
      <c r="AT181" s="179">
        <f t="shared" ca="1" si="423"/>
        <v>1122.7959927807419</v>
      </c>
      <c r="AU181" s="181">
        <f t="shared" ca="1" si="424"/>
        <v>3.123950311840697</v>
      </c>
      <c r="AV181" s="80"/>
      <c r="AW181" s="181">
        <f t="shared" si="425"/>
        <v>1412.5827215587146</v>
      </c>
      <c r="AX181" s="181">
        <f t="shared" si="426"/>
        <v>1139.4327215587145</v>
      </c>
      <c r="AY181" s="181">
        <f t="shared" ca="1" si="427"/>
        <v>1426.9742783484651</v>
      </c>
      <c r="AZ181" s="181">
        <f t="shared" ca="1" si="428"/>
        <v>1153.8242783484652</v>
      </c>
      <c r="BA181" s="181">
        <f t="shared" ca="1" si="429"/>
        <v>4.2943540007604382</v>
      </c>
      <c r="BB181" s="181"/>
      <c r="BC181" s="181">
        <f t="shared" si="430"/>
        <v>1402.9572660342451</v>
      </c>
      <c r="BD181" s="181">
        <f t="shared" si="431"/>
        <v>2.576777811156306</v>
      </c>
      <c r="BE181" s="181">
        <f t="shared" si="432"/>
        <v>1129.807266034245</v>
      </c>
      <c r="BF181" s="181"/>
      <c r="BG181" s="181">
        <f t="shared" ca="1" si="433"/>
        <v>4.7355951413858985</v>
      </c>
      <c r="BH181" s="181">
        <f t="shared" ca="1" si="434"/>
        <v>6.9036207835886607</v>
      </c>
      <c r="BI181" s="181">
        <f t="shared" ca="1" si="435"/>
        <v>1118.2274287798732</v>
      </c>
      <c r="BJ181" s="181">
        <f t="shared" ca="1" si="436"/>
        <v>1132.9889954782411</v>
      </c>
      <c r="BK181" s="181">
        <f t="shared" ca="1" si="437"/>
        <v>1132.9889954782411</v>
      </c>
      <c r="BL181" s="181"/>
      <c r="BM181" s="181">
        <f t="shared" si="438"/>
        <v>1126.0592884164307</v>
      </c>
      <c r="BN181" s="180"/>
      <c r="BO181" s="182">
        <f t="shared" ca="1" si="439"/>
        <v>0.80891503413219945</v>
      </c>
      <c r="BP181" s="182">
        <f t="shared" ca="1" si="440"/>
        <v>0.77145064077588466</v>
      </c>
      <c r="BQ181" s="182">
        <f t="shared" ca="1" si="441"/>
        <v>7.3626633833942676E-2</v>
      </c>
      <c r="BR181" s="182">
        <f t="shared" ca="1" si="442"/>
        <v>1.3268126398801417E-2</v>
      </c>
      <c r="BS181" s="182">
        <f t="shared" ca="1" si="443"/>
        <v>1.7725771657639149E-2</v>
      </c>
      <c r="BT181" s="182">
        <f t="shared" ca="1" si="444"/>
        <v>7.4993706917115849E-2</v>
      </c>
      <c r="BU181" s="182">
        <f t="shared" si="445"/>
        <v>0.32699407506955769</v>
      </c>
      <c r="BV181" s="181">
        <f t="shared" ca="1" si="446"/>
        <v>1.2780589546529413</v>
      </c>
      <c r="BW181" s="180"/>
      <c r="BX181" s="182">
        <f t="shared" si="447"/>
        <v>0.79147067010833705</v>
      </c>
      <c r="BY181" s="182">
        <f t="shared" si="448"/>
        <v>9.632560243202487E-2</v>
      </c>
      <c r="BZ181" s="182">
        <f t="shared" si="449"/>
        <v>3.5208260983378224E-2</v>
      </c>
      <c r="CA181" s="182">
        <f t="shared" si="450"/>
        <v>2.3750117670212269E-2</v>
      </c>
      <c r="CB181" s="182">
        <f t="shared" si="451"/>
        <v>0.10377609312357457</v>
      </c>
      <c r="CC181" s="182">
        <f t="shared" si="452"/>
        <v>3.5298155679550438E-4</v>
      </c>
      <c r="CD181" s="182">
        <f t="shared" si="453"/>
        <v>1.0508837258743224</v>
      </c>
      <c r="CE181" s="182">
        <f t="shared" si="454"/>
        <v>0.30866972636723544</v>
      </c>
      <c r="CF181" s="180"/>
      <c r="CG181" s="181">
        <f t="shared" ca="1" si="455"/>
        <v>3.5147995726269983</v>
      </c>
      <c r="CH181" s="181">
        <f t="shared" ca="1" si="456"/>
        <v>1.7028977991486833</v>
      </c>
      <c r="CI181" s="181">
        <f t="shared" ca="1" si="457"/>
        <v>10.108240550325501</v>
      </c>
      <c r="CJ181" s="181">
        <f t="shared" ca="1" si="458"/>
        <v>1098.7318390457772</v>
      </c>
      <c r="CK181" s="183">
        <f t="shared" ca="1" si="459"/>
        <v>0.26937608202470559</v>
      </c>
      <c r="CL181" s="79"/>
      <c r="CM181" s="181">
        <f t="shared" si="460"/>
        <v>0.45563549742575038</v>
      </c>
      <c r="CN181" s="181">
        <f t="shared" si="461"/>
        <v>-9.7568083236456229E-3</v>
      </c>
      <c r="CO181" s="181">
        <f t="shared" ca="1" si="462"/>
        <v>643.31850970121832</v>
      </c>
      <c r="CP181" s="184"/>
      <c r="CQ181" s="80">
        <f t="shared" si="463"/>
        <v>0.83136849370042654</v>
      </c>
      <c r="CR181" s="80">
        <f t="shared" si="464"/>
        <v>2.0967836195880014E-2</v>
      </c>
      <c r="CS181" s="80">
        <f t="shared" si="465"/>
        <v>0.34008304356671959</v>
      </c>
      <c r="CT181" s="80">
        <f t="shared" si="466"/>
        <v>0.11723626357445445</v>
      </c>
      <c r="CU181" s="80">
        <f t="shared" si="467"/>
        <v>2.289524560375949E-3</v>
      </c>
      <c r="CV181" s="80">
        <f t="shared" si="468"/>
        <v>0.11207500155572754</v>
      </c>
      <c r="CW181" s="80">
        <f t="shared" si="469"/>
        <v>0.19006521112644345</v>
      </c>
      <c r="CX181" s="80">
        <f t="shared" si="470"/>
        <v>0.12381667416981995</v>
      </c>
      <c r="CY181" s="80">
        <f t="shared" si="471"/>
        <v>4.3105107568704851E-2</v>
      </c>
      <c r="CZ181" s="80">
        <f t="shared" si="472"/>
        <v>7.7467715185910039E-3</v>
      </c>
      <c r="DA181" s="80">
        <f t="shared" si="473"/>
        <v>1.153327131946567E-2</v>
      </c>
      <c r="DB181" s="80">
        <f t="shared" si="474"/>
        <v>1.8002871988566087</v>
      </c>
      <c r="DC181" s="80"/>
      <c r="DD181" s="80">
        <f t="shared" si="475"/>
        <v>0.4617977032933645</v>
      </c>
      <c r="DE181" s="80">
        <f t="shared" si="476"/>
        <v>1.1646939560086314E-2</v>
      </c>
      <c r="DF181" s="80">
        <f t="shared" si="477"/>
        <v>0.18890488350009477</v>
      </c>
      <c r="DG181" s="80">
        <f t="shared" si="478"/>
        <v>6.5120867186587272E-2</v>
      </c>
      <c r="DH181" s="80">
        <f t="shared" si="479"/>
        <v>1.271755174302224E-3</v>
      </c>
      <c r="DI181" s="80">
        <f t="shared" si="480"/>
        <v>6.225395682805953E-2</v>
      </c>
      <c r="DJ181" s="80">
        <f t="shared" si="481"/>
        <v>0.10557493895816007</v>
      </c>
      <c r="DK181" s="80">
        <f t="shared" si="482"/>
        <v>6.8776067645461181E-2</v>
      </c>
      <c r="DL181" s="80">
        <f t="shared" si="483"/>
        <v>2.3943461685491958E-2</v>
      </c>
      <c r="DM181" s="80">
        <f t="shared" si="484"/>
        <v>4.3030753779236463E-3</v>
      </c>
      <c r="DN181" s="80">
        <f t="shared" si="485"/>
        <v>6.4063507904686739E-3</v>
      </c>
      <c r="DO181" s="80">
        <f t="shared" si="486"/>
        <v>1.0000000000000002</v>
      </c>
      <c r="DP181" s="80">
        <f t="shared" si="487"/>
        <v>48.874616557586734</v>
      </c>
      <c r="DQ181" s="80">
        <f t="shared" si="488"/>
        <v>0.76640153917079834</v>
      </c>
      <c r="DR181" s="80">
        <f t="shared" si="489"/>
        <v>2.2078448850007763E-2</v>
      </c>
      <c r="DS181" s="80">
        <f t="shared" si="490"/>
        <v>6.5795745432076974E-2</v>
      </c>
      <c r="DT181" s="80">
        <f t="shared" si="491"/>
        <v>0.10476099011223944</v>
      </c>
      <c r="DU181" s="80">
        <f t="shared" si="492"/>
        <v>1.5351541850220263E-3</v>
      </c>
      <c r="DV181" s="80">
        <f t="shared" si="493"/>
        <v>0.32445340955329938</v>
      </c>
      <c r="DW181" s="80">
        <f t="shared" si="494"/>
        <v>0.40596211664592152</v>
      </c>
      <c r="DX181" s="80">
        <f t="shared" si="495"/>
        <v>5.1791819474046813E-3</v>
      </c>
      <c r="DY181" s="80">
        <f t="shared" si="496"/>
        <v>1.3694849038175719E-4</v>
      </c>
      <c r="DZ181" s="80">
        <f t="shared" si="497"/>
        <v>1.5394919150358359E-4</v>
      </c>
      <c r="EA181" s="80">
        <f t="shared" si="498"/>
        <v>1.6964574835786554</v>
      </c>
      <c r="EB181" s="80"/>
      <c r="EC181" s="80">
        <f t="shared" si="499"/>
        <v>1.5328030783415967</v>
      </c>
      <c r="ED181" s="80">
        <f t="shared" si="500"/>
        <v>4.4156897700015525E-2</v>
      </c>
      <c r="EE181" s="80">
        <f t="shared" si="501"/>
        <v>0.19738723629623092</v>
      </c>
      <c r="EF181" s="80">
        <f t="shared" si="502"/>
        <v>0.10476099011223944</v>
      </c>
      <c r="EG181" s="80">
        <f t="shared" si="503"/>
        <v>1.5351541850220263E-3</v>
      </c>
      <c r="EH181" s="80">
        <f t="shared" si="504"/>
        <v>0.32445340955329938</v>
      </c>
      <c r="EI181" s="80">
        <f t="shared" si="505"/>
        <v>0.40596211664592152</v>
      </c>
      <c r="EJ181" s="80">
        <f t="shared" si="506"/>
        <v>5.1791819474046813E-3</v>
      </c>
      <c r="EK181" s="80">
        <f t="shared" si="507"/>
        <v>1.3694849038175719E-4</v>
      </c>
      <c r="EL181" s="80">
        <f t="shared" si="508"/>
        <v>4.6184757451075075E-4</v>
      </c>
      <c r="EM181" s="80">
        <f t="shared" si="509"/>
        <v>2.6168368608466226</v>
      </c>
      <c r="EN181" s="80">
        <f t="shared" si="510"/>
        <v>2.292844498551899</v>
      </c>
      <c r="EO181" s="80"/>
      <c r="EP181" s="80">
        <f t="shared" si="511"/>
        <v>1.7572395527694726</v>
      </c>
      <c r="EQ181" s="80">
        <f t="shared" si="512"/>
        <v>5.0622449982299797E-2</v>
      </c>
      <c r="ER181" s="80">
        <f t="shared" si="513"/>
        <v>0.24276044723052737</v>
      </c>
      <c r="ES181" s="80">
        <f t="shared" si="514"/>
        <v>5.8958378653590493E-2</v>
      </c>
      <c r="ET181" s="80">
        <f t="shared" si="515"/>
        <v>0.30171882588411786</v>
      </c>
      <c r="EU181" s="80">
        <f t="shared" si="516"/>
        <v>0.24020065984169808</v>
      </c>
      <c r="EV181" s="80">
        <f t="shared" si="517"/>
        <v>3.519869827556677E-3</v>
      </c>
      <c r="EW181" s="80">
        <f t="shared" si="518"/>
        <v>0.74392121513068865</v>
      </c>
      <c r="EX181" s="80">
        <f t="shared" si="519"/>
        <v>0.93080800577208544</v>
      </c>
      <c r="EY181" s="80">
        <f t="shared" si="520"/>
        <v>2.3750117670212269E-2</v>
      </c>
      <c r="EZ181" s="80">
        <f t="shared" si="521"/>
        <v>6.280031855135993E-4</v>
      </c>
      <c r="FA181" s="80">
        <f t="shared" si="522"/>
        <v>7.0596311359100877E-4</v>
      </c>
      <c r="FB181" s="80">
        <f t="shared" si="523"/>
        <v>4.0531146631772357</v>
      </c>
      <c r="FC181" s="80">
        <f t="shared" si="524"/>
        <v>0.10560132316895855</v>
      </c>
      <c r="FD181" s="80">
        <f t="shared" si="525"/>
        <v>0.15725584176471052</v>
      </c>
      <c r="FE181" s="80">
        <f t="shared" si="526"/>
        <v>2.3750117670212269E-2</v>
      </c>
      <c r="FF181" s="80">
        <f t="shared" si="527"/>
        <v>3.5208260983378224E-2</v>
      </c>
      <c r="FG181" s="80">
        <f t="shared" si="528"/>
        <v>0.10377609312357457</v>
      </c>
      <c r="FH181" s="80">
        <f t="shared" si="529"/>
        <v>3.5298155679550438E-4</v>
      </c>
      <c r="FI181" s="184">
        <f t="shared" si="530"/>
        <v>0.79147067010833705</v>
      </c>
      <c r="FJ181" s="80">
        <f t="shared" si="531"/>
        <v>9.632560243202487E-2</v>
      </c>
      <c r="FK181" s="80">
        <f t="shared" si="532"/>
        <v>1.0508837258743224</v>
      </c>
      <c r="FL181" s="80">
        <f t="shared" si="533"/>
        <v>0.79147067010833705</v>
      </c>
      <c r="FM181" s="80">
        <f t="shared" si="534"/>
        <v>2.1485000179826286</v>
      </c>
      <c r="FN181" s="80">
        <f t="shared" si="535"/>
        <v>-3.4718496619102912</v>
      </c>
      <c r="FO181" s="80">
        <f t="shared" si="536"/>
        <v>-3.4718496619102912</v>
      </c>
      <c r="FP181" s="80">
        <f t="shared" si="537"/>
        <v>0.48874616557586731</v>
      </c>
      <c r="FQ181" s="185">
        <f t="shared" ca="1" si="538"/>
        <v>1426.9742783484651</v>
      </c>
      <c r="FR181" s="185">
        <f t="shared" ca="1" si="539"/>
        <v>4.2943540007604382</v>
      </c>
      <c r="FS181" s="80">
        <f t="shared" ca="1" si="540"/>
        <v>0.14269742783484651</v>
      </c>
      <c r="FT181" s="184">
        <f t="shared" ca="1" si="541"/>
        <v>-0.81816374883883369</v>
      </c>
      <c r="FU181" s="184">
        <f t="shared" ca="1" si="542"/>
        <v>5.6835297078211804</v>
      </c>
      <c r="FV181" s="80">
        <f t="shared" si="543"/>
        <v>173.85917272924036</v>
      </c>
      <c r="FW181" s="80">
        <f t="shared" si="544"/>
        <v>3.7491221262271376E-2</v>
      </c>
      <c r="FX181" s="184">
        <f t="shared" si="545"/>
        <v>75.592386883134992</v>
      </c>
      <c r="FY181" s="184">
        <f t="shared" si="546"/>
        <v>313.434420124952</v>
      </c>
      <c r="FZ181" s="184">
        <f t="shared" si="547"/>
        <v>1.6611494615586205E-3</v>
      </c>
      <c r="GA181" s="184">
        <f t="shared" si="548"/>
        <v>0.30866972636723544</v>
      </c>
      <c r="GB181" s="80">
        <f t="shared" si="549"/>
        <v>0.95807799326985443</v>
      </c>
      <c r="GC181" s="80">
        <f t="shared" si="550"/>
        <v>0.21588811491843984</v>
      </c>
      <c r="GD181" s="80">
        <f t="shared" si="551"/>
        <v>0.13489830393643526</v>
      </c>
      <c r="GE181" s="80">
        <f t="shared" si="552"/>
        <v>0.89041917136410964</v>
      </c>
      <c r="GF181" s="80">
        <f t="shared" si="553"/>
        <v>-1.1898619560681389E-2</v>
      </c>
      <c r="GG181" s="80">
        <f t="shared" si="554"/>
        <v>0.13459933667273954</v>
      </c>
      <c r="GH181" s="80">
        <f t="shared" si="555"/>
        <v>0.86510169606356468</v>
      </c>
      <c r="GI181" s="80">
        <f t="shared" si="556"/>
        <v>0.27121984598083854</v>
      </c>
      <c r="GJ181" s="80">
        <f t="shared" si="557"/>
        <v>-5.642674297867716E-3</v>
      </c>
      <c r="GK181" s="80">
        <f t="shared" si="558"/>
        <v>1.4654990915752812E-2</v>
      </c>
      <c r="GL181" s="80">
        <f t="shared" si="559"/>
        <v>1.4654990915752812E-2</v>
      </c>
      <c r="GM181" s="80">
        <f t="shared" si="560"/>
        <v>0.11994434575698673</v>
      </c>
      <c r="GN181" s="80">
        <f t="shared" si="561"/>
        <v>2.7267015814392753E-2</v>
      </c>
      <c r="GO181" s="80">
        <f t="shared" si="562"/>
        <v>0.71665419931629593</v>
      </c>
      <c r="GP181" s="80">
        <f t="shared" si="563"/>
        <v>0.93080800577208544</v>
      </c>
      <c r="GQ181" s="80">
        <f t="shared" si="564"/>
        <v>2.3750117670212269E-2</v>
      </c>
      <c r="GR181" s="80">
        <f t="shared" si="565"/>
        <v>440.98585594054731</v>
      </c>
      <c r="GS181" s="80">
        <f t="shared" si="566"/>
        <v>11.696034563069283</v>
      </c>
      <c r="GT181" s="80">
        <f t="shared" si="567"/>
        <v>2.3714838848841846</v>
      </c>
      <c r="GU181" s="80">
        <f t="shared" si="568"/>
        <v>9.7527274765862077E-6</v>
      </c>
      <c r="GV181" s="80">
        <f t="shared" si="569"/>
        <v>2009.9306317716052</v>
      </c>
      <c r="GW181" s="80">
        <f t="shared" si="570"/>
        <v>-8.5519901276841365E-3</v>
      </c>
      <c r="GX181" s="184">
        <f t="shared" ca="1" si="571"/>
        <v>23.082865550325504</v>
      </c>
      <c r="GY181" s="81" t="e">
        <f>#REF!</f>
        <v>#REF!</v>
      </c>
      <c r="GZ181" s="81" t="e">
        <f>#REF!</f>
        <v>#REF!</v>
      </c>
      <c r="HA181" s="81">
        <f t="shared" si="572"/>
        <v>5.8671749896227876</v>
      </c>
      <c r="HB181" s="81">
        <f t="shared" si="573"/>
        <v>4.7595286485956976</v>
      </c>
      <c r="HC181" s="81" t="e">
        <f t="shared" si="574"/>
        <v>#REF!</v>
      </c>
      <c r="HD181" s="80">
        <f t="shared" si="575"/>
        <v>440.98585594054731</v>
      </c>
      <c r="HE181" s="80">
        <f t="shared" si="576"/>
        <v>11.696034563069283</v>
      </c>
      <c r="HF181" s="81">
        <f t="shared" si="577"/>
        <v>0.16561336951099292</v>
      </c>
      <c r="HG181" s="81"/>
      <c r="HH181" s="82">
        <f t="shared" si="578"/>
        <v>0.13811920650029622</v>
      </c>
      <c r="HI181" s="82">
        <f t="shared" si="579"/>
        <v>0.74392121513068865</v>
      </c>
      <c r="HJ181" s="82">
        <f t="shared" si="580"/>
        <v>2.3750117670212269E-2</v>
      </c>
      <c r="HK181" s="82">
        <f t="shared" si="581"/>
        <v>0</v>
      </c>
      <c r="HL181" s="82">
        <f t="shared" si="582"/>
        <v>8.1851205498746277E-2</v>
      </c>
      <c r="HM181" s="82">
        <f t="shared" si="583"/>
        <v>0</v>
      </c>
      <c r="HN181" s="82">
        <f t="shared" si="584"/>
        <v>0</v>
      </c>
      <c r="HO181" s="82">
        <f t="shared" si="585"/>
        <v>5.8958378653590493E-2</v>
      </c>
      <c r="HP181" s="82">
        <f t="shared" si="586"/>
        <v>0.16090924173178109</v>
      </c>
      <c r="HQ181" s="82">
        <f t="shared" si="587"/>
        <v>0.15659056332690444</v>
      </c>
      <c r="HR181" s="82">
        <f t="shared" si="588"/>
        <v>0.58030580375383423</v>
      </c>
      <c r="HS181" s="82">
        <f t="shared" si="589"/>
        <v>0.10774175478772384</v>
      </c>
      <c r="HT181" s="82">
        <f t="shared" si="590"/>
        <v>3.8326107508900024E-2</v>
      </c>
      <c r="HU181" s="82">
        <f t="shared" si="591"/>
        <v>7.1157690488022531E-3</v>
      </c>
      <c r="HV181" s="82">
        <f t="shared" si="592"/>
        <v>2.3750117670212269E-2</v>
      </c>
      <c r="HW181" s="82"/>
      <c r="HX181" s="186">
        <f t="shared" si="593"/>
        <v>-8.7953788726111856E-7</v>
      </c>
      <c r="HY181" s="186">
        <f t="shared" si="594"/>
        <v>1.74721097848503E-12</v>
      </c>
      <c r="HZ181" s="186">
        <f t="shared" si="595"/>
        <v>2.6605902474487936E-5</v>
      </c>
      <c r="IA181" s="186">
        <f t="shared" si="596"/>
        <v>7.4070720426450702E-9</v>
      </c>
      <c r="IB181" s="82">
        <f t="shared" si="597"/>
        <v>2.3714838848841846</v>
      </c>
      <c r="IC181" s="82" t="e">
        <f t="shared" ca="1" si="598"/>
        <v>#REF!</v>
      </c>
      <c r="ID181" s="82" t="e">
        <f ca="1">ID$8+ID$9*IE181+ID$10*#REF!+ID$11*EW181/(EW181+EU181)</f>
        <v>#REF!</v>
      </c>
      <c r="IE181" s="82" t="e">
        <f t="shared" ca="1" si="599"/>
        <v>#REF!</v>
      </c>
      <c r="IF181" s="82" t="e">
        <f ca="1">IF$8+IF$9*IE181+IF$10*#REF!+IF$11*(EW181/(EW181+EU181))</f>
        <v>#REF!</v>
      </c>
      <c r="IG181" s="82" t="e">
        <f t="shared" ca="1" si="600"/>
        <v>#REF!</v>
      </c>
      <c r="IH181" s="184">
        <f t="shared" si="601"/>
        <v>3.7491221262271376E-2</v>
      </c>
      <c r="II181" s="187">
        <f t="shared" si="602"/>
        <v>-25</v>
      </c>
      <c r="IJ181" s="187"/>
      <c r="IK181" s="82">
        <f t="shared" si="603"/>
        <v>2.0683948958775105</v>
      </c>
      <c r="IL181" s="187">
        <f t="shared" si="604"/>
        <v>2009.9306317716052</v>
      </c>
      <c r="IM181" s="186">
        <f t="shared" si="605"/>
        <v>1.1671363364551722E-5</v>
      </c>
    </row>
    <row r="182" spans="1:247" ht="14" x14ac:dyDescent="0.2">
      <c r="A182" s="189" t="s">
        <v>234</v>
      </c>
      <c r="F182" s="193">
        <v>49.952193986044534</v>
      </c>
      <c r="G182" s="193">
        <v>1.6748855939234604</v>
      </c>
      <c r="H182" s="193">
        <v>17.337603602553148</v>
      </c>
      <c r="I182" s="193">
        <v>8.4230034872756843</v>
      </c>
      <c r="J182" s="193">
        <v>0.16241314850166888</v>
      </c>
      <c r="K182" s="193">
        <v>4.5171156927026654</v>
      </c>
      <c r="L182" s="193">
        <v>10.658362870422019</v>
      </c>
      <c r="M182" s="193">
        <v>3.8370106333519272</v>
      </c>
      <c r="N182" s="193">
        <v>2.0301643562708609</v>
      </c>
      <c r="O182" s="193">
        <v>0.58874766331854955</v>
      </c>
      <c r="P182" s="193">
        <v>0.81849896563549951</v>
      </c>
      <c r="Q182" s="194">
        <v>1.5</v>
      </c>
      <c r="R182" s="176">
        <f t="shared" ca="1" si="411"/>
        <v>8.879394045916067</v>
      </c>
      <c r="T182" s="4">
        <v>46.4666</v>
      </c>
      <c r="U182" s="4">
        <v>1.6701999999999999</v>
      </c>
      <c r="V182" s="4">
        <v>6.6001000000000003</v>
      </c>
      <c r="W182" s="4">
        <v>7.3513000000000002</v>
      </c>
      <c r="X182" s="4">
        <v>8.0500000000000002E-2</v>
      </c>
      <c r="Y182" s="4">
        <v>13.236700000000001</v>
      </c>
      <c r="Z182" s="4">
        <v>23.012599999999999</v>
      </c>
      <c r="AA182" s="4">
        <v>0.33660000000000001</v>
      </c>
      <c r="AB182" s="4">
        <v>5.5999999999999999E-3</v>
      </c>
      <c r="AC182" s="4">
        <v>2.1100000000000001E-2</v>
      </c>
      <c r="AE182" s="177">
        <f t="shared" ca="1" si="412"/>
        <v>1393.859194203392</v>
      </c>
      <c r="AF182" s="178">
        <f t="shared" ca="1" si="413"/>
        <v>1120.7091942033921</v>
      </c>
      <c r="AG182" s="178">
        <f t="shared" ca="1" si="414"/>
        <v>4.8277147865420158</v>
      </c>
      <c r="AH182" s="175"/>
      <c r="AI182" s="179">
        <f t="shared" ca="1" si="415"/>
        <v>1429.2241264237277</v>
      </c>
      <c r="AJ182" s="179">
        <f t="shared" ca="1" si="416"/>
        <v>4.5982535110243434</v>
      </c>
      <c r="AK182" s="179"/>
      <c r="AL182" s="179">
        <f t="shared" si="417"/>
        <v>1403.6147049029257</v>
      </c>
      <c r="AM182" s="179">
        <f t="shared" si="418"/>
        <v>2.7896425261981235</v>
      </c>
      <c r="AN182" s="180"/>
      <c r="AO182" s="179">
        <f t="shared" ca="1" si="419"/>
        <v>1383.6824244473203</v>
      </c>
      <c r="AP182" s="179">
        <f t="shared" ca="1" si="420"/>
        <v>1110.5324244473204</v>
      </c>
      <c r="AQ182" s="179">
        <f t="shared" ca="1" si="421"/>
        <v>2.8734164781715128</v>
      </c>
      <c r="AR182" s="179"/>
      <c r="AS182" s="179">
        <f t="shared" ca="1" si="422"/>
        <v>1398.7216856843138</v>
      </c>
      <c r="AT182" s="179">
        <f t="shared" ca="1" si="423"/>
        <v>1125.5716856843137</v>
      </c>
      <c r="AU182" s="181">
        <f t="shared" ca="1" si="424"/>
        <v>3.4430103581225184</v>
      </c>
      <c r="AV182" s="80"/>
      <c r="AW182" s="181">
        <f t="shared" si="425"/>
        <v>1414.1907474512475</v>
      </c>
      <c r="AX182" s="181">
        <f t="shared" si="426"/>
        <v>1141.0407474512476</v>
      </c>
      <c r="AY182" s="181">
        <f t="shared" ca="1" si="427"/>
        <v>1429.2241264237277</v>
      </c>
      <c r="AZ182" s="181">
        <f t="shared" ca="1" si="428"/>
        <v>1156.0741264237276</v>
      </c>
      <c r="BA182" s="181">
        <f t="shared" ca="1" si="429"/>
        <v>4.5982535110243434</v>
      </c>
      <c r="BB182" s="181"/>
      <c r="BC182" s="181">
        <f t="shared" si="430"/>
        <v>1403.6147049029257</v>
      </c>
      <c r="BD182" s="181">
        <f t="shared" si="431"/>
        <v>2.7896425261981235</v>
      </c>
      <c r="BE182" s="181">
        <f t="shared" si="432"/>
        <v>1130.4647049029259</v>
      </c>
      <c r="BF182" s="181"/>
      <c r="BG182" s="181">
        <f t="shared" ca="1" si="433"/>
        <v>4.9798846136741854</v>
      </c>
      <c r="BH182" s="181">
        <f t="shared" ca="1" si="434"/>
        <v>7.1960178710939946</v>
      </c>
      <c r="BI182" s="181">
        <f t="shared" ca="1" si="435"/>
        <v>1118.6152959715291</v>
      </c>
      <c r="BJ182" s="181">
        <f t="shared" ca="1" si="436"/>
        <v>1135.6404716452594</v>
      </c>
      <c r="BK182" s="181">
        <f t="shared" ca="1" si="437"/>
        <v>1135.6404716452594</v>
      </c>
      <c r="BL182" s="181"/>
      <c r="BM182" s="181">
        <f t="shared" si="438"/>
        <v>1127.139487861416</v>
      </c>
      <c r="BN182" s="180"/>
      <c r="BO182" s="182">
        <f t="shared" ca="1" si="439"/>
        <v>0.81202748484134013</v>
      </c>
      <c r="BP182" s="182">
        <f t="shared" ca="1" si="440"/>
        <v>0.76831770548755784</v>
      </c>
      <c r="BQ182" s="182">
        <f t="shared" ca="1" si="441"/>
        <v>6.9948922696722454E-2</v>
      </c>
      <c r="BR182" s="182">
        <f t="shared" ca="1" si="442"/>
        <v>1.2698222331396896E-2</v>
      </c>
      <c r="BS182" s="182">
        <f t="shared" ca="1" si="443"/>
        <v>1.7726667455179469E-2</v>
      </c>
      <c r="BT182" s="182">
        <f t="shared" ca="1" si="444"/>
        <v>7.65730309592111E-2</v>
      </c>
      <c r="BU182" s="182">
        <f t="shared" si="445"/>
        <v>0.32699407506955769</v>
      </c>
      <c r="BV182" s="181">
        <f t="shared" ca="1" si="446"/>
        <v>1.2722586239996256</v>
      </c>
      <c r="BW182" s="180"/>
      <c r="BX182" s="182">
        <f t="shared" si="447"/>
        <v>0.80033928055722459</v>
      </c>
      <c r="BY182" s="182">
        <f t="shared" si="448"/>
        <v>9.1002344851348282E-2</v>
      </c>
      <c r="BZ182" s="182">
        <f t="shared" si="449"/>
        <v>3.4206357753945038E-2</v>
      </c>
      <c r="CA182" s="182">
        <f t="shared" si="450"/>
        <v>2.4771410278115802E-2</v>
      </c>
      <c r="CB182" s="182">
        <f t="shared" si="451"/>
        <v>0.10103531930673207</v>
      </c>
      <c r="CC182" s="182">
        <f t="shared" si="452"/>
        <v>3.1658803666483412E-4</v>
      </c>
      <c r="CD182" s="182">
        <f t="shared" si="453"/>
        <v>1.0516713007840308</v>
      </c>
      <c r="CE182" s="182">
        <f t="shared" si="454"/>
        <v>0.29783700337089947</v>
      </c>
      <c r="CF182" s="180"/>
      <c r="CG182" s="181">
        <f t="shared" ca="1" si="455"/>
        <v>3.4687240276703051</v>
      </c>
      <c r="CH182" s="181">
        <f t="shared" ca="1" si="456"/>
        <v>2.0203417700976587</v>
      </c>
      <c r="CI182" s="181">
        <f t="shared" ca="1" si="457"/>
        <v>10.027132933375686</v>
      </c>
      <c r="CJ182" s="181">
        <f t="shared" ca="1" si="458"/>
        <v>1097.5779168739623</v>
      </c>
      <c r="CK182" s="183">
        <f t="shared" ca="1" si="459"/>
        <v>0.26988739105653275</v>
      </c>
      <c r="CL182" s="79"/>
      <c r="CM182" s="181">
        <f t="shared" si="460"/>
        <v>0.50395806932594212</v>
      </c>
      <c r="CN182" s="181">
        <f t="shared" si="461"/>
        <v>4.8423179168998701E-2</v>
      </c>
      <c r="CO182" s="181">
        <f t="shared" ca="1" si="462"/>
        <v>614.75774461522622</v>
      </c>
      <c r="CP182" s="184"/>
      <c r="CQ182" s="80">
        <f t="shared" si="463"/>
        <v>0.83136849370042654</v>
      </c>
      <c r="CR182" s="80">
        <f t="shared" si="464"/>
        <v>2.0967836195880014E-2</v>
      </c>
      <c r="CS182" s="80">
        <f t="shared" si="465"/>
        <v>0.34008304356671959</v>
      </c>
      <c r="CT182" s="80">
        <f t="shared" si="466"/>
        <v>0.11723626357445445</v>
      </c>
      <c r="CU182" s="80">
        <f t="shared" si="467"/>
        <v>2.289524560375949E-3</v>
      </c>
      <c r="CV182" s="80">
        <f t="shared" si="468"/>
        <v>0.11207500155572754</v>
      </c>
      <c r="CW182" s="80">
        <f t="shared" si="469"/>
        <v>0.19006521112644345</v>
      </c>
      <c r="CX182" s="80">
        <f t="shared" si="470"/>
        <v>0.12381667416981995</v>
      </c>
      <c r="CY182" s="80">
        <f t="shared" si="471"/>
        <v>4.3105107568704851E-2</v>
      </c>
      <c r="CZ182" s="80">
        <f t="shared" si="472"/>
        <v>7.7467715185910039E-3</v>
      </c>
      <c r="DA182" s="80">
        <f t="shared" si="473"/>
        <v>1.153327131946567E-2</v>
      </c>
      <c r="DB182" s="80">
        <f t="shared" si="474"/>
        <v>1.8002871988566087</v>
      </c>
      <c r="DC182" s="80"/>
      <c r="DD182" s="80">
        <f t="shared" si="475"/>
        <v>0.4617977032933645</v>
      </c>
      <c r="DE182" s="80">
        <f t="shared" si="476"/>
        <v>1.1646939560086314E-2</v>
      </c>
      <c r="DF182" s="80">
        <f t="shared" si="477"/>
        <v>0.18890488350009477</v>
      </c>
      <c r="DG182" s="80">
        <f t="shared" si="478"/>
        <v>6.5120867186587272E-2</v>
      </c>
      <c r="DH182" s="80">
        <f t="shared" si="479"/>
        <v>1.271755174302224E-3</v>
      </c>
      <c r="DI182" s="80">
        <f t="shared" si="480"/>
        <v>6.225395682805953E-2</v>
      </c>
      <c r="DJ182" s="80">
        <f t="shared" si="481"/>
        <v>0.10557493895816007</v>
      </c>
      <c r="DK182" s="80">
        <f t="shared" si="482"/>
        <v>6.8776067645461181E-2</v>
      </c>
      <c r="DL182" s="80">
        <f t="shared" si="483"/>
        <v>2.3943461685491958E-2</v>
      </c>
      <c r="DM182" s="80">
        <f t="shared" si="484"/>
        <v>4.3030753779236463E-3</v>
      </c>
      <c r="DN182" s="80">
        <f t="shared" si="485"/>
        <v>6.4063507904686739E-3</v>
      </c>
      <c r="DO182" s="80">
        <f t="shared" si="486"/>
        <v>1.0000000000000002</v>
      </c>
      <c r="DP182" s="80">
        <f t="shared" si="487"/>
        <v>48.874616557586734</v>
      </c>
      <c r="DQ182" s="80">
        <f t="shared" si="488"/>
        <v>0.77335676707559209</v>
      </c>
      <c r="DR182" s="80">
        <f t="shared" si="489"/>
        <v>2.0909177403766705E-2</v>
      </c>
      <c r="DS182" s="80">
        <f t="shared" si="490"/>
        <v>6.4731613067741597E-2</v>
      </c>
      <c r="DT182" s="80">
        <f t="shared" si="491"/>
        <v>0.10231967085337609</v>
      </c>
      <c r="DU182" s="80">
        <f t="shared" si="492"/>
        <v>1.1348017621145374E-3</v>
      </c>
      <c r="DV182" s="80">
        <f t="shared" si="493"/>
        <v>0.32841823721479541</v>
      </c>
      <c r="DW182" s="80">
        <f t="shared" si="494"/>
        <v>0.41037209285737214</v>
      </c>
      <c r="DX182" s="80">
        <f t="shared" si="495"/>
        <v>5.4308805093346282E-3</v>
      </c>
      <c r="DY182" s="80">
        <f t="shared" si="496"/>
        <v>5.9450507452545758E-5</v>
      </c>
      <c r="DZ182" s="80">
        <f t="shared" si="497"/>
        <v>1.3881743336434247E-4</v>
      </c>
      <c r="EA182" s="80">
        <f t="shared" si="498"/>
        <v>1.70687150868491</v>
      </c>
      <c r="EB182" s="80"/>
      <c r="EC182" s="80">
        <f t="shared" si="499"/>
        <v>1.5467135341511842</v>
      </c>
      <c r="ED182" s="80">
        <f t="shared" si="500"/>
        <v>4.181835480753341E-2</v>
      </c>
      <c r="EE182" s="80">
        <f t="shared" si="501"/>
        <v>0.19419483920322478</v>
      </c>
      <c r="EF182" s="80">
        <f t="shared" si="502"/>
        <v>0.10231967085337609</v>
      </c>
      <c r="EG182" s="80">
        <f t="shared" si="503"/>
        <v>1.1348017621145374E-3</v>
      </c>
      <c r="EH182" s="80">
        <f t="shared" si="504"/>
        <v>0.32841823721479541</v>
      </c>
      <c r="EI182" s="80">
        <f t="shared" si="505"/>
        <v>0.41037209285737214</v>
      </c>
      <c r="EJ182" s="80">
        <f t="shared" si="506"/>
        <v>5.4308805093346282E-3</v>
      </c>
      <c r="EK182" s="80">
        <f t="shared" si="507"/>
        <v>5.9450507452545758E-5</v>
      </c>
      <c r="EL182" s="80">
        <f t="shared" si="508"/>
        <v>4.164523000930274E-4</v>
      </c>
      <c r="EM182" s="80">
        <f t="shared" si="509"/>
        <v>2.6308783141664809</v>
      </c>
      <c r="EN182" s="80">
        <f t="shared" si="510"/>
        <v>2.2806071902648717</v>
      </c>
      <c r="EO182" s="80"/>
      <c r="EP182" s="80">
        <f t="shared" si="511"/>
        <v>1.7637230036325908</v>
      </c>
      <c r="EQ182" s="80">
        <f t="shared" si="512"/>
        <v>4.7685620329554132E-2</v>
      </c>
      <c r="ER182" s="80">
        <f t="shared" si="513"/>
        <v>0.23627699636740918</v>
      </c>
      <c r="ES182" s="80">
        <f t="shared" si="514"/>
        <v>5.897776803206084E-2</v>
      </c>
      <c r="ET182" s="80">
        <f t="shared" si="515"/>
        <v>0.29525476439947002</v>
      </c>
      <c r="EU182" s="80">
        <f t="shared" si="516"/>
        <v>0.23335097705374455</v>
      </c>
      <c r="EV182" s="80">
        <f t="shared" si="517"/>
        <v>2.5880370582036607E-3</v>
      </c>
      <c r="EW182" s="80">
        <f t="shared" si="518"/>
        <v>0.74899299320617663</v>
      </c>
      <c r="EX182" s="80">
        <f t="shared" si="519"/>
        <v>0.93589754565456651</v>
      </c>
      <c r="EY182" s="80">
        <f t="shared" si="520"/>
        <v>2.4771410278115802E-2</v>
      </c>
      <c r="EZ182" s="80">
        <f t="shared" si="521"/>
        <v>2.7116650952234238E-4</v>
      </c>
      <c r="FA182" s="80">
        <f t="shared" si="522"/>
        <v>6.3317607332966824E-4</v>
      </c>
      <c r="FB182" s="80">
        <f t="shared" si="523"/>
        <v>4.0531686941952749</v>
      </c>
      <c r="FC182" s="80">
        <f t="shared" si="524"/>
        <v>0.1060662218810262</v>
      </c>
      <c r="FD182" s="80">
        <f t="shared" si="525"/>
        <v>0.15741371220424227</v>
      </c>
      <c r="FE182" s="80">
        <f t="shared" si="526"/>
        <v>2.4771410278115802E-2</v>
      </c>
      <c r="FF182" s="80">
        <f t="shared" si="527"/>
        <v>3.4206357753945038E-2</v>
      </c>
      <c r="FG182" s="80">
        <f t="shared" si="528"/>
        <v>0.10103531930673207</v>
      </c>
      <c r="FH182" s="80">
        <f t="shared" si="529"/>
        <v>3.1658803666483412E-4</v>
      </c>
      <c r="FI182" s="184">
        <f t="shared" si="530"/>
        <v>0.80033928055722459</v>
      </c>
      <c r="FJ182" s="80">
        <f t="shared" si="531"/>
        <v>9.1002344851348282E-2</v>
      </c>
      <c r="FK182" s="80">
        <f t="shared" si="532"/>
        <v>1.0516713007840306</v>
      </c>
      <c r="FL182" s="80">
        <f t="shared" si="533"/>
        <v>0.8003392805572247</v>
      </c>
      <c r="FM182" s="80">
        <f t="shared" si="534"/>
        <v>2.1906027097854861</v>
      </c>
      <c r="FN182" s="80">
        <f t="shared" si="535"/>
        <v>-3.4408898860176231</v>
      </c>
      <c r="FO182" s="80">
        <f t="shared" si="536"/>
        <v>-3.4408898860176236</v>
      </c>
      <c r="FP182" s="80">
        <f t="shared" si="537"/>
        <v>0.48874616557586731</v>
      </c>
      <c r="FQ182" s="185">
        <f t="shared" ca="1" si="538"/>
        <v>1429.2241264237277</v>
      </c>
      <c r="FR182" s="185">
        <f t="shared" ca="1" si="539"/>
        <v>4.5982535110243434</v>
      </c>
      <c r="FS182" s="80">
        <f t="shared" ca="1" si="540"/>
        <v>0.14292241264237276</v>
      </c>
      <c r="FT182" s="184">
        <f t="shared" ca="1" si="541"/>
        <v>-0.96330083683361822</v>
      </c>
      <c r="FU182" s="184">
        <f t="shared" ca="1" si="542"/>
        <v>5.6821626234551701</v>
      </c>
      <c r="FV182" s="80">
        <f t="shared" si="543"/>
        <v>174.07319309777688</v>
      </c>
      <c r="FW182" s="80">
        <f t="shared" si="544"/>
        <v>3.2792124203419031E-2</v>
      </c>
      <c r="FX182" s="184">
        <f t="shared" si="545"/>
        <v>76.245491994825244</v>
      </c>
      <c r="FY182" s="184">
        <f t="shared" si="546"/>
        <v>313.52910498492605</v>
      </c>
      <c r="FZ182" s="184">
        <f t="shared" si="547"/>
        <v>1.6611494615586205E-3</v>
      </c>
      <c r="GA182" s="184">
        <f t="shared" si="548"/>
        <v>0.29783700337089947</v>
      </c>
      <c r="GB182" s="80">
        <f t="shared" si="549"/>
        <v>0.96325699299088596</v>
      </c>
      <c r="GC182" s="80">
        <f t="shared" si="550"/>
        <v>0.21336278631597083</v>
      </c>
      <c r="GD182" s="80">
        <f t="shared" si="551"/>
        <v>0.13501918684260558</v>
      </c>
      <c r="GE182" s="80">
        <f t="shared" si="552"/>
        <v>0.89333661163838496</v>
      </c>
      <c r="GF182" s="80">
        <f t="shared" si="553"/>
        <v>-1.7058863259489909E-2</v>
      </c>
      <c r="GG182" s="80">
        <f t="shared" si="554"/>
        <v>0.12728475517271837</v>
      </c>
      <c r="GH182" s="80">
        <f t="shared" si="555"/>
        <v>0.86498081315739439</v>
      </c>
      <c r="GI182" s="80">
        <f t="shared" si="556"/>
        <v>0.26019517614681686</v>
      </c>
      <c r="GJ182" s="80">
        <f t="shared" si="557"/>
        <v>-4.6768246514645555E-3</v>
      </c>
      <c r="GK182" s="80">
        <f t="shared" si="558"/>
        <v>1.2728372898009273E-2</v>
      </c>
      <c r="GL182" s="80">
        <f t="shared" si="559"/>
        <v>1.2728372898009273E-2</v>
      </c>
      <c r="GM182" s="80">
        <f t="shared" si="560"/>
        <v>0.1145563822747091</v>
      </c>
      <c r="GN182" s="80">
        <f t="shared" si="561"/>
        <v>2.4014634111104764E-2</v>
      </c>
      <c r="GO182" s="80">
        <f t="shared" si="562"/>
        <v>0.72497835909507191</v>
      </c>
      <c r="GP182" s="80">
        <f t="shared" si="563"/>
        <v>0.93589754565456651</v>
      </c>
      <c r="GQ182" s="80">
        <f t="shared" si="564"/>
        <v>2.4771410278115802E-2</v>
      </c>
      <c r="GR182" s="80">
        <f t="shared" si="565"/>
        <v>440.92824578106291</v>
      </c>
      <c r="GS182" s="80">
        <f t="shared" si="566"/>
        <v>11.69730285316059</v>
      </c>
      <c r="GT182" s="80">
        <f t="shared" si="567"/>
        <v>2.3668434620170289</v>
      </c>
      <c r="GU182" s="80">
        <f t="shared" si="568"/>
        <v>9.7336437375450301E-6</v>
      </c>
      <c r="GV182" s="80">
        <f t="shared" si="569"/>
        <v>2005.7910138714383</v>
      </c>
      <c r="GW182" s="80">
        <f t="shared" si="570"/>
        <v>-8.5361875918784219E-3</v>
      </c>
      <c r="GX182" s="184">
        <f t="shared" ca="1" si="571"/>
        <v>23.001757933375689</v>
      </c>
      <c r="GY182" s="81" t="e">
        <f>#REF!</f>
        <v>#REF!</v>
      </c>
      <c r="GZ182" s="81" t="e">
        <f>#REF!</f>
        <v>#REF!</v>
      </c>
      <c r="HA182" s="81">
        <f t="shared" si="572"/>
        <v>5.8671749896227876</v>
      </c>
      <c r="HB182" s="81">
        <f t="shared" si="573"/>
        <v>4.7595286485956976</v>
      </c>
      <c r="HC182" s="81" t="e">
        <f t="shared" si="574"/>
        <v>#REF!</v>
      </c>
      <c r="HD182" s="80">
        <f t="shared" si="575"/>
        <v>440.92824578106291</v>
      </c>
      <c r="HE182" s="80">
        <f t="shared" si="576"/>
        <v>11.69730285316059</v>
      </c>
      <c r="HF182" s="81">
        <f t="shared" si="577"/>
        <v>0.22145779848207781</v>
      </c>
      <c r="HG182" s="81"/>
      <c r="HH182" s="82">
        <f t="shared" si="578"/>
        <v>0.12987279223092202</v>
      </c>
      <c r="HI182" s="82">
        <f t="shared" si="579"/>
        <v>0.74899299320617663</v>
      </c>
      <c r="HJ182" s="82">
        <f t="shared" si="580"/>
        <v>2.4771410278115802E-2</v>
      </c>
      <c r="HK182" s="82">
        <f t="shared" si="581"/>
        <v>0</v>
      </c>
      <c r="HL182" s="82">
        <f t="shared" si="582"/>
        <v>8.1294811602910397E-2</v>
      </c>
      <c r="HM182" s="82">
        <f t="shared" si="583"/>
        <v>0</v>
      </c>
      <c r="HN182" s="82">
        <f t="shared" si="584"/>
        <v>0</v>
      </c>
      <c r="HO182" s="82">
        <f t="shared" si="585"/>
        <v>5.897776803206084E-2</v>
      </c>
      <c r="HP182" s="82">
        <f t="shared" si="586"/>
        <v>0.15498218476449876</v>
      </c>
      <c r="HQ182" s="82">
        <f t="shared" si="587"/>
        <v>0.1477731803682977</v>
      </c>
      <c r="HR182" s="82">
        <f t="shared" si="588"/>
        <v>0.59623539566797878</v>
      </c>
      <c r="HS182" s="82">
        <f t="shared" si="589"/>
        <v>0.10338515361917862</v>
      </c>
      <c r="HT182" s="82">
        <f t="shared" si="590"/>
        <v>3.3518970598284431E-2</v>
      </c>
      <c r="HU182" s="82">
        <f t="shared" si="591"/>
        <v>5.8120734690331917E-3</v>
      </c>
      <c r="HV182" s="82">
        <f t="shared" si="592"/>
        <v>2.4771410278115802E-2</v>
      </c>
      <c r="HW182" s="82"/>
      <c r="HX182" s="186">
        <f t="shared" si="593"/>
        <v>-8.796053351413214E-7</v>
      </c>
      <c r="HY182" s="186">
        <f t="shared" si="594"/>
        <v>1.7536187938783696E-12</v>
      </c>
      <c r="HZ182" s="186">
        <f t="shared" si="595"/>
        <v>2.6636017306012103E-5</v>
      </c>
      <c r="IA182" s="186">
        <f t="shared" si="596"/>
        <v>7.4256191573355824E-9</v>
      </c>
      <c r="IB182" s="82">
        <f t="shared" si="597"/>
        <v>2.3668434620170289</v>
      </c>
      <c r="IC182" s="82" t="e">
        <f t="shared" ca="1" si="598"/>
        <v>#REF!</v>
      </c>
      <c r="ID182" s="82" t="e">
        <f ca="1">ID$8+ID$9*IE182+ID$10*#REF!+ID$11*EW182/(EW182+EU182)</f>
        <v>#REF!</v>
      </c>
      <c r="IE182" s="82" t="e">
        <f t="shared" ca="1" si="599"/>
        <v>#REF!</v>
      </c>
      <c r="IF182" s="82" t="e">
        <f ca="1">IF$8+IF$9*IE182+IF$10*#REF!+IF$11*(EW182/(EW182+EU182))</f>
        <v>#REF!</v>
      </c>
      <c r="IG182" s="82" t="e">
        <f t="shared" ca="1" si="600"/>
        <v>#REF!</v>
      </c>
      <c r="IH182" s="184">
        <f t="shared" si="601"/>
        <v>3.2792124203419031E-2</v>
      </c>
      <c r="II182" s="187">
        <f t="shared" si="602"/>
        <v>-25</v>
      </c>
      <c r="IJ182" s="187"/>
      <c r="IK182" s="82">
        <f t="shared" si="603"/>
        <v>2.0684659328055246</v>
      </c>
      <c r="IL182" s="187">
        <f t="shared" si="604"/>
        <v>2005.7910138714383</v>
      </c>
      <c r="IM182" s="186">
        <f t="shared" si="605"/>
        <v>1.1696808349939959E-5</v>
      </c>
    </row>
    <row r="183" spans="1:247" ht="14" x14ac:dyDescent="0.2">
      <c r="A183" s="189" t="s">
        <v>234</v>
      </c>
      <c r="F183" s="193">
        <v>49.952193986044534</v>
      </c>
      <c r="G183" s="193">
        <v>1.6748855939234604</v>
      </c>
      <c r="H183" s="193">
        <v>17.337603602553148</v>
      </c>
      <c r="I183" s="193">
        <v>8.4230034872756843</v>
      </c>
      <c r="J183" s="193">
        <v>0.16241314850166888</v>
      </c>
      <c r="K183" s="193">
        <v>4.5171156927026654</v>
      </c>
      <c r="L183" s="193">
        <v>10.658362870422019</v>
      </c>
      <c r="M183" s="193">
        <v>3.8370106333519272</v>
      </c>
      <c r="N183" s="193">
        <v>2.0301643562708609</v>
      </c>
      <c r="O183" s="193">
        <v>0.58874766331854955</v>
      </c>
      <c r="P183" s="193">
        <v>0.81849896563549951</v>
      </c>
      <c r="Q183" s="194">
        <v>1.5</v>
      </c>
      <c r="R183" s="176">
        <f t="shared" ca="1" si="411"/>
        <v>8.7528600622116208</v>
      </c>
      <c r="T183" s="4">
        <v>45.3523</v>
      </c>
      <c r="U183" s="4">
        <v>1.9172</v>
      </c>
      <c r="V183" s="4">
        <v>7.3830999999999998</v>
      </c>
      <c r="W183" s="4">
        <v>7.8498999999999999</v>
      </c>
      <c r="X183" s="4">
        <v>0.1211</v>
      </c>
      <c r="Y183" s="4">
        <v>12.663500000000001</v>
      </c>
      <c r="Z183" s="4">
        <v>23.002800000000001</v>
      </c>
      <c r="AA183" s="4">
        <v>0.32869999999999999</v>
      </c>
      <c r="AB183" s="4">
        <v>0</v>
      </c>
      <c r="AC183" s="4">
        <v>1.8700000000000001E-2</v>
      </c>
      <c r="AE183" s="177">
        <f t="shared" ca="1" si="412"/>
        <v>1394.217033283521</v>
      </c>
      <c r="AF183" s="178">
        <f t="shared" ca="1" si="413"/>
        <v>1121.0670332835211</v>
      </c>
      <c r="AG183" s="178">
        <f t="shared" ca="1" si="414"/>
        <v>4.8050337852457972</v>
      </c>
      <c r="AH183" s="175"/>
      <c r="AI183" s="179">
        <f t="shared" ca="1" si="415"/>
        <v>1428.7404410485422</v>
      </c>
      <c r="AJ183" s="179">
        <f t="shared" ca="1" si="416"/>
        <v>4.4861319453918673</v>
      </c>
      <c r="AK183" s="179"/>
      <c r="AL183" s="179">
        <f t="shared" si="417"/>
        <v>1404.4298987378882</v>
      </c>
      <c r="AM183" s="179">
        <f t="shared" si="418"/>
        <v>2.7165613322707514</v>
      </c>
      <c r="AN183" s="180"/>
      <c r="AO183" s="179">
        <f t="shared" ca="1" si="419"/>
        <v>1383.6826503505247</v>
      </c>
      <c r="AP183" s="179">
        <f t="shared" ca="1" si="420"/>
        <v>1110.5326503505248</v>
      </c>
      <c r="AQ183" s="179">
        <f t="shared" ca="1" si="421"/>
        <v>2.7825806940134532</v>
      </c>
      <c r="AR183" s="179"/>
      <c r="AS183" s="179">
        <f t="shared" ca="1" si="422"/>
        <v>1397.5308104229764</v>
      </c>
      <c r="AT183" s="179">
        <f t="shared" ca="1" si="423"/>
        <v>1124.3808104229765</v>
      </c>
      <c r="AU183" s="181">
        <f t="shared" ca="1" si="424"/>
        <v>3.3061538664937418</v>
      </c>
      <c r="AV183" s="80"/>
      <c r="AW183" s="181">
        <f t="shared" si="425"/>
        <v>1414.1497140259983</v>
      </c>
      <c r="AX183" s="181">
        <f t="shared" si="426"/>
        <v>1140.9997140259984</v>
      </c>
      <c r="AY183" s="181">
        <f t="shared" ca="1" si="427"/>
        <v>1428.7404410485422</v>
      </c>
      <c r="AZ183" s="181">
        <f t="shared" ca="1" si="428"/>
        <v>1155.5904410485423</v>
      </c>
      <c r="BA183" s="181">
        <f t="shared" ca="1" si="429"/>
        <v>4.4861319453918673</v>
      </c>
      <c r="BB183" s="181"/>
      <c r="BC183" s="181">
        <f t="shared" si="430"/>
        <v>1404.4298987378882</v>
      </c>
      <c r="BD183" s="181">
        <f t="shared" si="431"/>
        <v>2.7165613322707514</v>
      </c>
      <c r="BE183" s="181">
        <f t="shared" si="432"/>
        <v>1131.2798987378883</v>
      </c>
      <c r="BF183" s="181"/>
      <c r="BG183" s="181">
        <f t="shared" ca="1" si="433"/>
        <v>4.9189600239000093</v>
      </c>
      <c r="BH183" s="181">
        <f t="shared" ca="1" si="434"/>
        <v>7.2456606390460454</v>
      </c>
      <c r="BI183" s="181">
        <f t="shared" ca="1" si="435"/>
        <v>1118.5259252074538</v>
      </c>
      <c r="BJ183" s="181">
        <f t="shared" ca="1" si="436"/>
        <v>1134.6620026587825</v>
      </c>
      <c r="BK183" s="181">
        <f t="shared" ca="1" si="437"/>
        <v>1134.6620026587825</v>
      </c>
      <c r="BL183" s="181"/>
      <c r="BM183" s="181">
        <f t="shared" si="438"/>
        <v>1126.768443392828</v>
      </c>
      <c r="BN183" s="180"/>
      <c r="BO183" s="182">
        <f t="shared" ca="1" si="439"/>
        <v>0.81057996099984986</v>
      </c>
      <c r="BP183" s="182">
        <f t="shared" ca="1" si="440"/>
        <v>0.76850986775131891</v>
      </c>
      <c r="BQ183" s="182">
        <f t="shared" ca="1" si="441"/>
        <v>7.5676874128125987E-2</v>
      </c>
      <c r="BR183" s="182">
        <f t="shared" ca="1" si="442"/>
        <v>1.3584746844380002E-2</v>
      </c>
      <c r="BS183" s="182">
        <f t="shared" ca="1" si="443"/>
        <v>1.7726337088559231E-2</v>
      </c>
      <c r="BT183" s="182">
        <f t="shared" ca="1" si="444"/>
        <v>7.4159924442803879E-2</v>
      </c>
      <c r="BU183" s="182">
        <f t="shared" si="445"/>
        <v>0.32699407506955769</v>
      </c>
      <c r="BV183" s="181">
        <f t="shared" ca="1" si="446"/>
        <v>1.2766518253247456</v>
      </c>
      <c r="BW183" s="180"/>
      <c r="BX183" s="182">
        <f t="shared" si="447"/>
        <v>0.78665365595246806</v>
      </c>
      <c r="BY183" s="182">
        <f t="shared" si="448"/>
        <v>9.2308015715801883E-2</v>
      </c>
      <c r="BZ183" s="182">
        <f t="shared" si="449"/>
        <v>3.9136243040450838E-2</v>
      </c>
      <c r="CA183" s="182">
        <f t="shared" si="450"/>
        <v>2.4328618071711369E-2</v>
      </c>
      <c r="CB183" s="182">
        <f t="shared" si="451"/>
        <v>0.11478668842737433</v>
      </c>
      <c r="CC183" s="182">
        <f t="shared" si="452"/>
        <v>2.8218554718459587E-4</v>
      </c>
      <c r="CD183" s="182">
        <f t="shared" si="453"/>
        <v>1.0574954067549911</v>
      </c>
      <c r="CE183" s="182">
        <f t="shared" si="454"/>
        <v>0.33243336292734432</v>
      </c>
      <c r="CF183" s="180"/>
      <c r="CG183" s="181">
        <f t="shared" ca="1" si="455"/>
        <v>3.9502816839622028</v>
      </c>
      <c r="CH183" s="181">
        <f t="shared" ca="1" si="456"/>
        <v>1.7669931163395169</v>
      </c>
      <c r="CI183" s="181">
        <f t="shared" ca="1" si="457"/>
        <v>11.115589281444247</v>
      </c>
      <c r="CJ183" s="181">
        <f t="shared" ca="1" si="458"/>
        <v>1081.189746596619</v>
      </c>
      <c r="CK183" s="183">
        <f t="shared" ca="1" si="459"/>
        <v>0.26977752100287689</v>
      </c>
      <c r="CL183" s="79"/>
      <c r="CM183" s="181">
        <f t="shared" si="460"/>
        <v>0.64177413367120728</v>
      </c>
      <c r="CN183" s="181">
        <f t="shared" si="461"/>
        <v>0.14369167725670479</v>
      </c>
      <c r="CO183" s="181">
        <f t="shared" ca="1" si="462"/>
        <v>579.36175801752768</v>
      </c>
      <c r="CP183" s="184"/>
      <c r="CQ183" s="80">
        <f t="shared" si="463"/>
        <v>0.83136849370042654</v>
      </c>
      <c r="CR183" s="80">
        <f t="shared" si="464"/>
        <v>2.0967836195880014E-2</v>
      </c>
      <c r="CS183" s="80">
        <f t="shared" si="465"/>
        <v>0.34008304356671959</v>
      </c>
      <c r="CT183" s="80">
        <f t="shared" si="466"/>
        <v>0.11723626357445445</v>
      </c>
      <c r="CU183" s="80">
        <f t="shared" si="467"/>
        <v>2.289524560375949E-3</v>
      </c>
      <c r="CV183" s="80">
        <f t="shared" si="468"/>
        <v>0.11207500155572754</v>
      </c>
      <c r="CW183" s="80">
        <f t="shared" si="469"/>
        <v>0.19006521112644345</v>
      </c>
      <c r="CX183" s="80">
        <f t="shared" si="470"/>
        <v>0.12381667416981995</v>
      </c>
      <c r="CY183" s="80">
        <f t="shared" si="471"/>
        <v>4.3105107568704851E-2</v>
      </c>
      <c r="CZ183" s="80">
        <f t="shared" si="472"/>
        <v>7.7467715185910039E-3</v>
      </c>
      <c r="DA183" s="80">
        <f t="shared" si="473"/>
        <v>1.153327131946567E-2</v>
      </c>
      <c r="DB183" s="80">
        <f t="shared" si="474"/>
        <v>1.8002871988566087</v>
      </c>
      <c r="DC183" s="80"/>
      <c r="DD183" s="80">
        <f t="shared" si="475"/>
        <v>0.4617977032933645</v>
      </c>
      <c r="DE183" s="80">
        <f t="shared" si="476"/>
        <v>1.1646939560086314E-2</v>
      </c>
      <c r="DF183" s="80">
        <f t="shared" si="477"/>
        <v>0.18890488350009477</v>
      </c>
      <c r="DG183" s="80">
        <f t="shared" si="478"/>
        <v>6.5120867186587272E-2</v>
      </c>
      <c r="DH183" s="80">
        <f t="shared" si="479"/>
        <v>1.271755174302224E-3</v>
      </c>
      <c r="DI183" s="80">
        <f t="shared" si="480"/>
        <v>6.225395682805953E-2</v>
      </c>
      <c r="DJ183" s="80">
        <f t="shared" si="481"/>
        <v>0.10557493895816007</v>
      </c>
      <c r="DK183" s="80">
        <f t="shared" si="482"/>
        <v>6.8776067645461181E-2</v>
      </c>
      <c r="DL183" s="80">
        <f t="shared" si="483"/>
        <v>2.3943461685491958E-2</v>
      </c>
      <c r="DM183" s="80">
        <f t="shared" si="484"/>
        <v>4.3030753779236463E-3</v>
      </c>
      <c r="DN183" s="80">
        <f t="shared" si="485"/>
        <v>6.4063507904686739E-3</v>
      </c>
      <c r="DO183" s="80">
        <f t="shared" si="486"/>
        <v>1.0000000000000002</v>
      </c>
      <c r="DP183" s="80">
        <f t="shared" si="487"/>
        <v>48.874616557586734</v>
      </c>
      <c r="DQ183" s="80">
        <f t="shared" si="488"/>
        <v>0.75481115699109413</v>
      </c>
      <c r="DR183" s="80">
        <f t="shared" si="489"/>
        <v>2.4001362063526242E-2</v>
      </c>
      <c r="DS183" s="80">
        <f t="shared" si="490"/>
        <v>7.2411019899765602E-2</v>
      </c>
      <c r="DT183" s="80">
        <f t="shared" si="491"/>
        <v>0.10925947577053269</v>
      </c>
      <c r="DU183" s="80">
        <f t="shared" si="492"/>
        <v>1.7071365638766519E-3</v>
      </c>
      <c r="DV183" s="80">
        <f t="shared" si="493"/>
        <v>0.31419646490209507</v>
      </c>
      <c r="DW183" s="80">
        <f t="shared" si="494"/>
        <v>0.41019733439852779</v>
      </c>
      <c r="DX183" s="80">
        <f t="shared" si="495"/>
        <v>5.3034177760495904E-3</v>
      </c>
      <c r="DY183" s="80">
        <f t="shared" si="496"/>
        <v>0</v>
      </c>
      <c r="DZ183" s="80">
        <f t="shared" si="497"/>
        <v>1.2302777269730826E-4</v>
      </c>
      <c r="EA183" s="80">
        <f t="shared" si="498"/>
        <v>1.692010396138165</v>
      </c>
      <c r="EB183" s="80"/>
      <c r="EC183" s="80">
        <f t="shared" si="499"/>
        <v>1.5096223139821883</v>
      </c>
      <c r="ED183" s="80">
        <f t="shared" si="500"/>
        <v>4.8002724127052483E-2</v>
      </c>
      <c r="EE183" s="80">
        <f t="shared" si="501"/>
        <v>0.21723305969929679</v>
      </c>
      <c r="EF183" s="80">
        <f t="shared" si="502"/>
        <v>0.10925947577053269</v>
      </c>
      <c r="EG183" s="80">
        <f t="shared" si="503"/>
        <v>1.7071365638766519E-3</v>
      </c>
      <c r="EH183" s="80">
        <f t="shared" si="504"/>
        <v>0.31419646490209507</v>
      </c>
      <c r="EI183" s="80">
        <f t="shared" si="505"/>
        <v>0.41019733439852779</v>
      </c>
      <c r="EJ183" s="80">
        <f t="shared" si="506"/>
        <v>5.3034177760495904E-3</v>
      </c>
      <c r="EK183" s="80">
        <f t="shared" si="507"/>
        <v>0</v>
      </c>
      <c r="EL183" s="80">
        <f t="shared" si="508"/>
        <v>3.6908331809192479E-4</v>
      </c>
      <c r="EM183" s="80">
        <f t="shared" si="509"/>
        <v>2.6158910105377116</v>
      </c>
      <c r="EN183" s="80">
        <f t="shared" si="510"/>
        <v>2.2936735421429755</v>
      </c>
      <c r="EO183" s="80"/>
      <c r="EP183" s="80">
        <f t="shared" si="511"/>
        <v>1.7312903801048005</v>
      </c>
      <c r="EQ183" s="80">
        <f t="shared" si="512"/>
        <v>5.5051289140504271E-2</v>
      </c>
      <c r="ER183" s="80">
        <f t="shared" si="513"/>
        <v>0.26870961989519948</v>
      </c>
      <c r="ES183" s="80">
        <f t="shared" si="514"/>
        <v>6.3464861112162207E-2</v>
      </c>
      <c r="ET183" s="80">
        <f t="shared" si="515"/>
        <v>0.33217448100736169</v>
      </c>
      <c r="EU183" s="80">
        <f t="shared" si="516"/>
        <v>0.25060556880328233</v>
      </c>
      <c r="EV183" s="80">
        <f t="shared" si="517"/>
        <v>3.9156139693887482E-3</v>
      </c>
      <c r="EW183" s="80">
        <f t="shared" si="518"/>
        <v>0.72066411858078949</v>
      </c>
      <c r="EX183" s="80">
        <f t="shared" si="519"/>
        <v>0.94085877296747789</v>
      </c>
      <c r="EY183" s="80">
        <f t="shared" si="520"/>
        <v>2.4328618071711369E-2</v>
      </c>
      <c r="EZ183" s="80">
        <f t="shared" si="521"/>
        <v>0</v>
      </c>
      <c r="FA183" s="80">
        <f t="shared" si="522"/>
        <v>5.6437109436919175E-4</v>
      </c>
      <c r="FB183" s="80">
        <f t="shared" si="523"/>
        <v>4.0594532137396859</v>
      </c>
      <c r="FC183" s="80">
        <f t="shared" si="524"/>
        <v>0.11890642747937093</v>
      </c>
      <c r="FD183" s="80">
        <f t="shared" si="525"/>
        <v>0.17574745348992238</v>
      </c>
      <c r="FE183" s="80">
        <f t="shared" si="526"/>
        <v>2.4328618071711369E-2</v>
      </c>
      <c r="FF183" s="80">
        <f t="shared" si="527"/>
        <v>3.9136243040450838E-2</v>
      </c>
      <c r="FG183" s="80">
        <f t="shared" si="528"/>
        <v>0.11478668842737433</v>
      </c>
      <c r="FH183" s="80">
        <f t="shared" si="529"/>
        <v>2.8218554718459587E-4</v>
      </c>
      <c r="FI183" s="184">
        <f t="shared" si="530"/>
        <v>0.78665365595246806</v>
      </c>
      <c r="FJ183" s="80">
        <f t="shared" si="531"/>
        <v>9.2308015715801883E-2</v>
      </c>
      <c r="FK183" s="80">
        <f t="shared" si="532"/>
        <v>1.0574954067549911</v>
      </c>
      <c r="FL183" s="80">
        <f t="shared" si="533"/>
        <v>0.78665365595246817</v>
      </c>
      <c r="FM183" s="80">
        <f t="shared" si="534"/>
        <v>2.1725658888070467</v>
      </c>
      <c r="FN183" s="80">
        <f t="shared" si="535"/>
        <v>-3.4416790387081888</v>
      </c>
      <c r="FO183" s="80">
        <f t="shared" si="536"/>
        <v>-3.4416790387081888</v>
      </c>
      <c r="FP183" s="80">
        <f t="shared" si="537"/>
        <v>0.48874616557586731</v>
      </c>
      <c r="FQ183" s="185">
        <f t="shared" ca="1" si="538"/>
        <v>1428.7404410485422</v>
      </c>
      <c r="FR183" s="185">
        <f t="shared" ca="1" si="539"/>
        <v>4.4861319453918673</v>
      </c>
      <c r="FS183" s="80">
        <f t="shared" ca="1" si="540"/>
        <v>0.14287404410485421</v>
      </c>
      <c r="FT183" s="184">
        <f t="shared" ca="1" si="541"/>
        <v>-0.83741467714911433</v>
      </c>
      <c r="FU183" s="184">
        <f t="shared" ca="1" si="542"/>
        <v>5.6838465289987061</v>
      </c>
      <c r="FV183" s="80">
        <f t="shared" si="543"/>
        <v>174.06561046181417</v>
      </c>
      <c r="FW183" s="80">
        <f t="shared" si="544"/>
        <v>2.8597383854923747E-2</v>
      </c>
      <c r="FX183" s="184">
        <f t="shared" si="545"/>
        <v>74.198147841075922</v>
      </c>
      <c r="FY183" s="184">
        <f t="shared" si="546"/>
        <v>313.30766271002307</v>
      </c>
      <c r="FZ183" s="184">
        <f t="shared" si="547"/>
        <v>1.6611494615586205E-3</v>
      </c>
      <c r="GA183" s="184">
        <f t="shared" si="548"/>
        <v>0.33243336292734432</v>
      </c>
      <c r="GB183" s="80">
        <f t="shared" si="549"/>
        <v>0.96910300500857804</v>
      </c>
      <c r="GC183" s="80">
        <f t="shared" si="550"/>
        <v>0.23798694882640659</v>
      </c>
      <c r="GD183" s="80">
        <f t="shared" si="551"/>
        <v>0.13604244617237446</v>
      </c>
      <c r="GE183" s="80">
        <f t="shared" si="552"/>
        <v>0.88148384974733351</v>
      </c>
      <c r="GF183" s="80">
        <f t="shared" si="553"/>
        <v>-2.912058984263266E-2</v>
      </c>
      <c r="GG183" s="80">
        <f t="shared" si="554"/>
        <v>0.13169914132391142</v>
      </c>
      <c r="GH183" s="80">
        <f t="shared" si="555"/>
        <v>0.86395755382762551</v>
      </c>
      <c r="GI183" s="80">
        <f t="shared" si="556"/>
        <v>0.2564337430977135</v>
      </c>
      <c r="GJ183" s="80">
        <f t="shared" si="557"/>
        <v>-4.0691077098594635E-3</v>
      </c>
      <c r="GK183" s="80">
        <f t="shared" si="558"/>
        <v>1.127089550309884E-2</v>
      </c>
      <c r="GL183" s="80">
        <f t="shared" si="559"/>
        <v>1.127089550309884E-2</v>
      </c>
      <c r="GM183" s="80">
        <f t="shared" si="560"/>
        <v>0.12042824582081257</v>
      </c>
      <c r="GN183" s="80">
        <f t="shared" si="561"/>
        <v>1.9626099488323116E-2</v>
      </c>
      <c r="GO183" s="80">
        <f t="shared" si="562"/>
        <v>0.70103801909246632</v>
      </c>
      <c r="GP183" s="80">
        <f t="shared" si="563"/>
        <v>0.94085877296747789</v>
      </c>
      <c r="GQ183" s="80">
        <f t="shared" si="564"/>
        <v>2.4328618071711369E-2</v>
      </c>
      <c r="GR183" s="80">
        <f t="shared" si="565"/>
        <v>441.16543973863696</v>
      </c>
      <c r="GS183" s="80">
        <f t="shared" si="566"/>
        <v>11.671129339476707</v>
      </c>
      <c r="GT183" s="80">
        <f t="shared" si="567"/>
        <v>2.4119446654462817</v>
      </c>
      <c r="GU183" s="80">
        <f t="shared" si="568"/>
        <v>9.9191224366478321E-6</v>
      </c>
      <c r="GV183" s="80">
        <f t="shared" si="569"/>
        <v>2048.3643200581032</v>
      </c>
      <c r="GW183" s="80">
        <f t="shared" si="570"/>
        <v>-8.6793236441455365E-3</v>
      </c>
      <c r="GX183" s="184">
        <f t="shared" ca="1" si="571"/>
        <v>24.090214281444233</v>
      </c>
      <c r="GY183" s="81" t="e">
        <f>#REF!</f>
        <v>#REF!</v>
      </c>
      <c r="GZ183" s="81" t="e">
        <f>#REF!</f>
        <v>#REF!</v>
      </c>
      <c r="HA183" s="81">
        <f t="shared" si="572"/>
        <v>5.8671749896227876</v>
      </c>
      <c r="HB183" s="81">
        <f t="shared" si="573"/>
        <v>4.7595286485956976</v>
      </c>
      <c r="HC183" s="81" t="e">
        <f t="shared" si="574"/>
        <v>#REF!</v>
      </c>
      <c r="HD183" s="80">
        <f t="shared" si="575"/>
        <v>441.16543973863696</v>
      </c>
      <c r="HE183" s="80">
        <f t="shared" si="576"/>
        <v>11.671129339476707</v>
      </c>
      <c r="HF183" s="81">
        <f t="shared" si="577"/>
        <v>0.32810151642951269</v>
      </c>
      <c r="HG183" s="81"/>
      <c r="HH183" s="82">
        <f t="shared" si="578"/>
        <v>0.13561475529330017</v>
      </c>
      <c r="HI183" s="82">
        <f t="shared" si="579"/>
        <v>0.72066411858078949</v>
      </c>
      <c r="HJ183" s="82">
        <f t="shared" si="580"/>
        <v>2.4328618071711369E-2</v>
      </c>
      <c r="HK183" s="82">
        <f t="shared" si="581"/>
        <v>0</v>
      </c>
      <c r="HL183" s="82">
        <f t="shared" si="582"/>
        <v>9.4577809407659558E-2</v>
      </c>
      <c r="HM183" s="82">
        <f t="shared" si="583"/>
        <v>0</v>
      </c>
      <c r="HN183" s="82">
        <f t="shared" si="584"/>
        <v>0</v>
      </c>
      <c r="HO183" s="82">
        <f t="shared" si="585"/>
        <v>6.3464861112162207E-2</v>
      </c>
      <c r="HP183" s="82">
        <f t="shared" si="586"/>
        <v>0.17413181048753995</v>
      </c>
      <c r="HQ183" s="82">
        <f t="shared" si="587"/>
        <v>0.15837685528750001</v>
      </c>
      <c r="HR183" s="82">
        <f t="shared" si="588"/>
        <v>0.56569628392453453</v>
      </c>
      <c r="HS183" s="82">
        <f t="shared" si="589"/>
        <v>0.10645286914774393</v>
      </c>
      <c r="HT183" s="82">
        <f t="shared" si="590"/>
        <v>2.9299097429243946E-2</v>
      </c>
      <c r="HU183" s="82">
        <f t="shared" si="591"/>
        <v>5.513511531566621E-3</v>
      </c>
      <c r="HV183" s="82">
        <f t="shared" si="592"/>
        <v>2.4328618071711369E-2</v>
      </c>
      <c r="HW183" s="82"/>
      <c r="HX183" s="186">
        <f t="shared" si="593"/>
        <v>-8.8043661850336598E-7</v>
      </c>
      <c r="HY183" s="186">
        <f t="shared" si="594"/>
        <v>1.7735461394466216E-12</v>
      </c>
      <c r="HZ183" s="186">
        <f t="shared" si="595"/>
        <v>2.6482335208740954E-5</v>
      </c>
      <c r="IA183" s="186">
        <f t="shared" si="596"/>
        <v>7.3341123664754575E-9</v>
      </c>
      <c r="IB183" s="82">
        <f t="shared" si="597"/>
        <v>2.4119446654462817</v>
      </c>
      <c r="IC183" s="82" t="e">
        <f t="shared" ca="1" si="598"/>
        <v>#REF!</v>
      </c>
      <c r="ID183" s="82" t="e">
        <f ca="1">ID$8+ID$9*IE183+ID$10*#REF!+ID$11*EW183/(EW183+EU183)</f>
        <v>#REF!</v>
      </c>
      <c r="IE183" s="82" t="e">
        <f t="shared" ca="1" si="599"/>
        <v>#REF!</v>
      </c>
      <c r="IF183" s="82" t="e">
        <f ca="1">IF$8+IF$9*IE183+IF$10*#REF!+IF$11*(EW183/(EW183+EU183))</f>
        <v>#REF!</v>
      </c>
      <c r="IG183" s="82" t="e">
        <f t="shared" ca="1" si="600"/>
        <v>#REF!</v>
      </c>
      <c r="IH183" s="184">
        <f t="shared" si="601"/>
        <v>2.8597383854923747E-2</v>
      </c>
      <c r="II183" s="187">
        <f t="shared" si="602"/>
        <v>-25</v>
      </c>
      <c r="IJ183" s="187"/>
      <c r="IK183" s="82">
        <f t="shared" si="603"/>
        <v>2.0669999543040904</v>
      </c>
      <c r="IL183" s="187">
        <f t="shared" si="604"/>
        <v>2048.3643200581032</v>
      </c>
      <c r="IM183" s="186">
        <f t="shared" si="605"/>
        <v>1.1449503417802888E-5</v>
      </c>
    </row>
    <row r="184" spans="1:247" ht="14" x14ac:dyDescent="0.2">
      <c r="A184" s="189" t="s">
        <v>234</v>
      </c>
      <c r="F184" s="193">
        <v>49.952193986044534</v>
      </c>
      <c r="G184" s="193">
        <v>1.6748855939234604</v>
      </c>
      <c r="H184" s="193">
        <v>17.337603602553148</v>
      </c>
      <c r="I184" s="193">
        <v>8.4230034872756843</v>
      </c>
      <c r="J184" s="193">
        <v>0.16241314850166888</v>
      </c>
      <c r="K184" s="193">
        <v>4.5171156927026654</v>
      </c>
      <c r="L184" s="193">
        <v>10.658362870422019</v>
      </c>
      <c r="M184" s="193">
        <v>3.8370106333519272</v>
      </c>
      <c r="N184" s="193">
        <v>2.0301643562708609</v>
      </c>
      <c r="O184" s="193">
        <v>0.58874766331854955</v>
      </c>
      <c r="P184" s="193">
        <v>0.81849896563549951</v>
      </c>
      <c r="Q184" s="194">
        <v>1.5</v>
      </c>
      <c r="R184" s="176">
        <f t="shared" ca="1" si="411"/>
        <v>7.3996747588720231</v>
      </c>
      <c r="T184" s="4">
        <v>46.240400000000001</v>
      </c>
      <c r="U184" s="4">
        <v>1.8629</v>
      </c>
      <c r="V184" s="4">
        <v>7.0228000000000002</v>
      </c>
      <c r="W184" s="4">
        <v>7.5472000000000001</v>
      </c>
      <c r="X184" s="4">
        <v>0.1241</v>
      </c>
      <c r="Y184" s="4">
        <v>12.8307</v>
      </c>
      <c r="Z184" s="4">
        <v>22.944099999999999</v>
      </c>
      <c r="AA184" s="4">
        <v>0.28510000000000002</v>
      </c>
      <c r="AB184" s="4">
        <v>1.6E-2</v>
      </c>
      <c r="AC184" s="4">
        <v>4.4499999999999998E-2</v>
      </c>
      <c r="AE184" s="177">
        <f t="shared" ca="1" si="412"/>
        <v>1384.7060252558972</v>
      </c>
      <c r="AF184" s="178">
        <f t="shared" ca="1" si="413"/>
        <v>1111.5560252558971</v>
      </c>
      <c r="AG184" s="178">
        <f t="shared" ca="1" si="414"/>
        <v>3.9250531600291123</v>
      </c>
      <c r="AH184" s="175"/>
      <c r="AI184" s="179">
        <f t="shared" ca="1" si="415"/>
        <v>1419.4286428083717</v>
      </c>
      <c r="AJ184" s="179">
        <f t="shared" ca="1" si="416"/>
        <v>3.3663154877631962</v>
      </c>
      <c r="AK184" s="179"/>
      <c r="AL184" s="179">
        <f t="shared" si="417"/>
        <v>1398.8122960027449</v>
      </c>
      <c r="AM184" s="179">
        <f t="shared" si="418"/>
        <v>1.9140959054006301</v>
      </c>
      <c r="AN184" s="180"/>
      <c r="AO184" s="179">
        <f t="shared" ca="1" si="419"/>
        <v>1372.9461644291537</v>
      </c>
      <c r="AP184" s="179">
        <f t="shared" ca="1" si="420"/>
        <v>1099.7961644291536</v>
      </c>
      <c r="AQ184" s="179">
        <f t="shared" ca="1" si="421"/>
        <v>1.6340413507191025</v>
      </c>
      <c r="AR184" s="179"/>
      <c r="AS184" s="179">
        <f t="shared" ca="1" si="422"/>
        <v>1387.8200618055732</v>
      </c>
      <c r="AT184" s="179">
        <f t="shared" ca="1" si="423"/>
        <v>1114.6700618055734</v>
      </c>
      <c r="AU184" s="181">
        <f t="shared" ca="1" si="424"/>
        <v>2.1883506010137053</v>
      </c>
      <c r="AV184" s="80"/>
      <c r="AW184" s="181">
        <f t="shared" si="425"/>
        <v>1406.547510497885</v>
      </c>
      <c r="AX184" s="181">
        <f t="shared" si="426"/>
        <v>1133.3975104978849</v>
      </c>
      <c r="AY184" s="181">
        <f t="shared" ca="1" si="427"/>
        <v>1419.4286428083717</v>
      </c>
      <c r="AZ184" s="181">
        <f t="shared" ca="1" si="428"/>
        <v>1146.2786428083718</v>
      </c>
      <c r="BA184" s="181">
        <f t="shared" ca="1" si="429"/>
        <v>3.3663154877631962</v>
      </c>
      <c r="BB184" s="181"/>
      <c r="BC184" s="181">
        <f t="shared" si="430"/>
        <v>1398.8122960027449</v>
      </c>
      <c r="BD184" s="181">
        <f t="shared" si="431"/>
        <v>1.9140959054006301</v>
      </c>
      <c r="BE184" s="181">
        <f t="shared" si="432"/>
        <v>1125.6622960027448</v>
      </c>
      <c r="BF184" s="181"/>
      <c r="BG184" s="181">
        <f t="shared" ca="1" si="433"/>
        <v>3.9310810284205595</v>
      </c>
      <c r="BH184" s="181">
        <f t="shared" ca="1" si="434"/>
        <v>6.4275712912022271</v>
      </c>
      <c r="BI184" s="181">
        <f t="shared" ca="1" si="435"/>
        <v>1108.0269912905255</v>
      </c>
      <c r="BJ184" s="181">
        <f t="shared" ca="1" si="436"/>
        <v>1124.904263436787</v>
      </c>
      <c r="BK184" s="181">
        <f t="shared" ca="1" si="437"/>
        <v>1124.904263436787</v>
      </c>
      <c r="BL184" s="181"/>
      <c r="BM184" s="181">
        <f t="shared" si="438"/>
        <v>1122.707099268584</v>
      </c>
      <c r="BN184" s="180"/>
      <c r="BO184" s="182">
        <f t="shared" ca="1" si="439"/>
        <v>0.83381716285988616</v>
      </c>
      <c r="BP184" s="182">
        <f t="shared" ca="1" si="440"/>
        <v>0.79405139663913482</v>
      </c>
      <c r="BQ184" s="182">
        <f t="shared" ca="1" si="441"/>
        <v>7.780954208514923E-2</v>
      </c>
      <c r="BR184" s="182">
        <f t="shared" ca="1" si="442"/>
        <v>1.3463638895890287E-2</v>
      </c>
      <c r="BS184" s="182">
        <f t="shared" ca="1" si="443"/>
        <v>1.7723115445877478E-2</v>
      </c>
      <c r="BT184" s="182">
        <f t="shared" ca="1" si="444"/>
        <v>7.4472305605096115E-2</v>
      </c>
      <c r="BU184" s="182">
        <f t="shared" si="445"/>
        <v>0.32699407506955769</v>
      </c>
      <c r="BV184" s="181">
        <f t="shared" ca="1" si="446"/>
        <v>1.3045140737407057</v>
      </c>
      <c r="BW184" s="180"/>
      <c r="BX184" s="182">
        <f t="shared" si="447"/>
        <v>0.7853987857288065</v>
      </c>
      <c r="BY184" s="182">
        <f t="shared" si="448"/>
        <v>8.9816315420261694E-2</v>
      </c>
      <c r="BZ184" s="182">
        <f t="shared" si="449"/>
        <v>4.7137089235825838E-2</v>
      </c>
      <c r="CA184" s="182">
        <f t="shared" si="450"/>
        <v>2.0969252869038491E-2</v>
      </c>
      <c r="CB184" s="182">
        <f t="shared" si="451"/>
        <v>9.9369669834466268E-2</v>
      </c>
      <c r="CC184" s="182">
        <f t="shared" si="452"/>
        <v>6.6730007564060436E-4</v>
      </c>
      <c r="CD184" s="182">
        <f t="shared" si="453"/>
        <v>1.0433584131640392</v>
      </c>
      <c r="CE184" s="182">
        <f t="shared" si="454"/>
        <v>0.31544942609332682</v>
      </c>
      <c r="CF184" s="180"/>
      <c r="CG184" s="181">
        <f t="shared" ca="1" si="455"/>
        <v>3.6317218709564258</v>
      </c>
      <c r="CH184" s="181">
        <f t="shared" ca="1" si="456"/>
        <v>1.4206724104779518</v>
      </c>
      <c r="CI184" s="181">
        <f t="shared" ca="1" si="457"/>
        <v>9.6281253113754381</v>
      </c>
      <c r="CJ184" s="181">
        <f t="shared" ca="1" si="458"/>
        <v>1090.77331697011</v>
      </c>
      <c r="CK184" s="183">
        <f t="shared" ca="1" si="459"/>
        <v>0.26765654637242781</v>
      </c>
      <c r="CL184" s="79"/>
      <c r="CM184" s="181">
        <f t="shared" si="460"/>
        <v>0.61036191962823316</v>
      </c>
      <c r="CN184" s="181">
        <f t="shared" si="461"/>
        <v>0.15687372160327578</v>
      </c>
      <c r="CO184" s="181">
        <f t="shared" ca="1" si="462"/>
        <v>644.49456025704944</v>
      </c>
      <c r="CP184" s="184"/>
      <c r="CQ184" s="80">
        <f t="shared" si="463"/>
        <v>0.83136849370042654</v>
      </c>
      <c r="CR184" s="80">
        <f t="shared" si="464"/>
        <v>2.0967836195880014E-2</v>
      </c>
      <c r="CS184" s="80">
        <f t="shared" si="465"/>
        <v>0.34008304356671959</v>
      </c>
      <c r="CT184" s="80">
        <f t="shared" si="466"/>
        <v>0.11723626357445445</v>
      </c>
      <c r="CU184" s="80">
        <f t="shared" si="467"/>
        <v>2.289524560375949E-3</v>
      </c>
      <c r="CV184" s="80">
        <f t="shared" si="468"/>
        <v>0.11207500155572754</v>
      </c>
      <c r="CW184" s="80">
        <f t="shared" si="469"/>
        <v>0.19006521112644345</v>
      </c>
      <c r="CX184" s="80">
        <f t="shared" si="470"/>
        <v>0.12381667416981995</v>
      </c>
      <c r="CY184" s="80">
        <f t="shared" si="471"/>
        <v>4.3105107568704851E-2</v>
      </c>
      <c r="CZ184" s="80">
        <f t="shared" si="472"/>
        <v>7.7467715185910039E-3</v>
      </c>
      <c r="DA184" s="80">
        <f t="shared" si="473"/>
        <v>1.153327131946567E-2</v>
      </c>
      <c r="DB184" s="80">
        <f t="shared" si="474"/>
        <v>1.8002871988566087</v>
      </c>
      <c r="DC184" s="80"/>
      <c r="DD184" s="80">
        <f t="shared" si="475"/>
        <v>0.4617977032933645</v>
      </c>
      <c r="DE184" s="80">
        <f t="shared" si="476"/>
        <v>1.1646939560086314E-2</v>
      </c>
      <c r="DF184" s="80">
        <f t="shared" si="477"/>
        <v>0.18890488350009477</v>
      </c>
      <c r="DG184" s="80">
        <f t="shared" si="478"/>
        <v>6.5120867186587272E-2</v>
      </c>
      <c r="DH184" s="80">
        <f t="shared" si="479"/>
        <v>1.271755174302224E-3</v>
      </c>
      <c r="DI184" s="80">
        <f t="shared" si="480"/>
        <v>6.225395682805953E-2</v>
      </c>
      <c r="DJ184" s="80">
        <f t="shared" si="481"/>
        <v>0.10557493895816007</v>
      </c>
      <c r="DK184" s="80">
        <f t="shared" si="482"/>
        <v>6.8776067645461181E-2</v>
      </c>
      <c r="DL184" s="80">
        <f t="shared" si="483"/>
        <v>2.3943461685491958E-2</v>
      </c>
      <c r="DM184" s="80">
        <f t="shared" si="484"/>
        <v>4.3030753779236463E-3</v>
      </c>
      <c r="DN184" s="80">
        <f t="shared" si="485"/>
        <v>6.4063507904686739E-3</v>
      </c>
      <c r="DO184" s="80">
        <f t="shared" si="486"/>
        <v>1.0000000000000002</v>
      </c>
      <c r="DP184" s="80">
        <f t="shared" si="487"/>
        <v>48.874616557586734</v>
      </c>
      <c r="DQ184" s="80">
        <f t="shared" si="488"/>
        <v>0.76959205649395934</v>
      </c>
      <c r="DR184" s="80">
        <f t="shared" si="489"/>
        <v>2.3321582197028498E-2</v>
      </c>
      <c r="DS184" s="80">
        <f t="shared" si="490"/>
        <v>6.8877315836447267E-2</v>
      </c>
      <c r="DT184" s="80">
        <f t="shared" si="491"/>
        <v>0.10504632104044183</v>
      </c>
      <c r="DU184" s="80">
        <f t="shared" si="492"/>
        <v>1.7494273127753304E-3</v>
      </c>
      <c r="DV184" s="80">
        <f t="shared" si="493"/>
        <v>0.3183448953464138</v>
      </c>
      <c r="DW184" s="80">
        <f t="shared" si="494"/>
        <v>0.40915056689504148</v>
      </c>
      <c r="DX184" s="80">
        <f t="shared" si="495"/>
        <v>4.59995256450179E-3</v>
      </c>
      <c r="DY184" s="80">
        <f t="shared" si="496"/>
        <v>1.6985859272155931E-4</v>
      </c>
      <c r="DZ184" s="80">
        <f t="shared" si="497"/>
        <v>2.9276662486792603E-4</v>
      </c>
      <c r="EA184" s="80">
        <f t="shared" si="498"/>
        <v>1.7011447429041988</v>
      </c>
      <c r="EB184" s="80"/>
      <c r="EC184" s="80">
        <f t="shared" si="499"/>
        <v>1.5391841129879187</v>
      </c>
      <c r="ED184" s="80">
        <f t="shared" si="500"/>
        <v>4.6643164394056996E-2</v>
      </c>
      <c r="EE184" s="80">
        <f t="shared" si="501"/>
        <v>0.2066319475093418</v>
      </c>
      <c r="EF184" s="80">
        <f t="shared" si="502"/>
        <v>0.10504632104044183</v>
      </c>
      <c r="EG184" s="80">
        <f t="shared" si="503"/>
        <v>1.7494273127753304E-3</v>
      </c>
      <c r="EH184" s="80">
        <f t="shared" si="504"/>
        <v>0.3183448953464138</v>
      </c>
      <c r="EI184" s="80">
        <f t="shared" si="505"/>
        <v>0.40915056689504148</v>
      </c>
      <c r="EJ184" s="80">
        <f t="shared" si="506"/>
        <v>4.59995256450179E-3</v>
      </c>
      <c r="EK184" s="80">
        <f t="shared" si="507"/>
        <v>1.6985859272155931E-4</v>
      </c>
      <c r="EL184" s="80">
        <f t="shared" si="508"/>
        <v>8.782998746037781E-4</v>
      </c>
      <c r="EM184" s="80">
        <f t="shared" si="509"/>
        <v>2.632398546517817</v>
      </c>
      <c r="EN184" s="80">
        <f t="shared" si="510"/>
        <v>2.2792901203873197</v>
      </c>
      <c r="EO184" s="80"/>
      <c r="EP184" s="80">
        <f t="shared" si="511"/>
        <v>1.7541235710952416</v>
      </c>
      <c r="EQ184" s="80">
        <f t="shared" si="512"/>
        <v>5.3156651893487859E-2</v>
      </c>
      <c r="ER184" s="80">
        <f t="shared" si="513"/>
        <v>0.24587642890475836</v>
      </c>
      <c r="ES184" s="80">
        <f t="shared" si="514"/>
        <v>6.8106342104864326E-2</v>
      </c>
      <c r="ET184" s="80">
        <f t="shared" si="515"/>
        <v>0.31398277100962269</v>
      </c>
      <c r="EU184" s="80">
        <f t="shared" si="516"/>
        <v>0.23943104173051369</v>
      </c>
      <c r="EV184" s="80">
        <f t="shared" si="517"/>
        <v>3.9874523903445482E-3</v>
      </c>
      <c r="EW184" s="80">
        <f t="shared" si="518"/>
        <v>0.72560037483881623</v>
      </c>
      <c r="EX184" s="80">
        <f t="shared" si="519"/>
        <v>0.93257284487473924</v>
      </c>
      <c r="EY184" s="80">
        <f t="shared" si="520"/>
        <v>2.0969252869038491E-2</v>
      </c>
      <c r="EZ184" s="80">
        <f t="shared" si="521"/>
        <v>7.743140245062872E-4</v>
      </c>
      <c r="FA184" s="80">
        <f t="shared" si="522"/>
        <v>1.3346001512812087E-3</v>
      </c>
      <c r="FB184" s="80">
        <f t="shared" si="523"/>
        <v>4.0459328748775931</v>
      </c>
      <c r="FC184" s="80">
        <f t="shared" si="524"/>
        <v>9.1091435730675602E-2</v>
      </c>
      <c r="FD184" s="80">
        <f t="shared" si="525"/>
        <v>0.1362342173182487</v>
      </c>
      <c r="FE184" s="80">
        <f t="shared" si="526"/>
        <v>2.0969252869038491E-2</v>
      </c>
      <c r="FF184" s="80">
        <f t="shared" si="527"/>
        <v>4.7137089235825838E-2</v>
      </c>
      <c r="FG184" s="80">
        <f t="shared" si="528"/>
        <v>9.9369669834466268E-2</v>
      </c>
      <c r="FH184" s="80">
        <f t="shared" si="529"/>
        <v>6.6730007564060436E-4</v>
      </c>
      <c r="FI184" s="184">
        <f t="shared" si="530"/>
        <v>0.7853987857288065</v>
      </c>
      <c r="FJ184" s="80">
        <f t="shared" si="531"/>
        <v>8.9816315420261694E-2</v>
      </c>
      <c r="FK184" s="80">
        <f t="shared" si="532"/>
        <v>1.0433584131640394</v>
      </c>
      <c r="FL184" s="80">
        <f t="shared" si="533"/>
        <v>0.7853987857288065</v>
      </c>
      <c r="FM184" s="80">
        <f t="shared" si="534"/>
        <v>2.0239697486953343</v>
      </c>
      <c r="FN184" s="80">
        <f t="shared" si="535"/>
        <v>-3.5886787047368269</v>
      </c>
      <c r="FO184" s="80">
        <f t="shared" si="536"/>
        <v>-3.5886787047368269</v>
      </c>
      <c r="FP184" s="80">
        <f t="shared" si="537"/>
        <v>0.48874616557586731</v>
      </c>
      <c r="FQ184" s="185">
        <f t="shared" ca="1" si="538"/>
        <v>1419.4286428083717</v>
      </c>
      <c r="FR184" s="185">
        <f t="shared" ca="1" si="539"/>
        <v>3.3663154877631962</v>
      </c>
      <c r="FS184" s="80">
        <f t="shared" ca="1" si="540"/>
        <v>0.14194286428083716</v>
      </c>
      <c r="FT184" s="184">
        <f t="shared" ca="1" si="541"/>
        <v>-0.57134460624837569</v>
      </c>
      <c r="FU184" s="184">
        <f t="shared" ca="1" si="542"/>
        <v>5.6853617819118476</v>
      </c>
      <c r="FV184" s="80">
        <f t="shared" si="543"/>
        <v>173.86493172037922</v>
      </c>
      <c r="FW184" s="80">
        <f t="shared" si="544"/>
        <v>3.7984511680178308E-2</v>
      </c>
      <c r="FX184" s="184">
        <f t="shared" si="545"/>
        <v>75.189300822797364</v>
      </c>
      <c r="FY184" s="184">
        <f t="shared" si="546"/>
        <v>313.7452159131646</v>
      </c>
      <c r="FZ184" s="184">
        <f t="shared" si="547"/>
        <v>1.6611494615586205E-3</v>
      </c>
      <c r="GA184" s="184">
        <f t="shared" si="548"/>
        <v>0.31544942609332682</v>
      </c>
      <c r="GB184" s="80">
        <f t="shared" si="549"/>
        <v>0.95752955013412233</v>
      </c>
      <c r="GC184" s="80">
        <f t="shared" si="550"/>
        <v>0.21368902988030902</v>
      </c>
      <c r="GD184" s="80">
        <f t="shared" si="551"/>
        <v>0.13480635052423104</v>
      </c>
      <c r="GE184" s="80">
        <f t="shared" si="552"/>
        <v>0.87873700600164784</v>
      </c>
      <c r="GF184" s="80">
        <f t="shared" si="553"/>
        <v>-4.7970251629935179E-3</v>
      </c>
      <c r="GG184" s="80">
        <f t="shared" si="554"/>
        <v>0.14833960599983809</v>
      </c>
      <c r="GH184" s="80">
        <f t="shared" si="555"/>
        <v>0.86519364947576893</v>
      </c>
      <c r="GI184" s="80">
        <f t="shared" si="556"/>
        <v>0.28290030798520938</v>
      </c>
      <c r="GJ184" s="80">
        <f t="shared" si="557"/>
        <v>-6.3000497997401693E-3</v>
      </c>
      <c r="GK184" s="80">
        <f t="shared" si="558"/>
        <v>1.5667210298384214E-2</v>
      </c>
      <c r="GL184" s="80">
        <f t="shared" si="559"/>
        <v>1.5667210298384214E-2</v>
      </c>
      <c r="GM184" s="80">
        <f t="shared" si="560"/>
        <v>0.13267239570145387</v>
      </c>
      <c r="GN184" s="80">
        <f t="shared" si="561"/>
        <v>2.6803239567493455E-2</v>
      </c>
      <c r="GO184" s="80">
        <f t="shared" si="562"/>
        <v>0.69879713527132281</v>
      </c>
      <c r="GP184" s="80">
        <f t="shared" si="563"/>
        <v>0.93257284487473924</v>
      </c>
      <c r="GQ184" s="80">
        <f t="shared" si="564"/>
        <v>2.0969252869038491E-2</v>
      </c>
      <c r="GR184" s="80">
        <f t="shared" si="565"/>
        <v>440.91307014369875</v>
      </c>
      <c r="GS184" s="80">
        <f t="shared" si="566"/>
        <v>11.689923117874978</v>
      </c>
      <c r="GT184" s="80">
        <f t="shared" si="567"/>
        <v>2.3571628034799681</v>
      </c>
      <c r="GU184" s="80">
        <f t="shared" si="568"/>
        <v>9.6938320293113679E-6</v>
      </c>
      <c r="GV184" s="80">
        <f t="shared" si="569"/>
        <v>1998.7851056416021</v>
      </c>
      <c r="GW184" s="80">
        <f t="shared" si="570"/>
        <v>-8.4959229086569981E-3</v>
      </c>
      <c r="GX184" s="184">
        <f t="shared" ca="1" si="571"/>
        <v>22.602750311375438</v>
      </c>
      <c r="GY184" s="81" t="e">
        <f>#REF!</f>
        <v>#REF!</v>
      </c>
      <c r="GZ184" s="81" t="e">
        <f>#REF!</f>
        <v>#REF!</v>
      </c>
      <c r="HA184" s="81">
        <f t="shared" si="572"/>
        <v>5.8671749896227876</v>
      </c>
      <c r="HB184" s="81">
        <f t="shared" si="573"/>
        <v>4.7595286485956976</v>
      </c>
      <c r="HC184" s="81" t="e">
        <f t="shared" si="574"/>
        <v>#REF!</v>
      </c>
      <c r="HD184" s="80">
        <f t="shared" si="575"/>
        <v>440.91307014369875</v>
      </c>
      <c r="HE184" s="80">
        <f t="shared" si="576"/>
        <v>11.689923117874978</v>
      </c>
      <c r="HF184" s="81">
        <f t="shared" si="577"/>
        <v>0.36008323434296585</v>
      </c>
      <c r="HG184" s="81"/>
      <c r="HH184" s="82">
        <f t="shared" si="578"/>
        <v>0.15232705839018262</v>
      </c>
      <c r="HI184" s="82">
        <f t="shared" si="579"/>
        <v>0.72560037483881623</v>
      </c>
      <c r="HJ184" s="82">
        <f t="shared" si="580"/>
        <v>2.0969252869038491E-2</v>
      </c>
      <c r="HK184" s="82">
        <f t="shared" si="581"/>
        <v>0</v>
      </c>
      <c r="HL184" s="82">
        <f t="shared" si="582"/>
        <v>7.0122182861637114E-2</v>
      </c>
      <c r="HM184" s="82">
        <f t="shared" si="583"/>
        <v>0</v>
      </c>
      <c r="HN184" s="82">
        <f t="shared" si="584"/>
        <v>0</v>
      </c>
      <c r="HO184" s="82">
        <f t="shared" si="585"/>
        <v>6.8106342104864326E-2</v>
      </c>
      <c r="HP184" s="82">
        <f t="shared" si="586"/>
        <v>0.17575424604312126</v>
      </c>
      <c r="HQ184" s="82">
        <f t="shared" si="587"/>
        <v>0.17350757320559729</v>
      </c>
      <c r="HR184" s="82">
        <f t="shared" si="588"/>
        <v>0.56754938730604809</v>
      </c>
      <c r="HS184" s="82">
        <f t="shared" si="589"/>
        <v>0.11914702866393274</v>
      </c>
      <c r="HT184" s="82">
        <f t="shared" si="590"/>
        <v>3.8397104379522325E-2</v>
      </c>
      <c r="HU184" s="82">
        <f t="shared" si="591"/>
        <v>8.0607978766999745E-3</v>
      </c>
      <c r="HV184" s="82">
        <f t="shared" si="592"/>
        <v>2.0969252869038491E-2</v>
      </c>
      <c r="HW184" s="82"/>
      <c r="HX184" s="186">
        <f t="shared" si="593"/>
        <v>-8.809344411416633E-7</v>
      </c>
      <c r="HY184" s="186">
        <f t="shared" si="594"/>
        <v>1.7433871667052514E-12</v>
      </c>
      <c r="HZ184" s="186">
        <f t="shared" si="595"/>
        <v>2.664260583858164E-5</v>
      </c>
      <c r="IA184" s="186">
        <f t="shared" si="596"/>
        <v>7.4134633657169441E-9</v>
      </c>
      <c r="IB184" s="82">
        <f t="shared" si="597"/>
        <v>2.3571628034799681</v>
      </c>
      <c r="IC184" s="82" t="e">
        <f t="shared" ca="1" si="598"/>
        <v>#REF!</v>
      </c>
      <c r="ID184" s="82" t="e">
        <f ca="1">ID$8+ID$9*IE184+ID$10*#REF!+ID$11*EW184/(EW184+EU184)</f>
        <v>#REF!</v>
      </c>
      <c r="IE184" s="82" t="e">
        <f t="shared" ca="1" si="599"/>
        <v>#REF!</v>
      </c>
      <c r="IF184" s="82" t="e">
        <f ca="1">IF$8+IF$9*IE184+IF$10*#REF!+IF$11*(EW184/(EW184+EU184))</f>
        <v>#REF!</v>
      </c>
      <c r="IG184" s="82" t="e">
        <f t="shared" ca="1" si="600"/>
        <v>#REF!</v>
      </c>
      <c r="IH184" s="184">
        <f t="shared" si="601"/>
        <v>3.7984511680178308E-2</v>
      </c>
      <c r="II184" s="187">
        <f t="shared" si="602"/>
        <v>-25</v>
      </c>
      <c r="IJ184" s="187"/>
      <c r="IK184" s="82">
        <f t="shared" si="603"/>
        <v>2.0680525938321774</v>
      </c>
      <c r="IL184" s="187">
        <f t="shared" si="604"/>
        <v>1998.7851056416021</v>
      </c>
      <c r="IM184" s="186">
        <f t="shared" si="605"/>
        <v>1.1749890627584842E-5</v>
      </c>
    </row>
    <row r="185" spans="1:247" ht="14" x14ac:dyDescent="0.2">
      <c r="A185" s="189" t="s">
        <v>234</v>
      </c>
      <c r="F185" s="193">
        <v>49.952193986044534</v>
      </c>
      <c r="G185" s="193">
        <v>1.6748855939234604</v>
      </c>
      <c r="H185" s="193">
        <v>17.337603602553148</v>
      </c>
      <c r="I185" s="193">
        <v>8.4230034872756843</v>
      </c>
      <c r="J185" s="193">
        <v>0.16241314850166888</v>
      </c>
      <c r="K185" s="193">
        <v>4.5171156927026654</v>
      </c>
      <c r="L185" s="193">
        <v>10.658362870422019</v>
      </c>
      <c r="M185" s="193">
        <v>3.8370106333519272</v>
      </c>
      <c r="N185" s="193">
        <v>2.0301643562708609</v>
      </c>
      <c r="O185" s="193">
        <v>0.58874766331854955</v>
      </c>
      <c r="P185" s="193">
        <v>0.81849896563549951</v>
      </c>
      <c r="Q185" s="194">
        <v>1.5</v>
      </c>
      <c r="R185" s="176">
        <f t="shared" ca="1" si="411"/>
        <v>7.3380922571190697</v>
      </c>
      <c r="T185" s="4">
        <v>45.407400000000003</v>
      </c>
      <c r="U185" s="4">
        <v>1.8997999999999999</v>
      </c>
      <c r="V185" s="4">
        <v>7.069</v>
      </c>
      <c r="W185" s="4">
        <v>7.6581000000000001</v>
      </c>
      <c r="X185" s="4">
        <v>0.1258</v>
      </c>
      <c r="Y185" s="4">
        <v>12.2278</v>
      </c>
      <c r="Z185" s="4">
        <v>22.524799999999999</v>
      </c>
      <c r="AA185" s="4">
        <v>0.27800000000000002</v>
      </c>
      <c r="AB185" s="4">
        <v>1.9599999999999999E-2</v>
      </c>
      <c r="AC185" s="4">
        <v>1.17E-2</v>
      </c>
      <c r="AE185" s="177">
        <f t="shared" ca="1" si="412"/>
        <v>1382.5525621269867</v>
      </c>
      <c r="AF185" s="178">
        <f t="shared" ca="1" si="413"/>
        <v>1109.4025621269866</v>
      </c>
      <c r="AG185" s="178">
        <f t="shared" ca="1" si="414"/>
        <v>3.8899457220604696</v>
      </c>
      <c r="AH185" s="175"/>
      <c r="AI185" s="179">
        <f t="shared" ca="1" si="415"/>
        <v>1419.1677824281783</v>
      </c>
      <c r="AJ185" s="179">
        <f t="shared" ca="1" si="416"/>
        <v>3.3194571007532572</v>
      </c>
      <c r="AK185" s="179"/>
      <c r="AL185" s="179">
        <f t="shared" si="417"/>
        <v>1398.9673341093689</v>
      </c>
      <c r="AM185" s="179">
        <f t="shared" si="418"/>
        <v>1.8824078130854942</v>
      </c>
      <c r="AN185" s="180"/>
      <c r="AO185" s="179">
        <f t="shared" ca="1" si="419"/>
        <v>1370.3309687965573</v>
      </c>
      <c r="AP185" s="179">
        <f t="shared" ca="1" si="420"/>
        <v>1097.1809687965574</v>
      </c>
      <c r="AQ185" s="179">
        <f t="shared" ca="1" si="421"/>
        <v>1.5007213271933901</v>
      </c>
      <c r="AR185" s="179"/>
      <c r="AS185" s="179">
        <f t="shared" ca="1" si="422"/>
        <v>1387.3547621758212</v>
      </c>
      <c r="AT185" s="179">
        <f t="shared" ca="1" si="423"/>
        <v>1114.2047621758211</v>
      </c>
      <c r="AU185" s="181">
        <f t="shared" ca="1" si="424"/>
        <v>2.1347058097623348</v>
      </c>
      <c r="AV185" s="80"/>
      <c r="AW185" s="181">
        <f t="shared" si="425"/>
        <v>1406.4324903955583</v>
      </c>
      <c r="AX185" s="181">
        <f t="shared" si="426"/>
        <v>1133.2824903955584</v>
      </c>
      <c r="AY185" s="181">
        <f t="shared" ca="1" si="427"/>
        <v>1419.1677824281783</v>
      </c>
      <c r="AZ185" s="181">
        <f t="shared" ca="1" si="428"/>
        <v>1146.0177824281782</v>
      </c>
      <c r="BA185" s="181">
        <f t="shared" ca="1" si="429"/>
        <v>3.3194571007532572</v>
      </c>
      <c r="BB185" s="181"/>
      <c r="BC185" s="181">
        <f t="shared" si="430"/>
        <v>1398.9673341093689</v>
      </c>
      <c r="BD185" s="181">
        <f t="shared" si="431"/>
        <v>1.8824078130854942</v>
      </c>
      <c r="BE185" s="181">
        <f t="shared" si="432"/>
        <v>1125.8173341093689</v>
      </c>
      <c r="BF185" s="181"/>
      <c r="BG185" s="181">
        <f t="shared" ca="1" si="433"/>
        <v>3.9006055442886507</v>
      </c>
      <c r="BH185" s="181">
        <f t="shared" ca="1" si="434"/>
        <v>6.5540118191362051</v>
      </c>
      <c r="BI185" s="181">
        <f t="shared" ca="1" si="435"/>
        <v>1105.8330579236685</v>
      </c>
      <c r="BJ185" s="181">
        <f t="shared" ca="1" si="436"/>
        <v>1124.4965519653629</v>
      </c>
      <c r="BK185" s="181">
        <f t="shared" ca="1" si="437"/>
        <v>1124.4965519653629</v>
      </c>
      <c r="BL185" s="181"/>
      <c r="BM185" s="181">
        <f t="shared" si="438"/>
        <v>1122.5472067926048</v>
      </c>
      <c r="BN185" s="180"/>
      <c r="BO185" s="182">
        <f t="shared" ca="1" si="439"/>
        <v>0.84134969869840892</v>
      </c>
      <c r="BP185" s="182">
        <f t="shared" ca="1" si="440"/>
        <v>0.79671121919570731</v>
      </c>
      <c r="BQ185" s="182">
        <f t="shared" ca="1" si="441"/>
        <v>7.9953292389653652E-2</v>
      </c>
      <c r="BR185" s="182">
        <f t="shared" ca="1" si="442"/>
        <v>1.3672422108942744E-2</v>
      </c>
      <c r="BS185" s="182">
        <f t="shared" ca="1" si="443"/>
        <v>1.7722995133414E-2</v>
      </c>
      <c r="BT185" s="182">
        <f t="shared" ca="1" si="444"/>
        <v>7.3930480504385651E-2</v>
      </c>
      <c r="BU185" s="182">
        <f t="shared" si="445"/>
        <v>0.32699407506955769</v>
      </c>
      <c r="BV185" s="181">
        <f t="shared" ca="1" si="446"/>
        <v>1.3089844844016612</v>
      </c>
      <c r="BW185" s="180"/>
      <c r="BX185" s="182">
        <f t="shared" si="447"/>
        <v>0.78151852900281182</v>
      </c>
      <c r="BY185" s="182">
        <f t="shared" si="448"/>
        <v>8.4968441359641933E-2</v>
      </c>
      <c r="BZ185" s="182">
        <f t="shared" si="449"/>
        <v>5.4841625913743211E-2</v>
      </c>
      <c r="CA185" s="182">
        <f t="shared" si="450"/>
        <v>2.0819045025067245E-2</v>
      </c>
      <c r="CB185" s="182">
        <f t="shared" si="451"/>
        <v>9.5648009943180234E-2</v>
      </c>
      <c r="CC185" s="182">
        <f t="shared" si="452"/>
        <v>1.7863941743027502E-4</v>
      </c>
      <c r="CD185" s="182">
        <f t="shared" si="453"/>
        <v>1.037974290661875</v>
      </c>
      <c r="CE185" s="182">
        <f t="shared" si="454"/>
        <v>0.33586669424615634</v>
      </c>
      <c r="CF185" s="180"/>
      <c r="CG185" s="181">
        <f t="shared" ca="1" si="455"/>
        <v>4.016814149414131</v>
      </c>
      <c r="CH185" s="181">
        <f t="shared" ca="1" si="456"/>
        <v>1.6866866737918258</v>
      </c>
      <c r="CI185" s="181">
        <f t="shared" ca="1" si="457"/>
        <v>9.5332874296307324</v>
      </c>
      <c r="CJ185" s="181">
        <f t="shared" ca="1" si="458"/>
        <v>1087.5529200912933</v>
      </c>
      <c r="CK185" s="183">
        <f t="shared" ca="1" si="459"/>
        <v>0.26759697107433328</v>
      </c>
      <c r="CL185" s="79"/>
      <c r="CM185" s="181">
        <f t="shared" si="460"/>
        <v>0.58238589661796381</v>
      </c>
      <c r="CN185" s="181">
        <f t="shared" si="461"/>
        <v>0.12976904656794253</v>
      </c>
      <c r="CO185" s="181">
        <f t="shared" ca="1" si="462"/>
        <v>643.2884302550026</v>
      </c>
      <c r="CP185" s="184"/>
      <c r="CQ185" s="80">
        <f t="shared" si="463"/>
        <v>0.83136849370042654</v>
      </c>
      <c r="CR185" s="80">
        <f t="shared" si="464"/>
        <v>2.0967836195880014E-2</v>
      </c>
      <c r="CS185" s="80">
        <f t="shared" si="465"/>
        <v>0.34008304356671959</v>
      </c>
      <c r="CT185" s="80">
        <f t="shared" si="466"/>
        <v>0.11723626357445445</v>
      </c>
      <c r="CU185" s="80">
        <f t="shared" si="467"/>
        <v>2.289524560375949E-3</v>
      </c>
      <c r="CV185" s="80">
        <f t="shared" si="468"/>
        <v>0.11207500155572754</v>
      </c>
      <c r="CW185" s="80">
        <f t="shared" si="469"/>
        <v>0.19006521112644345</v>
      </c>
      <c r="CX185" s="80">
        <f t="shared" si="470"/>
        <v>0.12381667416981995</v>
      </c>
      <c r="CY185" s="80">
        <f t="shared" si="471"/>
        <v>4.3105107568704851E-2</v>
      </c>
      <c r="CZ185" s="80">
        <f t="shared" si="472"/>
        <v>7.7467715185910039E-3</v>
      </c>
      <c r="DA185" s="80">
        <f t="shared" si="473"/>
        <v>1.153327131946567E-2</v>
      </c>
      <c r="DB185" s="80">
        <f t="shared" si="474"/>
        <v>1.8002871988566087</v>
      </c>
      <c r="DC185" s="80"/>
      <c r="DD185" s="80">
        <f t="shared" si="475"/>
        <v>0.4617977032933645</v>
      </c>
      <c r="DE185" s="80">
        <f t="shared" si="476"/>
        <v>1.1646939560086314E-2</v>
      </c>
      <c r="DF185" s="80">
        <f t="shared" si="477"/>
        <v>0.18890488350009477</v>
      </c>
      <c r="DG185" s="80">
        <f t="shared" si="478"/>
        <v>6.5120867186587272E-2</v>
      </c>
      <c r="DH185" s="80">
        <f t="shared" si="479"/>
        <v>1.271755174302224E-3</v>
      </c>
      <c r="DI185" s="80">
        <f t="shared" si="480"/>
        <v>6.225395682805953E-2</v>
      </c>
      <c r="DJ185" s="80">
        <f t="shared" si="481"/>
        <v>0.10557493895816007</v>
      </c>
      <c r="DK185" s="80">
        <f t="shared" si="482"/>
        <v>6.8776067645461181E-2</v>
      </c>
      <c r="DL185" s="80">
        <f t="shared" si="483"/>
        <v>2.3943461685491958E-2</v>
      </c>
      <c r="DM185" s="80">
        <f t="shared" si="484"/>
        <v>4.3030753779236463E-3</v>
      </c>
      <c r="DN185" s="80">
        <f t="shared" si="485"/>
        <v>6.4063507904686739E-3</v>
      </c>
      <c r="DO185" s="80">
        <f t="shared" si="486"/>
        <v>1.0000000000000002</v>
      </c>
      <c r="DP185" s="80">
        <f t="shared" si="487"/>
        <v>48.874616557586734</v>
      </c>
      <c r="DQ185" s="80">
        <f t="shared" si="488"/>
        <v>0.7557282018763638</v>
      </c>
      <c r="DR185" s="80">
        <f t="shared" si="489"/>
        <v>2.3783532051057352E-2</v>
      </c>
      <c r="DS185" s="80">
        <f t="shared" si="490"/>
        <v>6.9330430262551368E-2</v>
      </c>
      <c r="DT185" s="80">
        <f t="shared" si="491"/>
        <v>0.10658989176910742</v>
      </c>
      <c r="DU185" s="80">
        <f t="shared" si="492"/>
        <v>1.7733920704845814E-3</v>
      </c>
      <c r="DV185" s="80">
        <f t="shared" si="493"/>
        <v>0.30338623078373578</v>
      </c>
      <c r="DW185" s="80">
        <f t="shared" si="494"/>
        <v>0.40167340140591395</v>
      </c>
      <c r="DX185" s="80">
        <f t="shared" si="495"/>
        <v>4.4853974497772635E-3</v>
      </c>
      <c r="DY185" s="80">
        <f t="shared" si="496"/>
        <v>2.0807677608391015E-4</v>
      </c>
      <c r="DZ185" s="80">
        <f t="shared" si="497"/>
        <v>7.6974595751791796E-5</v>
      </c>
      <c r="EA185" s="80">
        <f t="shared" si="498"/>
        <v>1.6670355290408272</v>
      </c>
      <c r="EB185" s="80"/>
      <c r="EC185" s="80">
        <f t="shared" si="499"/>
        <v>1.5114564037527276</v>
      </c>
      <c r="ED185" s="80">
        <f t="shared" si="500"/>
        <v>4.7567064102114705E-2</v>
      </c>
      <c r="EE185" s="80">
        <f t="shared" si="501"/>
        <v>0.2079912907876541</v>
      </c>
      <c r="EF185" s="80">
        <f t="shared" si="502"/>
        <v>0.10658989176910742</v>
      </c>
      <c r="EG185" s="80">
        <f t="shared" si="503"/>
        <v>1.7733920704845814E-3</v>
      </c>
      <c r="EH185" s="80">
        <f t="shared" si="504"/>
        <v>0.30338623078373578</v>
      </c>
      <c r="EI185" s="80">
        <f t="shared" si="505"/>
        <v>0.40167340140591395</v>
      </c>
      <c r="EJ185" s="80">
        <f t="shared" si="506"/>
        <v>4.4853974497772635E-3</v>
      </c>
      <c r="EK185" s="80">
        <f t="shared" si="507"/>
        <v>2.0807677608391015E-4</v>
      </c>
      <c r="EL185" s="80">
        <f t="shared" si="508"/>
        <v>2.3092378725537538E-4</v>
      </c>
      <c r="EM185" s="80">
        <f t="shared" si="509"/>
        <v>2.585362072684855</v>
      </c>
      <c r="EN185" s="80">
        <f t="shared" si="510"/>
        <v>2.320758110978669</v>
      </c>
      <c r="EO185" s="80"/>
      <c r="EP185" s="80">
        <f t="shared" si="511"/>
        <v>1.7538623541998963</v>
      </c>
      <c r="EQ185" s="80">
        <f t="shared" si="512"/>
        <v>5.5195824915212494E-2</v>
      </c>
      <c r="ER185" s="80">
        <f t="shared" si="513"/>
        <v>0.24613764580010367</v>
      </c>
      <c r="ES185" s="80">
        <f t="shared" si="514"/>
        <v>7.5660670938810459E-2</v>
      </c>
      <c r="ET185" s="80">
        <f t="shared" si="515"/>
        <v>0.32179831673891413</v>
      </c>
      <c r="EU185" s="80">
        <f t="shared" si="516"/>
        <v>0.24736935587149453</v>
      </c>
      <c r="EV185" s="80">
        <f t="shared" si="517"/>
        <v>4.1156140315223482E-3</v>
      </c>
      <c r="EW185" s="80">
        <f t="shared" si="518"/>
        <v>0.70408605585060113</v>
      </c>
      <c r="EX185" s="80">
        <f t="shared" si="519"/>
        <v>0.93218680427716549</v>
      </c>
      <c r="EY185" s="80">
        <f t="shared" si="520"/>
        <v>2.0819045025067245E-2</v>
      </c>
      <c r="EZ185" s="80">
        <f t="shared" si="521"/>
        <v>9.6579173160605365E-4</v>
      </c>
      <c r="FA185" s="80">
        <f t="shared" si="522"/>
        <v>3.5727883486055004E-4</v>
      </c>
      <c r="FB185" s="80">
        <f t="shared" si="523"/>
        <v>4.0407564414763408</v>
      </c>
      <c r="FC185" s="80">
        <f t="shared" si="524"/>
        <v>8.0547091221074937E-2</v>
      </c>
      <c r="FD185" s="80">
        <f t="shared" si="525"/>
        <v>0.1210360745072272</v>
      </c>
      <c r="FE185" s="80">
        <f t="shared" si="526"/>
        <v>2.0819045025067245E-2</v>
      </c>
      <c r="FF185" s="80">
        <f t="shared" si="527"/>
        <v>5.4841625913743211E-2</v>
      </c>
      <c r="FG185" s="80">
        <f t="shared" si="528"/>
        <v>9.5648009943180234E-2</v>
      </c>
      <c r="FH185" s="80">
        <f t="shared" si="529"/>
        <v>1.7863941743027502E-4</v>
      </c>
      <c r="FI185" s="184">
        <f t="shared" si="530"/>
        <v>0.78151852900281182</v>
      </c>
      <c r="FJ185" s="80">
        <f t="shared" si="531"/>
        <v>8.4968441359641933E-2</v>
      </c>
      <c r="FK185" s="80">
        <f t="shared" si="532"/>
        <v>1.0379742906618747</v>
      </c>
      <c r="FL185" s="80">
        <f t="shared" si="533"/>
        <v>0.78151852900281182</v>
      </c>
      <c r="FM185" s="80">
        <f t="shared" si="534"/>
        <v>2.0167807269614557</v>
      </c>
      <c r="FN185" s="80">
        <f t="shared" si="535"/>
        <v>-3.5909149894994896</v>
      </c>
      <c r="FO185" s="80">
        <f t="shared" si="536"/>
        <v>-3.5909149894994896</v>
      </c>
      <c r="FP185" s="80">
        <f t="shared" si="537"/>
        <v>0.48874616557586731</v>
      </c>
      <c r="FQ185" s="185">
        <f t="shared" ca="1" si="538"/>
        <v>1419.1677824281783</v>
      </c>
      <c r="FR185" s="185">
        <f t="shared" ca="1" si="539"/>
        <v>3.3194571007532572</v>
      </c>
      <c r="FS185" s="80">
        <f t="shared" ca="1" si="540"/>
        <v>0.14191677824281781</v>
      </c>
      <c r="FT185" s="184">
        <f t="shared" ca="1" si="541"/>
        <v>-0.54274905814535102</v>
      </c>
      <c r="FU185" s="184">
        <f t="shared" ca="1" si="542"/>
        <v>5.6858602618455762</v>
      </c>
      <c r="FV185" s="80">
        <f t="shared" si="543"/>
        <v>174.18801207163042</v>
      </c>
      <c r="FW185" s="80">
        <f t="shared" si="544"/>
        <v>3.8112852125019935E-2</v>
      </c>
      <c r="FX185" s="184">
        <f t="shared" si="545"/>
        <v>74.000951297994504</v>
      </c>
      <c r="FY185" s="184">
        <f t="shared" si="546"/>
        <v>314.14770797661305</v>
      </c>
      <c r="FZ185" s="184">
        <f t="shared" si="547"/>
        <v>1.6611494615586205E-3</v>
      </c>
      <c r="GA185" s="184">
        <f t="shared" si="548"/>
        <v>0.33586669424615634</v>
      </c>
      <c r="GB185" s="80">
        <f t="shared" si="549"/>
        <v>0.95712146333375514</v>
      </c>
      <c r="GC185" s="80">
        <f t="shared" si="550"/>
        <v>0.21176086590995846</v>
      </c>
      <c r="GD185" s="80">
        <f t="shared" si="551"/>
        <v>0.13472861123785718</v>
      </c>
      <c r="GE185" s="80">
        <f t="shared" si="552"/>
        <v>0.86914350414597707</v>
      </c>
      <c r="GF185" s="80">
        <f t="shared" si="553"/>
        <v>1.7648163550436635E-3</v>
      </c>
      <c r="GG185" s="80">
        <f t="shared" si="554"/>
        <v>0.1668222646504196</v>
      </c>
      <c r="GH185" s="80">
        <f t="shared" si="555"/>
        <v>0.86527138876214282</v>
      </c>
      <c r="GI185" s="80">
        <f t="shared" si="556"/>
        <v>0.29878437211640158</v>
      </c>
      <c r="GJ185" s="80">
        <f t="shared" si="557"/>
        <v>-7.153094591559021E-3</v>
      </c>
      <c r="GK185" s="80">
        <f t="shared" si="558"/>
        <v>1.6828784278971963E-2</v>
      </c>
      <c r="GL185" s="80">
        <f t="shared" si="559"/>
        <v>1.6828784278971963E-2</v>
      </c>
      <c r="GM185" s="80">
        <f t="shared" si="560"/>
        <v>0.14999348037144764</v>
      </c>
      <c r="GN185" s="80">
        <f t="shared" si="561"/>
        <v>2.6049752387272897E-2</v>
      </c>
      <c r="GO185" s="80">
        <f t="shared" si="562"/>
        <v>0.67803630346332822</v>
      </c>
      <c r="GP185" s="80">
        <f t="shared" si="563"/>
        <v>0.93218680427716549</v>
      </c>
      <c r="GQ185" s="80">
        <f t="shared" si="564"/>
        <v>2.0819045025067245E-2</v>
      </c>
      <c r="GR185" s="80">
        <f t="shared" si="565"/>
        <v>440.90902459688812</v>
      </c>
      <c r="GS185" s="80">
        <f t="shared" si="566"/>
        <v>11.69047698030492</v>
      </c>
      <c r="GT185" s="80">
        <f t="shared" si="567"/>
        <v>2.3465379903146397</v>
      </c>
      <c r="GU185" s="80">
        <f t="shared" si="568"/>
        <v>9.6501374851689548E-6</v>
      </c>
      <c r="GV185" s="80">
        <f t="shared" si="569"/>
        <v>1989.6861247862846</v>
      </c>
      <c r="GW185" s="80">
        <f t="shared" si="570"/>
        <v>-8.4580424618143808E-3</v>
      </c>
      <c r="GX185" s="184">
        <f t="shared" ca="1" si="571"/>
        <v>22.507912429630736</v>
      </c>
      <c r="GY185" s="81" t="e">
        <f>#REF!</f>
        <v>#REF!</v>
      </c>
      <c r="GZ185" s="81" t="e">
        <f>#REF!</f>
        <v>#REF!</v>
      </c>
      <c r="HA185" s="81">
        <f t="shared" si="572"/>
        <v>5.8671749896227876</v>
      </c>
      <c r="HB185" s="81">
        <f t="shared" si="573"/>
        <v>4.7595286485956976</v>
      </c>
      <c r="HC185" s="81" t="e">
        <f t="shared" si="574"/>
        <v>#REF!</v>
      </c>
      <c r="HD185" s="80">
        <f t="shared" si="575"/>
        <v>440.90902459688812</v>
      </c>
      <c r="HE185" s="80">
        <f t="shared" si="576"/>
        <v>11.69047698030492</v>
      </c>
      <c r="HF185" s="81">
        <f t="shared" si="577"/>
        <v>0.35653824669881828</v>
      </c>
      <c r="HG185" s="81"/>
      <c r="HH185" s="82">
        <f t="shared" si="578"/>
        <v>0.17093787868194196</v>
      </c>
      <c r="HI185" s="82">
        <f t="shared" si="579"/>
        <v>0.70408605585060113</v>
      </c>
      <c r="HJ185" s="82">
        <f t="shared" si="580"/>
        <v>2.0819045025067245E-2</v>
      </c>
      <c r="HK185" s="82">
        <f t="shared" si="581"/>
        <v>0</v>
      </c>
      <c r="HL185" s="82">
        <f t="shared" si="582"/>
        <v>5.9728046196007689E-2</v>
      </c>
      <c r="HM185" s="82">
        <f t="shared" si="583"/>
        <v>0</v>
      </c>
      <c r="HN185" s="82">
        <f t="shared" si="584"/>
        <v>0</v>
      </c>
      <c r="HO185" s="82">
        <f t="shared" si="585"/>
        <v>7.5660670938810459E-2</v>
      </c>
      <c r="HP185" s="82">
        <f t="shared" si="586"/>
        <v>0.18640959960409598</v>
      </c>
      <c r="HQ185" s="82">
        <f t="shared" si="587"/>
        <v>0.19535223202009977</v>
      </c>
      <c r="HR185" s="82">
        <f t="shared" si="588"/>
        <v>0.55202792409305668</v>
      </c>
      <c r="HS185" s="82">
        <f t="shared" si="589"/>
        <v>0.13402123438400518</v>
      </c>
      <c r="HT185" s="82">
        <f t="shared" si="590"/>
        <v>3.7813738467069459E-2</v>
      </c>
      <c r="HU185" s="82">
        <f t="shared" si="591"/>
        <v>9.1804122306977549E-3</v>
      </c>
      <c r="HV185" s="82">
        <f t="shared" si="592"/>
        <v>2.0819045025067245E-2</v>
      </c>
      <c r="HW185" s="82"/>
      <c r="HX185" s="186">
        <f t="shared" si="593"/>
        <v>-8.8280501487265254E-7</v>
      </c>
      <c r="HY185" s="186">
        <f t="shared" si="594"/>
        <v>1.7391916876547546E-12</v>
      </c>
      <c r="HZ185" s="186">
        <f t="shared" si="595"/>
        <v>2.6697370529710072E-5</v>
      </c>
      <c r="IA185" s="186">
        <f t="shared" si="596"/>
        <v>7.4140271834598444E-9</v>
      </c>
      <c r="IB185" s="82">
        <f t="shared" si="597"/>
        <v>2.3465379903146397</v>
      </c>
      <c r="IC185" s="82" t="e">
        <f t="shared" ca="1" si="598"/>
        <v>#REF!</v>
      </c>
      <c r="ID185" s="82" t="e">
        <f ca="1">ID$8+ID$9*IE185+ID$10*#REF!+ID$11*EW185/(EW185+EU185)</f>
        <v>#REF!</v>
      </c>
      <c r="IE185" s="82" t="e">
        <f t="shared" ca="1" si="599"/>
        <v>#REF!</v>
      </c>
      <c r="IF185" s="82" t="e">
        <f ca="1">IF$8+IF$9*IE185+IF$10*#REF!+IF$11*(EW185/(EW185+EU185))</f>
        <v>#REF!</v>
      </c>
      <c r="IG185" s="82" t="e">
        <f t="shared" ca="1" si="600"/>
        <v>#REF!</v>
      </c>
      <c r="IH185" s="184">
        <f t="shared" si="601"/>
        <v>3.8112852125019935E-2</v>
      </c>
      <c r="II185" s="187">
        <f t="shared" si="602"/>
        <v>-25</v>
      </c>
      <c r="IJ185" s="187"/>
      <c r="IK185" s="82">
        <f t="shared" si="603"/>
        <v>2.0680836156668785</v>
      </c>
      <c r="IL185" s="187">
        <f t="shared" si="604"/>
        <v>1989.6861247862846</v>
      </c>
      <c r="IM185" s="186">
        <f t="shared" si="605"/>
        <v>1.1808150019774724E-5</v>
      </c>
    </row>
    <row r="186" spans="1:247" ht="14" x14ac:dyDescent="0.2">
      <c r="A186" s="189" t="s">
        <v>234</v>
      </c>
      <c r="F186" s="193">
        <v>49.952193986044534</v>
      </c>
      <c r="G186" s="193">
        <v>1.6748855939234604</v>
      </c>
      <c r="H186" s="193">
        <v>17.337603602553148</v>
      </c>
      <c r="I186" s="193">
        <v>8.4230034872756843</v>
      </c>
      <c r="J186" s="193">
        <v>0.16241314850166888</v>
      </c>
      <c r="K186" s="193">
        <v>4.5171156927026654</v>
      </c>
      <c r="L186" s="193">
        <v>10.658362870422019</v>
      </c>
      <c r="M186" s="193">
        <v>3.8370106333519272</v>
      </c>
      <c r="N186" s="193">
        <v>2.0301643562708609</v>
      </c>
      <c r="O186" s="193">
        <v>0.58874766331854955</v>
      </c>
      <c r="P186" s="193">
        <v>0.81849896563549951</v>
      </c>
      <c r="Q186" s="194">
        <v>1.5</v>
      </c>
      <c r="R186" s="176">
        <f t="shared" ca="1" si="411"/>
        <v>11.311725345183984</v>
      </c>
      <c r="T186" s="4">
        <v>48.367800000000003</v>
      </c>
      <c r="U186" s="4">
        <v>1.3551</v>
      </c>
      <c r="V186" s="4">
        <v>4.4477000000000002</v>
      </c>
      <c r="W186" s="4">
        <v>7.4672999999999998</v>
      </c>
      <c r="X186" s="4">
        <v>0.20169999999999999</v>
      </c>
      <c r="Y186" s="4">
        <v>14.164</v>
      </c>
      <c r="Z186" s="4">
        <v>21.761800000000001</v>
      </c>
      <c r="AA186" s="4">
        <v>0.64219999999999999</v>
      </c>
      <c r="AB186" s="4">
        <v>1.6799999999999999E-2</v>
      </c>
      <c r="AC186" s="4">
        <v>1.8700000000000001E-2</v>
      </c>
      <c r="AE186" s="177">
        <f t="shared" ca="1" si="412"/>
        <v>1422.6230135270093</v>
      </c>
      <c r="AF186" s="178">
        <f t="shared" ca="1" si="413"/>
        <v>1149.4730135270092</v>
      </c>
      <c r="AG186" s="178">
        <f t="shared" ca="1" si="414"/>
        <v>6.8317350134045363</v>
      </c>
      <c r="AH186" s="175"/>
      <c r="AI186" s="179">
        <f t="shared" ca="1" si="415"/>
        <v>1449.8316776579229</v>
      </c>
      <c r="AJ186" s="179">
        <f t="shared" ca="1" si="416"/>
        <v>7.0513293078264487</v>
      </c>
      <c r="AK186" s="179"/>
      <c r="AL186" s="179">
        <f t="shared" si="417"/>
        <v>1415.8981314369614</v>
      </c>
      <c r="AM186" s="179">
        <f t="shared" si="418"/>
        <v>4.5335772337203952</v>
      </c>
      <c r="AN186" s="180"/>
      <c r="AO186" s="179">
        <f t="shared" ca="1" si="419"/>
        <v>1416.8031424945641</v>
      </c>
      <c r="AP186" s="179">
        <f t="shared" ca="1" si="420"/>
        <v>1143.6531424945642</v>
      </c>
      <c r="AQ186" s="179">
        <f t="shared" ca="1" si="421"/>
        <v>5.7623102032515776</v>
      </c>
      <c r="AR186" s="179"/>
      <c r="AS186" s="179">
        <f t="shared" ca="1" si="422"/>
        <v>1420.0853510103225</v>
      </c>
      <c r="AT186" s="179">
        <f t="shared" ca="1" si="423"/>
        <v>1146.9353510103224</v>
      </c>
      <c r="AU186" s="181">
        <f t="shared" ca="1" si="424"/>
        <v>5.8904063922313599</v>
      </c>
      <c r="AV186" s="80"/>
      <c r="AW186" s="181">
        <f t="shared" si="425"/>
        <v>1430.7586020054282</v>
      </c>
      <c r="AX186" s="181">
        <f t="shared" si="426"/>
        <v>1157.6086020054281</v>
      </c>
      <c r="AY186" s="181">
        <f t="shared" ca="1" si="427"/>
        <v>1449.8316776579229</v>
      </c>
      <c r="AZ186" s="181">
        <f t="shared" ca="1" si="428"/>
        <v>1176.681677657923</v>
      </c>
      <c r="BA186" s="181">
        <f t="shared" ca="1" si="429"/>
        <v>7.0513293078264487</v>
      </c>
      <c r="BB186" s="181"/>
      <c r="BC186" s="181">
        <f t="shared" si="430"/>
        <v>1415.8981314369614</v>
      </c>
      <c r="BD186" s="181">
        <f t="shared" si="431"/>
        <v>4.5335772337203952</v>
      </c>
      <c r="BE186" s="181">
        <f t="shared" si="432"/>
        <v>1142.7481314369616</v>
      </c>
      <c r="BF186" s="181"/>
      <c r="BG186" s="181">
        <f t="shared" ca="1" si="433"/>
        <v>7.1474107017775736</v>
      </c>
      <c r="BH186" s="181">
        <f t="shared" ca="1" si="434"/>
        <v>8.1099432081383238</v>
      </c>
      <c r="BI186" s="181">
        <f t="shared" ca="1" si="435"/>
        <v>1149.2459157674762</v>
      </c>
      <c r="BJ186" s="181">
        <f t="shared" ca="1" si="436"/>
        <v>1157.1105321405662</v>
      </c>
      <c r="BK186" s="181">
        <f t="shared" ca="1" si="437"/>
        <v>1157.1105321405662</v>
      </c>
      <c r="BL186" s="181"/>
      <c r="BM186" s="181">
        <f t="shared" si="438"/>
        <v>1136.0524322691358</v>
      </c>
      <c r="BN186" s="180"/>
      <c r="BO186" s="182">
        <f t="shared" ca="1" si="439"/>
        <v>0.73861178958589324</v>
      </c>
      <c r="BP186" s="182">
        <f t="shared" ca="1" si="440"/>
        <v>0.70667862245697022</v>
      </c>
      <c r="BQ186" s="182">
        <f t="shared" ca="1" si="441"/>
        <v>6.5489684098809939E-2</v>
      </c>
      <c r="BR186" s="182">
        <f t="shared" ca="1" si="442"/>
        <v>1.320235650380895E-2</v>
      </c>
      <c r="BS186" s="182">
        <f t="shared" ca="1" si="443"/>
        <v>1.7733411002407874E-2</v>
      </c>
      <c r="BT186" s="182">
        <f t="shared" ca="1" si="444"/>
        <v>7.5178732812547638E-2</v>
      </c>
      <c r="BU186" s="182">
        <f t="shared" si="445"/>
        <v>0.32699407506955769</v>
      </c>
      <c r="BV186" s="181">
        <f t="shared" ca="1" si="446"/>
        <v>1.2052768819441022</v>
      </c>
      <c r="BW186" s="180"/>
      <c r="BX186" s="182">
        <f t="shared" si="447"/>
        <v>0.80194307056139158</v>
      </c>
      <c r="BY186" s="182">
        <f t="shared" si="448"/>
        <v>0.11806138819958673</v>
      </c>
      <c r="BZ186" s="182">
        <f t="shared" si="449"/>
        <v>0</v>
      </c>
      <c r="CA186" s="182">
        <f t="shared" si="450"/>
        <v>3.4009005186286495E-2</v>
      </c>
      <c r="CB186" s="182">
        <f t="shared" si="451"/>
        <v>8.2437884608696721E-2</v>
      </c>
      <c r="CC186" s="182">
        <f t="shared" si="452"/>
        <v>2.8046153267799153E-4</v>
      </c>
      <c r="CD186" s="182">
        <f t="shared" si="453"/>
        <v>1.0367318100886393</v>
      </c>
      <c r="CE186" s="182">
        <f t="shared" si="454"/>
        <v>0.28273001409395643</v>
      </c>
      <c r="CF186" s="180"/>
      <c r="CG186" s="181">
        <f t="shared" ca="1" si="455"/>
        <v>4.3305759218992534</v>
      </c>
      <c r="CH186" s="181">
        <f t="shared" ca="1" si="456"/>
        <v>3.3637059167551939</v>
      </c>
      <c r="CI186" s="181">
        <f t="shared" ca="1" si="457"/>
        <v>9.1226954119649903</v>
      </c>
      <c r="CJ186" s="181">
        <f t="shared" ca="1" si="458"/>
        <v>1149.8706287876034</v>
      </c>
      <c r="CK186" s="183">
        <f t="shared" ca="1" si="459"/>
        <v>0.27454094216120051</v>
      </c>
      <c r="CL186" s="79"/>
      <c r="CM186" s="181">
        <f t="shared" si="460"/>
        <v>-0.10081019700181544</v>
      </c>
      <c r="CN186" s="181">
        <f t="shared" si="461"/>
        <v>-0.48053791416406605</v>
      </c>
      <c r="CO186" s="181">
        <f t="shared" ca="1" si="462"/>
        <v>759.98253392521644</v>
      </c>
      <c r="CP186" s="184"/>
      <c r="CQ186" s="80">
        <f t="shared" si="463"/>
        <v>0.83136849370042654</v>
      </c>
      <c r="CR186" s="80">
        <f t="shared" si="464"/>
        <v>2.0967836195880014E-2</v>
      </c>
      <c r="CS186" s="80">
        <f t="shared" si="465"/>
        <v>0.34008304356671959</v>
      </c>
      <c r="CT186" s="80">
        <f t="shared" si="466"/>
        <v>0.11723626357445445</v>
      </c>
      <c r="CU186" s="80">
        <f t="shared" si="467"/>
        <v>2.289524560375949E-3</v>
      </c>
      <c r="CV186" s="80">
        <f t="shared" si="468"/>
        <v>0.11207500155572754</v>
      </c>
      <c r="CW186" s="80">
        <f t="shared" si="469"/>
        <v>0.19006521112644345</v>
      </c>
      <c r="CX186" s="80">
        <f t="shared" si="470"/>
        <v>0.12381667416981995</v>
      </c>
      <c r="CY186" s="80">
        <f t="shared" si="471"/>
        <v>4.3105107568704851E-2</v>
      </c>
      <c r="CZ186" s="80">
        <f t="shared" si="472"/>
        <v>7.7467715185910039E-3</v>
      </c>
      <c r="DA186" s="80">
        <f t="shared" si="473"/>
        <v>1.153327131946567E-2</v>
      </c>
      <c r="DB186" s="80">
        <f t="shared" si="474"/>
        <v>1.8002871988566087</v>
      </c>
      <c r="DC186" s="80"/>
      <c r="DD186" s="80">
        <f t="shared" si="475"/>
        <v>0.4617977032933645</v>
      </c>
      <c r="DE186" s="80">
        <f t="shared" si="476"/>
        <v>1.1646939560086314E-2</v>
      </c>
      <c r="DF186" s="80">
        <f t="shared" si="477"/>
        <v>0.18890488350009477</v>
      </c>
      <c r="DG186" s="80">
        <f t="shared" si="478"/>
        <v>6.5120867186587272E-2</v>
      </c>
      <c r="DH186" s="80">
        <f t="shared" si="479"/>
        <v>1.271755174302224E-3</v>
      </c>
      <c r="DI186" s="80">
        <f t="shared" si="480"/>
        <v>6.225395682805953E-2</v>
      </c>
      <c r="DJ186" s="80">
        <f t="shared" si="481"/>
        <v>0.10557493895816007</v>
      </c>
      <c r="DK186" s="80">
        <f t="shared" si="482"/>
        <v>6.8776067645461181E-2</v>
      </c>
      <c r="DL186" s="80">
        <f t="shared" si="483"/>
        <v>2.3943461685491958E-2</v>
      </c>
      <c r="DM186" s="80">
        <f t="shared" si="484"/>
        <v>4.3030753779236463E-3</v>
      </c>
      <c r="DN186" s="80">
        <f t="shared" si="485"/>
        <v>6.4063507904686739E-3</v>
      </c>
      <c r="DO186" s="80">
        <f t="shared" si="486"/>
        <v>1.0000000000000002</v>
      </c>
      <c r="DP186" s="80">
        <f t="shared" si="487"/>
        <v>48.874616557586734</v>
      </c>
      <c r="DQ186" s="80">
        <f t="shared" si="488"/>
        <v>0.80499897643810447</v>
      </c>
      <c r="DR186" s="80">
        <f t="shared" si="489"/>
        <v>1.6964451143482377E-2</v>
      </c>
      <c r="DS186" s="80">
        <f t="shared" si="490"/>
        <v>4.3621580800502158E-2</v>
      </c>
      <c r="DT186" s="80">
        <f t="shared" si="491"/>
        <v>0.10393422634954569</v>
      </c>
      <c r="DU186" s="80">
        <f t="shared" si="492"/>
        <v>2.8433480176211453E-3</v>
      </c>
      <c r="DV186" s="80">
        <f t="shared" si="493"/>
        <v>0.35142565079743154</v>
      </c>
      <c r="DW186" s="80">
        <f t="shared" si="494"/>
        <v>0.38806720711017278</v>
      </c>
      <c r="DX186" s="80">
        <f t="shared" si="495"/>
        <v>1.036159079944949E-2</v>
      </c>
      <c r="DY186" s="80">
        <f t="shared" si="496"/>
        <v>1.7835152235763725E-4</v>
      </c>
      <c r="DZ186" s="80">
        <f t="shared" si="497"/>
        <v>1.2302777269730826E-4</v>
      </c>
      <c r="EA186" s="80">
        <f t="shared" si="498"/>
        <v>1.7225184107513645</v>
      </c>
      <c r="EB186" s="80"/>
      <c r="EC186" s="80">
        <f t="shared" si="499"/>
        <v>1.6099979528762089</v>
      </c>
      <c r="ED186" s="80">
        <f t="shared" si="500"/>
        <v>3.3928902286964754E-2</v>
      </c>
      <c r="EE186" s="80">
        <f t="shared" si="501"/>
        <v>0.13086474240150647</v>
      </c>
      <c r="EF186" s="80">
        <f t="shared" si="502"/>
        <v>0.10393422634954569</v>
      </c>
      <c r="EG186" s="80">
        <f t="shared" si="503"/>
        <v>2.8433480176211453E-3</v>
      </c>
      <c r="EH186" s="80">
        <f t="shared" si="504"/>
        <v>0.35142565079743154</v>
      </c>
      <c r="EI186" s="80">
        <f t="shared" si="505"/>
        <v>0.38806720711017278</v>
      </c>
      <c r="EJ186" s="80">
        <f t="shared" si="506"/>
        <v>1.036159079944949E-2</v>
      </c>
      <c r="EK186" s="80">
        <f t="shared" si="507"/>
        <v>1.7835152235763725E-4</v>
      </c>
      <c r="EL186" s="80">
        <f t="shared" si="508"/>
        <v>3.6908331809192479E-4</v>
      </c>
      <c r="EM186" s="80">
        <f t="shared" si="509"/>
        <v>2.6319710554793501</v>
      </c>
      <c r="EN186" s="80">
        <f t="shared" si="510"/>
        <v>2.2796603281441654</v>
      </c>
      <c r="EO186" s="80"/>
      <c r="EP186" s="80">
        <f t="shared" si="511"/>
        <v>1.8351242307826066</v>
      </c>
      <c r="EQ186" s="80">
        <f t="shared" si="512"/>
        <v>3.8673186260536702E-2</v>
      </c>
      <c r="ER186" s="80">
        <f t="shared" si="513"/>
        <v>0.16487576921739344</v>
      </c>
      <c r="ES186" s="80">
        <f t="shared" si="514"/>
        <v>3.4009005186286495E-2</v>
      </c>
      <c r="ET186" s="80">
        <f t="shared" si="515"/>
        <v>0.19888477440367994</v>
      </c>
      <c r="EU186" s="80">
        <f t="shared" si="516"/>
        <v>0.23693473254541528</v>
      </c>
      <c r="EV186" s="80">
        <f t="shared" si="517"/>
        <v>6.4818676748782823E-3</v>
      </c>
      <c r="EW186" s="80">
        <f t="shared" si="518"/>
        <v>0.80113111441514973</v>
      </c>
      <c r="EX186" s="80">
        <f t="shared" si="519"/>
        <v>0.88466141670276632</v>
      </c>
      <c r="EY186" s="80">
        <f t="shared" si="520"/>
        <v>4.724181496393718E-2</v>
      </c>
      <c r="EZ186" s="80">
        <f t="shared" si="521"/>
        <v>8.1316177996564553E-4</v>
      </c>
      <c r="FA186" s="80">
        <f t="shared" si="522"/>
        <v>5.6092306535598306E-4</v>
      </c>
      <c r="FB186" s="80">
        <f t="shared" si="523"/>
        <v>4.0505072225942902</v>
      </c>
      <c r="FC186" s="80">
        <f t="shared" si="524"/>
        <v>0.10020128340861473</v>
      </c>
      <c r="FD186" s="80">
        <f t="shared" si="525"/>
        <v>0.14963228993905986</v>
      </c>
      <c r="FE186" s="80">
        <f t="shared" si="526"/>
        <v>3.4009005186286495E-2</v>
      </c>
      <c r="FF186" s="80">
        <f t="shared" si="527"/>
        <v>0</v>
      </c>
      <c r="FG186" s="80">
        <f t="shared" si="528"/>
        <v>8.2437884608696721E-2</v>
      </c>
      <c r="FH186" s="80">
        <f t="shared" si="529"/>
        <v>2.8046153267799153E-4</v>
      </c>
      <c r="FI186" s="184">
        <f t="shared" si="530"/>
        <v>0.80194307056139158</v>
      </c>
      <c r="FJ186" s="80">
        <f t="shared" si="531"/>
        <v>0.11806138819958673</v>
      </c>
      <c r="FK186" s="80">
        <f t="shared" si="532"/>
        <v>1.0367318100886396</v>
      </c>
      <c r="FL186" s="80">
        <f t="shared" si="533"/>
        <v>0.80194307056139158</v>
      </c>
      <c r="FM186" s="80">
        <f t="shared" si="534"/>
        <v>2.5075378809465514</v>
      </c>
      <c r="FN186" s="80">
        <f t="shared" si="535"/>
        <v>-3.1259565974069718</v>
      </c>
      <c r="FO186" s="80">
        <f t="shared" si="536"/>
        <v>-3.1259565974069718</v>
      </c>
      <c r="FP186" s="80">
        <f t="shared" si="537"/>
        <v>0.48874616557586731</v>
      </c>
      <c r="FQ186" s="185">
        <f t="shared" ca="1" si="538"/>
        <v>1449.8316776579229</v>
      </c>
      <c r="FR186" s="185">
        <f t="shared" ca="1" si="539"/>
        <v>7.0513293078264487</v>
      </c>
      <c r="FS186" s="80">
        <f t="shared" ca="1" si="540"/>
        <v>0.14498316776579229</v>
      </c>
      <c r="FT186" s="184">
        <f t="shared" ca="1" si="541"/>
        <v>-2.3425595930816296</v>
      </c>
      <c r="FU186" s="184">
        <f t="shared" ca="1" si="542"/>
        <v>5.6792204340585712</v>
      </c>
      <c r="FV186" s="80">
        <f t="shared" si="543"/>
        <v>174.3211968706901</v>
      </c>
      <c r="FW186" s="80">
        <f t="shared" si="544"/>
        <v>5.8957237560617111E-2</v>
      </c>
      <c r="FX186" s="184">
        <f t="shared" si="545"/>
        <v>77.175365778658914</v>
      </c>
      <c r="FY186" s="184">
        <f t="shared" si="546"/>
        <v>313.18406853962642</v>
      </c>
      <c r="FZ186" s="184">
        <f t="shared" si="547"/>
        <v>1.6611494615586205E-3</v>
      </c>
      <c r="GA186" s="184">
        <f t="shared" si="548"/>
        <v>0.28273001409395643</v>
      </c>
      <c r="GB186" s="80">
        <f t="shared" si="549"/>
        <v>0.93838509934158176</v>
      </c>
      <c r="GC186" s="80">
        <f t="shared" si="550"/>
        <v>0.17344439792079391</v>
      </c>
      <c r="GD186" s="80">
        <f t="shared" si="551"/>
        <v>0.13278460968456801</v>
      </c>
      <c r="GE186" s="80">
        <f t="shared" si="552"/>
        <v>0.9273178085531768</v>
      </c>
      <c r="GF186" s="80">
        <f t="shared" si="553"/>
        <v>1.0546754998773444E-2</v>
      </c>
      <c r="GG186" s="80">
        <f t="shared" si="554"/>
        <v>0.13673344913680055</v>
      </c>
      <c r="GH186" s="80">
        <f t="shared" si="555"/>
        <v>0.86721539031543204</v>
      </c>
      <c r="GI186" s="80">
        <f t="shared" si="556"/>
        <v>0.29654472159431594</v>
      </c>
      <c r="GJ186" s="80">
        <f t="shared" si="557"/>
        <v>-8.4248178852468492E-3</v>
      </c>
      <c r="GK186" s="80">
        <f t="shared" si="558"/>
        <v>1.9836046111111377E-2</v>
      </c>
      <c r="GL186" s="80">
        <f t="shared" si="559"/>
        <v>1.9836046111111377E-2</v>
      </c>
      <c r="GM186" s="80">
        <f t="shared" si="560"/>
        <v>0.11689740302568917</v>
      </c>
      <c r="GN186" s="80">
        <f t="shared" si="561"/>
        <v>4.1778854547306857E-2</v>
      </c>
      <c r="GO186" s="80">
        <f t="shared" si="562"/>
        <v>0.75935225986784283</v>
      </c>
      <c r="GP186" s="80">
        <f t="shared" si="563"/>
        <v>0.88466141670276632</v>
      </c>
      <c r="GQ186" s="80">
        <f t="shared" si="564"/>
        <v>4.724181496393718E-2</v>
      </c>
      <c r="GR186" s="80">
        <f t="shared" si="565"/>
        <v>440.51714774246238</v>
      </c>
      <c r="GS186" s="80">
        <f t="shared" si="566"/>
        <v>11.767924695191665</v>
      </c>
      <c r="GT186" s="80">
        <f t="shared" si="567"/>
        <v>2.3115057058099824</v>
      </c>
      <c r="GU186" s="80">
        <f t="shared" si="568"/>
        <v>9.5060672151435514E-6</v>
      </c>
      <c r="GV186" s="80">
        <f t="shared" si="569"/>
        <v>1947.6996647579354</v>
      </c>
      <c r="GW186" s="80">
        <f t="shared" si="570"/>
        <v>-8.3870114540938005E-3</v>
      </c>
      <c r="GX186" s="184">
        <f t="shared" ca="1" si="571"/>
        <v>22.097320411964994</v>
      </c>
      <c r="GY186" s="81" t="e">
        <f>#REF!</f>
        <v>#REF!</v>
      </c>
      <c r="GZ186" s="81" t="e">
        <f>#REF!</f>
        <v>#REF!</v>
      </c>
      <c r="HA186" s="81">
        <f t="shared" si="572"/>
        <v>5.8671749896227876</v>
      </c>
      <c r="HB186" s="81">
        <f t="shared" si="573"/>
        <v>4.7595286485956976</v>
      </c>
      <c r="HC186" s="81" t="e">
        <f t="shared" si="574"/>
        <v>#REF!</v>
      </c>
      <c r="HD186" s="80">
        <f t="shared" si="575"/>
        <v>440.51714774246238</v>
      </c>
      <c r="HE186" s="80">
        <f t="shared" si="576"/>
        <v>11.767924695191665</v>
      </c>
      <c r="HF186" s="81">
        <f t="shared" si="577"/>
        <v>-0.36912876683658169</v>
      </c>
      <c r="HG186" s="81"/>
      <c r="HH186" s="82">
        <f t="shared" si="578"/>
        <v>0.14321531681167884</v>
      </c>
      <c r="HI186" s="82">
        <f t="shared" si="579"/>
        <v>0.80113111441514973</v>
      </c>
      <c r="HJ186" s="82">
        <f t="shared" si="580"/>
        <v>4.724181496393718E-2</v>
      </c>
      <c r="HK186" s="82">
        <f t="shared" si="581"/>
        <v>0</v>
      </c>
      <c r="HL186" s="82">
        <f t="shared" si="582"/>
        <v>5.2959468444677547E-2</v>
      </c>
      <c r="HM186" s="82">
        <f t="shared" si="583"/>
        <v>0</v>
      </c>
      <c r="HN186" s="82">
        <f t="shared" si="584"/>
        <v>0</v>
      </c>
      <c r="HO186" s="82">
        <f t="shared" si="585"/>
        <v>3.4009005186286495E-2</v>
      </c>
      <c r="HP186" s="82">
        <f t="shared" si="586"/>
        <v>0.11191630077271589</v>
      </c>
      <c r="HQ186" s="82">
        <f t="shared" si="587"/>
        <v>0.1516554858216847</v>
      </c>
      <c r="HR186" s="82">
        <f t="shared" si="588"/>
        <v>0.61062620542850277</v>
      </c>
      <c r="HS186" s="82">
        <f t="shared" si="589"/>
        <v>0.1091594420568701</v>
      </c>
      <c r="HT186" s="82">
        <f t="shared" si="590"/>
        <v>5.776951984882369E-2</v>
      </c>
      <c r="HU186" s="82">
        <f t="shared" si="591"/>
        <v>1.0327248484472794E-2</v>
      </c>
      <c r="HV186" s="82">
        <f t="shared" si="592"/>
        <v>4.724181496393718E-2</v>
      </c>
      <c r="HW186" s="82"/>
      <c r="HX186" s="186">
        <f t="shared" si="593"/>
        <v>-8.7718533373250487E-7</v>
      </c>
      <c r="HY186" s="186">
        <f t="shared" si="594"/>
        <v>1.6918760356949871E-12</v>
      </c>
      <c r="HZ186" s="186">
        <f t="shared" si="595"/>
        <v>2.687334254068084E-5</v>
      </c>
      <c r="IA186" s="186">
        <f t="shared" si="596"/>
        <v>7.4890471990230569E-9</v>
      </c>
      <c r="IB186" s="82">
        <f t="shared" si="597"/>
        <v>2.3115057058099824</v>
      </c>
      <c r="IC186" s="82" t="e">
        <f t="shared" ca="1" si="598"/>
        <v>#REF!</v>
      </c>
      <c r="ID186" s="82" t="e">
        <f ca="1">ID$8+ID$9*IE186+ID$10*#REF!+ID$11*EW186/(EW186+EU186)</f>
        <v>#REF!</v>
      </c>
      <c r="IE186" s="82" t="e">
        <f t="shared" ca="1" si="599"/>
        <v>#REF!</v>
      </c>
      <c r="IF186" s="82" t="e">
        <f ca="1">IF$8+IF$9*IE186+IF$10*#REF!+IF$11*(EW186/(EW186+EU186))</f>
        <v>#REF!</v>
      </c>
      <c r="IG186" s="82" t="e">
        <f t="shared" ca="1" si="600"/>
        <v>#REF!</v>
      </c>
      <c r="IH186" s="184">
        <f t="shared" si="601"/>
        <v>5.8957237560617111E-2</v>
      </c>
      <c r="II186" s="187">
        <f t="shared" si="602"/>
        <v>-25</v>
      </c>
      <c r="IJ186" s="187"/>
      <c r="IK186" s="82">
        <f t="shared" si="603"/>
        <v>2.0724214621776849</v>
      </c>
      <c r="IL186" s="187">
        <f t="shared" si="604"/>
        <v>1947.6996647579354</v>
      </c>
      <c r="IM186" s="186">
        <f t="shared" si="605"/>
        <v>1.2000243713141929E-5</v>
      </c>
    </row>
    <row r="187" spans="1:247" ht="14" x14ac:dyDescent="0.2">
      <c r="A187" s="189" t="s">
        <v>234</v>
      </c>
      <c r="F187" s="193">
        <v>49.952193986044534</v>
      </c>
      <c r="G187" s="193">
        <v>1.6748855939234604</v>
      </c>
      <c r="H187" s="193">
        <v>17.337603602553148</v>
      </c>
      <c r="I187" s="193">
        <v>8.4230034872756843</v>
      </c>
      <c r="J187" s="193">
        <v>0.16241314850166888</v>
      </c>
      <c r="K187" s="193">
        <v>4.5171156927026654</v>
      </c>
      <c r="L187" s="193">
        <v>10.658362870422019</v>
      </c>
      <c r="M187" s="193">
        <v>3.8370106333519272</v>
      </c>
      <c r="N187" s="193">
        <v>2.0301643562708609</v>
      </c>
      <c r="O187" s="193">
        <v>0.58874766331854955</v>
      </c>
      <c r="P187" s="193">
        <v>0.81849896563549951</v>
      </c>
      <c r="Q187" s="194">
        <v>1.5</v>
      </c>
      <c r="R187" s="176">
        <f t="shared" ca="1" si="411"/>
        <v>11.630861089996824</v>
      </c>
      <c r="T187" s="4">
        <v>49.223300000000002</v>
      </c>
      <c r="U187" s="4">
        <v>0.99709999999999999</v>
      </c>
      <c r="V187" s="4">
        <v>4.2546999999999997</v>
      </c>
      <c r="W187" s="4">
        <v>6.8925999999999998</v>
      </c>
      <c r="X187" s="4">
        <v>0.1767</v>
      </c>
      <c r="Y187" s="4">
        <v>14.601599999999999</v>
      </c>
      <c r="Z187" s="4">
        <v>22.331499999999998</v>
      </c>
      <c r="AA187" s="4">
        <v>0.4909</v>
      </c>
      <c r="AB187" s="4">
        <v>1.0200000000000001E-2</v>
      </c>
      <c r="AC187" s="4">
        <v>0.10780000000000001</v>
      </c>
      <c r="AE187" s="177">
        <f t="shared" ca="1" si="412"/>
        <v>1420.5619072091376</v>
      </c>
      <c r="AF187" s="178">
        <f t="shared" ca="1" si="413"/>
        <v>1147.4119072091376</v>
      </c>
      <c r="AG187" s="178">
        <f t="shared" ca="1" si="414"/>
        <v>6.9915483541135774</v>
      </c>
      <c r="AH187" s="175"/>
      <c r="AI187" s="179">
        <f t="shared" ca="1" si="415"/>
        <v>1452.2449401430931</v>
      </c>
      <c r="AJ187" s="179">
        <f t="shared" ca="1" si="416"/>
        <v>7.4111951794435305</v>
      </c>
      <c r="AK187" s="179"/>
      <c r="AL187" s="179">
        <f t="shared" si="417"/>
        <v>1415.7815856372442</v>
      </c>
      <c r="AM187" s="179">
        <f t="shared" si="418"/>
        <v>4.7777012938519352</v>
      </c>
      <c r="AN187" s="180"/>
      <c r="AO187" s="179">
        <f t="shared" ca="1" si="419"/>
        <v>1414.8907176693654</v>
      </c>
      <c r="AP187" s="179">
        <f t="shared" ca="1" si="420"/>
        <v>1141.7407176693655</v>
      </c>
      <c r="AQ187" s="179">
        <f t="shared" ca="1" si="421"/>
        <v>5.9465217760228599</v>
      </c>
      <c r="AR187" s="179"/>
      <c r="AS187" s="179">
        <f t="shared" ca="1" si="422"/>
        <v>1423.5504684176012</v>
      </c>
      <c r="AT187" s="179">
        <f t="shared" ca="1" si="423"/>
        <v>1150.4004684176011</v>
      </c>
      <c r="AU187" s="181">
        <f t="shared" ca="1" si="424"/>
        <v>6.2860739273255382</v>
      </c>
      <c r="AV187" s="80"/>
      <c r="AW187" s="181">
        <f t="shared" si="425"/>
        <v>1432.1785350248826</v>
      </c>
      <c r="AX187" s="181">
        <f t="shared" si="426"/>
        <v>1159.0285350248828</v>
      </c>
      <c r="AY187" s="181">
        <f t="shared" ca="1" si="427"/>
        <v>1452.2449401430931</v>
      </c>
      <c r="AZ187" s="181">
        <f t="shared" ca="1" si="428"/>
        <v>1179.094940143093</v>
      </c>
      <c r="BA187" s="181">
        <f t="shared" ca="1" si="429"/>
        <v>7.4111951794435305</v>
      </c>
      <c r="BB187" s="181"/>
      <c r="BC187" s="181">
        <f t="shared" si="430"/>
        <v>1415.7815856372442</v>
      </c>
      <c r="BD187" s="181">
        <f t="shared" si="431"/>
        <v>4.7777012938519352</v>
      </c>
      <c r="BE187" s="181">
        <f t="shared" si="432"/>
        <v>1142.6315856372444</v>
      </c>
      <c r="BF187" s="181"/>
      <c r="BG187" s="181">
        <f t="shared" ca="1" si="433"/>
        <v>7.4135604161062627</v>
      </c>
      <c r="BH187" s="181">
        <f t="shared" ca="1" si="434"/>
        <v>8.4687834301447076</v>
      </c>
      <c r="BI187" s="181">
        <f t="shared" ca="1" si="435"/>
        <v>1148.2032547863882</v>
      </c>
      <c r="BJ187" s="181">
        <f t="shared" ca="1" si="436"/>
        <v>1160.2695931370545</v>
      </c>
      <c r="BK187" s="181">
        <f t="shared" ca="1" si="437"/>
        <v>1160.2695931370545</v>
      </c>
      <c r="BL187" s="181"/>
      <c r="BM187" s="181">
        <f t="shared" si="438"/>
        <v>1137.3091688331533</v>
      </c>
      <c r="BN187" s="180"/>
      <c r="BO187" s="182">
        <f t="shared" ca="1" si="439"/>
        <v>0.74867154326008123</v>
      </c>
      <c r="BP187" s="182">
        <f t="shared" ca="1" si="440"/>
        <v>0.70703891281491471</v>
      </c>
      <c r="BQ187" s="182">
        <f t="shared" ca="1" si="441"/>
        <v>5.8798981734815896E-2</v>
      </c>
      <c r="BR187" s="182">
        <f t="shared" ca="1" si="442"/>
        <v>1.19806500868598E-2</v>
      </c>
      <c r="BS187" s="182">
        <f t="shared" ca="1" si="443"/>
        <v>1.7734475812161324E-2</v>
      </c>
      <c r="BT187" s="182">
        <f t="shared" ca="1" si="444"/>
        <v>7.8724189163777575E-2</v>
      </c>
      <c r="BU187" s="182">
        <f t="shared" si="445"/>
        <v>0.32699407506955769</v>
      </c>
      <c r="BV187" s="181">
        <f t="shared" ca="1" si="446"/>
        <v>1.201271284682087</v>
      </c>
      <c r="BW187" s="180"/>
      <c r="BX187" s="182">
        <f t="shared" si="447"/>
        <v>0.82110044111410563</v>
      </c>
      <c r="BY187" s="182">
        <f t="shared" si="448"/>
        <v>0.10668100976177464</v>
      </c>
      <c r="BZ187" s="182">
        <f t="shared" si="449"/>
        <v>2.1398288028635429E-3</v>
      </c>
      <c r="CA187" s="182">
        <f t="shared" si="450"/>
        <v>3.5761977260757159E-2</v>
      </c>
      <c r="CB187" s="182">
        <f t="shared" si="451"/>
        <v>7.4184890190042721E-2</v>
      </c>
      <c r="CC187" s="182">
        <f t="shared" si="452"/>
        <v>1.6011155483564052E-3</v>
      </c>
      <c r="CD187" s="182">
        <f t="shared" si="453"/>
        <v>1.0414692626779001</v>
      </c>
      <c r="CE187" s="182">
        <f t="shared" si="454"/>
        <v>0.25314937646015656</v>
      </c>
      <c r="CF187" s="180"/>
      <c r="CG187" s="181">
        <f t="shared" ca="1" si="455"/>
        <v>3.2482714148172818</v>
      </c>
      <c r="CH187" s="181">
        <f t="shared" ca="1" si="456"/>
        <v>3.8147777822342555</v>
      </c>
      <c r="CI187" s="181">
        <f t="shared" ca="1" si="457"/>
        <v>8.7532567155096288</v>
      </c>
      <c r="CJ187" s="181">
        <f t="shared" ca="1" si="458"/>
        <v>1164.297613692595</v>
      </c>
      <c r="CK187" s="183">
        <f t="shared" ca="1" si="459"/>
        <v>0.27508239172461585</v>
      </c>
      <c r="CL187" s="79"/>
      <c r="CM187" s="181">
        <f t="shared" si="460"/>
        <v>-0.13918834350638562</v>
      </c>
      <c r="CN187" s="181">
        <f t="shared" si="461"/>
        <v>-0.49527547127934357</v>
      </c>
      <c r="CO187" s="181">
        <f t="shared" ca="1" si="462"/>
        <v>764.8711362737489</v>
      </c>
      <c r="CP187" s="184"/>
      <c r="CQ187" s="80">
        <f t="shared" si="463"/>
        <v>0.83136849370042654</v>
      </c>
      <c r="CR187" s="80">
        <f t="shared" si="464"/>
        <v>2.0967836195880014E-2</v>
      </c>
      <c r="CS187" s="80">
        <f t="shared" si="465"/>
        <v>0.34008304356671959</v>
      </c>
      <c r="CT187" s="80">
        <f t="shared" si="466"/>
        <v>0.11723626357445445</v>
      </c>
      <c r="CU187" s="80">
        <f t="shared" si="467"/>
        <v>2.289524560375949E-3</v>
      </c>
      <c r="CV187" s="80">
        <f t="shared" si="468"/>
        <v>0.11207500155572754</v>
      </c>
      <c r="CW187" s="80">
        <f t="shared" si="469"/>
        <v>0.19006521112644345</v>
      </c>
      <c r="CX187" s="80">
        <f t="shared" si="470"/>
        <v>0.12381667416981995</v>
      </c>
      <c r="CY187" s="80">
        <f t="shared" si="471"/>
        <v>4.3105107568704851E-2</v>
      </c>
      <c r="CZ187" s="80">
        <f t="shared" si="472"/>
        <v>7.7467715185910039E-3</v>
      </c>
      <c r="DA187" s="80">
        <f t="shared" si="473"/>
        <v>1.153327131946567E-2</v>
      </c>
      <c r="DB187" s="80">
        <f t="shared" si="474"/>
        <v>1.8002871988566087</v>
      </c>
      <c r="DC187" s="80"/>
      <c r="DD187" s="80">
        <f t="shared" si="475"/>
        <v>0.4617977032933645</v>
      </c>
      <c r="DE187" s="80">
        <f t="shared" si="476"/>
        <v>1.1646939560086314E-2</v>
      </c>
      <c r="DF187" s="80">
        <f t="shared" si="477"/>
        <v>0.18890488350009477</v>
      </c>
      <c r="DG187" s="80">
        <f t="shared" si="478"/>
        <v>6.5120867186587272E-2</v>
      </c>
      <c r="DH187" s="80">
        <f t="shared" si="479"/>
        <v>1.271755174302224E-3</v>
      </c>
      <c r="DI187" s="80">
        <f t="shared" si="480"/>
        <v>6.225395682805953E-2</v>
      </c>
      <c r="DJ187" s="80">
        <f t="shared" si="481"/>
        <v>0.10557493895816007</v>
      </c>
      <c r="DK187" s="80">
        <f t="shared" si="482"/>
        <v>6.8776067645461181E-2</v>
      </c>
      <c r="DL187" s="80">
        <f t="shared" si="483"/>
        <v>2.3943461685491958E-2</v>
      </c>
      <c r="DM187" s="80">
        <f t="shared" si="484"/>
        <v>4.3030753779236463E-3</v>
      </c>
      <c r="DN187" s="80">
        <f t="shared" si="485"/>
        <v>6.4063507904686739E-3</v>
      </c>
      <c r="DO187" s="80">
        <f t="shared" si="486"/>
        <v>1.0000000000000002</v>
      </c>
      <c r="DP187" s="80">
        <f t="shared" si="487"/>
        <v>48.874616557586734</v>
      </c>
      <c r="DQ187" s="80">
        <f t="shared" si="488"/>
        <v>0.81923730491992086</v>
      </c>
      <c r="DR187" s="80">
        <f t="shared" si="489"/>
        <v>1.2482661231766126E-2</v>
      </c>
      <c r="DS187" s="80">
        <f t="shared" si="490"/>
        <v>4.1728700189288058E-2</v>
      </c>
      <c r="DT187" s="80">
        <f t="shared" si="491"/>
        <v>9.5935217352574376E-2</v>
      </c>
      <c r="DU187" s="80">
        <f t="shared" si="492"/>
        <v>2.4909251101321583E-3</v>
      </c>
      <c r="DV187" s="80">
        <f t="shared" si="493"/>
        <v>0.36228302617083991</v>
      </c>
      <c r="DW187" s="80">
        <f t="shared" si="494"/>
        <v>0.3982263799676875</v>
      </c>
      <c r="DX187" s="80">
        <f t="shared" si="495"/>
        <v>7.9204374391930159E-3</v>
      </c>
      <c r="DY187" s="80">
        <f t="shared" si="496"/>
        <v>1.0828485285999406E-4</v>
      </c>
      <c r="DZ187" s="80">
        <f t="shared" si="497"/>
        <v>7.0921892496095349E-4</v>
      </c>
      <c r="EA187" s="80">
        <f t="shared" si="498"/>
        <v>1.7411221561592229</v>
      </c>
      <c r="EB187" s="80"/>
      <c r="EC187" s="80">
        <f t="shared" si="499"/>
        <v>1.6384746098398417</v>
      </c>
      <c r="ED187" s="80">
        <f t="shared" si="500"/>
        <v>2.4965322463532252E-2</v>
      </c>
      <c r="EE187" s="80">
        <f t="shared" si="501"/>
        <v>0.12518610056786417</v>
      </c>
      <c r="EF187" s="80">
        <f t="shared" si="502"/>
        <v>9.5935217352574376E-2</v>
      </c>
      <c r="EG187" s="80">
        <f t="shared" si="503"/>
        <v>2.4909251101321583E-3</v>
      </c>
      <c r="EH187" s="80">
        <f t="shared" si="504"/>
        <v>0.36228302617083991</v>
      </c>
      <c r="EI187" s="80">
        <f t="shared" si="505"/>
        <v>0.3982263799676875</v>
      </c>
      <c r="EJ187" s="80">
        <f t="shared" si="506"/>
        <v>7.9204374391930159E-3</v>
      </c>
      <c r="EK187" s="80">
        <f t="shared" si="507"/>
        <v>1.0828485285999406E-4</v>
      </c>
      <c r="EL187" s="80">
        <f t="shared" si="508"/>
        <v>2.1276567748828605E-3</v>
      </c>
      <c r="EM187" s="80">
        <f t="shared" si="509"/>
        <v>2.6577179605394079</v>
      </c>
      <c r="EN187" s="80">
        <f t="shared" si="510"/>
        <v>2.2575758937123056</v>
      </c>
      <c r="EO187" s="80"/>
      <c r="EP187" s="80">
        <f t="shared" si="511"/>
        <v>1.849490390817051</v>
      </c>
      <c r="EQ187" s="80">
        <f t="shared" si="512"/>
        <v>2.8180555086212363E-2</v>
      </c>
      <c r="ER187" s="80">
        <f t="shared" si="513"/>
        <v>0.15050960918294898</v>
      </c>
      <c r="ES187" s="80">
        <f t="shared" si="514"/>
        <v>3.7901806063620702E-2</v>
      </c>
      <c r="ET187" s="80">
        <f t="shared" si="515"/>
        <v>0.18841141524656968</v>
      </c>
      <c r="EU187" s="80">
        <f t="shared" si="516"/>
        <v>0.21658103405322238</v>
      </c>
      <c r="EV187" s="80">
        <f t="shared" si="517"/>
        <v>5.6234524816770309E-3</v>
      </c>
      <c r="EW187" s="80">
        <f t="shared" si="518"/>
        <v>0.81788142658443252</v>
      </c>
      <c r="EX187" s="80">
        <f t="shared" si="519"/>
        <v>0.8990262756553683</v>
      </c>
      <c r="EY187" s="80">
        <f t="shared" si="520"/>
        <v>3.5761977260757159E-2</v>
      </c>
      <c r="EZ187" s="80">
        <f t="shared" si="521"/>
        <v>4.8892254694181316E-4</v>
      </c>
      <c r="FA187" s="80">
        <f t="shared" si="522"/>
        <v>3.2022310967128103E-3</v>
      </c>
      <c r="FB187" s="80">
        <f t="shared" si="523"/>
        <v>4.0446476808289455</v>
      </c>
      <c r="FC187" s="80">
        <f t="shared" si="524"/>
        <v>8.8806439110947905E-2</v>
      </c>
      <c r="FD187" s="80">
        <f t="shared" si="525"/>
        <v>0.13246448448076897</v>
      </c>
      <c r="FE187" s="80">
        <f t="shared" si="526"/>
        <v>3.5761977260757159E-2</v>
      </c>
      <c r="FF187" s="80">
        <f t="shared" si="527"/>
        <v>2.1398288028635429E-3</v>
      </c>
      <c r="FG187" s="80">
        <f t="shared" si="528"/>
        <v>7.4184890190042721E-2</v>
      </c>
      <c r="FH187" s="80">
        <f t="shared" si="529"/>
        <v>1.6011155483564052E-3</v>
      </c>
      <c r="FI187" s="184">
        <f t="shared" si="530"/>
        <v>0.82110044111410563</v>
      </c>
      <c r="FJ187" s="80">
        <f t="shared" si="531"/>
        <v>0.10668100976177464</v>
      </c>
      <c r="FK187" s="80">
        <f t="shared" si="532"/>
        <v>1.0414692626779001</v>
      </c>
      <c r="FL187" s="80">
        <f t="shared" si="533"/>
        <v>0.82110044111410563</v>
      </c>
      <c r="FM187" s="80">
        <f t="shared" si="534"/>
        <v>2.5577977742825024</v>
      </c>
      <c r="FN187" s="80">
        <f t="shared" si="535"/>
        <v>-3.0993045249993951</v>
      </c>
      <c r="FO187" s="80">
        <f t="shared" si="536"/>
        <v>-3.0993045249993951</v>
      </c>
      <c r="FP187" s="80">
        <f t="shared" si="537"/>
        <v>0.48874616557586731</v>
      </c>
      <c r="FQ187" s="185">
        <f t="shared" ca="1" si="538"/>
        <v>1452.2449401430931</v>
      </c>
      <c r="FR187" s="185">
        <f t="shared" ca="1" si="539"/>
        <v>7.4111951794435305</v>
      </c>
      <c r="FS187" s="80">
        <f t="shared" ca="1" si="540"/>
        <v>0.14522449401430931</v>
      </c>
      <c r="FT187" s="184">
        <f t="shared" ca="1" si="541"/>
        <v>-6.0468771932362273</v>
      </c>
      <c r="FU187" s="184">
        <f t="shared" ca="1" si="542"/>
        <v>5.6766693706425206</v>
      </c>
      <c r="FV187" s="80">
        <f t="shared" si="543"/>
        <v>174.65562585469431</v>
      </c>
      <c r="FW187" s="80">
        <f t="shared" si="544"/>
        <v>5.7348806017573833E-2</v>
      </c>
      <c r="FX187" s="184">
        <f t="shared" si="545"/>
        <v>79.063422570238146</v>
      </c>
      <c r="FY187" s="184">
        <f t="shared" si="546"/>
        <v>313.69218826921474</v>
      </c>
      <c r="FZ187" s="184">
        <f t="shared" si="547"/>
        <v>1.6611494615586205E-3</v>
      </c>
      <c r="GA187" s="184">
        <f t="shared" si="548"/>
        <v>0.25314937646015656</v>
      </c>
      <c r="GB187" s="80">
        <f t="shared" si="549"/>
        <v>0.9404117053978025</v>
      </c>
      <c r="GC187" s="80">
        <f t="shared" si="550"/>
        <v>0.15809103135749378</v>
      </c>
      <c r="GD187" s="80">
        <f t="shared" si="551"/>
        <v>0.13237779623743889</v>
      </c>
      <c r="GE187" s="80">
        <f t="shared" si="552"/>
        <v>0.93391763885016699</v>
      </c>
      <c r="GF187" s="80">
        <f t="shared" si="553"/>
        <v>1.1738382676540038E-2</v>
      </c>
      <c r="GG187" s="80">
        <f t="shared" si="554"/>
        <v>0.12777459494227447</v>
      </c>
      <c r="GH187" s="80">
        <f t="shared" si="555"/>
        <v>0.86762220376256116</v>
      </c>
      <c r="GI187" s="80">
        <f t="shared" si="556"/>
        <v>0.28774406325826563</v>
      </c>
      <c r="GJ187" s="80">
        <f t="shared" si="557"/>
        <v>-7.6138702060967057E-3</v>
      </c>
      <c r="GK187" s="80">
        <f t="shared" si="558"/>
        <v>1.854159925680739E-2</v>
      </c>
      <c r="GL187" s="80">
        <f t="shared" si="559"/>
        <v>1.854159925680739E-2</v>
      </c>
      <c r="GM187" s="80">
        <f t="shared" si="560"/>
        <v>0.10923299568546709</v>
      </c>
      <c r="GN187" s="80">
        <f t="shared" si="561"/>
        <v>4.1046695345390113E-2</v>
      </c>
      <c r="GO187" s="80">
        <f t="shared" si="562"/>
        <v>0.77683473123904245</v>
      </c>
      <c r="GP187" s="80">
        <f t="shared" si="563"/>
        <v>0.8990262756553683</v>
      </c>
      <c r="GQ187" s="80">
        <f t="shared" si="564"/>
        <v>3.5761977260757159E-2</v>
      </c>
      <c r="GR187" s="80">
        <f t="shared" si="565"/>
        <v>440.38439990040484</v>
      </c>
      <c r="GS187" s="80">
        <f t="shared" si="566"/>
        <v>11.779216647466114</v>
      </c>
      <c r="GT187" s="80">
        <f t="shared" si="567"/>
        <v>2.2745891030077128</v>
      </c>
      <c r="GU187" s="80">
        <f t="shared" si="568"/>
        <v>9.3542476861192196E-6</v>
      </c>
      <c r="GV187" s="80">
        <f t="shared" si="569"/>
        <v>1914.8396874114603</v>
      </c>
      <c r="GW187" s="80">
        <f t="shared" si="570"/>
        <v>-8.2610304154905837E-3</v>
      </c>
      <c r="GX187" s="184">
        <f t="shared" ca="1" si="571"/>
        <v>21.727881715509632</v>
      </c>
      <c r="GY187" s="81" t="e">
        <f>#REF!</f>
        <v>#REF!</v>
      </c>
      <c r="GZ187" s="81" t="e">
        <f>#REF!</f>
        <v>#REF!</v>
      </c>
      <c r="HA187" s="81">
        <f t="shared" si="572"/>
        <v>5.8671749896227876</v>
      </c>
      <c r="HB187" s="81">
        <f t="shared" si="573"/>
        <v>4.7595286485956976</v>
      </c>
      <c r="HC187" s="81" t="e">
        <f t="shared" si="574"/>
        <v>#REF!</v>
      </c>
      <c r="HD187" s="80">
        <f t="shared" si="575"/>
        <v>440.38439990040484</v>
      </c>
      <c r="HE187" s="80">
        <f t="shared" si="576"/>
        <v>11.779216647466114</v>
      </c>
      <c r="HF187" s="81">
        <f t="shared" si="577"/>
        <v>-0.37489729313125508</v>
      </c>
      <c r="HG187" s="81"/>
      <c r="HH187" s="82">
        <f t="shared" si="578"/>
        <v>0.1333980474239515</v>
      </c>
      <c r="HI187" s="82">
        <f t="shared" si="579"/>
        <v>0.81788142658443252</v>
      </c>
      <c r="HJ187" s="82">
        <f t="shared" si="580"/>
        <v>3.5761977260757159E-2</v>
      </c>
      <c r="HK187" s="82">
        <f t="shared" si="581"/>
        <v>0</v>
      </c>
      <c r="HL187" s="82">
        <f t="shared" si="582"/>
        <v>5.3044461850190745E-2</v>
      </c>
      <c r="HM187" s="82">
        <f t="shared" si="583"/>
        <v>0</v>
      </c>
      <c r="HN187" s="82">
        <f t="shared" si="584"/>
        <v>0</v>
      </c>
      <c r="HO187" s="82">
        <f t="shared" si="585"/>
        <v>3.7901806063620702E-2</v>
      </c>
      <c r="HP187" s="82">
        <f t="shared" si="586"/>
        <v>9.746514733275824E-2</v>
      </c>
      <c r="HQ187" s="82">
        <f t="shared" si="587"/>
        <v>0.1402301332770855</v>
      </c>
      <c r="HR187" s="82">
        <f t="shared" si="588"/>
        <v>0.64355207457287222</v>
      </c>
      <c r="HS187" s="82">
        <f t="shared" si="589"/>
        <v>0.10496459189954711</v>
      </c>
      <c r="HT187" s="82">
        <f t="shared" si="590"/>
        <v>5.6067095099071228E-2</v>
      </c>
      <c r="HU187" s="82">
        <f t="shared" si="591"/>
        <v>9.1446519848033189E-3</v>
      </c>
      <c r="HV187" s="82">
        <f t="shared" si="592"/>
        <v>3.5761977260757159E-2</v>
      </c>
      <c r="HW187" s="82"/>
      <c r="HX187" s="186">
        <f t="shared" si="593"/>
        <v>-8.7705601067319492E-7</v>
      </c>
      <c r="HY187" s="186">
        <f t="shared" si="594"/>
        <v>1.6849730352763089E-12</v>
      </c>
      <c r="HZ187" s="186">
        <f t="shared" si="595"/>
        <v>2.6996520431466142E-5</v>
      </c>
      <c r="IA187" s="186">
        <f t="shared" si="596"/>
        <v>7.6003459346413079E-9</v>
      </c>
      <c r="IB187" s="82">
        <f t="shared" si="597"/>
        <v>2.2745891030077128</v>
      </c>
      <c r="IC187" s="82" t="e">
        <f t="shared" ca="1" si="598"/>
        <v>#REF!</v>
      </c>
      <c r="ID187" s="82" t="e">
        <f ca="1">ID$8+ID$9*IE187+ID$10*#REF!+ID$11*EW187/(EW187+EU187)</f>
        <v>#REF!</v>
      </c>
      <c r="IE187" s="82" t="e">
        <f t="shared" ca="1" si="599"/>
        <v>#REF!</v>
      </c>
      <c r="IF187" s="82" t="e">
        <f ca="1">IF$8+IF$9*IE187+IF$10*#REF!+IF$11*(EW187/(EW187+EU187))</f>
        <v>#REF!</v>
      </c>
      <c r="IG187" s="82" t="e">
        <f t="shared" ca="1" si="600"/>
        <v>#REF!</v>
      </c>
      <c r="IH187" s="184">
        <f t="shared" si="601"/>
        <v>5.7348806017573833E-2</v>
      </c>
      <c r="II187" s="187">
        <f t="shared" si="602"/>
        <v>-25</v>
      </c>
      <c r="IJ187" s="187"/>
      <c r="IK187" s="82">
        <f t="shared" si="603"/>
        <v>2.0730539244245771</v>
      </c>
      <c r="IL187" s="187">
        <f t="shared" si="604"/>
        <v>1914.8396874114603</v>
      </c>
      <c r="IM187" s="186">
        <f t="shared" si="605"/>
        <v>1.2202669751841041E-5</v>
      </c>
    </row>
    <row r="188" spans="1:247" ht="14" x14ac:dyDescent="0.2">
      <c r="A188" s="189" t="s">
        <v>234</v>
      </c>
      <c r="F188" s="193">
        <v>49.952193986044534</v>
      </c>
      <c r="G188" s="193">
        <v>1.6748855939234604</v>
      </c>
      <c r="H188" s="193">
        <v>17.337603602553148</v>
      </c>
      <c r="I188" s="193">
        <v>8.4230034872756843</v>
      </c>
      <c r="J188" s="193">
        <v>0.16241314850166888</v>
      </c>
      <c r="K188" s="193">
        <v>4.5171156927026654</v>
      </c>
      <c r="L188" s="193">
        <v>10.658362870422019</v>
      </c>
      <c r="M188" s="193">
        <v>3.8370106333519272</v>
      </c>
      <c r="N188" s="193">
        <v>2.0301643562708609</v>
      </c>
      <c r="O188" s="193">
        <v>0.58874766331854955</v>
      </c>
      <c r="P188" s="193">
        <v>0.81849896563549951</v>
      </c>
      <c r="Q188" s="194">
        <v>1.5</v>
      </c>
      <c r="R188" s="176">
        <f t="shared" ca="1" si="411"/>
        <v>11.483415323823129</v>
      </c>
      <c r="T188" s="4">
        <v>49.723500000000001</v>
      </c>
      <c r="U188" s="4">
        <v>0.93659999999999999</v>
      </c>
      <c r="V188" s="4">
        <v>3.8702999999999999</v>
      </c>
      <c r="W188" s="4">
        <v>6.6765999999999996</v>
      </c>
      <c r="X188" s="4">
        <v>0.18110000000000001</v>
      </c>
      <c r="Y188" s="4">
        <v>14.4137</v>
      </c>
      <c r="Z188" s="4">
        <v>22.4298</v>
      </c>
      <c r="AA188" s="4">
        <v>0.48159999999999997</v>
      </c>
      <c r="AB188" s="4">
        <v>1.4800000000000001E-2</v>
      </c>
      <c r="AC188" s="4">
        <v>0.1032</v>
      </c>
      <c r="AE188" s="177">
        <f t="shared" ca="1" si="412"/>
        <v>1412.9439447367076</v>
      </c>
      <c r="AF188" s="178">
        <f t="shared" ca="1" si="413"/>
        <v>1139.7939447367075</v>
      </c>
      <c r="AG188" s="178">
        <f t="shared" ca="1" si="414"/>
        <v>6.7483264866065102</v>
      </c>
      <c r="AH188" s="175"/>
      <c r="AI188" s="179">
        <f t="shared" ca="1" si="415"/>
        <v>1450.3902241379112</v>
      </c>
      <c r="AJ188" s="179">
        <f t="shared" ca="1" si="416"/>
        <v>7.241906809852984</v>
      </c>
      <c r="AK188" s="179"/>
      <c r="AL188" s="179">
        <f t="shared" si="417"/>
        <v>1413.6622327949231</v>
      </c>
      <c r="AM188" s="179">
        <f t="shared" si="418"/>
        <v>4.6513983484208712</v>
      </c>
      <c r="AN188" s="180"/>
      <c r="AO188" s="179">
        <f t="shared" ca="1" si="419"/>
        <v>1406.3412930796139</v>
      </c>
      <c r="AP188" s="179">
        <f t="shared" ca="1" si="420"/>
        <v>1133.1912930796138</v>
      </c>
      <c r="AQ188" s="179">
        <f t="shared" ca="1" si="421"/>
        <v>5.5176640074156209</v>
      </c>
      <c r="AR188" s="179"/>
      <c r="AS188" s="179">
        <f t="shared" ca="1" si="422"/>
        <v>1422.2869580004854</v>
      </c>
      <c r="AT188" s="179">
        <f t="shared" ca="1" si="423"/>
        <v>1149.1369580004853</v>
      </c>
      <c r="AU188" s="181">
        <f t="shared" ca="1" si="424"/>
        <v>6.1418380182106427</v>
      </c>
      <c r="AV188" s="80"/>
      <c r="AW188" s="181">
        <f t="shared" si="425"/>
        <v>1430.3743713561439</v>
      </c>
      <c r="AX188" s="181">
        <f t="shared" si="426"/>
        <v>1157.2243713561438</v>
      </c>
      <c r="AY188" s="181">
        <f t="shared" ca="1" si="427"/>
        <v>1450.3902241379112</v>
      </c>
      <c r="AZ188" s="181">
        <f t="shared" ca="1" si="428"/>
        <v>1177.2402241379114</v>
      </c>
      <c r="BA188" s="181">
        <f t="shared" ca="1" si="429"/>
        <v>7.241906809852984</v>
      </c>
      <c r="BB188" s="181"/>
      <c r="BC188" s="181">
        <f t="shared" si="430"/>
        <v>1413.6622327949231</v>
      </c>
      <c r="BD188" s="181">
        <f t="shared" si="431"/>
        <v>4.6513983484208712</v>
      </c>
      <c r="BE188" s="181">
        <f t="shared" si="432"/>
        <v>1140.512232794923</v>
      </c>
      <c r="BF188" s="181"/>
      <c r="BG188" s="181">
        <f t="shared" ca="1" si="433"/>
        <v>7.2290132239582743</v>
      </c>
      <c r="BH188" s="181">
        <f t="shared" ca="1" si="434"/>
        <v>8.5295967991457946</v>
      </c>
      <c r="BI188" s="181">
        <f t="shared" ca="1" si="435"/>
        <v>1141.0097583372585</v>
      </c>
      <c r="BJ188" s="181">
        <f t="shared" ca="1" si="436"/>
        <v>1158.7832242025911</v>
      </c>
      <c r="BK188" s="181">
        <f t="shared" ca="1" si="437"/>
        <v>1158.7832242025911</v>
      </c>
      <c r="BL188" s="181"/>
      <c r="BM188" s="181">
        <f t="shared" si="438"/>
        <v>1136.6586888394309</v>
      </c>
      <c r="BN188" s="180"/>
      <c r="BO188" s="182">
        <f t="shared" ca="1" si="439"/>
        <v>0.77083539202892548</v>
      </c>
      <c r="BP188" s="182">
        <f t="shared" ca="1" si="440"/>
        <v>0.71778840103029429</v>
      </c>
      <c r="BQ188" s="182">
        <f t="shared" ca="1" si="441"/>
        <v>5.520213287022837E-2</v>
      </c>
      <c r="BR188" s="182">
        <f t="shared" ca="1" si="442"/>
        <v>1.1084745771806232E-2</v>
      </c>
      <c r="BS188" s="182">
        <f t="shared" ca="1" si="443"/>
        <v>1.7734114715471084E-2</v>
      </c>
      <c r="BT188" s="182">
        <f t="shared" ca="1" si="444"/>
        <v>8.1680773196571521E-2</v>
      </c>
      <c r="BU188" s="182">
        <f t="shared" si="445"/>
        <v>0.32699407506955769</v>
      </c>
      <c r="BV188" s="181">
        <f t="shared" ca="1" si="446"/>
        <v>1.2104842426539291</v>
      </c>
      <c r="BW188" s="180"/>
      <c r="BX188" s="182">
        <f t="shared" si="447"/>
        <v>0.83399542029198781</v>
      </c>
      <c r="BY188" s="182">
        <f t="shared" si="448"/>
        <v>9.2002756191394475E-2</v>
      </c>
      <c r="BZ188" s="182">
        <f t="shared" si="449"/>
        <v>6.2654005329004364E-3</v>
      </c>
      <c r="CA188" s="182">
        <f t="shared" si="450"/>
        <v>3.5113811782624474E-2</v>
      </c>
      <c r="CB188" s="182">
        <f t="shared" si="451"/>
        <v>6.1943842701471206E-2</v>
      </c>
      <c r="CC188" s="182">
        <f t="shared" si="452"/>
        <v>1.5340750950815568E-3</v>
      </c>
      <c r="CD188" s="182">
        <f t="shared" si="453"/>
        <v>1.03085530659546</v>
      </c>
      <c r="CE188" s="182">
        <f t="shared" si="454"/>
        <v>0.24841288171121773</v>
      </c>
      <c r="CF188" s="180"/>
      <c r="CG188" s="181">
        <f t="shared" ca="1" si="455"/>
        <v>3.1080251216262695</v>
      </c>
      <c r="CH188" s="181">
        <f t="shared" ca="1" si="456"/>
        <v>3.9219824167202759</v>
      </c>
      <c r="CI188" s="181">
        <f t="shared" ca="1" si="457"/>
        <v>7.8527294497473656</v>
      </c>
      <c r="CJ188" s="181">
        <f t="shared" ca="1" si="458"/>
        <v>1162.5975936760751</v>
      </c>
      <c r="CK188" s="183">
        <f t="shared" ca="1" si="459"/>
        <v>0.27466632526596108</v>
      </c>
      <c r="CL188" s="79"/>
      <c r="CM188" s="181">
        <f t="shared" si="460"/>
        <v>-0.45819772638144446</v>
      </c>
      <c r="CN188" s="181">
        <f t="shared" si="461"/>
        <v>-0.80367515721780391</v>
      </c>
      <c r="CO188" s="181">
        <f t="shared" ca="1" si="462"/>
        <v>750.58985560746248</v>
      </c>
      <c r="CP188" s="184"/>
      <c r="CQ188" s="80">
        <f t="shared" si="463"/>
        <v>0.83136849370042654</v>
      </c>
      <c r="CR188" s="80">
        <f t="shared" si="464"/>
        <v>2.0967836195880014E-2</v>
      </c>
      <c r="CS188" s="80">
        <f t="shared" si="465"/>
        <v>0.34008304356671959</v>
      </c>
      <c r="CT188" s="80">
        <f t="shared" si="466"/>
        <v>0.11723626357445445</v>
      </c>
      <c r="CU188" s="80">
        <f t="shared" si="467"/>
        <v>2.289524560375949E-3</v>
      </c>
      <c r="CV188" s="80">
        <f t="shared" si="468"/>
        <v>0.11207500155572754</v>
      </c>
      <c r="CW188" s="80">
        <f t="shared" si="469"/>
        <v>0.19006521112644345</v>
      </c>
      <c r="CX188" s="80">
        <f t="shared" si="470"/>
        <v>0.12381667416981995</v>
      </c>
      <c r="CY188" s="80">
        <f t="shared" si="471"/>
        <v>4.3105107568704851E-2</v>
      </c>
      <c r="CZ188" s="80">
        <f t="shared" si="472"/>
        <v>7.7467715185910039E-3</v>
      </c>
      <c r="DA188" s="80">
        <f t="shared" si="473"/>
        <v>1.153327131946567E-2</v>
      </c>
      <c r="DB188" s="80">
        <f t="shared" si="474"/>
        <v>1.8002871988566087</v>
      </c>
      <c r="DC188" s="80"/>
      <c r="DD188" s="80">
        <f t="shared" si="475"/>
        <v>0.4617977032933645</v>
      </c>
      <c r="DE188" s="80">
        <f t="shared" si="476"/>
        <v>1.1646939560086314E-2</v>
      </c>
      <c r="DF188" s="80">
        <f t="shared" si="477"/>
        <v>0.18890488350009477</v>
      </c>
      <c r="DG188" s="80">
        <f t="shared" si="478"/>
        <v>6.5120867186587272E-2</v>
      </c>
      <c r="DH188" s="80">
        <f t="shared" si="479"/>
        <v>1.271755174302224E-3</v>
      </c>
      <c r="DI188" s="80">
        <f t="shared" si="480"/>
        <v>6.225395682805953E-2</v>
      </c>
      <c r="DJ188" s="80">
        <f t="shared" si="481"/>
        <v>0.10557493895816007</v>
      </c>
      <c r="DK188" s="80">
        <f t="shared" si="482"/>
        <v>6.8776067645461181E-2</v>
      </c>
      <c r="DL188" s="80">
        <f t="shared" si="483"/>
        <v>2.3943461685491958E-2</v>
      </c>
      <c r="DM188" s="80">
        <f t="shared" si="484"/>
        <v>4.3030753779236463E-3</v>
      </c>
      <c r="DN188" s="80">
        <f t="shared" si="485"/>
        <v>6.4063507904686739E-3</v>
      </c>
      <c r="DO188" s="80">
        <f t="shared" si="486"/>
        <v>1.0000000000000002</v>
      </c>
      <c r="DP188" s="80">
        <f t="shared" si="487"/>
        <v>48.874616557586734</v>
      </c>
      <c r="DQ188" s="80">
        <f t="shared" si="488"/>
        <v>0.8275622750036199</v>
      </c>
      <c r="DR188" s="80">
        <f t="shared" si="489"/>
        <v>1.1725263774618548E-2</v>
      </c>
      <c r="DS188" s="80">
        <f t="shared" si="490"/>
        <v>3.795863124135699E-2</v>
      </c>
      <c r="DT188" s="80">
        <f t="shared" si="491"/>
        <v>9.2928803670051657E-2</v>
      </c>
      <c r="DU188" s="80">
        <f t="shared" si="492"/>
        <v>2.5529515418502204E-3</v>
      </c>
      <c r="DV188" s="80">
        <f t="shared" si="493"/>
        <v>0.3576210041583549</v>
      </c>
      <c r="DW188" s="80">
        <f t="shared" si="494"/>
        <v>0.39997931430487149</v>
      </c>
      <c r="DX188" s="80">
        <f t="shared" si="495"/>
        <v>7.770386373427085E-3</v>
      </c>
      <c r="DY188" s="80">
        <f t="shared" si="496"/>
        <v>1.5711919826744237E-4</v>
      </c>
      <c r="DZ188" s="80">
        <f t="shared" si="497"/>
        <v>6.7895540868247129E-4</v>
      </c>
      <c r="EA188" s="80">
        <f t="shared" si="498"/>
        <v>1.7389347046751009</v>
      </c>
      <c r="EB188" s="80"/>
      <c r="EC188" s="80">
        <f t="shared" si="499"/>
        <v>1.6551245500072398</v>
      </c>
      <c r="ED188" s="80">
        <f t="shared" si="500"/>
        <v>2.3450527549237096E-2</v>
      </c>
      <c r="EE188" s="80">
        <f t="shared" si="501"/>
        <v>0.11387589372407098</v>
      </c>
      <c r="EF188" s="80">
        <f t="shared" si="502"/>
        <v>9.2928803670051657E-2</v>
      </c>
      <c r="EG188" s="80">
        <f t="shared" si="503"/>
        <v>2.5529515418502204E-3</v>
      </c>
      <c r="EH188" s="80">
        <f t="shared" si="504"/>
        <v>0.3576210041583549</v>
      </c>
      <c r="EI188" s="80">
        <f t="shared" si="505"/>
        <v>0.39997931430487149</v>
      </c>
      <c r="EJ188" s="80">
        <f t="shared" si="506"/>
        <v>7.770386373427085E-3</v>
      </c>
      <c r="EK188" s="80">
        <f t="shared" si="507"/>
        <v>1.5711919826744237E-4</v>
      </c>
      <c r="EL188" s="80">
        <f t="shared" si="508"/>
        <v>2.0368662260474139E-3</v>
      </c>
      <c r="EM188" s="80">
        <f t="shared" si="509"/>
        <v>2.655497416753418</v>
      </c>
      <c r="EN188" s="80">
        <f t="shared" si="510"/>
        <v>2.2594636929963707</v>
      </c>
      <c r="EO188" s="80"/>
      <c r="EP188" s="80">
        <f t="shared" si="511"/>
        <v>1.8698469140641572</v>
      </c>
      <c r="EQ188" s="80">
        <f t="shared" si="512"/>
        <v>2.6492807789556188E-2</v>
      </c>
      <c r="ER188" s="80">
        <f t="shared" si="513"/>
        <v>0.13015308593584285</v>
      </c>
      <c r="ES188" s="80">
        <f t="shared" si="514"/>
        <v>4.137921231552491E-2</v>
      </c>
      <c r="ET188" s="80">
        <f t="shared" si="515"/>
        <v>0.17153229825136776</v>
      </c>
      <c r="EU188" s="80">
        <f t="shared" si="516"/>
        <v>0.2099692579260696</v>
      </c>
      <c r="EV188" s="80">
        <f t="shared" si="517"/>
        <v>5.7683013187896778E-3</v>
      </c>
      <c r="EW188" s="80">
        <f t="shared" si="518"/>
        <v>0.80803167474870707</v>
      </c>
      <c r="EX188" s="80">
        <f t="shared" si="519"/>
        <v>0.90373873862144105</v>
      </c>
      <c r="EY188" s="80">
        <f t="shared" si="520"/>
        <v>3.5113811782624474E-2</v>
      </c>
      <c r="EZ188" s="80">
        <f t="shared" si="521"/>
        <v>7.1001024791596864E-4</v>
      </c>
      <c r="FA188" s="80">
        <f t="shared" si="522"/>
        <v>3.0681501901631135E-3</v>
      </c>
      <c r="FB188" s="80">
        <f t="shared" si="523"/>
        <v>4.0342719649407917</v>
      </c>
      <c r="FC188" s="80">
        <f t="shared" si="524"/>
        <v>6.7833919633666903E-2</v>
      </c>
      <c r="FD188" s="80">
        <f t="shared" si="525"/>
        <v>0.10194245278045777</v>
      </c>
      <c r="FE188" s="80">
        <f t="shared" si="526"/>
        <v>3.5113811782624474E-2</v>
      </c>
      <c r="FF188" s="80">
        <f t="shared" si="527"/>
        <v>6.2654005329004364E-3</v>
      </c>
      <c r="FG188" s="80">
        <f t="shared" si="528"/>
        <v>6.1943842701471206E-2</v>
      </c>
      <c r="FH188" s="80">
        <f t="shared" si="529"/>
        <v>1.5340750950815568E-3</v>
      </c>
      <c r="FI188" s="184">
        <f t="shared" si="530"/>
        <v>0.83399542029198781</v>
      </c>
      <c r="FJ188" s="80">
        <f t="shared" si="531"/>
        <v>9.2002756191394475E-2</v>
      </c>
      <c r="FK188" s="80">
        <f t="shared" si="532"/>
        <v>1.03085530659546</v>
      </c>
      <c r="FL188" s="80">
        <f t="shared" si="533"/>
        <v>0.83399542029198781</v>
      </c>
      <c r="FM188" s="80">
        <f t="shared" si="534"/>
        <v>2.5395070841312219</v>
      </c>
      <c r="FN188" s="80">
        <f t="shared" si="535"/>
        <v>-3.1331776842997718</v>
      </c>
      <c r="FO188" s="80">
        <f t="shared" si="536"/>
        <v>-3.1331776842997718</v>
      </c>
      <c r="FP188" s="80">
        <f t="shared" si="537"/>
        <v>0.48874616557586731</v>
      </c>
      <c r="FQ188" s="185">
        <f t="shared" ca="1" si="538"/>
        <v>1450.3902241379112</v>
      </c>
      <c r="FR188" s="185">
        <f t="shared" ca="1" si="539"/>
        <v>7.241906809852984</v>
      </c>
      <c r="FS188" s="80">
        <f t="shared" ca="1" si="540"/>
        <v>0.14503902241379113</v>
      </c>
      <c r="FT188" s="184">
        <f t="shared" ca="1" si="541"/>
        <v>-4.3510253087324697</v>
      </c>
      <c r="FU188" s="184">
        <f t="shared" ca="1" si="542"/>
        <v>5.6754070051115395</v>
      </c>
      <c r="FV188" s="80">
        <f t="shared" si="543"/>
        <v>174.76028971862453</v>
      </c>
      <c r="FW188" s="80">
        <f t="shared" si="544"/>
        <v>5.4078687306015082E-2</v>
      </c>
      <c r="FX188" s="184">
        <f t="shared" si="545"/>
        <v>79.374355053449733</v>
      </c>
      <c r="FY188" s="184">
        <f t="shared" si="546"/>
        <v>313.99358638330796</v>
      </c>
      <c r="FZ188" s="184">
        <f t="shared" si="547"/>
        <v>1.6611494615586205E-3</v>
      </c>
      <c r="GA188" s="184">
        <f t="shared" si="548"/>
        <v>0.24841288171121773</v>
      </c>
      <c r="GB188" s="80">
        <f t="shared" si="549"/>
        <v>0.94462085172285526</v>
      </c>
      <c r="GC188" s="80">
        <f t="shared" si="550"/>
        <v>0.1387740899289111</v>
      </c>
      <c r="GD188" s="80">
        <f t="shared" si="551"/>
        <v>0.13193098415363785</v>
      </c>
      <c r="GE188" s="80">
        <f t="shared" si="552"/>
        <v>0.93212797989491891</v>
      </c>
      <c r="GF188" s="80">
        <f t="shared" si="553"/>
        <v>1.8039033146190819E-2</v>
      </c>
      <c r="GG188" s="80">
        <f t="shared" si="554"/>
        <v>0.14213533829240271</v>
      </c>
      <c r="GH188" s="80">
        <f t="shared" si="555"/>
        <v>0.8680690158463622</v>
      </c>
      <c r="GI188" s="80">
        <f t="shared" si="556"/>
        <v>0.29681267511266263</v>
      </c>
      <c r="GJ188" s="80">
        <f t="shared" si="557"/>
        <v>-7.8713339747170982E-3</v>
      </c>
      <c r="GK188" s="80">
        <f t="shared" si="558"/>
        <v>1.8635735279540901E-2</v>
      </c>
      <c r="GL188" s="80">
        <f t="shared" si="559"/>
        <v>1.8635735279540901E-2</v>
      </c>
      <c r="GM188" s="80">
        <f t="shared" si="560"/>
        <v>0.12349960301286181</v>
      </c>
      <c r="GN188" s="80">
        <f t="shared" si="561"/>
        <v>3.6743412997603836E-2</v>
      </c>
      <c r="GO188" s="80">
        <f t="shared" si="562"/>
        <v>0.77128826175110321</v>
      </c>
      <c r="GP188" s="80">
        <f t="shared" si="563"/>
        <v>0.90373873862144105</v>
      </c>
      <c r="GQ188" s="80">
        <f t="shared" si="564"/>
        <v>3.5113811782624474E-2</v>
      </c>
      <c r="GR188" s="80">
        <f t="shared" si="565"/>
        <v>440.33483274020517</v>
      </c>
      <c r="GS188" s="80">
        <f t="shared" si="566"/>
        <v>11.801860648781236</v>
      </c>
      <c r="GT188" s="80">
        <f t="shared" si="567"/>
        <v>2.2323908071042196</v>
      </c>
      <c r="GU188" s="80">
        <f t="shared" si="568"/>
        <v>9.1807071942161023E-6</v>
      </c>
      <c r="GV188" s="80">
        <f t="shared" si="569"/>
        <v>1875.8704126086548</v>
      </c>
      <c r="GW188" s="80">
        <f t="shared" si="570"/>
        <v>-8.123410322821505E-3</v>
      </c>
      <c r="GX188" s="184">
        <f t="shared" ca="1" si="571"/>
        <v>20.82735444974735</v>
      </c>
      <c r="GY188" s="81" t="e">
        <f>#REF!</f>
        <v>#REF!</v>
      </c>
      <c r="GZ188" s="81" t="e">
        <f>#REF!</f>
        <v>#REF!</v>
      </c>
      <c r="HA188" s="81">
        <f t="shared" si="572"/>
        <v>5.8671749896227876</v>
      </c>
      <c r="HB188" s="81">
        <f t="shared" si="573"/>
        <v>4.7595286485956976</v>
      </c>
      <c r="HC188" s="81" t="e">
        <f t="shared" si="574"/>
        <v>#REF!</v>
      </c>
      <c r="HD188" s="80">
        <f t="shared" si="575"/>
        <v>440.33483274020517</v>
      </c>
      <c r="HE188" s="80">
        <f t="shared" si="576"/>
        <v>11.801860648781236</v>
      </c>
      <c r="HF188" s="81">
        <f t="shared" si="577"/>
        <v>-0.67307317731322769</v>
      </c>
      <c r="HG188" s="81"/>
      <c r="HH188" s="82">
        <f t="shared" si="578"/>
        <v>0.14790363961119238</v>
      </c>
      <c r="HI188" s="82">
        <f t="shared" si="579"/>
        <v>0.80803167474870707</v>
      </c>
      <c r="HJ188" s="82">
        <f t="shared" si="580"/>
        <v>3.5113811782624474E-2</v>
      </c>
      <c r="HK188" s="82">
        <f t="shared" si="581"/>
        <v>0</v>
      </c>
      <c r="HL188" s="82">
        <f t="shared" si="582"/>
        <v>3.2720107851042429E-2</v>
      </c>
      <c r="HM188" s="82">
        <f t="shared" si="583"/>
        <v>0</v>
      </c>
      <c r="HN188" s="82">
        <f t="shared" si="584"/>
        <v>0</v>
      </c>
      <c r="HO188" s="82">
        <f t="shared" si="585"/>
        <v>4.137921231552491E-2</v>
      </c>
      <c r="HP188" s="82">
        <f t="shared" si="586"/>
        <v>9.7432978084800392E-2</v>
      </c>
      <c r="HQ188" s="82">
        <f t="shared" si="587"/>
        <v>0.15472138897832186</v>
      </c>
      <c r="HR188" s="82">
        <f t="shared" si="588"/>
        <v>0.6538954060083807</v>
      </c>
      <c r="HS188" s="82">
        <f t="shared" si="589"/>
        <v>0.11969024667721744</v>
      </c>
      <c r="HT188" s="82">
        <f t="shared" si="590"/>
        <v>5.1686631261969686E-2</v>
      </c>
      <c r="HU188" s="82">
        <f t="shared" si="591"/>
        <v>9.4608183339649297E-3</v>
      </c>
      <c r="HV188" s="82">
        <f t="shared" si="592"/>
        <v>3.5113811782624474E-2</v>
      </c>
      <c r="HW188" s="82"/>
      <c r="HX188" s="186">
        <f t="shared" si="593"/>
        <v>-8.7942447065279001E-7</v>
      </c>
      <c r="HY188" s="186">
        <f t="shared" si="594"/>
        <v>1.6770002871612742E-12</v>
      </c>
      <c r="HZ188" s="186">
        <f t="shared" si="595"/>
        <v>2.7178976204976765E-5</v>
      </c>
      <c r="IA188" s="186">
        <f t="shared" si="596"/>
        <v>7.669881460475132E-9</v>
      </c>
      <c r="IB188" s="82">
        <f t="shared" si="597"/>
        <v>2.2323908071042196</v>
      </c>
      <c r="IC188" s="82" t="e">
        <f t="shared" ca="1" si="598"/>
        <v>#REF!</v>
      </c>
      <c r="ID188" s="82" t="e">
        <f ca="1">ID$8+ID$9*IE188+ID$10*#REF!+ID$11*EW188/(EW188+EU188)</f>
        <v>#REF!</v>
      </c>
      <c r="IE188" s="82" t="e">
        <f t="shared" ca="1" si="599"/>
        <v>#REF!</v>
      </c>
      <c r="IF188" s="82" t="e">
        <f ca="1">IF$8+IF$9*IE188+IF$10*#REF!+IF$11*(EW188/(EW188+EU188))</f>
        <v>#REF!</v>
      </c>
      <c r="IG188" s="82" t="e">
        <f t="shared" ca="1" si="600"/>
        <v>#REF!</v>
      </c>
      <c r="IH188" s="184">
        <f t="shared" si="601"/>
        <v>5.4078687306015082E-2</v>
      </c>
      <c r="II188" s="187">
        <f t="shared" si="602"/>
        <v>-25</v>
      </c>
      <c r="IJ188" s="187"/>
      <c r="IK188" s="82">
        <f t="shared" si="603"/>
        <v>2.074322214938237</v>
      </c>
      <c r="IL188" s="187">
        <f t="shared" si="604"/>
        <v>1875.8704126086548</v>
      </c>
      <c r="IM188" s="186">
        <f t="shared" si="605"/>
        <v>1.2434057074378528E-5</v>
      </c>
    </row>
    <row r="189" spans="1:247" ht="14" x14ac:dyDescent="0.2">
      <c r="A189" s="189" t="s">
        <v>234</v>
      </c>
      <c r="F189" s="193">
        <v>49.952193986044534</v>
      </c>
      <c r="G189" s="193">
        <v>1.6748855939234604</v>
      </c>
      <c r="H189" s="193">
        <v>17.337603602553148</v>
      </c>
      <c r="I189" s="193">
        <v>8.4230034872756843</v>
      </c>
      <c r="J189" s="193">
        <v>0.16241314850166888</v>
      </c>
      <c r="K189" s="193">
        <v>4.5171156927026654</v>
      </c>
      <c r="L189" s="193">
        <v>10.658362870422019</v>
      </c>
      <c r="M189" s="193">
        <v>3.8370106333519272</v>
      </c>
      <c r="N189" s="193">
        <v>2.0301643562708609</v>
      </c>
      <c r="O189" s="193">
        <v>0.58874766331854955</v>
      </c>
      <c r="P189" s="193">
        <v>0.81849896563549951</v>
      </c>
      <c r="Q189" s="194">
        <v>1.5</v>
      </c>
      <c r="R189" s="176">
        <f t="shared" ca="1" si="411"/>
        <v>11.544233268414752</v>
      </c>
      <c r="T189" s="4">
        <v>48.988399999999999</v>
      </c>
      <c r="U189" s="4">
        <v>1.2321</v>
      </c>
      <c r="V189" s="4">
        <v>4.7519999999999998</v>
      </c>
      <c r="W189" s="4">
        <v>6.6712999999999996</v>
      </c>
      <c r="X189" s="4">
        <v>0.1182</v>
      </c>
      <c r="Y189" s="4">
        <v>13.893800000000001</v>
      </c>
      <c r="Z189" s="4">
        <v>22.349900000000002</v>
      </c>
      <c r="AA189" s="4">
        <v>0.4824</v>
      </c>
      <c r="AB189" s="4">
        <v>9.5999999999999992E-3</v>
      </c>
      <c r="AC189" s="4">
        <v>0.16420000000000001</v>
      </c>
      <c r="AE189" s="177">
        <f t="shared" ca="1" si="412"/>
        <v>1413.4851635042014</v>
      </c>
      <c r="AF189" s="178">
        <f t="shared" ca="1" si="413"/>
        <v>1140.3351635042013</v>
      </c>
      <c r="AG189" s="178">
        <f t="shared" ca="1" si="414"/>
        <v>6.8867355843451943</v>
      </c>
      <c r="AH189" s="175"/>
      <c r="AI189" s="179">
        <f t="shared" ca="1" si="415"/>
        <v>1451.7138322847006</v>
      </c>
      <c r="AJ189" s="179">
        <f t="shared" ca="1" si="416"/>
        <v>7.3129476791647336</v>
      </c>
      <c r="AK189" s="179"/>
      <c r="AL189" s="179">
        <f t="shared" si="417"/>
        <v>1416.2012064274134</v>
      </c>
      <c r="AM189" s="179">
        <f t="shared" si="418"/>
        <v>4.7131573626353731</v>
      </c>
      <c r="AN189" s="180"/>
      <c r="AO189" s="179">
        <f t="shared" ca="1" si="419"/>
        <v>1406.2102354877247</v>
      </c>
      <c r="AP189" s="179">
        <f t="shared" ca="1" si="420"/>
        <v>1133.0602354877246</v>
      </c>
      <c r="AQ189" s="179">
        <f t="shared" ca="1" si="421"/>
        <v>5.5311609701476607</v>
      </c>
      <c r="AR189" s="179"/>
      <c r="AS189" s="179">
        <f t="shared" ca="1" si="422"/>
        <v>1422.5381179724905</v>
      </c>
      <c r="AT189" s="179">
        <f t="shared" ca="1" si="423"/>
        <v>1149.3881179724904</v>
      </c>
      <c r="AU189" s="181">
        <f t="shared" ca="1" si="424"/>
        <v>6.1705127147482459</v>
      </c>
      <c r="AV189" s="80"/>
      <c r="AW189" s="181">
        <f t="shared" si="425"/>
        <v>1431.9938236252219</v>
      </c>
      <c r="AX189" s="181">
        <f t="shared" si="426"/>
        <v>1158.8438236252218</v>
      </c>
      <c r="AY189" s="181">
        <f t="shared" ca="1" si="427"/>
        <v>1451.7138322847006</v>
      </c>
      <c r="AZ189" s="181">
        <f t="shared" ca="1" si="428"/>
        <v>1178.5638322847008</v>
      </c>
      <c r="BA189" s="181">
        <f t="shared" ca="1" si="429"/>
        <v>7.3129476791647336</v>
      </c>
      <c r="BB189" s="181"/>
      <c r="BC189" s="181">
        <f t="shared" si="430"/>
        <v>1416.2012064274134</v>
      </c>
      <c r="BD189" s="181">
        <f t="shared" si="431"/>
        <v>4.7131573626353731</v>
      </c>
      <c r="BE189" s="181">
        <f t="shared" si="432"/>
        <v>1143.0512064274135</v>
      </c>
      <c r="BF189" s="181"/>
      <c r="BG189" s="181">
        <f t="shared" ca="1" si="433"/>
        <v>7.3514437455031771</v>
      </c>
      <c r="BH189" s="181">
        <f t="shared" ca="1" si="434"/>
        <v>8.9241942913495773</v>
      </c>
      <c r="BI189" s="181">
        <f t="shared" ca="1" si="435"/>
        <v>1141.173752505942</v>
      </c>
      <c r="BJ189" s="181">
        <f t="shared" ca="1" si="436"/>
        <v>1159.4069097801257</v>
      </c>
      <c r="BK189" s="181">
        <f t="shared" ca="1" si="437"/>
        <v>1159.4069097801257</v>
      </c>
      <c r="BL189" s="181"/>
      <c r="BM189" s="181">
        <f t="shared" si="438"/>
        <v>1136.976682478401</v>
      </c>
      <c r="BN189" s="180"/>
      <c r="BO189" s="182">
        <f t="shared" ca="1" si="439"/>
        <v>0.77095765339570066</v>
      </c>
      <c r="BP189" s="182">
        <f t="shared" ca="1" si="440"/>
        <v>0.71515152630628642</v>
      </c>
      <c r="BQ189" s="182">
        <f t="shared" ca="1" si="441"/>
        <v>6.2856930438369707E-2</v>
      </c>
      <c r="BR189" s="182">
        <f t="shared" ca="1" si="442"/>
        <v>1.2382164349268296E-2</v>
      </c>
      <c r="BS189" s="182">
        <f t="shared" ca="1" si="443"/>
        <v>1.7734322727164464E-2</v>
      </c>
      <c r="BT189" s="182">
        <f t="shared" ca="1" si="444"/>
        <v>7.7502445475176887E-2</v>
      </c>
      <c r="BU189" s="182">
        <f t="shared" si="445"/>
        <v>0.32699407506955769</v>
      </c>
      <c r="BV189" s="181">
        <f t="shared" ca="1" si="446"/>
        <v>1.2126214643658235</v>
      </c>
      <c r="BW189" s="180"/>
      <c r="BX189" s="182">
        <f t="shared" si="447"/>
        <v>0.8119655174972078</v>
      </c>
      <c r="BY189" s="182">
        <f t="shared" si="448"/>
        <v>8.9341021146356725E-2</v>
      </c>
      <c r="BZ189" s="182">
        <f t="shared" si="449"/>
        <v>2.1638341492934844E-2</v>
      </c>
      <c r="CA189" s="182">
        <f t="shared" si="450"/>
        <v>3.5241826826172183E-2</v>
      </c>
      <c r="CB189" s="182">
        <f t="shared" si="451"/>
        <v>6.6254074674530164E-2</v>
      </c>
      <c r="CC189" s="182">
        <f t="shared" si="452"/>
        <v>2.4456803260928524E-3</v>
      </c>
      <c r="CD189" s="182">
        <f t="shared" si="453"/>
        <v>1.0268864619632947</v>
      </c>
      <c r="CE189" s="182">
        <f t="shared" si="454"/>
        <v>0.2575038111885215</v>
      </c>
      <c r="CF189" s="180"/>
      <c r="CG189" s="181">
        <f t="shared" ca="1" si="455"/>
        <v>4.4450130961845389</v>
      </c>
      <c r="CH189" s="181">
        <f t="shared" ca="1" si="456"/>
        <v>4.5253652391404131</v>
      </c>
      <c r="CI189" s="181">
        <f t="shared" ca="1" si="457"/>
        <v>8.622804469923425</v>
      </c>
      <c r="CJ189" s="181">
        <f t="shared" ca="1" si="458"/>
        <v>1157.5197159407298</v>
      </c>
      <c r="CK189" s="183">
        <f t="shared" ca="1" si="459"/>
        <v>0.27496329317389284</v>
      </c>
      <c r="CL189" s="79"/>
      <c r="CM189" s="181">
        <f t="shared" si="460"/>
        <v>0.38973277548508267</v>
      </c>
      <c r="CN189" s="181">
        <f t="shared" si="461"/>
        <v>7.2174394764077346E-2</v>
      </c>
      <c r="CO189" s="181">
        <f t="shared" ca="1" si="462"/>
        <v>748.05841053966117</v>
      </c>
      <c r="CP189" s="184"/>
      <c r="CQ189" s="80">
        <f t="shared" si="463"/>
        <v>0.83136849370042654</v>
      </c>
      <c r="CR189" s="80">
        <f t="shared" si="464"/>
        <v>2.0967836195880014E-2</v>
      </c>
      <c r="CS189" s="80">
        <f t="shared" si="465"/>
        <v>0.34008304356671959</v>
      </c>
      <c r="CT189" s="80">
        <f t="shared" si="466"/>
        <v>0.11723626357445445</v>
      </c>
      <c r="CU189" s="80">
        <f t="shared" si="467"/>
        <v>2.289524560375949E-3</v>
      </c>
      <c r="CV189" s="80">
        <f t="shared" si="468"/>
        <v>0.11207500155572754</v>
      </c>
      <c r="CW189" s="80">
        <f t="shared" si="469"/>
        <v>0.19006521112644345</v>
      </c>
      <c r="CX189" s="80">
        <f t="shared" si="470"/>
        <v>0.12381667416981995</v>
      </c>
      <c r="CY189" s="80">
        <f t="shared" si="471"/>
        <v>4.3105107568704851E-2</v>
      </c>
      <c r="CZ189" s="80">
        <f t="shared" si="472"/>
        <v>7.7467715185910039E-3</v>
      </c>
      <c r="DA189" s="80">
        <f t="shared" si="473"/>
        <v>1.153327131946567E-2</v>
      </c>
      <c r="DB189" s="80">
        <f t="shared" si="474"/>
        <v>1.8002871988566087</v>
      </c>
      <c r="DC189" s="80"/>
      <c r="DD189" s="80">
        <f t="shared" si="475"/>
        <v>0.4617977032933645</v>
      </c>
      <c r="DE189" s="80">
        <f t="shared" si="476"/>
        <v>1.1646939560086314E-2</v>
      </c>
      <c r="DF189" s="80">
        <f t="shared" si="477"/>
        <v>0.18890488350009477</v>
      </c>
      <c r="DG189" s="80">
        <f t="shared" si="478"/>
        <v>6.5120867186587272E-2</v>
      </c>
      <c r="DH189" s="80">
        <f t="shared" si="479"/>
        <v>1.271755174302224E-3</v>
      </c>
      <c r="DI189" s="80">
        <f t="shared" si="480"/>
        <v>6.225395682805953E-2</v>
      </c>
      <c r="DJ189" s="80">
        <f t="shared" si="481"/>
        <v>0.10557493895816007</v>
      </c>
      <c r="DK189" s="80">
        <f t="shared" si="482"/>
        <v>6.8776067645461181E-2</v>
      </c>
      <c r="DL189" s="80">
        <f t="shared" si="483"/>
        <v>2.3943461685491958E-2</v>
      </c>
      <c r="DM189" s="80">
        <f t="shared" si="484"/>
        <v>4.3030753779236463E-3</v>
      </c>
      <c r="DN189" s="80">
        <f t="shared" si="485"/>
        <v>6.4063507904686739E-3</v>
      </c>
      <c r="DO189" s="80">
        <f t="shared" si="486"/>
        <v>1.0000000000000002</v>
      </c>
      <c r="DP189" s="80">
        <f t="shared" si="487"/>
        <v>48.874616557586734</v>
      </c>
      <c r="DQ189" s="80">
        <f t="shared" si="488"/>
        <v>0.81532779777745601</v>
      </c>
      <c r="DR189" s="80">
        <f t="shared" si="489"/>
        <v>1.542461829671953E-2</v>
      </c>
      <c r="DS189" s="80">
        <f t="shared" si="490"/>
        <v>4.6606055256421572E-2</v>
      </c>
      <c r="DT189" s="80">
        <f t="shared" si="491"/>
        <v>9.2855035186174939E-2</v>
      </c>
      <c r="DU189" s="80">
        <f t="shared" si="492"/>
        <v>1.6662555066079296E-3</v>
      </c>
      <c r="DV189" s="80">
        <f t="shared" si="493"/>
        <v>0.34472166810571553</v>
      </c>
      <c r="DW189" s="80">
        <f t="shared" si="494"/>
        <v>0.3985544978904158</v>
      </c>
      <c r="DX189" s="80">
        <f t="shared" si="495"/>
        <v>7.7832939919875955E-3</v>
      </c>
      <c r="DY189" s="80">
        <f t="shared" si="496"/>
        <v>1.0191515563293558E-4</v>
      </c>
      <c r="DZ189" s="80">
        <f t="shared" si="497"/>
        <v>1.0802759506362575E-3</v>
      </c>
      <c r="EA189" s="80">
        <f t="shared" si="498"/>
        <v>1.7241214131177682</v>
      </c>
      <c r="EB189" s="80"/>
      <c r="EC189" s="80">
        <f t="shared" si="499"/>
        <v>1.630655595554912</v>
      </c>
      <c r="ED189" s="80">
        <f t="shared" si="500"/>
        <v>3.084923659343906E-2</v>
      </c>
      <c r="EE189" s="80">
        <f t="shared" si="501"/>
        <v>0.1398181657692647</v>
      </c>
      <c r="EF189" s="80">
        <f t="shared" si="502"/>
        <v>9.2855035186174939E-2</v>
      </c>
      <c r="EG189" s="80">
        <f t="shared" si="503"/>
        <v>1.6662555066079296E-3</v>
      </c>
      <c r="EH189" s="80">
        <f t="shared" si="504"/>
        <v>0.34472166810571553</v>
      </c>
      <c r="EI189" s="80">
        <f t="shared" si="505"/>
        <v>0.3985544978904158</v>
      </c>
      <c r="EJ189" s="80">
        <f t="shared" si="506"/>
        <v>7.7832939919875955E-3</v>
      </c>
      <c r="EK189" s="80">
        <f t="shared" si="507"/>
        <v>1.0191515563293558E-4</v>
      </c>
      <c r="EL189" s="80">
        <f t="shared" si="508"/>
        <v>3.2408278519087726E-3</v>
      </c>
      <c r="EM189" s="80">
        <f t="shared" si="509"/>
        <v>2.6502464916060595</v>
      </c>
      <c r="EN189" s="80">
        <f t="shared" si="510"/>
        <v>2.2639403613978475</v>
      </c>
      <c r="EO189" s="80"/>
      <c r="EP189" s="80">
        <f t="shared" si="511"/>
        <v>1.8458535091580048</v>
      </c>
      <c r="EQ189" s="80">
        <f t="shared" si="512"/>
        <v>3.4920415921099061E-2</v>
      </c>
      <c r="ER189" s="80">
        <f t="shared" si="513"/>
        <v>0.15414649084199517</v>
      </c>
      <c r="ES189" s="80">
        <f t="shared" si="514"/>
        <v>5.6880168319107027E-2</v>
      </c>
      <c r="ET189" s="80">
        <f t="shared" si="515"/>
        <v>0.21102665916110219</v>
      </c>
      <c r="EU189" s="80">
        <f t="shared" si="516"/>
        <v>0.21021826191699874</v>
      </c>
      <c r="EV189" s="80">
        <f t="shared" si="517"/>
        <v>3.7723030938111098E-3</v>
      </c>
      <c r="EW189" s="80">
        <f t="shared" si="518"/>
        <v>0.78042929787292248</v>
      </c>
      <c r="EX189" s="80">
        <f t="shared" si="519"/>
        <v>0.90230361399076564</v>
      </c>
      <c r="EY189" s="80">
        <f t="shared" si="520"/>
        <v>3.5241826826172183E-2</v>
      </c>
      <c r="EZ189" s="80">
        <f t="shared" si="521"/>
        <v>4.6145966855109209E-4</v>
      </c>
      <c r="FA189" s="80">
        <f t="shared" si="522"/>
        <v>4.8913606521857047E-3</v>
      </c>
      <c r="FB189" s="80">
        <f t="shared" si="523"/>
        <v>4.0291187082616133</v>
      </c>
      <c r="FC189" s="80">
        <f t="shared" si="524"/>
        <v>5.77759568546765E-2</v>
      </c>
      <c r="FD189" s="80">
        <f t="shared" si="525"/>
        <v>8.6724796274399552E-2</v>
      </c>
      <c r="FE189" s="80">
        <f t="shared" si="526"/>
        <v>3.5241826826172183E-2</v>
      </c>
      <c r="FF189" s="80">
        <f t="shared" si="527"/>
        <v>2.1638341492934844E-2</v>
      </c>
      <c r="FG189" s="80">
        <f t="shared" si="528"/>
        <v>6.6254074674530164E-2</v>
      </c>
      <c r="FH189" s="80">
        <f t="shared" si="529"/>
        <v>2.4456803260928524E-3</v>
      </c>
      <c r="FI189" s="184">
        <f t="shared" si="530"/>
        <v>0.8119655174972078</v>
      </c>
      <c r="FJ189" s="80">
        <f t="shared" si="531"/>
        <v>8.9341021146356725E-2</v>
      </c>
      <c r="FK189" s="80">
        <f t="shared" si="532"/>
        <v>1.0268864619632945</v>
      </c>
      <c r="FL189" s="80">
        <f t="shared" si="533"/>
        <v>0.8119655174972078</v>
      </c>
      <c r="FM189" s="80">
        <f t="shared" si="534"/>
        <v>2.5431461722655611</v>
      </c>
      <c r="FN189" s="80">
        <f t="shared" si="535"/>
        <v>-3.1027685582018947</v>
      </c>
      <c r="FO189" s="80">
        <f t="shared" si="536"/>
        <v>-3.1027685582018951</v>
      </c>
      <c r="FP189" s="80">
        <f t="shared" si="537"/>
        <v>0.48874616557586731</v>
      </c>
      <c r="FQ189" s="185">
        <f t="shared" ca="1" si="538"/>
        <v>1451.7138322847006</v>
      </c>
      <c r="FR189" s="185">
        <f t="shared" ca="1" si="539"/>
        <v>7.3129476791647336</v>
      </c>
      <c r="FS189" s="80">
        <f t="shared" ca="1" si="540"/>
        <v>0.14517138322847006</v>
      </c>
      <c r="FT189" s="184">
        <f t="shared" ca="1" si="541"/>
        <v>-3.2571992159358598</v>
      </c>
      <c r="FU189" s="184">
        <f t="shared" ca="1" si="542"/>
        <v>5.6778043547124923</v>
      </c>
      <c r="FV189" s="80">
        <f t="shared" si="543"/>
        <v>175.47345776347152</v>
      </c>
      <c r="FW189" s="80">
        <f t="shared" si="544"/>
        <v>5.4193707173549183E-2</v>
      </c>
      <c r="FX189" s="184">
        <f t="shared" si="545"/>
        <v>78.77971233668832</v>
      </c>
      <c r="FY189" s="184">
        <f t="shared" si="546"/>
        <v>314.66574975255782</v>
      </c>
      <c r="FZ189" s="184">
        <f t="shared" si="547"/>
        <v>1.6611494615586205E-3</v>
      </c>
      <c r="GA189" s="184">
        <f t="shared" si="548"/>
        <v>0.2575038111885215</v>
      </c>
      <c r="GB189" s="80">
        <f t="shared" si="549"/>
        <v>0.94131774391074896</v>
      </c>
      <c r="GC189" s="80">
        <f t="shared" si="550"/>
        <v>0.15446790174706831</v>
      </c>
      <c r="GD189" s="80">
        <f t="shared" si="551"/>
        <v>0.13229833256312312</v>
      </c>
      <c r="GE189" s="80">
        <f t="shared" si="552"/>
        <v>0.9081994157597939</v>
      </c>
      <c r="GF189" s="80">
        <f t="shared" si="553"/>
        <v>2.4672187175450833E-2</v>
      </c>
      <c r="GG189" s="80">
        <f t="shared" si="554"/>
        <v>0.15244230506232226</v>
      </c>
      <c r="GH189" s="80">
        <f t="shared" si="555"/>
        <v>0.86770166743687693</v>
      </c>
      <c r="GI189" s="80">
        <f t="shared" si="556"/>
        <v>0.30661049131191975</v>
      </c>
      <c r="GJ189" s="80">
        <f t="shared" si="557"/>
        <v>-8.9456583845029247E-3</v>
      </c>
      <c r="GK189" s="80">
        <f t="shared" si="558"/>
        <v>2.040219335438442E-2</v>
      </c>
      <c r="GL189" s="80">
        <f t="shared" si="559"/>
        <v>2.040219335438442E-2</v>
      </c>
      <c r="GM189" s="80">
        <f t="shared" si="560"/>
        <v>0.13204011170793784</v>
      </c>
      <c r="GN189" s="80">
        <f t="shared" si="561"/>
        <v>3.8280062734866616E-2</v>
      </c>
      <c r="GO189" s="80">
        <f t="shared" si="562"/>
        <v>0.74214923513805586</v>
      </c>
      <c r="GP189" s="80">
        <f t="shared" si="563"/>
        <v>0.90230361399076564</v>
      </c>
      <c r="GQ189" s="80">
        <f t="shared" si="564"/>
        <v>3.5241826826172183E-2</v>
      </c>
      <c r="GR189" s="80">
        <f t="shared" si="565"/>
        <v>440.14768970426235</v>
      </c>
      <c r="GS189" s="80">
        <f t="shared" si="566"/>
        <v>11.759765493521634</v>
      </c>
      <c r="GT189" s="80">
        <f t="shared" si="567"/>
        <v>2.2467028148542911</v>
      </c>
      <c r="GU189" s="80">
        <f t="shared" si="568"/>
        <v>9.2395653260882721E-6</v>
      </c>
      <c r="GV189" s="80">
        <f t="shared" si="569"/>
        <v>1894.3489613368872</v>
      </c>
      <c r="GW189" s="80">
        <f t="shared" si="570"/>
        <v>-8.1463115481004936E-3</v>
      </c>
      <c r="GX189" s="184">
        <f t="shared" ca="1" si="571"/>
        <v>21.597429469923426</v>
      </c>
      <c r="GY189" s="81" t="e">
        <f>#REF!</f>
        <v>#REF!</v>
      </c>
      <c r="GZ189" s="81" t="e">
        <f>#REF!</f>
        <v>#REF!</v>
      </c>
      <c r="HA189" s="81">
        <f t="shared" si="572"/>
        <v>5.8671749896227876</v>
      </c>
      <c r="HB189" s="81">
        <f t="shared" si="573"/>
        <v>4.7595286485956976</v>
      </c>
      <c r="HC189" s="81" t="e">
        <f t="shared" si="574"/>
        <v>#REF!</v>
      </c>
      <c r="HD189" s="80">
        <f t="shared" si="575"/>
        <v>440.14768970426235</v>
      </c>
      <c r="HE189" s="80">
        <f t="shared" si="576"/>
        <v>11.759765493521634</v>
      </c>
      <c r="HF189" s="81">
        <f t="shared" si="577"/>
        <v>0.25073363332938925</v>
      </c>
      <c r="HG189" s="81"/>
      <c r="HH189" s="82">
        <f t="shared" si="578"/>
        <v>0.15621460815613336</v>
      </c>
      <c r="HI189" s="82">
        <f t="shared" si="579"/>
        <v>0.78042929787292248</v>
      </c>
      <c r="HJ189" s="82">
        <f t="shared" si="580"/>
        <v>3.5241826826172183E-2</v>
      </c>
      <c r="HK189" s="82">
        <f t="shared" si="581"/>
        <v>0</v>
      </c>
      <c r="HL189" s="82">
        <f t="shared" si="582"/>
        <v>2.2534130028504316E-2</v>
      </c>
      <c r="HM189" s="82">
        <f t="shared" si="583"/>
        <v>0</v>
      </c>
      <c r="HN189" s="82">
        <f t="shared" si="584"/>
        <v>0</v>
      </c>
      <c r="HO189" s="82">
        <f t="shared" si="585"/>
        <v>5.6880168319107027E-2</v>
      </c>
      <c r="HP189" s="82">
        <f t="shared" si="586"/>
        <v>0.13161236081349087</v>
      </c>
      <c r="HQ189" s="82">
        <f t="shared" si="587"/>
        <v>0.16678121445151151</v>
      </c>
      <c r="HR189" s="82">
        <f t="shared" si="588"/>
        <v>0.62337856954946935</v>
      </c>
      <c r="HS189" s="82">
        <f t="shared" si="589"/>
        <v>0.12477855359930097</v>
      </c>
      <c r="HT189" s="82">
        <f t="shared" si="590"/>
        <v>5.203831195447732E-2</v>
      </c>
      <c r="HU189" s="82">
        <f t="shared" si="591"/>
        <v>1.041624722858492E-2</v>
      </c>
      <c r="HV189" s="82">
        <f t="shared" si="592"/>
        <v>3.5241826826172183E-2</v>
      </c>
      <c r="HW189" s="82"/>
      <c r="HX189" s="186">
        <f t="shared" si="593"/>
        <v>-8.799454652170595E-7</v>
      </c>
      <c r="HY189" s="186">
        <f t="shared" si="594"/>
        <v>1.685192076652163E-12</v>
      </c>
      <c r="HZ189" s="186">
        <f t="shared" si="595"/>
        <v>2.7062843430700017E-5</v>
      </c>
      <c r="IA189" s="186">
        <f t="shared" si="596"/>
        <v>7.5958993422227081E-9</v>
      </c>
      <c r="IB189" s="82">
        <f t="shared" si="597"/>
        <v>2.2467028148542911</v>
      </c>
      <c r="IC189" s="82" t="e">
        <f t="shared" ca="1" si="598"/>
        <v>#REF!</v>
      </c>
      <c r="ID189" s="82" t="e">
        <f ca="1">ID$8+ID$9*IE189+ID$10*#REF!+ID$11*EW189/(EW189+EU189)</f>
        <v>#REF!</v>
      </c>
      <c r="IE189" s="82" t="e">
        <f t="shared" ca="1" si="599"/>
        <v>#REF!</v>
      </c>
      <c r="IF189" s="82" t="e">
        <f ca="1">IF$8+IF$9*IE189+IF$10*#REF!+IF$11*(EW189/(EW189+EU189))</f>
        <v>#REF!</v>
      </c>
      <c r="IG189" s="82" t="e">
        <f t="shared" ca="1" si="600"/>
        <v>#REF!</v>
      </c>
      <c r="IH189" s="184">
        <f t="shared" si="601"/>
        <v>5.4193707173549183E-2</v>
      </c>
      <c r="II189" s="187">
        <f t="shared" si="602"/>
        <v>-25</v>
      </c>
      <c r="IJ189" s="187"/>
      <c r="IK189" s="82">
        <f t="shared" si="603"/>
        <v>2.0719644652921465</v>
      </c>
      <c r="IL189" s="187">
        <f t="shared" si="604"/>
        <v>1894.3489613368872</v>
      </c>
      <c r="IM189" s="186">
        <f t="shared" si="605"/>
        <v>1.2355579565215638E-5</v>
      </c>
    </row>
    <row r="190" spans="1:247" ht="14" x14ac:dyDescent="0.2">
      <c r="A190" s="189" t="s">
        <v>234</v>
      </c>
      <c r="F190" s="193">
        <v>49.952193986044534</v>
      </c>
      <c r="G190" s="193">
        <v>1.6748855939234604</v>
      </c>
      <c r="H190" s="193">
        <v>17.337603602553148</v>
      </c>
      <c r="I190" s="193">
        <v>8.4230034872756843</v>
      </c>
      <c r="J190" s="193">
        <v>0.16241314850166888</v>
      </c>
      <c r="K190" s="193">
        <v>4.5171156927026654</v>
      </c>
      <c r="L190" s="193">
        <v>10.658362870422019</v>
      </c>
      <c r="M190" s="193">
        <v>3.8370106333519272</v>
      </c>
      <c r="N190" s="193">
        <v>2.0301643562708609</v>
      </c>
      <c r="O190" s="193">
        <v>0.58874766331854955</v>
      </c>
      <c r="P190" s="193">
        <v>0.81849896563549951</v>
      </c>
      <c r="Q190" s="194">
        <v>1.5</v>
      </c>
      <c r="R190" s="176">
        <f t="shared" ca="1" si="411"/>
        <v>10.607252319225012</v>
      </c>
      <c r="T190" s="4">
        <v>49.146500000000003</v>
      </c>
      <c r="U190" s="4">
        <v>1.1482000000000001</v>
      </c>
      <c r="V190" s="4">
        <v>4.6927000000000003</v>
      </c>
      <c r="W190" s="4">
        <v>7.1166</v>
      </c>
      <c r="X190" s="4">
        <v>0.2069</v>
      </c>
      <c r="Y190" s="4">
        <v>14.251899999999999</v>
      </c>
      <c r="Z190" s="4">
        <v>22.602499999999999</v>
      </c>
      <c r="AA190" s="4">
        <v>0.42680000000000001</v>
      </c>
      <c r="AB190" s="4">
        <v>1.49E-2</v>
      </c>
      <c r="AC190" s="4">
        <v>4.9200000000000001E-2</v>
      </c>
      <c r="AE190" s="177">
        <f t="shared" ca="1" si="412"/>
        <v>1409.5547968359094</v>
      </c>
      <c r="AF190" s="178">
        <f t="shared" ca="1" si="413"/>
        <v>1136.4047968359096</v>
      </c>
      <c r="AG190" s="178">
        <f t="shared" ca="1" si="414"/>
        <v>6.1044919464109437</v>
      </c>
      <c r="AH190" s="175"/>
      <c r="AI190" s="179">
        <f t="shared" ca="1" si="415"/>
        <v>1442.8431261259552</v>
      </c>
      <c r="AJ190" s="179">
        <f t="shared" ca="1" si="416"/>
        <v>6.2846516223596351</v>
      </c>
      <c r="AK190" s="179"/>
      <c r="AL190" s="179">
        <f t="shared" si="417"/>
        <v>1410.4897140680337</v>
      </c>
      <c r="AM190" s="179">
        <f t="shared" si="418"/>
        <v>3.9822490395389436</v>
      </c>
      <c r="AN190" s="180"/>
      <c r="AO190" s="179">
        <f t="shared" ca="1" si="419"/>
        <v>1402.1070455407621</v>
      </c>
      <c r="AP190" s="179">
        <f t="shared" ca="1" si="420"/>
        <v>1128.957045540762</v>
      </c>
      <c r="AQ190" s="179">
        <f t="shared" ca="1" si="421"/>
        <v>4.7087720612040522</v>
      </c>
      <c r="AR190" s="179"/>
      <c r="AS190" s="179">
        <f t="shared" ca="1" si="422"/>
        <v>1413.6586000673403</v>
      </c>
      <c r="AT190" s="179">
        <f t="shared" ca="1" si="423"/>
        <v>1140.5086000673405</v>
      </c>
      <c r="AU190" s="181">
        <f t="shared" ca="1" si="424"/>
        <v>5.1556451628010072</v>
      </c>
      <c r="AV190" s="80"/>
      <c r="AW190" s="181">
        <f t="shared" si="425"/>
        <v>1424.7713176018535</v>
      </c>
      <c r="AX190" s="181">
        <f t="shared" si="426"/>
        <v>1151.6213176018537</v>
      </c>
      <c r="AY190" s="181">
        <f t="shared" ca="1" si="427"/>
        <v>1442.8431261259552</v>
      </c>
      <c r="AZ190" s="181">
        <f t="shared" ca="1" si="428"/>
        <v>1169.6931261259551</v>
      </c>
      <c r="BA190" s="181">
        <f t="shared" ca="1" si="429"/>
        <v>6.2846516223596351</v>
      </c>
      <c r="BB190" s="181"/>
      <c r="BC190" s="181">
        <f t="shared" si="430"/>
        <v>1410.4897140680337</v>
      </c>
      <c r="BD190" s="181">
        <f t="shared" si="431"/>
        <v>3.9822490395389436</v>
      </c>
      <c r="BE190" s="181">
        <f t="shared" si="432"/>
        <v>1137.3397140680336</v>
      </c>
      <c r="BF190" s="181"/>
      <c r="BG190" s="181">
        <f t="shared" ca="1" si="433"/>
        <v>6.4265016504728756</v>
      </c>
      <c r="BH190" s="181">
        <f t="shared" ca="1" si="434"/>
        <v>7.8639323024992667</v>
      </c>
      <c r="BI190" s="181">
        <f t="shared" ca="1" si="435"/>
        <v>1136.1226537447283</v>
      </c>
      <c r="BJ190" s="181">
        <f t="shared" ca="1" si="436"/>
        <v>1150.3880070845639</v>
      </c>
      <c r="BK190" s="181">
        <f t="shared" ca="1" si="437"/>
        <v>1150.3880070845639</v>
      </c>
      <c r="BL190" s="181"/>
      <c r="BM190" s="181">
        <f t="shared" si="438"/>
        <v>1133.2224500898546</v>
      </c>
      <c r="BN190" s="180"/>
      <c r="BO190" s="182">
        <f t="shared" ca="1" si="439"/>
        <v>0.77379803788718937</v>
      </c>
      <c r="BP190" s="182">
        <f t="shared" ca="1" si="440"/>
        <v>0.73143705688783156</v>
      </c>
      <c r="BQ190" s="182">
        <f t="shared" ca="1" si="441"/>
        <v>6.1382436776580687E-2</v>
      </c>
      <c r="BR190" s="182">
        <f t="shared" ca="1" si="442"/>
        <v>1.1987022373583921E-2</v>
      </c>
      <c r="BS190" s="182">
        <f t="shared" ca="1" si="443"/>
        <v>1.7731393716079197E-2</v>
      </c>
      <c r="BT190" s="182">
        <f t="shared" ca="1" si="444"/>
        <v>7.8700946486202294E-2</v>
      </c>
      <c r="BU190" s="182">
        <f t="shared" si="445"/>
        <v>0.32699407506955769</v>
      </c>
      <c r="BV190" s="181">
        <f t="shared" ca="1" si="446"/>
        <v>1.2282329313098355</v>
      </c>
      <c r="BW190" s="180"/>
      <c r="BX190" s="182">
        <f t="shared" si="447"/>
        <v>0.81725850733422023</v>
      </c>
      <c r="BY190" s="182">
        <f t="shared" si="448"/>
        <v>0.10009304267275132</v>
      </c>
      <c r="BZ190" s="182">
        <f t="shared" si="449"/>
        <v>1.4472222936430832E-2</v>
      </c>
      <c r="CA190" s="182">
        <f t="shared" si="450"/>
        <v>3.0956342176668813E-2</v>
      </c>
      <c r="CB190" s="182">
        <f t="shared" si="451"/>
        <v>7.3498964264935893E-2</v>
      </c>
      <c r="CC190" s="182">
        <f t="shared" si="452"/>
        <v>7.2755487325569849E-4</v>
      </c>
      <c r="CD190" s="182">
        <f t="shared" si="453"/>
        <v>1.0370066342582627</v>
      </c>
      <c r="CE190" s="182">
        <f t="shared" si="454"/>
        <v>0.26778979529239311</v>
      </c>
      <c r="CF190" s="180"/>
      <c r="CG190" s="181">
        <f t="shared" ca="1" si="455"/>
        <v>3.2009758663439243</v>
      </c>
      <c r="CH190" s="181">
        <f t="shared" ca="1" si="456"/>
        <v>3.3239256367127652</v>
      </c>
      <c r="CI190" s="181">
        <f t="shared" ca="1" si="457"/>
        <v>8.3927097553815955</v>
      </c>
      <c r="CJ190" s="181">
        <f t="shared" ca="1" si="458"/>
        <v>1148.9850061530033</v>
      </c>
      <c r="CK190" s="183">
        <f t="shared" ca="1" si="459"/>
        <v>0.27296881733810491</v>
      </c>
      <c r="CL190" s="79"/>
      <c r="CM190" s="181">
        <f t="shared" si="460"/>
        <v>-0.22743891499938634</v>
      </c>
      <c r="CN190" s="181">
        <f t="shared" si="461"/>
        <v>-0.60432738169119926</v>
      </c>
      <c r="CO190" s="181">
        <f t="shared" ca="1" si="462"/>
        <v>749.13025359734229</v>
      </c>
      <c r="CP190" s="184"/>
      <c r="CQ190" s="80">
        <f t="shared" si="463"/>
        <v>0.83136849370042654</v>
      </c>
      <c r="CR190" s="80">
        <f t="shared" si="464"/>
        <v>2.0967836195880014E-2</v>
      </c>
      <c r="CS190" s="80">
        <f t="shared" si="465"/>
        <v>0.34008304356671959</v>
      </c>
      <c r="CT190" s="80">
        <f t="shared" si="466"/>
        <v>0.11723626357445445</v>
      </c>
      <c r="CU190" s="80">
        <f t="shared" si="467"/>
        <v>2.289524560375949E-3</v>
      </c>
      <c r="CV190" s="80">
        <f t="shared" si="468"/>
        <v>0.11207500155572754</v>
      </c>
      <c r="CW190" s="80">
        <f t="shared" si="469"/>
        <v>0.19006521112644345</v>
      </c>
      <c r="CX190" s="80">
        <f t="shared" si="470"/>
        <v>0.12381667416981995</v>
      </c>
      <c r="CY190" s="80">
        <f t="shared" si="471"/>
        <v>4.3105107568704851E-2</v>
      </c>
      <c r="CZ190" s="80">
        <f t="shared" si="472"/>
        <v>7.7467715185910039E-3</v>
      </c>
      <c r="DA190" s="80">
        <f t="shared" si="473"/>
        <v>1.153327131946567E-2</v>
      </c>
      <c r="DB190" s="80">
        <f t="shared" si="474"/>
        <v>1.8002871988566087</v>
      </c>
      <c r="DC190" s="80"/>
      <c r="DD190" s="80">
        <f t="shared" si="475"/>
        <v>0.4617977032933645</v>
      </c>
      <c r="DE190" s="80">
        <f t="shared" si="476"/>
        <v>1.1646939560086314E-2</v>
      </c>
      <c r="DF190" s="80">
        <f t="shared" si="477"/>
        <v>0.18890488350009477</v>
      </c>
      <c r="DG190" s="80">
        <f t="shared" si="478"/>
        <v>6.5120867186587272E-2</v>
      </c>
      <c r="DH190" s="80">
        <f t="shared" si="479"/>
        <v>1.271755174302224E-3</v>
      </c>
      <c r="DI190" s="80">
        <f t="shared" si="480"/>
        <v>6.225395682805953E-2</v>
      </c>
      <c r="DJ190" s="80">
        <f t="shared" si="481"/>
        <v>0.10557493895816007</v>
      </c>
      <c r="DK190" s="80">
        <f t="shared" si="482"/>
        <v>6.8776067645461181E-2</v>
      </c>
      <c r="DL190" s="80">
        <f t="shared" si="483"/>
        <v>2.3943461685491958E-2</v>
      </c>
      <c r="DM190" s="80">
        <f t="shared" si="484"/>
        <v>4.3030753779236463E-3</v>
      </c>
      <c r="DN190" s="80">
        <f t="shared" si="485"/>
        <v>6.4063507904686739E-3</v>
      </c>
      <c r="DO190" s="80">
        <f t="shared" si="486"/>
        <v>1.0000000000000002</v>
      </c>
      <c r="DP190" s="80">
        <f t="shared" si="487"/>
        <v>48.874616557586734</v>
      </c>
      <c r="DQ190" s="80">
        <f t="shared" si="488"/>
        <v>0.81795910079671397</v>
      </c>
      <c r="DR190" s="80">
        <f t="shared" si="489"/>
        <v>1.4374277029699997E-2</v>
      </c>
      <c r="DS190" s="80">
        <f t="shared" si="490"/>
        <v>4.6024460332872379E-2</v>
      </c>
      <c r="DT190" s="80">
        <f t="shared" si="491"/>
        <v>9.9052979690005344E-2</v>
      </c>
      <c r="DU190" s="80">
        <f t="shared" si="492"/>
        <v>2.9166519823788546E-3</v>
      </c>
      <c r="DV190" s="80">
        <f t="shared" si="493"/>
        <v>0.35360655412312303</v>
      </c>
      <c r="DW190" s="80">
        <f t="shared" si="494"/>
        <v>0.40305898632960874</v>
      </c>
      <c r="DX190" s="80">
        <f t="shared" si="495"/>
        <v>6.8862145020321432E-3</v>
      </c>
      <c r="DY190" s="80">
        <f t="shared" si="496"/>
        <v>1.581808144719521E-4</v>
      </c>
      <c r="DZ190" s="80">
        <f t="shared" si="497"/>
        <v>3.2368804367420139E-4</v>
      </c>
      <c r="EA190" s="80">
        <f t="shared" si="498"/>
        <v>1.7443610936445804</v>
      </c>
      <c r="EB190" s="80"/>
      <c r="EC190" s="80">
        <f t="shared" si="499"/>
        <v>1.6359182015934279</v>
      </c>
      <c r="ED190" s="80">
        <f t="shared" si="500"/>
        <v>2.8748554059399994E-2</v>
      </c>
      <c r="EE190" s="80">
        <f t="shared" si="501"/>
        <v>0.13807338099861713</v>
      </c>
      <c r="EF190" s="80">
        <f t="shared" si="502"/>
        <v>9.9052979690005344E-2</v>
      </c>
      <c r="EG190" s="80">
        <f t="shared" si="503"/>
        <v>2.9166519823788546E-3</v>
      </c>
      <c r="EH190" s="80">
        <f t="shared" si="504"/>
        <v>0.35360655412312303</v>
      </c>
      <c r="EI190" s="80">
        <f t="shared" si="505"/>
        <v>0.40305898632960874</v>
      </c>
      <c r="EJ190" s="80">
        <f t="shared" si="506"/>
        <v>6.8862145020321432E-3</v>
      </c>
      <c r="EK190" s="80">
        <f t="shared" si="507"/>
        <v>1.581808144719521E-4</v>
      </c>
      <c r="EL190" s="80">
        <f t="shared" si="508"/>
        <v>9.7106413102260422E-4</v>
      </c>
      <c r="EM190" s="80">
        <f t="shared" si="509"/>
        <v>2.6693907682240883</v>
      </c>
      <c r="EN190" s="80">
        <f t="shared" si="510"/>
        <v>2.2477038848799658</v>
      </c>
      <c r="EO190" s="80"/>
      <c r="EP190" s="80">
        <f t="shared" si="511"/>
        <v>1.8385298485336974</v>
      </c>
      <c r="EQ190" s="80">
        <f t="shared" si="512"/>
        <v>3.2309118321997538E-2</v>
      </c>
      <c r="ER190" s="80">
        <f t="shared" si="513"/>
        <v>0.16147015146630261</v>
      </c>
      <c r="ES190" s="80">
        <f t="shared" si="514"/>
        <v>4.5428565113099645E-2</v>
      </c>
      <c r="ET190" s="80">
        <f t="shared" si="515"/>
        <v>0.20689871657940226</v>
      </c>
      <c r="EU190" s="80">
        <f t="shared" si="516"/>
        <v>0.22264176725816134</v>
      </c>
      <c r="EV190" s="80">
        <f t="shared" si="517"/>
        <v>6.5557699916358051E-3</v>
      </c>
      <c r="EW190" s="80">
        <f t="shared" si="518"/>
        <v>0.79480282542156155</v>
      </c>
      <c r="EX190" s="80">
        <f t="shared" si="519"/>
        <v>0.90595724940884259</v>
      </c>
      <c r="EY190" s="80">
        <f t="shared" si="520"/>
        <v>3.0956342176668813E-2</v>
      </c>
      <c r="EZ190" s="80">
        <f t="shared" si="521"/>
        <v>7.1108726240416773E-4</v>
      </c>
      <c r="FA190" s="80">
        <f t="shared" si="522"/>
        <v>1.455109746511397E-3</v>
      </c>
      <c r="FB190" s="80">
        <f t="shared" si="523"/>
        <v>4.0408178347008832</v>
      </c>
      <c r="FC190" s="80">
        <f t="shared" si="524"/>
        <v>8.092458213936532E-2</v>
      </c>
      <c r="FD190" s="80">
        <f t="shared" si="525"/>
        <v>0.12121655477865723</v>
      </c>
      <c r="FE190" s="80">
        <f t="shared" si="526"/>
        <v>3.0956342176668813E-2</v>
      </c>
      <c r="FF190" s="80">
        <f t="shared" si="527"/>
        <v>1.4472222936430832E-2</v>
      </c>
      <c r="FG190" s="80">
        <f t="shared" si="528"/>
        <v>7.3498964264935893E-2</v>
      </c>
      <c r="FH190" s="80">
        <f t="shared" si="529"/>
        <v>7.2755487325569849E-4</v>
      </c>
      <c r="FI190" s="184">
        <f t="shared" si="530"/>
        <v>0.81725850733422023</v>
      </c>
      <c r="FJ190" s="80">
        <f t="shared" si="531"/>
        <v>0.10009304267275132</v>
      </c>
      <c r="FK190" s="80">
        <f t="shared" si="532"/>
        <v>1.0370066342582627</v>
      </c>
      <c r="FL190" s="80">
        <f t="shared" si="533"/>
        <v>0.81725850733422023</v>
      </c>
      <c r="FM190" s="80">
        <f t="shared" si="534"/>
        <v>2.4134904279722247</v>
      </c>
      <c r="FN190" s="80">
        <f t="shared" si="535"/>
        <v>-3.2389218846302854</v>
      </c>
      <c r="FO190" s="80">
        <f t="shared" si="536"/>
        <v>-3.2389218846302854</v>
      </c>
      <c r="FP190" s="80">
        <f t="shared" si="537"/>
        <v>0.48874616557586731</v>
      </c>
      <c r="FQ190" s="185">
        <f t="shared" ca="1" si="538"/>
        <v>1442.8431261259552</v>
      </c>
      <c r="FR190" s="185">
        <f t="shared" ca="1" si="539"/>
        <v>6.2846516223596351</v>
      </c>
      <c r="FS190" s="80">
        <f t="shared" ca="1" si="540"/>
        <v>0.14428431261259553</v>
      </c>
      <c r="FT190" s="184">
        <f t="shared" ca="1" si="541"/>
        <v>-1.9529849195373743</v>
      </c>
      <c r="FU190" s="184">
        <f t="shared" ca="1" si="542"/>
        <v>5.678311215724186</v>
      </c>
      <c r="FV190" s="80">
        <f t="shared" si="543"/>
        <v>174.52914307575759</v>
      </c>
      <c r="FW190" s="80">
        <f t="shared" si="544"/>
        <v>5.4889619696250606E-2</v>
      </c>
      <c r="FX190" s="184">
        <f t="shared" si="545"/>
        <v>78.117553637808186</v>
      </c>
      <c r="FY190" s="184">
        <f t="shared" si="546"/>
        <v>313.89173657285681</v>
      </c>
      <c r="FZ190" s="184">
        <f t="shared" si="547"/>
        <v>1.6611494615586205E-3</v>
      </c>
      <c r="GA190" s="184">
        <f t="shared" si="548"/>
        <v>0.26778979529239311</v>
      </c>
      <c r="GB190" s="80">
        <f t="shared" si="549"/>
        <v>0.94346936157714711</v>
      </c>
      <c r="GC190" s="80">
        <f t="shared" si="550"/>
        <v>0.16011737532097389</v>
      </c>
      <c r="GD190" s="80">
        <f t="shared" si="551"/>
        <v>0.13255873892109693</v>
      </c>
      <c r="GE190" s="80">
        <f t="shared" si="552"/>
        <v>0.92226231656490276</v>
      </c>
      <c r="GF190" s="80">
        <f t="shared" si="553"/>
        <v>1.4257693975454844E-2</v>
      </c>
      <c r="GG190" s="80">
        <f t="shared" si="554"/>
        <v>0.14171718511879602</v>
      </c>
      <c r="GH190" s="80">
        <f t="shared" si="555"/>
        <v>0.86744126107890307</v>
      </c>
      <c r="GI190" s="80">
        <f t="shared" si="556"/>
        <v>0.29611225363071797</v>
      </c>
      <c r="GJ190" s="80">
        <f t="shared" si="557"/>
        <v>-8.0113629502551655E-3</v>
      </c>
      <c r="GK190" s="80">
        <f t="shared" si="558"/>
        <v>1.8958471072818905E-2</v>
      </c>
      <c r="GL190" s="80">
        <f t="shared" si="559"/>
        <v>1.8958471072818905E-2</v>
      </c>
      <c r="GM190" s="80">
        <f t="shared" si="560"/>
        <v>0.12275871404597712</v>
      </c>
      <c r="GN190" s="80">
        <f t="shared" si="561"/>
        <v>3.7572167350033978E-2</v>
      </c>
      <c r="GO190" s="80">
        <f t="shared" si="562"/>
        <v>0.75723065807152756</v>
      </c>
      <c r="GP190" s="80">
        <f t="shared" si="563"/>
        <v>0.90595724940884259</v>
      </c>
      <c r="GQ190" s="80">
        <f t="shared" si="564"/>
        <v>3.0956342176668813E-2</v>
      </c>
      <c r="GR190" s="80">
        <f t="shared" si="565"/>
        <v>440.50566241041935</v>
      </c>
      <c r="GS190" s="80">
        <f t="shared" si="566"/>
        <v>11.774619957255867</v>
      </c>
      <c r="GT190" s="80">
        <f t="shared" si="567"/>
        <v>2.2726399885199289</v>
      </c>
      <c r="GU190" s="80">
        <f t="shared" si="568"/>
        <v>9.3462319527882059E-6</v>
      </c>
      <c r="GV190" s="80">
        <f t="shared" si="569"/>
        <v>1913.9118450960925</v>
      </c>
      <c r="GW190" s="80">
        <f t="shared" si="570"/>
        <v>-8.2507329483356481E-3</v>
      </c>
      <c r="GX190" s="184">
        <f t="shared" ca="1" si="571"/>
        <v>21.367334755381599</v>
      </c>
      <c r="GY190" s="81" t="e">
        <f>#REF!</f>
        <v>#REF!</v>
      </c>
      <c r="GZ190" s="81" t="e">
        <f>#REF!</f>
        <v>#REF!</v>
      </c>
      <c r="HA190" s="81">
        <f t="shared" si="572"/>
        <v>5.8671749896227876</v>
      </c>
      <c r="HB190" s="81">
        <f t="shared" si="573"/>
        <v>4.7595286485956976</v>
      </c>
      <c r="HC190" s="81" t="e">
        <f t="shared" si="574"/>
        <v>#REF!</v>
      </c>
      <c r="HD190" s="80">
        <f t="shared" si="575"/>
        <v>440.50566241041935</v>
      </c>
      <c r="HE190" s="80">
        <f t="shared" si="576"/>
        <v>11.774619957255867</v>
      </c>
      <c r="HF190" s="81">
        <f t="shared" si="577"/>
        <v>-0.46148636234295282</v>
      </c>
      <c r="HG190" s="81"/>
      <c r="HH190" s="82">
        <f t="shared" si="578"/>
        <v>0.14827295511043184</v>
      </c>
      <c r="HI190" s="82">
        <f t="shared" si="579"/>
        <v>0.79480282542156155</v>
      </c>
      <c r="HJ190" s="82">
        <f t="shared" si="580"/>
        <v>3.0956342176668813E-2</v>
      </c>
      <c r="HK190" s="82">
        <f t="shared" si="581"/>
        <v>0</v>
      </c>
      <c r="HL190" s="82">
        <f t="shared" si="582"/>
        <v>4.9968239962696503E-2</v>
      </c>
      <c r="HM190" s="82">
        <f t="shared" si="583"/>
        <v>0</v>
      </c>
      <c r="HN190" s="82">
        <f t="shared" si="584"/>
        <v>0</v>
      </c>
      <c r="HO190" s="82">
        <f t="shared" si="585"/>
        <v>4.5428565113099645E-2</v>
      </c>
      <c r="HP190" s="82">
        <f t="shared" si="586"/>
        <v>0.11150191150360611</v>
      </c>
      <c r="HQ190" s="82">
        <f t="shared" si="587"/>
        <v>0.15722273667847814</v>
      </c>
      <c r="HR190" s="82">
        <f t="shared" si="588"/>
        <v>0.62743679898219562</v>
      </c>
      <c r="HS190" s="82">
        <f t="shared" si="589"/>
        <v>0.11705029896034433</v>
      </c>
      <c r="HT190" s="82">
        <f t="shared" si="590"/>
        <v>5.3167790636346593E-2</v>
      </c>
      <c r="HU190" s="82">
        <f t="shared" si="591"/>
        <v>9.9186177781420814E-3</v>
      </c>
      <c r="HV190" s="82">
        <f t="shared" si="592"/>
        <v>3.0956342176668813E-2</v>
      </c>
      <c r="HW190" s="82"/>
      <c r="HX190" s="186">
        <f t="shared" si="593"/>
        <v>-8.7890919428132216E-7</v>
      </c>
      <c r="HY190" s="186">
        <f t="shared" si="594"/>
        <v>1.6877384260291445E-12</v>
      </c>
      <c r="HZ190" s="186">
        <f t="shared" si="595"/>
        <v>2.7010877808002817E-5</v>
      </c>
      <c r="IA190" s="186">
        <f t="shared" si="596"/>
        <v>7.5973056748436244E-9</v>
      </c>
      <c r="IB190" s="82">
        <f t="shared" si="597"/>
        <v>2.2726399885199289</v>
      </c>
      <c r="IC190" s="82" t="e">
        <f t="shared" ca="1" si="598"/>
        <v>#REF!</v>
      </c>
      <c r="ID190" s="82" t="e">
        <f ca="1">ID$8+ID$9*IE190+ID$10*#REF!+ID$11*EW190/(EW190+EU190)</f>
        <v>#REF!</v>
      </c>
      <c r="IE190" s="82" t="e">
        <f t="shared" ca="1" si="599"/>
        <v>#REF!</v>
      </c>
      <c r="IF190" s="82" t="e">
        <f ca="1">IF$8+IF$9*IE190+IF$10*#REF!+IF$11*(EW190/(EW190+EU190))</f>
        <v>#REF!</v>
      </c>
      <c r="IG190" s="82" t="e">
        <f t="shared" ca="1" si="600"/>
        <v>#REF!</v>
      </c>
      <c r="IH190" s="184">
        <f t="shared" si="601"/>
        <v>5.4889619696250606E-2</v>
      </c>
      <c r="II190" s="187">
        <f t="shared" si="602"/>
        <v>-25</v>
      </c>
      <c r="IJ190" s="187"/>
      <c r="IK190" s="82">
        <f t="shared" si="603"/>
        <v>2.0727964638059011</v>
      </c>
      <c r="IL190" s="187">
        <f t="shared" si="604"/>
        <v>1913.9118450960925</v>
      </c>
      <c r="IM190" s="186">
        <f t="shared" si="605"/>
        <v>1.221335739628239E-5</v>
      </c>
    </row>
    <row r="191" spans="1:247" ht="14" x14ac:dyDescent="0.2">
      <c r="A191" s="189" t="s">
        <v>234</v>
      </c>
      <c r="F191" s="193">
        <v>49.952193986044534</v>
      </c>
      <c r="G191" s="193">
        <v>1.6748855939234604</v>
      </c>
      <c r="H191" s="193">
        <v>17.337603602553148</v>
      </c>
      <c r="I191" s="193">
        <v>8.4230034872756843</v>
      </c>
      <c r="J191" s="193">
        <v>0.16241314850166888</v>
      </c>
      <c r="K191" s="193">
        <v>4.5171156927026654</v>
      </c>
      <c r="L191" s="193">
        <v>10.658362870422019</v>
      </c>
      <c r="M191" s="193">
        <v>3.8370106333519272</v>
      </c>
      <c r="N191" s="193">
        <v>2.0301643562708609</v>
      </c>
      <c r="O191" s="193">
        <v>0.58874766331854955</v>
      </c>
      <c r="P191" s="193">
        <v>0.81849896563549951</v>
      </c>
      <c r="Q191" s="194">
        <v>1.5</v>
      </c>
      <c r="R191" s="176">
        <f t="shared" ca="1" si="411"/>
        <v>12.049609195636753</v>
      </c>
      <c r="T191" s="4">
        <v>48.460599999999999</v>
      </c>
      <c r="U191" s="4">
        <v>1.2276</v>
      </c>
      <c r="V191" s="4">
        <v>4.7923</v>
      </c>
      <c r="W191" s="4">
        <v>7.3384</v>
      </c>
      <c r="X191" s="4">
        <v>0.1613</v>
      </c>
      <c r="Y191" s="4">
        <v>14.0787</v>
      </c>
      <c r="Z191" s="4">
        <v>22.3094</v>
      </c>
      <c r="AA191" s="4">
        <v>0.51880000000000004</v>
      </c>
      <c r="AB191" s="4">
        <v>0</v>
      </c>
      <c r="AC191" s="4">
        <v>6.3200000000000006E-2</v>
      </c>
      <c r="AE191" s="177">
        <f t="shared" ca="1" si="412"/>
        <v>1424.1853869308973</v>
      </c>
      <c r="AF191" s="178">
        <f t="shared" ca="1" si="413"/>
        <v>1151.0353869308974</v>
      </c>
      <c r="AG191" s="178">
        <f t="shared" ca="1" si="414"/>
        <v>7.3996249644888632</v>
      </c>
      <c r="AH191" s="175"/>
      <c r="AI191" s="179">
        <f t="shared" ca="1" si="415"/>
        <v>1456.646511973026</v>
      </c>
      <c r="AJ191" s="179">
        <f t="shared" ca="1" si="416"/>
        <v>7.9003046385211748</v>
      </c>
      <c r="AK191" s="179"/>
      <c r="AL191" s="179">
        <f t="shared" si="417"/>
        <v>1418.9880699002731</v>
      </c>
      <c r="AM191" s="179">
        <f t="shared" si="418"/>
        <v>5.1266781165471276</v>
      </c>
      <c r="AN191" s="180"/>
      <c r="AO191" s="179">
        <f t="shared" ca="1" si="419"/>
        <v>1418.7694901002617</v>
      </c>
      <c r="AP191" s="179">
        <f t="shared" ca="1" si="420"/>
        <v>1145.6194901002618</v>
      </c>
      <c r="AQ191" s="179">
        <f t="shared" ca="1" si="421"/>
        <v>6.4069015790088963</v>
      </c>
      <c r="AR191" s="179"/>
      <c r="AS191" s="179">
        <f t="shared" ca="1" si="422"/>
        <v>1427.6940597739463</v>
      </c>
      <c r="AT191" s="179">
        <f t="shared" ca="1" si="423"/>
        <v>1154.5440597739462</v>
      </c>
      <c r="AU191" s="181">
        <f t="shared" ca="1" si="424"/>
        <v>6.7587766472305235</v>
      </c>
      <c r="AV191" s="80"/>
      <c r="AW191" s="181">
        <f t="shared" si="425"/>
        <v>1435.8627305811665</v>
      </c>
      <c r="AX191" s="181">
        <f t="shared" si="426"/>
        <v>1162.7127305811664</v>
      </c>
      <c r="AY191" s="181">
        <f t="shared" ca="1" si="427"/>
        <v>1456.646511973026</v>
      </c>
      <c r="AZ191" s="181">
        <f t="shared" ca="1" si="428"/>
        <v>1183.4965119730259</v>
      </c>
      <c r="BA191" s="181">
        <f t="shared" ca="1" si="429"/>
        <v>7.9003046385211748</v>
      </c>
      <c r="BB191" s="181"/>
      <c r="BC191" s="181">
        <f t="shared" si="430"/>
        <v>1418.9880699002731</v>
      </c>
      <c r="BD191" s="181">
        <f t="shared" si="431"/>
        <v>5.1266781165471276</v>
      </c>
      <c r="BE191" s="181">
        <f t="shared" si="432"/>
        <v>1145.8380699002732</v>
      </c>
      <c r="BF191" s="181"/>
      <c r="BG191" s="181">
        <f t="shared" ca="1" si="433"/>
        <v>7.8671318486793123</v>
      </c>
      <c r="BH191" s="181">
        <f t="shared" ca="1" si="434"/>
        <v>9.008755743254488</v>
      </c>
      <c r="BI191" s="181">
        <f t="shared" ca="1" si="435"/>
        <v>1152.17581003961</v>
      </c>
      <c r="BJ191" s="181">
        <f t="shared" ca="1" si="436"/>
        <v>1164.5667681801506</v>
      </c>
      <c r="BK191" s="181">
        <f t="shared" ca="1" si="437"/>
        <v>1164.5667681801506</v>
      </c>
      <c r="BL191" s="181"/>
      <c r="BM191" s="181">
        <f t="shared" si="438"/>
        <v>1139.1095787471208</v>
      </c>
      <c r="BN191" s="180"/>
      <c r="BO191" s="182">
        <f t="shared" ca="1" si="439"/>
        <v>0.74264740264265661</v>
      </c>
      <c r="BP191" s="182">
        <f t="shared" ca="1" si="440"/>
        <v>0.69777722363517536</v>
      </c>
      <c r="BQ191" s="182">
        <f t="shared" ca="1" si="441"/>
        <v>6.1050682352053035E-2</v>
      </c>
      <c r="BR191" s="182">
        <f t="shared" ca="1" si="442"/>
        <v>1.2506247498116062E-2</v>
      </c>
      <c r="BS191" s="182">
        <f t="shared" ca="1" si="443"/>
        <v>1.7735823575790427E-2</v>
      </c>
      <c r="BT191" s="182">
        <f t="shared" ca="1" si="444"/>
        <v>7.7138298351968101E-2</v>
      </c>
      <c r="BU191" s="182">
        <f t="shared" si="445"/>
        <v>0.32699407506955769</v>
      </c>
      <c r="BV191" s="181">
        <f t="shared" ca="1" si="446"/>
        <v>1.1932023504826605</v>
      </c>
      <c r="BW191" s="180"/>
      <c r="BX191" s="182">
        <f t="shared" si="447"/>
        <v>0.81357290878935795</v>
      </c>
      <c r="BY191" s="182">
        <f t="shared" si="448"/>
        <v>0.10506074020762202</v>
      </c>
      <c r="BZ191" s="182">
        <f t="shared" si="449"/>
        <v>4.0920701922410527E-3</v>
      </c>
      <c r="CA191" s="182">
        <f t="shared" si="450"/>
        <v>3.7961849509979197E-2</v>
      </c>
      <c r="CB191" s="182">
        <f t="shared" si="451"/>
        <v>8.3505890740866257E-2</v>
      </c>
      <c r="CC191" s="182">
        <f t="shared" si="452"/>
        <v>9.428441213367671E-4</v>
      </c>
      <c r="CD191" s="182">
        <f t="shared" si="453"/>
        <v>1.0451363035614032</v>
      </c>
      <c r="CE191" s="182">
        <f t="shared" si="454"/>
        <v>0.27953298305828389</v>
      </c>
      <c r="CF191" s="180"/>
      <c r="CG191" s="181">
        <f t="shared" ca="1" si="455"/>
        <v>4.064301452996915</v>
      </c>
      <c r="CH191" s="181">
        <f t="shared" ca="1" si="456"/>
        <v>4.3306921508607203</v>
      </c>
      <c r="CI191" s="181">
        <f t="shared" ca="1" si="457"/>
        <v>9.7717927663209814</v>
      </c>
      <c r="CJ191" s="181">
        <f t="shared" ca="1" si="458"/>
        <v>1155.6172972346353</v>
      </c>
      <c r="CK191" s="183">
        <f t="shared" ca="1" si="459"/>
        <v>0.2760680567155655</v>
      </c>
      <c r="CL191" s="79"/>
      <c r="CM191" s="181">
        <f t="shared" si="460"/>
        <v>-7.8031482235037392E-2</v>
      </c>
      <c r="CN191" s="181">
        <f t="shared" si="461"/>
        <v>-0.46617076132146562</v>
      </c>
      <c r="CO191" s="181">
        <f t="shared" ca="1" si="462"/>
        <v>736.12522294790085</v>
      </c>
      <c r="CP191" s="184"/>
      <c r="CQ191" s="80">
        <f t="shared" si="463"/>
        <v>0.83136849370042654</v>
      </c>
      <c r="CR191" s="80">
        <f t="shared" si="464"/>
        <v>2.0967836195880014E-2</v>
      </c>
      <c r="CS191" s="80">
        <f t="shared" si="465"/>
        <v>0.34008304356671959</v>
      </c>
      <c r="CT191" s="80">
        <f t="shared" si="466"/>
        <v>0.11723626357445445</v>
      </c>
      <c r="CU191" s="80">
        <f t="shared" si="467"/>
        <v>2.289524560375949E-3</v>
      </c>
      <c r="CV191" s="80">
        <f t="shared" si="468"/>
        <v>0.11207500155572754</v>
      </c>
      <c r="CW191" s="80">
        <f t="shared" si="469"/>
        <v>0.19006521112644345</v>
      </c>
      <c r="CX191" s="80">
        <f t="shared" si="470"/>
        <v>0.12381667416981995</v>
      </c>
      <c r="CY191" s="80">
        <f t="shared" si="471"/>
        <v>4.3105107568704851E-2</v>
      </c>
      <c r="CZ191" s="80">
        <f t="shared" si="472"/>
        <v>7.7467715185910039E-3</v>
      </c>
      <c r="DA191" s="80">
        <f t="shared" si="473"/>
        <v>1.153327131946567E-2</v>
      </c>
      <c r="DB191" s="80">
        <f t="shared" si="474"/>
        <v>1.8002871988566087</v>
      </c>
      <c r="DC191" s="80"/>
      <c r="DD191" s="80">
        <f t="shared" si="475"/>
        <v>0.4617977032933645</v>
      </c>
      <c r="DE191" s="80">
        <f t="shared" si="476"/>
        <v>1.1646939560086314E-2</v>
      </c>
      <c r="DF191" s="80">
        <f t="shared" si="477"/>
        <v>0.18890488350009477</v>
      </c>
      <c r="DG191" s="80">
        <f t="shared" si="478"/>
        <v>6.5120867186587272E-2</v>
      </c>
      <c r="DH191" s="80">
        <f t="shared" si="479"/>
        <v>1.271755174302224E-3</v>
      </c>
      <c r="DI191" s="80">
        <f t="shared" si="480"/>
        <v>6.225395682805953E-2</v>
      </c>
      <c r="DJ191" s="80">
        <f t="shared" si="481"/>
        <v>0.10557493895816007</v>
      </c>
      <c r="DK191" s="80">
        <f t="shared" si="482"/>
        <v>6.8776067645461181E-2</v>
      </c>
      <c r="DL191" s="80">
        <f t="shared" si="483"/>
        <v>2.3943461685491958E-2</v>
      </c>
      <c r="DM191" s="80">
        <f t="shared" si="484"/>
        <v>4.3030753779236463E-3</v>
      </c>
      <c r="DN191" s="80">
        <f t="shared" si="485"/>
        <v>6.4063507904686739E-3</v>
      </c>
      <c r="DO191" s="80">
        <f t="shared" si="486"/>
        <v>1.0000000000000002</v>
      </c>
      <c r="DP191" s="80">
        <f t="shared" si="487"/>
        <v>48.874616557586734</v>
      </c>
      <c r="DQ191" s="80">
        <f t="shared" si="488"/>
        <v>0.80654347308697949</v>
      </c>
      <c r="DR191" s="80">
        <f t="shared" si="489"/>
        <v>1.5368282948667232E-2</v>
      </c>
      <c r="DS191" s="80">
        <f t="shared" si="490"/>
        <v>4.7001304420317573E-2</v>
      </c>
      <c r="DT191" s="80">
        <f t="shared" si="491"/>
        <v>0.10214012114733653</v>
      </c>
      <c r="DU191" s="80">
        <f t="shared" si="492"/>
        <v>2.2738325991189428E-3</v>
      </c>
      <c r="DV191" s="80">
        <f t="shared" si="493"/>
        <v>0.34930925655759665</v>
      </c>
      <c r="DW191" s="80">
        <f t="shared" si="494"/>
        <v>0.39783228181049768</v>
      </c>
      <c r="DX191" s="80">
        <f t="shared" si="495"/>
        <v>8.3705906364908052E-3</v>
      </c>
      <c r="DY191" s="80">
        <f t="shared" si="496"/>
        <v>0</v>
      </c>
      <c r="DZ191" s="80">
        <f t="shared" si="497"/>
        <v>4.1579439756523435E-4</v>
      </c>
      <c r="EA191" s="80">
        <f t="shared" si="498"/>
        <v>1.7292549376045703</v>
      </c>
      <c r="EB191" s="80"/>
      <c r="EC191" s="80">
        <f t="shared" si="499"/>
        <v>1.613086946173959</v>
      </c>
      <c r="ED191" s="80">
        <f t="shared" si="500"/>
        <v>3.0736565897334464E-2</v>
      </c>
      <c r="EE191" s="80">
        <f t="shared" si="501"/>
        <v>0.14100391326095271</v>
      </c>
      <c r="EF191" s="80">
        <f t="shared" si="502"/>
        <v>0.10214012114733653</v>
      </c>
      <c r="EG191" s="80">
        <f t="shared" si="503"/>
        <v>2.2738325991189428E-3</v>
      </c>
      <c r="EH191" s="80">
        <f t="shared" si="504"/>
        <v>0.34930925655759665</v>
      </c>
      <c r="EI191" s="80">
        <f t="shared" si="505"/>
        <v>0.39783228181049768</v>
      </c>
      <c r="EJ191" s="80">
        <f t="shared" si="506"/>
        <v>8.3705906364908052E-3</v>
      </c>
      <c r="EK191" s="80">
        <f t="shared" si="507"/>
        <v>0</v>
      </c>
      <c r="EL191" s="80">
        <f t="shared" si="508"/>
        <v>1.2473831926957031E-3</v>
      </c>
      <c r="EM191" s="80">
        <f t="shared" si="509"/>
        <v>2.6460008912759823</v>
      </c>
      <c r="EN191" s="80">
        <f t="shared" si="510"/>
        <v>2.2675729323381359</v>
      </c>
      <c r="EO191" s="80"/>
      <c r="EP191" s="80">
        <f t="shared" si="511"/>
        <v>1.8288961483260264</v>
      </c>
      <c r="EQ191" s="80">
        <f t="shared" si="512"/>
        <v>3.4848702430911531E-2</v>
      </c>
      <c r="ER191" s="80">
        <f t="shared" si="513"/>
        <v>0.17110385167397357</v>
      </c>
      <c r="ES191" s="80">
        <f t="shared" si="514"/>
        <v>4.2053919702220249E-2</v>
      </c>
      <c r="ET191" s="80">
        <f t="shared" si="515"/>
        <v>0.21315777137619382</v>
      </c>
      <c r="EU191" s="80">
        <f t="shared" si="516"/>
        <v>0.23161017401943834</v>
      </c>
      <c r="EV191" s="80">
        <f t="shared" si="517"/>
        <v>5.156081254430186E-3</v>
      </c>
      <c r="EW191" s="80">
        <f t="shared" si="518"/>
        <v>0.7920842151851637</v>
      </c>
      <c r="EX191" s="80">
        <f t="shared" si="519"/>
        <v>0.9021137138438019</v>
      </c>
      <c r="EY191" s="80">
        <f t="shared" si="520"/>
        <v>3.7961849509979197E-2</v>
      </c>
      <c r="EZ191" s="80">
        <f t="shared" si="521"/>
        <v>0</v>
      </c>
      <c r="FA191" s="80">
        <f t="shared" si="522"/>
        <v>1.8856882426735342E-3</v>
      </c>
      <c r="FB191" s="80">
        <f t="shared" si="523"/>
        <v>4.0477143441886181</v>
      </c>
      <c r="FC191" s="80">
        <f t="shared" si="524"/>
        <v>9.5428688377235921E-2</v>
      </c>
      <c r="FD191" s="80">
        <f t="shared" si="525"/>
        <v>0.14145566647643193</v>
      </c>
      <c r="FE191" s="80">
        <f t="shared" si="526"/>
        <v>3.7961849509979197E-2</v>
      </c>
      <c r="FF191" s="80">
        <f t="shared" si="527"/>
        <v>4.0920701922410527E-3</v>
      </c>
      <c r="FG191" s="80">
        <f t="shared" si="528"/>
        <v>8.3505890740866257E-2</v>
      </c>
      <c r="FH191" s="80">
        <f t="shared" si="529"/>
        <v>9.428441213367671E-4</v>
      </c>
      <c r="FI191" s="184">
        <f t="shared" si="530"/>
        <v>0.81357290878935795</v>
      </c>
      <c r="FJ191" s="80">
        <f t="shared" si="531"/>
        <v>0.10506074020762202</v>
      </c>
      <c r="FK191" s="80">
        <f t="shared" si="532"/>
        <v>1.0451363035614032</v>
      </c>
      <c r="FL191" s="80">
        <f t="shared" si="533"/>
        <v>0.81357290878935795</v>
      </c>
      <c r="FM191" s="80">
        <f t="shared" si="534"/>
        <v>2.6174942281360098</v>
      </c>
      <c r="FN191" s="80">
        <f t="shared" si="535"/>
        <v>-3.0303981754397009</v>
      </c>
      <c r="FO191" s="80">
        <f t="shared" si="536"/>
        <v>-3.0303981754397014</v>
      </c>
      <c r="FP191" s="80">
        <f t="shared" si="537"/>
        <v>0.48874616557586731</v>
      </c>
      <c r="FQ191" s="185">
        <f t="shared" ca="1" si="538"/>
        <v>1456.646511973026</v>
      </c>
      <c r="FR191" s="185">
        <f t="shared" ca="1" si="539"/>
        <v>7.9003046385211748</v>
      </c>
      <c r="FS191" s="80">
        <f t="shared" ca="1" si="540"/>
        <v>0.1456646511973026</v>
      </c>
      <c r="FT191" s="184">
        <f t="shared" ca="1" si="541"/>
        <v>-3.4060253221779546</v>
      </c>
      <c r="FU191" s="184">
        <f t="shared" ca="1" si="542"/>
        <v>5.677026860165661</v>
      </c>
      <c r="FV191" s="80">
        <f t="shared" si="543"/>
        <v>175.1312366344257</v>
      </c>
      <c r="FW191" s="80">
        <f t="shared" si="544"/>
        <v>5.234383633719461E-2</v>
      </c>
      <c r="FX191" s="184">
        <f t="shared" si="545"/>
        <v>77.375066576324926</v>
      </c>
      <c r="FY191" s="184">
        <f t="shared" si="546"/>
        <v>313.87746914536967</v>
      </c>
      <c r="FZ191" s="184">
        <f t="shared" si="547"/>
        <v>1.6611494615586205E-3</v>
      </c>
      <c r="GA191" s="184">
        <f t="shared" si="548"/>
        <v>0.27953298305828389</v>
      </c>
      <c r="GB191" s="80">
        <f t="shared" si="549"/>
        <v>0.9452316446082113</v>
      </c>
      <c r="GC191" s="80">
        <f t="shared" si="550"/>
        <v>0.17421699875304125</v>
      </c>
      <c r="GD191" s="80">
        <f t="shared" si="551"/>
        <v>0.13307207117368497</v>
      </c>
      <c r="GE191" s="80">
        <f t="shared" si="552"/>
        <v>0.92309737786686819</v>
      </c>
      <c r="GF191" s="80">
        <f t="shared" si="553"/>
        <v>5.1683229604979619E-3</v>
      </c>
      <c r="GG191" s="80">
        <f t="shared" si="554"/>
        <v>0.13618148564220242</v>
      </c>
      <c r="GH191" s="80">
        <f t="shared" si="555"/>
        <v>0.86692792882631498</v>
      </c>
      <c r="GI191" s="80">
        <f t="shared" si="556"/>
        <v>0.28906598960590185</v>
      </c>
      <c r="GJ191" s="80">
        <f t="shared" si="557"/>
        <v>-7.4584360034339126E-3</v>
      </c>
      <c r="GK191" s="80">
        <f t="shared" si="558"/>
        <v>1.8086397557915499E-2</v>
      </c>
      <c r="GL191" s="80">
        <f t="shared" si="559"/>
        <v>1.8086397557915499E-2</v>
      </c>
      <c r="GM191" s="80">
        <f t="shared" si="560"/>
        <v>0.11809508808428693</v>
      </c>
      <c r="GN191" s="80">
        <f t="shared" si="561"/>
        <v>3.6681957833873208E-2</v>
      </c>
      <c r="GO191" s="80">
        <f t="shared" si="562"/>
        <v>0.75540225735129052</v>
      </c>
      <c r="GP191" s="80">
        <f t="shared" si="563"/>
        <v>0.9021137138438019</v>
      </c>
      <c r="GQ191" s="80">
        <f t="shared" si="564"/>
        <v>3.7961849509979197E-2</v>
      </c>
      <c r="GR191" s="80">
        <f t="shared" si="565"/>
        <v>440.56442276205564</v>
      </c>
      <c r="GS191" s="80">
        <f t="shared" si="566"/>
        <v>11.761877642258089</v>
      </c>
      <c r="GT191" s="80">
        <f t="shared" si="567"/>
        <v>2.30449438956119</v>
      </c>
      <c r="GU191" s="80">
        <f t="shared" si="568"/>
        <v>9.4772331770703927E-6</v>
      </c>
      <c r="GV191" s="80">
        <f t="shared" si="569"/>
        <v>1942.7442052449521</v>
      </c>
      <c r="GW191" s="80">
        <f t="shared" si="570"/>
        <v>-8.3572841287975277E-3</v>
      </c>
      <c r="GX191" s="184">
        <f t="shared" ca="1" si="571"/>
        <v>22.746417766320985</v>
      </c>
      <c r="GY191" s="81" t="e">
        <f>#REF!</f>
        <v>#REF!</v>
      </c>
      <c r="GZ191" s="81" t="e">
        <f>#REF!</f>
        <v>#REF!</v>
      </c>
      <c r="HA191" s="81">
        <f t="shared" si="572"/>
        <v>5.8671749896227876</v>
      </c>
      <c r="HB191" s="81">
        <f t="shared" si="573"/>
        <v>4.7595286485956976</v>
      </c>
      <c r="HC191" s="81" t="e">
        <f t="shared" si="574"/>
        <v>#REF!</v>
      </c>
      <c r="HD191" s="80">
        <f t="shared" si="575"/>
        <v>440.56442276205564</v>
      </c>
      <c r="HE191" s="80">
        <f t="shared" si="576"/>
        <v>11.761877642258089</v>
      </c>
      <c r="HF191" s="81">
        <f t="shared" si="577"/>
        <v>-0.33453375943346941</v>
      </c>
      <c r="HG191" s="81"/>
      <c r="HH191" s="82">
        <f t="shared" si="578"/>
        <v>0.1413375668966326</v>
      </c>
      <c r="HI191" s="82">
        <f t="shared" si="579"/>
        <v>0.7920842151851637</v>
      </c>
      <c r="HJ191" s="82">
        <f t="shared" si="580"/>
        <v>3.7961849509979197E-2</v>
      </c>
      <c r="HK191" s="82">
        <f t="shared" si="581"/>
        <v>0</v>
      </c>
      <c r="HL191" s="82">
        <f t="shared" si="582"/>
        <v>5.7466838867256724E-2</v>
      </c>
      <c r="HM191" s="82">
        <f t="shared" si="583"/>
        <v>0</v>
      </c>
      <c r="HN191" s="82">
        <f t="shared" si="584"/>
        <v>0</v>
      </c>
      <c r="HO191" s="82">
        <f t="shared" si="585"/>
        <v>4.2053919702220249E-2</v>
      </c>
      <c r="HP191" s="82">
        <f t="shared" si="586"/>
        <v>0.11363701280671684</v>
      </c>
      <c r="HQ191" s="82">
        <f t="shared" si="587"/>
        <v>0.15141875796106835</v>
      </c>
      <c r="HR191" s="82">
        <f t="shared" si="588"/>
        <v>0.62032125678278116</v>
      </c>
      <c r="HS191" s="82">
        <f t="shared" si="589"/>
        <v>0.11068860538704717</v>
      </c>
      <c r="HT191" s="82">
        <f t="shared" si="590"/>
        <v>5.0850752877731734E-2</v>
      </c>
      <c r="HU191" s="82">
        <f t="shared" si="591"/>
        <v>9.0736837684872E-3</v>
      </c>
      <c r="HV191" s="82">
        <f t="shared" si="592"/>
        <v>3.7961849509979197E-2</v>
      </c>
      <c r="HW191" s="82"/>
      <c r="HX191" s="186">
        <f t="shared" si="593"/>
        <v>-8.7832278138286701E-7</v>
      </c>
      <c r="HY191" s="186">
        <f t="shared" si="594"/>
        <v>1.7008996628596367E-12</v>
      </c>
      <c r="HZ191" s="186">
        <f t="shared" si="595"/>
        <v>2.6908848711697354E-5</v>
      </c>
      <c r="IA191" s="186">
        <f t="shared" si="596"/>
        <v>7.5302888004424685E-9</v>
      </c>
      <c r="IB191" s="82">
        <f t="shared" si="597"/>
        <v>2.30449438956119</v>
      </c>
      <c r="IC191" s="82" t="e">
        <f t="shared" ca="1" si="598"/>
        <v>#REF!</v>
      </c>
      <c r="ID191" s="82" t="e">
        <f ca="1">ID$8+ID$9*IE191+ID$10*#REF!+ID$11*EW191/(EW191+EU191)</f>
        <v>#REF!</v>
      </c>
      <c r="IE191" s="82" t="e">
        <f t="shared" ca="1" si="599"/>
        <v>#REF!</v>
      </c>
      <c r="IF191" s="82" t="e">
        <f ca="1">IF$8+IF$9*IE191+IF$10*#REF!+IF$11*(EW191/(EW191+EU191))</f>
        <v>#REF!</v>
      </c>
      <c r="IG191" s="82" t="e">
        <f t="shared" ca="1" si="600"/>
        <v>#REF!</v>
      </c>
      <c r="IH191" s="184">
        <f t="shared" si="601"/>
        <v>5.234383633719461E-2</v>
      </c>
      <c r="II191" s="187">
        <f t="shared" si="602"/>
        <v>-25</v>
      </c>
      <c r="IJ191" s="187"/>
      <c r="IK191" s="82">
        <f t="shared" si="603"/>
        <v>2.0720827667428754</v>
      </c>
      <c r="IL191" s="187">
        <f t="shared" si="604"/>
        <v>1942.7442052449521</v>
      </c>
      <c r="IM191" s="186">
        <f t="shared" si="605"/>
        <v>1.2038689097239474E-5</v>
      </c>
    </row>
    <row r="192" spans="1:247" ht="14" x14ac:dyDescent="0.2">
      <c r="A192" s="189" t="s">
        <v>234</v>
      </c>
      <c r="F192" s="193">
        <v>49.952193986044534</v>
      </c>
      <c r="G192" s="193">
        <v>1.6748855939234604</v>
      </c>
      <c r="H192" s="193">
        <v>17.337603602553148</v>
      </c>
      <c r="I192" s="193">
        <v>8.4230034872756843</v>
      </c>
      <c r="J192" s="193">
        <v>0.16241314850166888</v>
      </c>
      <c r="K192" s="193">
        <v>4.5171156927026654</v>
      </c>
      <c r="L192" s="193">
        <v>10.658362870422019</v>
      </c>
      <c r="M192" s="193">
        <v>3.8370106333519272</v>
      </c>
      <c r="N192" s="193">
        <v>2.0301643562708609</v>
      </c>
      <c r="O192" s="193">
        <v>0.58874766331854955</v>
      </c>
      <c r="P192" s="193">
        <v>0.81849896563549951</v>
      </c>
      <c r="Q192" s="194">
        <v>1.5</v>
      </c>
      <c r="R192" s="176">
        <f t="shared" ca="1" si="411"/>
        <v>10.40981823100058</v>
      </c>
      <c r="T192" s="4">
        <v>47.597999999999999</v>
      </c>
      <c r="U192" s="4">
        <v>1.3721000000000001</v>
      </c>
      <c r="V192" s="4">
        <v>4.7892999999999999</v>
      </c>
      <c r="W192" s="4">
        <v>7.2659000000000002</v>
      </c>
      <c r="X192" s="4">
        <v>0.17449999999999999</v>
      </c>
      <c r="Y192" s="4">
        <v>14.2599</v>
      </c>
      <c r="Z192" s="4">
        <v>22.042300000000001</v>
      </c>
      <c r="AA192" s="4">
        <v>0.5474</v>
      </c>
      <c r="AB192" s="4">
        <v>5.5999999999999999E-3</v>
      </c>
      <c r="AC192" s="4">
        <v>0</v>
      </c>
      <c r="AE192" s="177">
        <f t="shared" ca="1" si="412"/>
        <v>1414.3726736673345</v>
      </c>
      <c r="AF192" s="178">
        <f t="shared" ca="1" si="413"/>
        <v>1141.2226736673347</v>
      </c>
      <c r="AG192" s="178">
        <f t="shared" ca="1" si="414"/>
        <v>6.0395892818261299</v>
      </c>
      <c r="AH192" s="175"/>
      <c r="AI192" s="179">
        <f t="shared" ca="1" si="415"/>
        <v>1441.4152129752092</v>
      </c>
      <c r="AJ192" s="179">
        <f t="shared" ca="1" si="416"/>
        <v>6.0789542823074845</v>
      </c>
      <c r="AK192" s="179"/>
      <c r="AL192" s="179">
        <f t="shared" si="417"/>
        <v>1410.3800929836998</v>
      </c>
      <c r="AM192" s="179">
        <f t="shared" si="418"/>
        <v>3.8410626094433851</v>
      </c>
      <c r="AN192" s="180"/>
      <c r="AO192" s="179">
        <f t="shared" ca="1" si="419"/>
        <v>1407.5642713271045</v>
      </c>
      <c r="AP192" s="179">
        <f t="shared" ca="1" si="420"/>
        <v>1134.4142713271044</v>
      </c>
      <c r="AQ192" s="179">
        <f t="shared" ca="1" si="421"/>
        <v>4.7729604872638136</v>
      </c>
      <c r="AR192" s="179"/>
      <c r="AS192" s="179">
        <f t="shared" ca="1" si="422"/>
        <v>1411.7137456849218</v>
      </c>
      <c r="AT192" s="179">
        <f t="shared" ca="1" si="423"/>
        <v>1138.5637456849217</v>
      </c>
      <c r="AU192" s="181">
        <f t="shared" ca="1" si="424"/>
        <v>4.9330502070812718</v>
      </c>
      <c r="AV192" s="80"/>
      <c r="AW192" s="181">
        <f t="shared" si="425"/>
        <v>1423.8641272980208</v>
      </c>
      <c r="AX192" s="181">
        <f t="shared" si="426"/>
        <v>1150.7141272980207</v>
      </c>
      <c r="AY192" s="181">
        <f t="shared" ca="1" si="427"/>
        <v>1441.4152129752092</v>
      </c>
      <c r="AZ192" s="181">
        <f t="shared" ca="1" si="428"/>
        <v>1168.2652129752091</v>
      </c>
      <c r="BA192" s="181">
        <f t="shared" ca="1" si="429"/>
        <v>6.0789542823074845</v>
      </c>
      <c r="BB192" s="181"/>
      <c r="BC192" s="181">
        <f t="shared" si="430"/>
        <v>1410.3800929836998</v>
      </c>
      <c r="BD192" s="181">
        <f t="shared" si="431"/>
        <v>3.8410626094433851</v>
      </c>
      <c r="BE192" s="181">
        <f t="shared" si="432"/>
        <v>1137.2300929836997</v>
      </c>
      <c r="BF192" s="181"/>
      <c r="BG192" s="181">
        <f t="shared" ca="1" si="433"/>
        <v>6.2698921314788478</v>
      </c>
      <c r="BH192" s="181">
        <f t="shared" ca="1" si="434"/>
        <v>7.4400645327346471</v>
      </c>
      <c r="BI192" s="181">
        <f t="shared" ca="1" si="435"/>
        <v>1140.219939462092</v>
      </c>
      <c r="BJ192" s="181">
        <f t="shared" ca="1" si="436"/>
        <v>1148.5862174309682</v>
      </c>
      <c r="BK192" s="181">
        <f t="shared" ca="1" si="437"/>
        <v>1148.5862174309682</v>
      </c>
      <c r="BL192" s="181"/>
      <c r="BM192" s="181">
        <f t="shared" si="438"/>
        <v>1132.4995635576665</v>
      </c>
      <c r="BN192" s="180"/>
      <c r="BO192" s="182">
        <f t="shared" ca="1" si="439"/>
        <v>0.75490984958130125</v>
      </c>
      <c r="BP192" s="182">
        <f t="shared" ca="1" si="440"/>
        <v>0.72663933195583541</v>
      </c>
      <c r="BQ192" s="182">
        <f t="shared" ca="1" si="441"/>
        <v>6.4247858886167061E-2</v>
      </c>
      <c r="BR192" s="182">
        <f t="shared" ca="1" si="442"/>
        <v>1.2654964035719248E-2</v>
      </c>
      <c r="BS192" s="182">
        <f t="shared" ca="1" si="443"/>
        <v>1.7730726897778167E-2</v>
      </c>
      <c r="BT192" s="182">
        <f t="shared" ca="1" si="444"/>
        <v>7.6701444826888648E-2</v>
      </c>
      <c r="BU192" s="182">
        <f t="shared" si="445"/>
        <v>0.32699407506955769</v>
      </c>
      <c r="BV192" s="181">
        <f t="shared" ca="1" si="446"/>
        <v>1.2249684016719462</v>
      </c>
      <c r="BW192" s="180"/>
      <c r="BX192" s="182">
        <f t="shared" si="447"/>
        <v>0.80793232277456906</v>
      </c>
      <c r="BY192" s="182">
        <f t="shared" si="448"/>
        <v>0.11715173362111281</v>
      </c>
      <c r="BZ192" s="182">
        <f t="shared" si="449"/>
        <v>0</v>
      </c>
      <c r="CA192" s="182">
        <f t="shared" si="450"/>
        <v>3.008123072544644E-2</v>
      </c>
      <c r="CB192" s="182">
        <f t="shared" si="451"/>
        <v>9.2569616962364765E-2</v>
      </c>
      <c r="CC192" s="182">
        <f t="shared" si="452"/>
        <v>0</v>
      </c>
      <c r="CD192" s="182">
        <f t="shared" si="453"/>
        <v>1.0477349040834931</v>
      </c>
      <c r="CE192" s="182">
        <f t="shared" si="454"/>
        <v>0.27325440381003036</v>
      </c>
      <c r="CF192" s="180"/>
      <c r="CG192" s="181">
        <f t="shared" ca="1" si="455"/>
        <v>3.0969732487233159</v>
      </c>
      <c r="CH192" s="181">
        <f t="shared" ca="1" si="456"/>
        <v>2.4442271726000619</v>
      </c>
      <c r="CI192" s="181">
        <f t="shared" ca="1" si="457"/>
        <v>9.3187312120703538</v>
      </c>
      <c r="CJ192" s="181">
        <f t="shared" ca="1" si="458"/>
        <v>1136.5732287284882</v>
      </c>
      <c r="CK192" s="183">
        <f t="shared" ca="1" si="459"/>
        <v>0.27264683931325323</v>
      </c>
      <c r="CL192" s="79"/>
      <c r="CM192" s="181">
        <f t="shared" si="460"/>
        <v>-0.1453841655606983</v>
      </c>
      <c r="CN192" s="181">
        <f t="shared" si="461"/>
        <v>-0.56744837261011749</v>
      </c>
      <c r="CO192" s="181">
        <f t="shared" ca="1" si="462"/>
        <v>724.7243784210491</v>
      </c>
      <c r="CP192" s="184"/>
      <c r="CQ192" s="80">
        <f t="shared" si="463"/>
        <v>0.83136849370042654</v>
      </c>
      <c r="CR192" s="80">
        <f t="shared" si="464"/>
        <v>2.0967836195880014E-2</v>
      </c>
      <c r="CS192" s="80">
        <f t="shared" si="465"/>
        <v>0.34008304356671959</v>
      </c>
      <c r="CT192" s="80">
        <f t="shared" si="466"/>
        <v>0.11723626357445445</v>
      </c>
      <c r="CU192" s="80">
        <f t="shared" si="467"/>
        <v>2.289524560375949E-3</v>
      </c>
      <c r="CV192" s="80">
        <f t="shared" si="468"/>
        <v>0.11207500155572754</v>
      </c>
      <c r="CW192" s="80">
        <f t="shared" si="469"/>
        <v>0.19006521112644345</v>
      </c>
      <c r="CX192" s="80">
        <f t="shared" si="470"/>
        <v>0.12381667416981995</v>
      </c>
      <c r="CY192" s="80">
        <f t="shared" si="471"/>
        <v>4.3105107568704851E-2</v>
      </c>
      <c r="CZ192" s="80">
        <f t="shared" si="472"/>
        <v>7.7467715185910039E-3</v>
      </c>
      <c r="DA192" s="80">
        <f t="shared" si="473"/>
        <v>1.153327131946567E-2</v>
      </c>
      <c r="DB192" s="80">
        <f t="shared" si="474"/>
        <v>1.8002871988566087</v>
      </c>
      <c r="DC192" s="80"/>
      <c r="DD192" s="80">
        <f t="shared" si="475"/>
        <v>0.4617977032933645</v>
      </c>
      <c r="DE192" s="80">
        <f t="shared" si="476"/>
        <v>1.1646939560086314E-2</v>
      </c>
      <c r="DF192" s="80">
        <f t="shared" si="477"/>
        <v>0.18890488350009477</v>
      </c>
      <c r="DG192" s="80">
        <f t="shared" si="478"/>
        <v>6.5120867186587272E-2</v>
      </c>
      <c r="DH192" s="80">
        <f t="shared" si="479"/>
        <v>1.271755174302224E-3</v>
      </c>
      <c r="DI192" s="80">
        <f t="shared" si="480"/>
        <v>6.225395682805953E-2</v>
      </c>
      <c r="DJ192" s="80">
        <f t="shared" si="481"/>
        <v>0.10557493895816007</v>
      </c>
      <c r="DK192" s="80">
        <f t="shared" si="482"/>
        <v>6.8776067645461181E-2</v>
      </c>
      <c r="DL192" s="80">
        <f t="shared" si="483"/>
        <v>2.3943461685491958E-2</v>
      </c>
      <c r="DM192" s="80">
        <f t="shared" si="484"/>
        <v>4.3030753779236463E-3</v>
      </c>
      <c r="DN192" s="80">
        <f t="shared" si="485"/>
        <v>6.4063507904686739E-3</v>
      </c>
      <c r="DO192" s="80">
        <f t="shared" si="486"/>
        <v>1.0000000000000002</v>
      </c>
      <c r="DP192" s="80">
        <f t="shared" si="487"/>
        <v>48.874616557586734</v>
      </c>
      <c r="DQ192" s="80">
        <f t="shared" si="488"/>
        <v>0.79218697729689791</v>
      </c>
      <c r="DR192" s="80">
        <f t="shared" si="489"/>
        <v>1.7177273569457731E-2</v>
      </c>
      <c r="DS192" s="80">
        <f t="shared" si="490"/>
        <v>4.6971881405635491E-2</v>
      </c>
      <c r="DT192" s="80">
        <f t="shared" si="491"/>
        <v>0.10113102396223053</v>
      </c>
      <c r="DU192" s="80">
        <f t="shared" si="492"/>
        <v>2.4599118942731277E-3</v>
      </c>
      <c r="DV192" s="80">
        <f t="shared" si="493"/>
        <v>0.35380504361806653</v>
      </c>
      <c r="DW192" s="80">
        <f t="shared" si="494"/>
        <v>0.3930692221821982</v>
      </c>
      <c r="DX192" s="80">
        <f t="shared" si="495"/>
        <v>8.8320380000290414E-3</v>
      </c>
      <c r="DY192" s="80">
        <f t="shared" si="496"/>
        <v>5.9450507452545758E-5</v>
      </c>
      <c r="DZ192" s="80">
        <f t="shared" si="497"/>
        <v>0</v>
      </c>
      <c r="EA192" s="80">
        <f t="shared" si="498"/>
        <v>1.7156928224362409</v>
      </c>
      <c r="EB192" s="80"/>
      <c r="EC192" s="80">
        <f t="shared" si="499"/>
        <v>1.5843739545937958</v>
      </c>
      <c r="ED192" s="80">
        <f t="shared" si="500"/>
        <v>3.4354547138915462E-2</v>
      </c>
      <c r="EE192" s="80">
        <f t="shared" si="501"/>
        <v>0.14091564421690647</v>
      </c>
      <c r="EF192" s="80">
        <f t="shared" si="502"/>
        <v>0.10113102396223053</v>
      </c>
      <c r="EG192" s="80">
        <f t="shared" si="503"/>
        <v>2.4599118942731277E-3</v>
      </c>
      <c r="EH192" s="80">
        <f t="shared" si="504"/>
        <v>0.35380504361806653</v>
      </c>
      <c r="EI192" s="80">
        <f t="shared" si="505"/>
        <v>0.3930692221821982</v>
      </c>
      <c r="EJ192" s="80">
        <f t="shared" si="506"/>
        <v>8.8320380000290414E-3</v>
      </c>
      <c r="EK192" s="80">
        <f t="shared" si="507"/>
        <v>5.9450507452545758E-5</v>
      </c>
      <c r="EL192" s="80">
        <f t="shared" si="508"/>
        <v>0</v>
      </c>
      <c r="EM192" s="80">
        <f t="shared" si="509"/>
        <v>2.6190008361138672</v>
      </c>
      <c r="EN192" s="80">
        <f t="shared" si="510"/>
        <v>2.290950013174847</v>
      </c>
      <c r="EO192" s="80"/>
      <c r="EP192" s="80">
        <f t="shared" si="511"/>
        <v>1.8148607660752705</v>
      </c>
      <c r="EQ192" s="80">
        <f t="shared" si="512"/>
        <v>3.9352275110257143E-2</v>
      </c>
      <c r="ER192" s="80">
        <f t="shared" si="513"/>
        <v>0.18513923392472953</v>
      </c>
      <c r="ES192" s="80">
        <f t="shared" si="514"/>
        <v>3.008123072544644E-2</v>
      </c>
      <c r="ET192" s="80">
        <f t="shared" si="515"/>
        <v>0.21522046465017597</v>
      </c>
      <c r="EU192" s="80">
        <f t="shared" si="516"/>
        <v>0.23168612067865782</v>
      </c>
      <c r="EV192" s="80">
        <f t="shared" si="517"/>
        <v>5.6355351865939847E-3</v>
      </c>
      <c r="EW192" s="80">
        <f t="shared" si="518"/>
        <v>0.81054966933813688</v>
      </c>
      <c r="EX192" s="80">
        <f t="shared" si="519"/>
        <v>0.90050193973693382</v>
      </c>
      <c r="EY192" s="80">
        <f t="shared" si="520"/>
        <v>4.0467515145054561E-2</v>
      </c>
      <c r="EZ192" s="80">
        <f t="shared" si="521"/>
        <v>2.7239628166332211E-4</v>
      </c>
      <c r="FA192" s="80">
        <f t="shared" si="522"/>
        <v>0</v>
      </c>
      <c r="FB192" s="80">
        <f t="shared" si="523"/>
        <v>4.0585466822027438</v>
      </c>
      <c r="FC192" s="80">
        <f t="shared" si="524"/>
        <v>0.11682096812382337</v>
      </c>
      <c r="FD192" s="80">
        <f t="shared" si="525"/>
        <v>0.17310634605085262</v>
      </c>
      <c r="FE192" s="80">
        <f t="shared" si="526"/>
        <v>3.008123072544644E-2</v>
      </c>
      <c r="FF192" s="80">
        <f t="shared" si="527"/>
        <v>0</v>
      </c>
      <c r="FG192" s="80">
        <f t="shared" si="528"/>
        <v>9.2569616962364765E-2</v>
      </c>
      <c r="FH192" s="80">
        <f t="shared" si="529"/>
        <v>0</v>
      </c>
      <c r="FI192" s="184">
        <f t="shared" si="530"/>
        <v>0.80793232277456906</v>
      </c>
      <c r="FJ192" s="80">
        <f t="shared" si="531"/>
        <v>0.11715173362111281</v>
      </c>
      <c r="FK192" s="80">
        <f t="shared" si="532"/>
        <v>1.0477349040834931</v>
      </c>
      <c r="FL192" s="80">
        <f t="shared" si="533"/>
        <v>0.80793232277456906</v>
      </c>
      <c r="FM192" s="80">
        <f t="shared" si="534"/>
        <v>2.3848139462983209</v>
      </c>
      <c r="FN192" s="80">
        <f t="shared" si="535"/>
        <v>-3.2561212071163665</v>
      </c>
      <c r="FO192" s="80">
        <f t="shared" si="536"/>
        <v>-3.2561212071163665</v>
      </c>
      <c r="FP192" s="80">
        <f t="shared" si="537"/>
        <v>0.48874616557586731</v>
      </c>
      <c r="FQ192" s="185">
        <f t="shared" ca="1" si="538"/>
        <v>1441.4152129752092</v>
      </c>
      <c r="FR192" s="185">
        <f t="shared" ca="1" si="539"/>
        <v>6.0789542823074845</v>
      </c>
      <c r="FS192" s="80">
        <f t="shared" ca="1" si="540"/>
        <v>0.14414152129752092</v>
      </c>
      <c r="FT192" s="184">
        <f t="shared" ca="1" si="541"/>
        <v>-1.6558073008971701</v>
      </c>
      <c r="FU192" s="184">
        <f t="shared" ca="1" si="542"/>
        <v>5.6795888056822497</v>
      </c>
      <c r="FV192" s="80">
        <f t="shared" si="543"/>
        <v>173.72786887771662</v>
      </c>
      <c r="FW192" s="80">
        <f t="shared" si="544"/>
        <v>5.1238269899481395E-2</v>
      </c>
      <c r="FX192" s="184">
        <f t="shared" si="545"/>
        <v>77.770277810655074</v>
      </c>
      <c r="FY192" s="184">
        <f t="shared" si="546"/>
        <v>312.65903512358034</v>
      </c>
      <c r="FZ192" s="184">
        <f t="shared" si="547"/>
        <v>1.6611494615586205E-3</v>
      </c>
      <c r="GA192" s="184">
        <f t="shared" si="548"/>
        <v>0.27325440381003036</v>
      </c>
      <c r="GB192" s="80">
        <f t="shared" si="549"/>
        <v>0.94660499006858234</v>
      </c>
      <c r="GC192" s="80">
        <f t="shared" si="550"/>
        <v>0.18625447395952693</v>
      </c>
      <c r="GD192" s="80">
        <f t="shared" si="551"/>
        <v>0.13350683645292105</v>
      </c>
      <c r="GE192" s="80">
        <f t="shared" si="552"/>
        <v>0.93056649416429638</v>
      </c>
      <c r="GF192" s="80">
        <f t="shared" si="553"/>
        <v>-5.1516722713250696E-3</v>
      </c>
      <c r="GG192" s="80">
        <f t="shared" si="554"/>
        <v>0.11486515255483445</v>
      </c>
      <c r="GH192" s="80">
        <f t="shared" si="555"/>
        <v>0.86649316354707895</v>
      </c>
      <c r="GI192" s="80">
        <f t="shared" si="556"/>
        <v>0.26934548576923212</v>
      </c>
      <c r="GJ192" s="80">
        <f t="shared" si="557"/>
        <v>-6.1332259614391904E-3</v>
      </c>
      <c r="GK192" s="80">
        <f t="shared" si="558"/>
        <v>1.5999733306406499E-2</v>
      </c>
      <c r="GL192" s="80">
        <f t="shared" si="559"/>
        <v>1.5999733306406499E-2</v>
      </c>
      <c r="GM192" s="80">
        <f t="shared" si="560"/>
        <v>9.8865419248427955E-2</v>
      </c>
      <c r="GN192" s="80">
        <f t="shared" si="561"/>
        <v>3.7395276625011159E-2</v>
      </c>
      <c r="GO192" s="80">
        <f t="shared" si="562"/>
        <v>0.77315439271312569</v>
      </c>
      <c r="GP192" s="80">
        <f t="shared" si="563"/>
        <v>0.90050193973693382</v>
      </c>
      <c r="GQ192" s="80">
        <f t="shared" si="564"/>
        <v>4.0467515145054561E-2</v>
      </c>
      <c r="GR192" s="80">
        <f t="shared" si="565"/>
        <v>440.75943404392717</v>
      </c>
      <c r="GS192" s="80">
        <f t="shared" si="566"/>
        <v>11.754477768818335</v>
      </c>
      <c r="GT192" s="80">
        <f t="shared" si="567"/>
        <v>2.3421553209119454</v>
      </c>
      <c r="GU192" s="80">
        <f t="shared" si="568"/>
        <v>9.6321137572503748E-6</v>
      </c>
      <c r="GV192" s="80">
        <f t="shared" si="569"/>
        <v>1975.6785903874079</v>
      </c>
      <c r="GW192" s="80">
        <f t="shared" si="570"/>
        <v>-8.4884689557772411E-3</v>
      </c>
      <c r="GX192" s="184">
        <f t="shared" ca="1" si="571"/>
        <v>22.293356212070357</v>
      </c>
      <c r="GY192" s="81" t="e">
        <f>#REF!</f>
        <v>#REF!</v>
      </c>
      <c r="GZ192" s="81" t="e">
        <f>#REF!</f>
        <v>#REF!</v>
      </c>
      <c r="HA192" s="81">
        <f t="shared" si="572"/>
        <v>5.8671749896227876</v>
      </c>
      <c r="HB192" s="81">
        <f t="shared" si="573"/>
        <v>4.7595286485956976</v>
      </c>
      <c r="HC192" s="81" t="e">
        <f t="shared" si="574"/>
        <v>#REF!</v>
      </c>
      <c r="HD192" s="80">
        <f t="shared" si="575"/>
        <v>440.75943404392717</v>
      </c>
      <c r="HE192" s="80">
        <f t="shared" si="576"/>
        <v>11.754477768818335</v>
      </c>
      <c r="HF192" s="81">
        <f t="shared" si="577"/>
        <v>-0.47366211841330141</v>
      </c>
      <c r="HG192" s="81"/>
      <c r="HH192" s="82">
        <f t="shared" si="578"/>
        <v>0.12050068774142844</v>
      </c>
      <c r="HI192" s="82">
        <f t="shared" si="579"/>
        <v>0.81054966933813688</v>
      </c>
      <c r="HJ192" s="82">
        <f t="shared" si="580"/>
        <v>4.0467515145054561E-2</v>
      </c>
      <c r="HK192" s="82">
        <f t="shared" si="581"/>
        <v>0</v>
      </c>
      <c r="HL192" s="82">
        <f t="shared" si="582"/>
        <v>7.6353452978768804E-2</v>
      </c>
      <c r="HM192" s="82">
        <f t="shared" si="583"/>
        <v>0</v>
      </c>
      <c r="HN192" s="82">
        <f t="shared" si="584"/>
        <v>0</v>
      </c>
      <c r="HO192" s="82">
        <f t="shared" si="585"/>
        <v>3.008123072544644E-2</v>
      </c>
      <c r="HP192" s="82">
        <f t="shared" si="586"/>
        <v>0.10878578094596073</v>
      </c>
      <c r="HQ192" s="82">
        <f t="shared" si="587"/>
        <v>0.12942445789871573</v>
      </c>
      <c r="HR192" s="82">
        <f t="shared" si="588"/>
        <v>0.6227772754115013</v>
      </c>
      <c r="HS192" s="82">
        <f t="shared" si="589"/>
        <v>9.2585430400703009E-2</v>
      </c>
      <c r="HT192" s="82">
        <f t="shared" si="590"/>
        <v>5.13905488166473E-2</v>
      </c>
      <c r="HU192" s="82">
        <f t="shared" si="591"/>
        <v>7.6399963013643359E-3</v>
      </c>
      <c r="HV192" s="82">
        <f t="shared" si="592"/>
        <v>4.0467515145054561E-2</v>
      </c>
      <c r="HW192" s="82"/>
      <c r="HX192" s="186">
        <f t="shared" si="593"/>
        <v>-8.7601063093184474E-7</v>
      </c>
      <c r="HY192" s="186">
        <f t="shared" si="594"/>
        <v>1.7140123765185821E-12</v>
      </c>
      <c r="HZ192" s="186">
        <f t="shared" si="595"/>
        <v>2.6752245624315111E-5</v>
      </c>
      <c r="IA192" s="186">
        <f t="shared" si="596"/>
        <v>7.4731178330983911E-9</v>
      </c>
      <c r="IB192" s="82">
        <f t="shared" si="597"/>
        <v>2.3421553209119454</v>
      </c>
      <c r="IC192" s="82" t="e">
        <f t="shared" ca="1" si="598"/>
        <v>#REF!</v>
      </c>
      <c r="ID192" s="82" t="e">
        <f ca="1">ID$8+ID$9*IE192+ID$10*#REF!+ID$11*EW192/(EW192+EU192)</f>
        <v>#REF!</v>
      </c>
      <c r="IE192" s="82" t="e">
        <f t="shared" ca="1" si="599"/>
        <v>#REF!</v>
      </c>
      <c r="IF192" s="82" t="e">
        <f ca="1">IF$8+IF$9*IE192+IF$10*#REF!+IF$11*(EW192/(EW192+EU192))</f>
        <v>#REF!</v>
      </c>
      <c r="IG192" s="82" t="e">
        <f t="shared" ca="1" si="600"/>
        <v>#REF!</v>
      </c>
      <c r="IH192" s="184">
        <f t="shared" si="601"/>
        <v>5.1238269899481395E-2</v>
      </c>
      <c r="II192" s="187">
        <f t="shared" si="602"/>
        <v>-25</v>
      </c>
      <c r="IJ192" s="187"/>
      <c r="IK192" s="82">
        <f t="shared" si="603"/>
        <v>2.071668299831515</v>
      </c>
      <c r="IL192" s="187">
        <f t="shared" si="604"/>
        <v>1975.6785903874079</v>
      </c>
      <c r="IM192" s="186">
        <f t="shared" si="605"/>
        <v>1.1832181656999499E-5</v>
      </c>
    </row>
    <row r="193" spans="1:247" ht="14" x14ac:dyDescent="0.2">
      <c r="A193" s="189" t="s">
        <v>234</v>
      </c>
      <c r="F193" s="193">
        <v>49.952193986044534</v>
      </c>
      <c r="G193" s="193">
        <v>1.6748855939234604</v>
      </c>
      <c r="H193" s="193">
        <v>17.337603602553148</v>
      </c>
      <c r="I193" s="193">
        <v>8.4230034872756843</v>
      </c>
      <c r="J193" s="193">
        <v>0.16241314850166888</v>
      </c>
      <c r="K193" s="193">
        <v>4.5171156927026654</v>
      </c>
      <c r="L193" s="193">
        <v>10.658362870422019</v>
      </c>
      <c r="M193" s="193">
        <v>3.8370106333519272</v>
      </c>
      <c r="N193" s="193">
        <v>2.0301643562708609</v>
      </c>
      <c r="O193" s="193">
        <v>0.58874766331854955</v>
      </c>
      <c r="P193" s="193">
        <v>0.81849896563549951</v>
      </c>
      <c r="Q193" s="194">
        <v>1.5</v>
      </c>
      <c r="R193" s="176">
        <f t="shared" ca="1" si="411"/>
        <v>13.468059408698167</v>
      </c>
      <c r="T193" s="4">
        <v>48.770200000000003</v>
      </c>
      <c r="U193" s="4">
        <v>1.4906999999999999</v>
      </c>
      <c r="V193" s="4">
        <v>4.7489999999999997</v>
      </c>
      <c r="W193" s="4">
        <v>7.6708999999999996</v>
      </c>
      <c r="X193" s="4">
        <v>0.2225</v>
      </c>
      <c r="Y193" s="4">
        <v>13.8962</v>
      </c>
      <c r="Z193" s="4">
        <v>21.633199999999999</v>
      </c>
      <c r="AA193" s="4">
        <v>0.64400000000000002</v>
      </c>
      <c r="AB193" s="4">
        <v>7.1000000000000004E-3</v>
      </c>
      <c r="AC193" s="4">
        <v>0</v>
      </c>
      <c r="AE193" s="177">
        <f t="shared" ca="1" si="412"/>
        <v>1443.0590472938466</v>
      </c>
      <c r="AF193" s="178">
        <f t="shared" ca="1" si="413"/>
        <v>1169.9090472938465</v>
      </c>
      <c r="AG193" s="178">
        <f t="shared" ca="1" si="414"/>
        <v>8.921372359954983</v>
      </c>
      <c r="AH193" s="175"/>
      <c r="AI193" s="179">
        <f t="shared" ca="1" si="415"/>
        <v>1472.5761774814034</v>
      </c>
      <c r="AJ193" s="179">
        <f t="shared" ca="1" si="416"/>
        <v>9.6762689989073181</v>
      </c>
      <c r="AK193" s="179"/>
      <c r="AL193" s="179">
        <f t="shared" si="417"/>
        <v>1430.1692840668816</v>
      </c>
      <c r="AM193" s="179">
        <f t="shared" si="418"/>
        <v>6.3852677043933799</v>
      </c>
      <c r="AN193" s="180"/>
      <c r="AO193" s="179">
        <f t="shared" ca="1" si="419"/>
        <v>1439.9301012632041</v>
      </c>
      <c r="AP193" s="179">
        <f t="shared" ca="1" si="420"/>
        <v>1166.780101263204</v>
      </c>
      <c r="AQ193" s="179">
        <f t="shared" ca="1" si="421"/>
        <v>8.3636618926045863</v>
      </c>
      <c r="AR193" s="179"/>
      <c r="AS193" s="179">
        <f t="shared" ca="1" si="422"/>
        <v>1442.8101738857381</v>
      </c>
      <c r="AT193" s="179">
        <f t="shared" ca="1" si="423"/>
        <v>1169.660173885738</v>
      </c>
      <c r="AU193" s="181">
        <f t="shared" ca="1" si="424"/>
        <v>8.4794615300782823</v>
      </c>
      <c r="AV193" s="80"/>
      <c r="AW193" s="181">
        <f t="shared" si="425"/>
        <v>1448.9614432606036</v>
      </c>
      <c r="AX193" s="181">
        <f t="shared" si="426"/>
        <v>1175.8114432606035</v>
      </c>
      <c r="AY193" s="181">
        <f t="shared" ca="1" si="427"/>
        <v>1472.5761774814034</v>
      </c>
      <c r="AZ193" s="181">
        <f t="shared" ca="1" si="428"/>
        <v>1199.4261774814036</v>
      </c>
      <c r="BA193" s="181">
        <f t="shared" ca="1" si="429"/>
        <v>9.6762689989073181</v>
      </c>
      <c r="BB193" s="181"/>
      <c r="BC193" s="181">
        <f t="shared" si="430"/>
        <v>1430.1692840668816</v>
      </c>
      <c r="BD193" s="181">
        <f t="shared" si="431"/>
        <v>6.3852677043933799</v>
      </c>
      <c r="BE193" s="181">
        <f t="shared" si="432"/>
        <v>1157.0192840668815</v>
      </c>
      <c r="BF193" s="181"/>
      <c r="BG193" s="181">
        <f t="shared" ca="1" si="433"/>
        <v>9.5020362657226087</v>
      </c>
      <c r="BH193" s="181">
        <f t="shared" ca="1" si="434"/>
        <v>10.227986513875905</v>
      </c>
      <c r="BI193" s="181">
        <f t="shared" ca="1" si="435"/>
        <v>1172.1419227136803</v>
      </c>
      <c r="BJ193" s="181">
        <f t="shared" ca="1" si="436"/>
        <v>1180.2019286934633</v>
      </c>
      <c r="BK193" s="181">
        <f t="shared" ca="1" si="437"/>
        <v>1180.2019286934633</v>
      </c>
      <c r="BL193" s="181"/>
      <c r="BM193" s="181">
        <f t="shared" si="438"/>
        <v>1145.6411383596078</v>
      </c>
      <c r="BN193" s="180"/>
      <c r="BO193" s="182">
        <f t="shared" ca="1" si="439"/>
        <v>0.7039622761090667</v>
      </c>
      <c r="BP193" s="182">
        <f t="shared" ca="1" si="440"/>
        <v>0.65943983191726396</v>
      </c>
      <c r="BQ193" s="182">
        <f t="shared" ca="1" si="441"/>
        <v>6.709386576133286E-2</v>
      </c>
      <c r="BR193" s="182">
        <f t="shared" ca="1" si="442"/>
        <v>1.4346242757022742E-2</v>
      </c>
      <c r="BS193" s="182">
        <f t="shared" ca="1" si="443"/>
        <v>1.7740521370289079E-2</v>
      </c>
      <c r="BT193" s="182">
        <f t="shared" ca="1" si="444"/>
        <v>7.2279956065337103E-2</v>
      </c>
      <c r="BU193" s="182">
        <f t="shared" si="445"/>
        <v>0.32699407506955769</v>
      </c>
      <c r="BV193" s="181">
        <f t="shared" ca="1" si="446"/>
        <v>1.1578944929408035</v>
      </c>
      <c r="BW193" s="180"/>
      <c r="BX193" s="182">
        <f t="shared" si="447"/>
        <v>0.79111024018210518</v>
      </c>
      <c r="BY193" s="182">
        <f t="shared" si="448"/>
        <v>0.11536816591518179</v>
      </c>
      <c r="BZ193" s="182">
        <f t="shared" si="449"/>
        <v>6.279784627586521E-4</v>
      </c>
      <c r="CA193" s="182">
        <f t="shared" si="450"/>
        <v>4.7027571452694525E-2</v>
      </c>
      <c r="CB193" s="182">
        <f t="shared" si="451"/>
        <v>8.1260183563610699E-2</v>
      </c>
      <c r="CC193" s="182">
        <f t="shared" si="452"/>
        <v>0</v>
      </c>
      <c r="CD193" s="182">
        <f t="shared" si="453"/>
        <v>1.0353941395763508</v>
      </c>
      <c r="CE193" s="182">
        <f t="shared" si="454"/>
        <v>0.29603598030504602</v>
      </c>
      <c r="CF193" s="180"/>
      <c r="CG193" s="181">
        <f t="shared" ca="1" si="455"/>
        <v>6.0723016033716704</v>
      </c>
      <c r="CH193" s="181">
        <f t="shared" ca="1" si="456"/>
        <v>5.8688233422615887</v>
      </c>
      <c r="CI193" s="181">
        <f t="shared" ca="1" si="457"/>
        <v>10.60783523937083</v>
      </c>
      <c r="CJ193" s="181">
        <f t="shared" ca="1" si="458"/>
        <v>1174.7224371513698</v>
      </c>
      <c r="CK193" s="183">
        <f t="shared" ca="1" si="459"/>
        <v>0.27961489813411461</v>
      </c>
      <c r="CL193" s="79"/>
      <c r="CM193" s="181">
        <f t="shared" si="460"/>
        <v>0.28687199812920522</v>
      </c>
      <c r="CN193" s="181">
        <f t="shared" si="461"/>
        <v>-4.8873279720422082E-2</v>
      </c>
      <c r="CO193" s="181">
        <f t="shared" ca="1" si="462"/>
        <v>804.31103643734434</v>
      </c>
      <c r="CP193" s="184"/>
      <c r="CQ193" s="80">
        <f t="shared" si="463"/>
        <v>0.83136849370042654</v>
      </c>
      <c r="CR193" s="80">
        <f t="shared" si="464"/>
        <v>2.0967836195880014E-2</v>
      </c>
      <c r="CS193" s="80">
        <f t="shared" si="465"/>
        <v>0.34008304356671959</v>
      </c>
      <c r="CT193" s="80">
        <f t="shared" si="466"/>
        <v>0.11723626357445445</v>
      </c>
      <c r="CU193" s="80">
        <f t="shared" si="467"/>
        <v>2.289524560375949E-3</v>
      </c>
      <c r="CV193" s="80">
        <f t="shared" si="468"/>
        <v>0.11207500155572754</v>
      </c>
      <c r="CW193" s="80">
        <f t="shared" si="469"/>
        <v>0.19006521112644345</v>
      </c>
      <c r="CX193" s="80">
        <f t="shared" si="470"/>
        <v>0.12381667416981995</v>
      </c>
      <c r="CY193" s="80">
        <f t="shared" si="471"/>
        <v>4.3105107568704851E-2</v>
      </c>
      <c r="CZ193" s="80">
        <f t="shared" si="472"/>
        <v>7.7467715185910039E-3</v>
      </c>
      <c r="DA193" s="80">
        <f t="shared" si="473"/>
        <v>1.153327131946567E-2</v>
      </c>
      <c r="DB193" s="80">
        <f t="shared" si="474"/>
        <v>1.8002871988566087</v>
      </c>
      <c r="DC193" s="80"/>
      <c r="DD193" s="80">
        <f t="shared" si="475"/>
        <v>0.4617977032933645</v>
      </c>
      <c r="DE193" s="80">
        <f t="shared" si="476"/>
        <v>1.1646939560086314E-2</v>
      </c>
      <c r="DF193" s="80">
        <f t="shared" si="477"/>
        <v>0.18890488350009477</v>
      </c>
      <c r="DG193" s="80">
        <f t="shared" si="478"/>
        <v>6.5120867186587272E-2</v>
      </c>
      <c r="DH193" s="80">
        <f t="shared" si="479"/>
        <v>1.271755174302224E-3</v>
      </c>
      <c r="DI193" s="80">
        <f t="shared" si="480"/>
        <v>6.225395682805953E-2</v>
      </c>
      <c r="DJ193" s="80">
        <f t="shared" si="481"/>
        <v>0.10557493895816007</v>
      </c>
      <c r="DK193" s="80">
        <f t="shared" si="482"/>
        <v>6.8776067645461181E-2</v>
      </c>
      <c r="DL193" s="80">
        <f t="shared" si="483"/>
        <v>2.3943461685491958E-2</v>
      </c>
      <c r="DM193" s="80">
        <f t="shared" si="484"/>
        <v>4.3030753779236463E-3</v>
      </c>
      <c r="DN193" s="80">
        <f t="shared" si="485"/>
        <v>6.4063507904686739E-3</v>
      </c>
      <c r="DO193" s="80">
        <f t="shared" si="486"/>
        <v>1.0000000000000002</v>
      </c>
      <c r="DP193" s="80">
        <f t="shared" si="487"/>
        <v>48.874616557586734</v>
      </c>
      <c r="DQ193" s="80">
        <f t="shared" si="488"/>
        <v>0.81169623345865727</v>
      </c>
      <c r="DR193" s="80">
        <f t="shared" si="489"/>
        <v>1.866202296479166E-2</v>
      </c>
      <c r="DS193" s="80">
        <f t="shared" si="490"/>
        <v>4.6576632241739489E-2</v>
      </c>
      <c r="DT193" s="80">
        <f t="shared" si="491"/>
        <v>0.10676804961696061</v>
      </c>
      <c r="DU193" s="80">
        <f t="shared" si="492"/>
        <v>3.1365638766519825E-3</v>
      </c>
      <c r="DV193" s="80">
        <f t="shared" si="493"/>
        <v>0.34478121495419856</v>
      </c>
      <c r="DW193" s="80">
        <f t="shared" si="494"/>
        <v>0.38577394815023519</v>
      </c>
      <c r="DX193" s="80">
        <f t="shared" si="495"/>
        <v>1.0390632941210638E-2</v>
      </c>
      <c r="DY193" s="80">
        <f t="shared" si="496"/>
        <v>7.5374750520191947E-5</v>
      </c>
      <c r="DZ193" s="80">
        <f t="shared" si="497"/>
        <v>0</v>
      </c>
      <c r="EA193" s="80">
        <f t="shared" si="498"/>
        <v>1.7278606729549657</v>
      </c>
      <c r="EB193" s="80"/>
      <c r="EC193" s="80">
        <f t="shared" si="499"/>
        <v>1.6233924669173145</v>
      </c>
      <c r="ED193" s="80">
        <f t="shared" si="500"/>
        <v>3.732404592958332E-2</v>
      </c>
      <c r="EE193" s="80">
        <f t="shared" si="501"/>
        <v>0.13972989672521846</v>
      </c>
      <c r="EF193" s="80">
        <f t="shared" si="502"/>
        <v>0.10676804961696061</v>
      </c>
      <c r="EG193" s="80">
        <f t="shared" si="503"/>
        <v>3.1365638766519825E-3</v>
      </c>
      <c r="EH193" s="80">
        <f t="shared" si="504"/>
        <v>0.34478121495419856</v>
      </c>
      <c r="EI193" s="80">
        <f t="shared" si="505"/>
        <v>0.38577394815023519</v>
      </c>
      <c r="EJ193" s="80">
        <f t="shared" si="506"/>
        <v>1.0390632941210638E-2</v>
      </c>
      <c r="EK193" s="80">
        <f t="shared" si="507"/>
        <v>7.5374750520191947E-5</v>
      </c>
      <c r="EL193" s="80">
        <f t="shared" si="508"/>
        <v>0</v>
      </c>
      <c r="EM193" s="80">
        <f t="shared" si="509"/>
        <v>2.6513721938618935</v>
      </c>
      <c r="EN193" s="80">
        <f t="shared" si="510"/>
        <v>2.2629791524141374</v>
      </c>
      <c r="EO193" s="80"/>
      <c r="EP193" s="80">
        <f t="shared" si="511"/>
        <v>1.83685165441002</v>
      </c>
      <c r="EQ193" s="80">
        <f t="shared" si="512"/>
        <v>4.2231768911197398E-2</v>
      </c>
      <c r="ER193" s="80">
        <f t="shared" si="513"/>
        <v>0.16314834558998004</v>
      </c>
      <c r="ES193" s="80">
        <f t="shared" si="514"/>
        <v>4.7655549915453177E-2</v>
      </c>
      <c r="ET193" s="80">
        <f t="shared" si="515"/>
        <v>0.21080389550543321</v>
      </c>
      <c r="EU193" s="80">
        <f t="shared" si="516"/>
        <v>0.24161387042710009</v>
      </c>
      <c r="EV193" s="80">
        <f t="shared" si="517"/>
        <v>7.0979786630787044E-3</v>
      </c>
      <c r="EW193" s="80">
        <f t="shared" si="518"/>
        <v>0.78023270158536873</v>
      </c>
      <c r="EX193" s="80">
        <f t="shared" si="519"/>
        <v>0.87299840220847458</v>
      </c>
      <c r="EY193" s="80">
        <f t="shared" si="520"/>
        <v>4.7027571452694525E-2</v>
      </c>
      <c r="EZ193" s="80">
        <f t="shared" si="521"/>
        <v>3.4114297809122206E-4</v>
      </c>
      <c r="FA193" s="80">
        <f t="shared" si="522"/>
        <v>0</v>
      </c>
      <c r="FB193" s="80">
        <f t="shared" si="523"/>
        <v>4.0391989861414581</v>
      </c>
      <c r="FC193" s="80">
        <f t="shared" si="524"/>
        <v>7.8056829304826603E-2</v>
      </c>
      <c r="FD193" s="80">
        <f t="shared" si="525"/>
        <v>0.11645572186747977</v>
      </c>
      <c r="FE193" s="80">
        <f t="shared" si="526"/>
        <v>4.7027571452694525E-2</v>
      </c>
      <c r="FF193" s="80">
        <f t="shared" si="527"/>
        <v>6.279784627586521E-4</v>
      </c>
      <c r="FG193" s="80">
        <f t="shared" si="528"/>
        <v>8.1260183563610699E-2</v>
      </c>
      <c r="FH193" s="80">
        <f t="shared" si="529"/>
        <v>0</v>
      </c>
      <c r="FI193" s="184">
        <f t="shared" si="530"/>
        <v>0.79111024018210518</v>
      </c>
      <c r="FJ193" s="80">
        <f t="shared" si="531"/>
        <v>0.11536816591518179</v>
      </c>
      <c r="FK193" s="80">
        <f t="shared" si="532"/>
        <v>1.0353941395763508</v>
      </c>
      <c r="FL193" s="80">
        <f t="shared" si="533"/>
        <v>0.7911102401821053</v>
      </c>
      <c r="FM193" s="80">
        <f t="shared" si="534"/>
        <v>2.8316465893439795</v>
      </c>
      <c r="FN193" s="80">
        <f t="shared" si="535"/>
        <v>-2.7882475941757434</v>
      </c>
      <c r="FO193" s="80">
        <f t="shared" si="536"/>
        <v>-2.7882475941757439</v>
      </c>
      <c r="FP193" s="80">
        <f t="shared" si="537"/>
        <v>0.48874616557586731</v>
      </c>
      <c r="FQ193" s="185">
        <f t="shared" ca="1" si="538"/>
        <v>1472.5761774814034</v>
      </c>
      <c r="FR193" s="185">
        <f t="shared" ca="1" si="539"/>
        <v>9.6762689989073181</v>
      </c>
      <c r="FS193" s="80">
        <f t="shared" ca="1" si="540"/>
        <v>0.14725761774814033</v>
      </c>
      <c r="FT193" s="184">
        <f t="shared" ca="1" si="541"/>
        <v>-1.74736332644825</v>
      </c>
      <c r="FU193" s="184">
        <f t="shared" ca="1" si="542"/>
        <v>5.6780346555566732</v>
      </c>
      <c r="FV193" s="80">
        <f t="shared" si="543"/>
        <v>176.13584141011867</v>
      </c>
      <c r="FW193" s="80">
        <f t="shared" si="544"/>
        <v>6.9353368693745338E-2</v>
      </c>
      <c r="FX193" s="184">
        <f t="shared" si="545"/>
        <v>76.355171407850861</v>
      </c>
      <c r="FY193" s="184">
        <f t="shared" si="546"/>
        <v>314.61306281078276</v>
      </c>
      <c r="FZ193" s="184">
        <f t="shared" si="547"/>
        <v>1.6611494615586205E-3</v>
      </c>
      <c r="GA193" s="184">
        <f t="shared" si="548"/>
        <v>0.29603598030504602</v>
      </c>
      <c r="GB193" s="80">
        <f t="shared" si="549"/>
        <v>0.92712395232424782</v>
      </c>
      <c r="GC193" s="80">
        <f t="shared" si="550"/>
        <v>0.16794414813147718</v>
      </c>
      <c r="GD193" s="80">
        <f t="shared" si="551"/>
        <v>0.1321800235831386</v>
      </c>
      <c r="GE193" s="80">
        <f t="shared" si="552"/>
        <v>0.91011268117334942</v>
      </c>
      <c r="GF193" s="80">
        <f t="shared" si="553"/>
        <v>3.367706153429284E-2</v>
      </c>
      <c r="GG193" s="80">
        <f t="shared" si="554"/>
        <v>0.16355704112227348</v>
      </c>
      <c r="GH193" s="80">
        <f t="shared" si="555"/>
        <v>0.86781997641686137</v>
      </c>
      <c r="GI193" s="80">
        <f t="shared" si="556"/>
        <v>0.3299315079934888</v>
      </c>
      <c r="GJ193" s="80">
        <f t="shared" si="557"/>
        <v>-1.1919390726531762E-2</v>
      </c>
      <c r="GK193" s="80">
        <f t="shared" si="558"/>
        <v>2.5021021197352899E-2</v>
      </c>
      <c r="GL193" s="80">
        <f t="shared" si="559"/>
        <v>2.5021021197352899E-2</v>
      </c>
      <c r="GM193" s="80">
        <f t="shared" si="560"/>
        <v>0.13853601992492059</v>
      </c>
      <c r="GN193" s="80">
        <f t="shared" si="561"/>
        <v>4.7855026478399273E-2</v>
      </c>
      <c r="GO193" s="80">
        <f t="shared" si="562"/>
        <v>0.73237767510696949</v>
      </c>
      <c r="GP193" s="80">
        <f t="shared" si="563"/>
        <v>0.87299840220847458</v>
      </c>
      <c r="GQ193" s="80">
        <f t="shared" si="564"/>
        <v>4.7027571452694525E-2</v>
      </c>
      <c r="GR193" s="80">
        <f t="shared" si="565"/>
        <v>440.25412404281559</v>
      </c>
      <c r="GS193" s="80">
        <f t="shared" si="566"/>
        <v>11.759601506966382</v>
      </c>
      <c r="GT193" s="80">
        <f t="shared" si="567"/>
        <v>2.2878916033694092</v>
      </c>
      <c r="GU193" s="80">
        <f t="shared" si="568"/>
        <v>9.4089542188566931E-6</v>
      </c>
      <c r="GV193" s="80">
        <f t="shared" si="569"/>
        <v>1929.1037035499346</v>
      </c>
      <c r="GW193" s="80">
        <f t="shared" si="570"/>
        <v>-8.2954894703046924E-3</v>
      </c>
      <c r="GX193" s="184">
        <f t="shared" ca="1" si="571"/>
        <v>23.582460239370818</v>
      </c>
      <c r="GY193" s="81" t="e">
        <f>#REF!</f>
        <v>#REF!</v>
      </c>
      <c r="GZ193" s="81" t="e">
        <f>#REF!</f>
        <v>#REF!</v>
      </c>
      <c r="HA193" s="81">
        <f t="shared" si="572"/>
        <v>5.8671749896227876</v>
      </c>
      <c r="HB193" s="81">
        <f t="shared" si="573"/>
        <v>4.7595286485956976</v>
      </c>
      <c r="HC193" s="81" t="e">
        <f t="shared" si="574"/>
        <v>#REF!</v>
      </c>
      <c r="HD193" s="80">
        <f t="shared" si="575"/>
        <v>440.25412404281559</v>
      </c>
      <c r="HE193" s="80">
        <f t="shared" si="576"/>
        <v>11.759601506966382</v>
      </c>
      <c r="HF193" s="81">
        <f t="shared" si="577"/>
        <v>0.11255528344705112</v>
      </c>
      <c r="HG193" s="81"/>
      <c r="HH193" s="82">
        <f t="shared" si="578"/>
        <v>0.17065501978535219</v>
      </c>
      <c r="HI193" s="82">
        <f t="shared" si="579"/>
        <v>0.78023270158536873</v>
      </c>
      <c r="HJ193" s="82">
        <f t="shared" si="580"/>
        <v>4.7027571452694525E-2</v>
      </c>
      <c r="HK193" s="82">
        <f t="shared" si="581"/>
        <v>0</v>
      </c>
      <c r="HL193" s="82">
        <f t="shared" si="582"/>
        <v>3.1029257852132078E-2</v>
      </c>
      <c r="HM193" s="82">
        <f t="shared" si="583"/>
        <v>0</v>
      </c>
      <c r="HN193" s="82">
        <f t="shared" si="584"/>
        <v>0</v>
      </c>
      <c r="HO193" s="82">
        <f t="shared" si="585"/>
        <v>4.7655549915453177E-2</v>
      </c>
      <c r="HP193" s="82">
        <f t="shared" si="586"/>
        <v>0.13211908773784797</v>
      </c>
      <c r="HQ193" s="82">
        <f t="shared" si="587"/>
        <v>0.17946915913410896</v>
      </c>
      <c r="HR193" s="82">
        <f t="shared" si="588"/>
        <v>0.58245386384587372</v>
      </c>
      <c r="HS193" s="82">
        <f t="shared" si="589"/>
        <v>0.12739619277262085</v>
      </c>
      <c r="HT193" s="82">
        <f t="shared" si="590"/>
        <v>6.5621155079231802E-2</v>
      </c>
      <c r="HU193" s="82">
        <f t="shared" si="591"/>
        <v>1.4352871259599057E-2</v>
      </c>
      <c r="HV193" s="82">
        <f t="shared" si="592"/>
        <v>4.7027571452694525E-2</v>
      </c>
      <c r="HW193" s="82"/>
      <c r="HX193" s="186">
        <f t="shared" si="593"/>
        <v>-8.7842420395961024E-7</v>
      </c>
      <c r="HY193" s="186">
        <f t="shared" si="594"/>
        <v>1.671038829937714E-12</v>
      </c>
      <c r="HZ193" s="186">
        <f t="shared" si="595"/>
        <v>2.6926250656320938E-5</v>
      </c>
      <c r="IA193" s="186">
        <f t="shared" si="596"/>
        <v>7.4868171821308117E-9</v>
      </c>
      <c r="IB193" s="82">
        <f t="shared" si="597"/>
        <v>2.2878916033694092</v>
      </c>
      <c r="IC193" s="82" t="e">
        <f t="shared" ca="1" si="598"/>
        <v>#REF!</v>
      </c>
      <c r="ID193" s="82" t="e">
        <f ca="1">ID$8+ID$9*IE193+ID$10*#REF!+ID$11*EW193/(EW193+EU193)</f>
        <v>#REF!</v>
      </c>
      <c r="IE193" s="82" t="e">
        <f t="shared" ca="1" si="599"/>
        <v>#REF!</v>
      </c>
      <c r="IF193" s="82" t="e">
        <f ca="1">IF$8+IF$9*IE193+IF$10*#REF!+IF$11*(EW193/(EW193+EU193))</f>
        <v>#REF!</v>
      </c>
      <c r="IG193" s="82" t="e">
        <f t="shared" ca="1" si="600"/>
        <v>#REF!</v>
      </c>
      <c r="IH193" s="184">
        <f t="shared" si="601"/>
        <v>6.9353368693745338E-2</v>
      </c>
      <c r="II193" s="187">
        <f t="shared" si="602"/>
        <v>-25</v>
      </c>
      <c r="IJ193" s="187"/>
      <c r="IK193" s="82">
        <f t="shared" si="603"/>
        <v>2.0719552804051871</v>
      </c>
      <c r="IL193" s="187">
        <f t="shared" si="604"/>
        <v>1929.1037035499346</v>
      </c>
      <c r="IM193" s="186">
        <f t="shared" si="605"/>
        <v>1.2129727708191071E-5</v>
      </c>
    </row>
    <row r="194" spans="1:247" ht="14" x14ac:dyDescent="0.2">
      <c r="A194" s="189" t="s">
        <v>234</v>
      </c>
      <c r="F194" s="193">
        <v>49.952193986044534</v>
      </c>
      <c r="G194" s="193">
        <v>1.6748855939234604</v>
      </c>
      <c r="H194" s="193">
        <v>17.337603602553148</v>
      </c>
      <c r="I194" s="193">
        <v>8.4230034872756843</v>
      </c>
      <c r="J194" s="193">
        <v>0.16241314850166888</v>
      </c>
      <c r="K194" s="193">
        <v>4.5171156927026654</v>
      </c>
      <c r="L194" s="193">
        <v>10.658362870422019</v>
      </c>
      <c r="M194" s="193">
        <v>3.8370106333519272</v>
      </c>
      <c r="N194" s="193">
        <v>2.0301643562708609</v>
      </c>
      <c r="O194" s="193">
        <v>0.58874766331854955</v>
      </c>
      <c r="P194" s="193">
        <v>0.81849896563549951</v>
      </c>
      <c r="Q194" s="194">
        <v>1.5</v>
      </c>
      <c r="R194" s="176">
        <f t="shared" ca="1" si="411"/>
        <v>9.2993662098319323</v>
      </c>
      <c r="T194" s="4">
        <v>47.021500000000003</v>
      </c>
      <c r="U194" s="4">
        <v>1.4353</v>
      </c>
      <c r="V194" s="4">
        <v>5.8231000000000002</v>
      </c>
      <c r="W194" s="4">
        <v>6.5761000000000003</v>
      </c>
      <c r="X194" s="4">
        <v>7.3499999999999996E-2</v>
      </c>
      <c r="Y194" s="4">
        <v>13.9328</v>
      </c>
      <c r="Z194" s="4">
        <v>22.757400000000001</v>
      </c>
      <c r="AA194" s="4">
        <v>0.35399999999999998</v>
      </c>
      <c r="AB194" s="4">
        <v>1.47E-2</v>
      </c>
      <c r="AC194" s="4">
        <v>0.2722</v>
      </c>
      <c r="AE194" s="177">
        <f t="shared" ca="1" si="412"/>
        <v>1398.7627538747163</v>
      </c>
      <c r="AF194" s="178">
        <f t="shared" ca="1" si="413"/>
        <v>1125.6127538747164</v>
      </c>
      <c r="AG194" s="178">
        <f t="shared" ca="1" si="414"/>
        <v>5.1269993788687529</v>
      </c>
      <c r="AH194" s="175"/>
      <c r="AI194" s="179">
        <f t="shared" ca="1" si="415"/>
        <v>1432.2938366447042</v>
      </c>
      <c r="AJ194" s="179">
        <f t="shared" ca="1" si="416"/>
        <v>4.9834475880404367</v>
      </c>
      <c r="AK194" s="179"/>
      <c r="AL194" s="179">
        <f t="shared" si="417"/>
        <v>1405.0949054063128</v>
      </c>
      <c r="AM194" s="179">
        <f t="shared" si="418"/>
        <v>3.0623514299355334</v>
      </c>
      <c r="AN194" s="180"/>
      <c r="AO194" s="179">
        <f t="shared" ca="1" si="419"/>
        <v>1389.4529586478222</v>
      </c>
      <c r="AP194" s="179">
        <f t="shared" ca="1" si="420"/>
        <v>1116.3029586478224</v>
      </c>
      <c r="AQ194" s="179">
        <f t="shared" ca="1" si="421"/>
        <v>3.3528570526217267</v>
      </c>
      <c r="AR194" s="179"/>
      <c r="AS194" s="179">
        <f t="shared" ca="1" si="422"/>
        <v>1402.1421319482138</v>
      </c>
      <c r="AT194" s="179">
        <f t="shared" ca="1" si="423"/>
        <v>1128.9921319482137</v>
      </c>
      <c r="AU194" s="181">
        <f t="shared" ca="1" si="424"/>
        <v>3.8358267501011349</v>
      </c>
      <c r="AV194" s="80"/>
      <c r="AW194" s="181">
        <f t="shared" si="425"/>
        <v>1416.5644691267603</v>
      </c>
      <c r="AX194" s="181">
        <f t="shared" si="426"/>
        <v>1143.4144691267602</v>
      </c>
      <c r="AY194" s="181">
        <f t="shared" ca="1" si="427"/>
        <v>1432.2938366447042</v>
      </c>
      <c r="AZ194" s="181">
        <f t="shared" ca="1" si="428"/>
        <v>1159.1438366447042</v>
      </c>
      <c r="BA194" s="181">
        <f t="shared" ca="1" si="429"/>
        <v>4.9834475880404367</v>
      </c>
      <c r="BB194" s="181"/>
      <c r="BC194" s="181">
        <f t="shared" si="430"/>
        <v>1405.0949054063128</v>
      </c>
      <c r="BD194" s="181">
        <f t="shared" si="431"/>
        <v>3.0623514299355334</v>
      </c>
      <c r="BE194" s="181">
        <f t="shared" si="432"/>
        <v>1131.944905406313</v>
      </c>
      <c r="BF194" s="181"/>
      <c r="BG194" s="181">
        <f t="shared" ca="1" si="433"/>
        <v>5.3075642562651204</v>
      </c>
      <c r="BH194" s="181">
        <f t="shared" ca="1" si="434"/>
        <v>7.2242475513281637</v>
      </c>
      <c r="BI194" s="181">
        <f t="shared" ca="1" si="435"/>
        <v>1123.8815351953335</v>
      </c>
      <c r="BJ194" s="181">
        <f t="shared" ca="1" si="436"/>
        <v>1139.0039891228653</v>
      </c>
      <c r="BK194" s="181">
        <f t="shared" ca="1" si="437"/>
        <v>1139.0039891228653</v>
      </c>
      <c r="BL194" s="181"/>
      <c r="BM194" s="181">
        <f t="shared" si="438"/>
        <v>1128.5258110540649</v>
      </c>
      <c r="BN194" s="180"/>
      <c r="BO194" s="182">
        <f t="shared" ca="1" si="439"/>
        <v>0.7983772908103105</v>
      </c>
      <c r="BP194" s="182">
        <f t="shared" ca="1" si="440"/>
        <v>0.75828150693238427</v>
      </c>
      <c r="BQ194" s="182">
        <f t="shared" ca="1" si="441"/>
        <v>6.7320299451773397E-2</v>
      </c>
      <c r="BR194" s="182">
        <f t="shared" ca="1" si="442"/>
        <v>1.2500765201971966E-2</v>
      </c>
      <c r="BS194" s="182">
        <f t="shared" ca="1" si="443"/>
        <v>1.7727741481356828E-2</v>
      </c>
      <c r="BT194" s="182">
        <f t="shared" ca="1" si="444"/>
        <v>7.7145642348130913E-2</v>
      </c>
      <c r="BU194" s="182">
        <f t="shared" si="445"/>
        <v>0.32699407506955769</v>
      </c>
      <c r="BV194" s="181">
        <f t="shared" ca="1" si="446"/>
        <v>1.2599700304851751</v>
      </c>
      <c r="BW194" s="180"/>
      <c r="BX194" s="182">
        <f t="shared" si="447"/>
        <v>0.80516372858925989</v>
      </c>
      <c r="BY194" s="182">
        <f t="shared" si="448"/>
        <v>9.6570388372031246E-2</v>
      </c>
      <c r="BZ194" s="182">
        <f t="shared" si="449"/>
        <v>2.1616681080308248E-2</v>
      </c>
      <c r="CA194" s="182">
        <f t="shared" si="450"/>
        <v>2.6082733824824549E-2</v>
      </c>
      <c r="CB194" s="182">
        <f t="shared" si="451"/>
        <v>9.5743839591194577E-2</v>
      </c>
      <c r="CC194" s="182">
        <f t="shared" si="452"/>
        <v>4.0889649866483035E-3</v>
      </c>
      <c r="CD194" s="182">
        <f t="shared" si="453"/>
        <v>1.0492663364442667</v>
      </c>
      <c r="CE194" s="182">
        <f t="shared" si="454"/>
        <v>0.2531187045247969</v>
      </c>
      <c r="CF194" s="180"/>
      <c r="CG194" s="181">
        <f t="shared" ca="1" si="455"/>
        <v>2.8533378105953489</v>
      </c>
      <c r="CH194" s="181">
        <f t="shared" ca="1" si="456"/>
        <v>1.8450023243703306</v>
      </c>
      <c r="CI194" s="181">
        <f t="shared" ca="1" si="457"/>
        <v>9.5169276515894392</v>
      </c>
      <c r="CJ194" s="181">
        <f t="shared" ca="1" si="458"/>
        <v>1120.2357638988069</v>
      </c>
      <c r="CK194" s="183">
        <f t="shared" ca="1" si="459"/>
        <v>0.27058399072215467</v>
      </c>
      <c r="CL194" s="79"/>
      <c r="CM194" s="181">
        <f t="shared" si="460"/>
        <v>0.60427905164710571</v>
      </c>
      <c r="CN194" s="181">
        <f t="shared" si="461"/>
        <v>0.19578811146016312</v>
      </c>
      <c r="CO194" s="181">
        <f t="shared" ca="1" si="462"/>
        <v>665.83827124212678</v>
      </c>
      <c r="CP194" s="184"/>
      <c r="CQ194" s="80">
        <f t="shared" si="463"/>
        <v>0.83136849370042654</v>
      </c>
      <c r="CR194" s="80">
        <f t="shared" si="464"/>
        <v>2.0967836195880014E-2</v>
      </c>
      <c r="CS194" s="80">
        <f t="shared" si="465"/>
        <v>0.34008304356671959</v>
      </c>
      <c r="CT194" s="80">
        <f t="shared" si="466"/>
        <v>0.11723626357445445</v>
      </c>
      <c r="CU194" s="80">
        <f t="shared" si="467"/>
        <v>2.289524560375949E-3</v>
      </c>
      <c r="CV194" s="80">
        <f t="shared" si="468"/>
        <v>0.11207500155572754</v>
      </c>
      <c r="CW194" s="80">
        <f t="shared" si="469"/>
        <v>0.19006521112644345</v>
      </c>
      <c r="CX194" s="80">
        <f t="shared" si="470"/>
        <v>0.12381667416981995</v>
      </c>
      <c r="CY194" s="80">
        <f t="shared" si="471"/>
        <v>4.3105107568704851E-2</v>
      </c>
      <c r="CZ194" s="80">
        <f t="shared" si="472"/>
        <v>7.7467715185910039E-3</v>
      </c>
      <c r="DA194" s="80">
        <f t="shared" si="473"/>
        <v>1.153327131946567E-2</v>
      </c>
      <c r="DB194" s="80">
        <f t="shared" si="474"/>
        <v>1.8002871988566087</v>
      </c>
      <c r="DC194" s="80"/>
      <c r="DD194" s="80">
        <f t="shared" si="475"/>
        <v>0.4617977032933645</v>
      </c>
      <c r="DE194" s="80">
        <f t="shared" si="476"/>
        <v>1.1646939560086314E-2</v>
      </c>
      <c r="DF194" s="80">
        <f t="shared" si="477"/>
        <v>0.18890488350009477</v>
      </c>
      <c r="DG194" s="80">
        <f t="shared" si="478"/>
        <v>6.5120867186587272E-2</v>
      </c>
      <c r="DH194" s="80">
        <f t="shared" si="479"/>
        <v>1.271755174302224E-3</v>
      </c>
      <c r="DI194" s="80">
        <f t="shared" si="480"/>
        <v>6.225395682805953E-2</v>
      </c>
      <c r="DJ194" s="80">
        <f t="shared" si="481"/>
        <v>0.10557493895816007</v>
      </c>
      <c r="DK194" s="80">
        <f t="shared" si="482"/>
        <v>6.8776067645461181E-2</v>
      </c>
      <c r="DL194" s="80">
        <f t="shared" si="483"/>
        <v>2.3943461685491958E-2</v>
      </c>
      <c r="DM194" s="80">
        <f t="shared" si="484"/>
        <v>4.3030753779236463E-3</v>
      </c>
      <c r="DN194" s="80">
        <f t="shared" si="485"/>
        <v>6.4063507904686739E-3</v>
      </c>
      <c r="DO194" s="80">
        <f t="shared" si="486"/>
        <v>1.0000000000000002</v>
      </c>
      <c r="DP194" s="80">
        <f t="shared" si="487"/>
        <v>48.874616557586734</v>
      </c>
      <c r="DQ194" s="80">
        <f t="shared" si="488"/>
        <v>0.78259212473141904</v>
      </c>
      <c r="DR194" s="80">
        <f t="shared" si="489"/>
        <v>1.7968472235436687E-2</v>
      </c>
      <c r="DS194" s="80">
        <f t="shared" si="490"/>
        <v>5.7111052265081751E-2</v>
      </c>
      <c r="DT194" s="80">
        <f t="shared" si="491"/>
        <v>9.1529986192766796E-2</v>
      </c>
      <c r="DU194" s="80">
        <f t="shared" si="492"/>
        <v>1.0361233480176211E-3</v>
      </c>
      <c r="DV194" s="80">
        <f t="shared" si="493"/>
        <v>0.34568930439356499</v>
      </c>
      <c r="DW194" s="80">
        <f t="shared" si="494"/>
        <v>0.40582123992909802</v>
      </c>
      <c r="DX194" s="80">
        <f t="shared" si="495"/>
        <v>5.711621213025723E-3</v>
      </c>
      <c r="DY194" s="80">
        <f t="shared" si="496"/>
        <v>1.560575820629326E-4</v>
      </c>
      <c r="DZ194" s="80">
        <f t="shared" si="497"/>
        <v>1.7908106806527972E-3</v>
      </c>
      <c r="EA194" s="80">
        <f t="shared" si="498"/>
        <v>1.7094067925711265</v>
      </c>
      <c r="EB194" s="80"/>
      <c r="EC194" s="80">
        <f t="shared" si="499"/>
        <v>1.5651842494628381</v>
      </c>
      <c r="ED194" s="80">
        <f t="shared" si="500"/>
        <v>3.5936944470873373E-2</v>
      </c>
      <c r="EE194" s="80">
        <f t="shared" si="501"/>
        <v>0.17133315679524524</v>
      </c>
      <c r="EF194" s="80">
        <f t="shared" si="502"/>
        <v>9.1529986192766796E-2</v>
      </c>
      <c r="EG194" s="80">
        <f t="shared" si="503"/>
        <v>1.0361233480176211E-3</v>
      </c>
      <c r="EH194" s="80">
        <f t="shared" si="504"/>
        <v>0.34568930439356499</v>
      </c>
      <c r="EI194" s="80">
        <f t="shared" si="505"/>
        <v>0.40582123992909802</v>
      </c>
      <c r="EJ194" s="80">
        <f t="shared" si="506"/>
        <v>5.711621213025723E-3</v>
      </c>
      <c r="EK194" s="80">
        <f t="shared" si="507"/>
        <v>1.560575820629326E-4</v>
      </c>
      <c r="EL194" s="80">
        <f t="shared" si="508"/>
        <v>5.3724320419583915E-3</v>
      </c>
      <c r="EM194" s="80">
        <f t="shared" si="509"/>
        <v>2.627771115429451</v>
      </c>
      <c r="EN194" s="80">
        <f t="shared" si="510"/>
        <v>2.2833038862364665</v>
      </c>
      <c r="EO194" s="80"/>
      <c r="EP194" s="80">
        <f t="shared" si="511"/>
        <v>1.7868956397373026</v>
      </c>
      <c r="EQ194" s="80">
        <f t="shared" si="512"/>
        <v>4.1027482484904634E-2</v>
      </c>
      <c r="ER194" s="80">
        <f t="shared" si="513"/>
        <v>0.21310436026269741</v>
      </c>
      <c r="ES194" s="80">
        <f t="shared" si="514"/>
        <v>4.7699414905132798E-2</v>
      </c>
      <c r="ET194" s="80">
        <f t="shared" si="515"/>
        <v>0.26080377516783021</v>
      </c>
      <c r="EU194" s="80">
        <f t="shared" si="516"/>
        <v>0.20899077318111456</v>
      </c>
      <c r="EV194" s="80">
        <f t="shared" si="517"/>
        <v>2.3657844671489733E-3</v>
      </c>
      <c r="EW194" s="80">
        <f t="shared" si="518"/>
        <v>0.78931373215220779</v>
      </c>
      <c r="EX194" s="80">
        <f t="shared" si="519"/>
        <v>0.92661321424741105</v>
      </c>
      <c r="EY194" s="80">
        <f t="shared" si="520"/>
        <v>2.6082733824824549E-2</v>
      </c>
      <c r="EZ194" s="80">
        <f t="shared" si="521"/>
        <v>7.1265376720192064E-4</v>
      </c>
      <c r="FA194" s="80">
        <f t="shared" si="522"/>
        <v>8.177929973296607E-3</v>
      </c>
      <c r="FB194" s="80">
        <f t="shared" si="523"/>
        <v>4.0509837190032432</v>
      </c>
      <c r="FC194" s="80">
        <f t="shared" si="524"/>
        <v>0.10125478423928327</v>
      </c>
      <c r="FD194" s="80">
        <f t="shared" si="525"/>
        <v>0.15102618782912636</v>
      </c>
      <c r="FE194" s="80">
        <f t="shared" si="526"/>
        <v>2.6082733824824549E-2</v>
      </c>
      <c r="FF194" s="80">
        <f t="shared" si="527"/>
        <v>2.1616681080308248E-2</v>
      </c>
      <c r="FG194" s="80">
        <f t="shared" si="528"/>
        <v>9.5743839591194577E-2</v>
      </c>
      <c r="FH194" s="80">
        <f t="shared" si="529"/>
        <v>4.0889649866483035E-3</v>
      </c>
      <c r="FI194" s="184">
        <f t="shared" si="530"/>
        <v>0.80516372858925989</v>
      </c>
      <c r="FJ194" s="80">
        <f t="shared" si="531"/>
        <v>9.6570388372031246E-2</v>
      </c>
      <c r="FK194" s="80">
        <f t="shared" si="532"/>
        <v>1.0492663364442669</v>
      </c>
      <c r="FL194" s="80">
        <f t="shared" si="533"/>
        <v>0.80516372858925989</v>
      </c>
      <c r="FM194" s="80">
        <f t="shared" si="534"/>
        <v>2.2421860891152328</v>
      </c>
      <c r="FN194" s="80">
        <f t="shared" si="535"/>
        <v>-3.3953164145182888</v>
      </c>
      <c r="FO194" s="80">
        <f t="shared" si="536"/>
        <v>-3.3953164145182888</v>
      </c>
      <c r="FP194" s="80">
        <f t="shared" si="537"/>
        <v>0.48874616557586731</v>
      </c>
      <c r="FQ194" s="185">
        <f t="shared" ca="1" si="538"/>
        <v>1432.2938366447042</v>
      </c>
      <c r="FR194" s="185">
        <f t="shared" ca="1" si="539"/>
        <v>4.9834475880404367</v>
      </c>
      <c r="FS194" s="80">
        <f t="shared" ca="1" si="540"/>
        <v>0.14322938366447041</v>
      </c>
      <c r="FT194" s="184">
        <f t="shared" ca="1" si="541"/>
        <v>-1.126651740892392</v>
      </c>
      <c r="FU194" s="184">
        <f t="shared" ca="1" si="542"/>
        <v>5.681161360729817</v>
      </c>
      <c r="FV194" s="80">
        <f t="shared" si="543"/>
        <v>173.61716191256866</v>
      </c>
      <c r="FW194" s="80">
        <f t="shared" si="544"/>
        <v>3.9701064013410496E-2</v>
      </c>
      <c r="FX194" s="184">
        <f t="shared" si="545"/>
        <v>79.065428227098408</v>
      </c>
      <c r="FY194" s="184">
        <f t="shared" si="546"/>
        <v>313.19658324765015</v>
      </c>
      <c r="FZ194" s="184">
        <f t="shared" si="547"/>
        <v>1.6611494615586205E-3</v>
      </c>
      <c r="GA194" s="184">
        <f t="shared" si="548"/>
        <v>0.2531187045247969</v>
      </c>
      <c r="GB194" s="80">
        <f t="shared" si="549"/>
        <v>0.95506173253938453</v>
      </c>
      <c r="GC194" s="80">
        <f t="shared" si="550"/>
        <v>0.1981596116026173</v>
      </c>
      <c r="GD194" s="80">
        <f t="shared" si="551"/>
        <v>0.13421327071577466</v>
      </c>
      <c r="GE194" s="80">
        <f t="shared" si="552"/>
        <v>0.91127310260996253</v>
      </c>
      <c r="GF194" s="80">
        <f t="shared" si="553"/>
        <v>-1.4223381515923395E-2</v>
      </c>
      <c r="GG194" s="80">
        <f t="shared" si="554"/>
        <v>0.10773598894183128</v>
      </c>
      <c r="GH194" s="80">
        <f t="shared" si="555"/>
        <v>0.8657867292842254</v>
      </c>
      <c r="GI194" s="80">
        <f t="shared" si="556"/>
        <v>0.25257932215928003</v>
      </c>
      <c r="GJ194" s="80">
        <f t="shared" si="557"/>
        <v>-4.8414686862019241E-3</v>
      </c>
      <c r="GK194" s="80">
        <f t="shared" si="558"/>
        <v>1.3530927736549868E-2</v>
      </c>
      <c r="GL194" s="80">
        <f t="shared" si="559"/>
        <v>1.3530927736549868E-2</v>
      </c>
      <c r="GM194" s="80">
        <f t="shared" si="560"/>
        <v>9.420506120528141E-2</v>
      </c>
      <c r="GN194" s="80">
        <f t="shared" si="561"/>
        <v>3.1407339724065599E-2</v>
      </c>
      <c r="GO194" s="80">
        <f t="shared" si="562"/>
        <v>0.75790639242814217</v>
      </c>
      <c r="GP194" s="80">
        <f t="shared" si="563"/>
        <v>0.92661321424741105</v>
      </c>
      <c r="GQ194" s="80">
        <f t="shared" si="564"/>
        <v>2.6082733824824549E-2</v>
      </c>
      <c r="GR194" s="80">
        <f t="shared" si="565"/>
        <v>440.65753548921316</v>
      </c>
      <c r="GS194" s="80">
        <f t="shared" si="566"/>
        <v>11.712394550240166</v>
      </c>
      <c r="GT194" s="80">
        <f t="shared" si="567"/>
        <v>2.3397292245596035</v>
      </c>
      <c r="GU194" s="80">
        <f t="shared" si="568"/>
        <v>9.622136436001369E-6</v>
      </c>
      <c r="GV194" s="80">
        <f t="shared" si="569"/>
        <v>1980.3840789888698</v>
      </c>
      <c r="GW194" s="80">
        <f t="shared" si="570"/>
        <v>-8.4493206072632065E-3</v>
      </c>
      <c r="GX194" s="184">
        <f t="shared" ca="1" si="571"/>
        <v>22.491552651589441</v>
      </c>
      <c r="GY194" s="81" t="e">
        <f>#REF!</f>
        <v>#REF!</v>
      </c>
      <c r="GZ194" s="81" t="e">
        <f>#REF!</f>
        <v>#REF!</v>
      </c>
      <c r="HA194" s="81">
        <f t="shared" si="572"/>
        <v>5.8671749896227876</v>
      </c>
      <c r="HB194" s="81">
        <f t="shared" si="573"/>
        <v>4.7595286485956976</v>
      </c>
      <c r="HC194" s="81" t="e">
        <f t="shared" si="574"/>
        <v>#REF!</v>
      </c>
      <c r="HD194" s="80">
        <f t="shared" si="575"/>
        <v>440.65753548921316</v>
      </c>
      <c r="HE194" s="80">
        <f t="shared" si="576"/>
        <v>11.712394550240166</v>
      </c>
      <c r="HF194" s="81">
        <f t="shared" si="577"/>
        <v>0.33717449271304645</v>
      </c>
      <c r="HG194" s="81"/>
      <c r="HH194" s="82">
        <f t="shared" si="578"/>
        <v>0.11010177340898025</v>
      </c>
      <c r="HI194" s="82">
        <f t="shared" si="579"/>
        <v>0.78931373215220779</v>
      </c>
      <c r="HJ194" s="82">
        <f t="shared" si="580"/>
        <v>2.6082733824824549E-2</v>
      </c>
      <c r="HK194" s="82">
        <f t="shared" si="581"/>
        <v>0</v>
      </c>
      <c r="HL194" s="82">
        <f t="shared" si="582"/>
        <v>7.5172050414458721E-2</v>
      </c>
      <c r="HM194" s="82">
        <f t="shared" si="583"/>
        <v>0</v>
      </c>
      <c r="HN194" s="82">
        <f t="shared" si="584"/>
        <v>0</v>
      </c>
      <c r="HO194" s="82">
        <f t="shared" si="585"/>
        <v>4.7699414905132798E-2</v>
      </c>
      <c r="HP194" s="82">
        <f t="shared" si="586"/>
        <v>0.13793230984823868</v>
      </c>
      <c r="HQ194" s="82">
        <f t="shared" si="587"/>
        <v>0.12241480464613796</v>
      </c>
      <c r="HR194" s="82">
        <f t="shared" si="588"/>
        <v>0.62616480701088517</v>
      </c>
      <c r="HS194" s="82">
        <f t="shared" si="589"/>
        <v>8.7344046973828499E-2</v>
      </c>
      <c r="HT194" s="82">
        <f t="shared" si="590"/>
        <v>4.1513335652056359E-2</v>
      </c>
      <c r="HU194" s="82">
        <f t="shared" si="591"/>
        <v>5.7907162757080462E-3</v>
      </c>
      <c r="HV194" s="82">
        <f t="shared" si="592"/>
        <v>2.6082733824824549E-2</v>
      </c>
      <c r="HW194" s="82"/>
      <c r="HX194" s="186">
        <f t="shared" si="593"/>
        <v>-8.7671170643965564E-7</v>
      </c>
      <c r="HY194" s="186">
        <f t="shared" si="594"/>
        <v>1.7369902664972096E-12</v>
      </c>
      <c r="HZ194" s="186">
        <f t="shared" si="595"/>
        <v>2.6675909870623727E-5</v>
      </c>
      <c r="IA194" s="186">
        <f t="shared" si="596"/>
        <v>7.4804764762761436E-9</v>
      </c>
      <c r="IB194" s="82">
        <f t="shared" si="597"/>
        <v>2.3397292245596035</v>
      </c>
      <c r="IC194" s="82" t="e">
        <f t="shared" ca="1" si="598"/>
        <v>#REF!</v>
      </c>
      <c r="ID194" s="82" t="e">
        <f ca="1">ID$8+ID$9*IE194+ID$10*#REF!+ID$11*EW194/(EW194+EU194)</f>
        <v>#REF!</v>
      </c>
      <c r="IE194" s="82" t="e">
        <f t="shared" ca="1" si="599"/>
        <v>#REF!</v>
      </c>
      <c r="IF194" s="82" t="e">
        <f ca="1">IF$8+IF$9*IE194+IF$10*#REF!+IF$11*(EW194/(EW194+EU194))</f>
        <v>#REF!</v>
      </c>
      <c r="IG194" s="82" t="e">
        <f t="shared" ca="1" si="600"/>
        <v>#REF!</v>
      </c>
      <c r="IH194" s="184">
        <f t="shared" si="601"/>
        <v>3.9701064013410496E-2</v>
      </c>
      <c r="II194" s="187">
        <f t="shared" si="602"/>
        <v>-25</v>
      </c>
      <c r="IJ194" s="187"/>
      <c r="IK194" s="82">
        <f t="shared" si="603"/>
        <v>2.0693112187589517</v>
      </c>
      <c r="IL194" s="187">
        <f t="shared" si="604"/>
        <v>1980.3840789888698</v>
      </c>
      <c r="IM194" s="186">
        <f t="shared" si="605"/>
        <v>1.1845484751998175E-5</v>
      </c>
    </row>
    <row r="195" spans="1:247" ht="14" x14ac:dyDescent="0.2">
      <c r="A195" s="189" t="s">
        <v>234</v>
      </c>
      <c r="F195" s="193">
        <v>49.952193986044534</v>
      </c>
      <c r="G195" s="193">
        <v>1.6748855939234604</v>
      </c>
      <c r="H195" s="193">
        <v>17.337603602553148</v>
      </c>
      <c r="I195" s="193">
        <v>8.4230034872756843</v>
      </c>
      <c r="J195" s="193">
        <v>0.16241314850166888</v>
      </c>
      <c r="K195" s="193">
        <v>4.5171156927026654</v>
      </c>
      <c r="L195" s="193">
        <v>10.658362870422019</v>
      </c>
      <c r="M195" s="193">
        <v>3.8370106333519272</v>
      </c>
      <c r="N195" s="193">
        <v>2.0301643562708609</v>
      </c>
      <c r="O195" s="193">
        <v>0.58874766331854955</v>
      </c>
      <c r="P195" s="193">
        <v>0.81849896563549951</v>
      </c>
      <c r="Q195" s="194">
        <v>1.5</v>
      </c>
      <c r="R195" s="176">
        <f t="shared" ca="1" si="411"/>
        <v>8.9887864590246664</v>
      </c>
      <c r="T195" s="4">
        <v>45.226199999999999</v>
      </c>
      <c r="U195" s="4">
        <v>1.8516999999999999</v>
      </c>
      <c r="V195" s="4">
        <v>7.0563000000000002</v>
      </c>
      <c r="W195" s="4">
        <v>7.7351999999999999</v>
      </c>
      <c r="X195" s="4">
        <v>0.1353</v>
      </c>
      <c r="Y195" s="4">
        <v>12.798500000000001</v>
      </c>
      <c r="Z195" s="4">
        <v>22.770700000000001</v>
      </c>
      <c r="AA195" s="4">
        <v>0.33600000000000002</v>
      </c>
      <c r="AB195" s="4">
        <v>2.2100000000000002E-2</v>
      </c>
      <c r="AC195" s="4">
        <v>1.6400000000000001E-2</v>
      </c>
      <c r="AE195" s="177">
        <f t="shared" ca="1" si="412"/>
        <v>1397.0630796384528</v>
      </c>
      <c r="AF195" s="178">
        <f t="shared" ca="1" si="413"/>
        <v>1123.9130796384529</v>
      </c>
      <c r="AG195" s="178">
        <f t="shared" ca="1" si="414"/>
        <v>4.9676206715262978</v>
      </c>
      <c r="AH195" s="175"/>
      <c r="AI195" s="179">
        <f t="shared" ca="1" si="415"/>
        <v>1430.4006196705143</v>
      </c>
      <c r="AJ195" s="179">
        <f t="shared" ca="1" si="416"/>
        <v>4.6978794348959694</v>
      </c>
      <c r="AK195" s="179"/>
      <c r="AL195" s="179">
        <f t="shared" si="417"/>
        <v>1405.1652961566338</v>
      </c>
      <c r="AM195" s="179">
        <f t="shared" si="418"/>
        <v>2.866218134198165</v>
      </c>
      <c r="AN195" s="180"/>
      <c r="AO195" s="179">
        <f t="shared" ca="1" si="419"/>
        <v>1387.0534541078709</v>
      </c>
      <c r="AP195" s="179">
        <f t="shared" ca="1" si="420"/>
        <v>1113.9034541078709</v>
      </c>
      <c r="AQ195" s="179">
        <f t="shared" ca="1" si="421"/>
        <v>3.0544890396514228</v>
      </c>
      <c r="AR195" s="179"/>
      <c r="AS195" s="179">
        <f t="shared" ca="1" si="422"/>
        <v>1399.421222793045</v>
      </c>
      <c r="AT195" s="179">
        <f t="shared" ca="1" si="423"/>
        <v>1126.2712227930451</v>
      </c>
      <c r="AU195" s="181">
        <f t="shared" ca="1" si="424"/>
        <v>3.5233794965937202</v>
      </c>
      <c r="AV195" s="80"/>
      <c r="AW195" s="181">
        <f t="shared" si="425"/>
        <v>1415.4145126210644</v>
      </c>
      <c r="AX195" s="181">
        <f t="shared" si="426"/>
        <v>1142.2645126210646</v>
      </c>
      <c r="AY195" s="181">
        <f t="shared" ca="1" si="427"/>
        <v>1430.4006196705143</v>
      </c>
      <c r="AZ195" s="181">
        <f t="shared" ca="1" si="428"/>
        <v>1157.2506196705144</v>
      </c>
      <c r="BA195" s="181">
        <f t="shared" ca="1" si="429"/>
        <v>4.6978794348959694</v>
      </c>
      <c r="BB195" s="181"/>
      <c r="BC195" s="181">
        <f t="shared" si="430"/>
        <v>1405.1652961566338</v>
      </c>
      <c r="BD195" s="181">
        <f t="shared" si="431"/>
        <v>2.866218134198165</v>
      </c>
      <c r="BE195" s="181">
        <f t="shared" si="432"/>
        <v>1132.0152961566337</v>
      </c>
      <c r="BF195" s="181"/>
      <c r="BG195" s="181">
        <f t="shared" ca="1" si="433"/>
        <v>5.0968538387003637</v>
      </c>
      <c r="BH195" s="181">
        <f t="shared" ca="1" si="434"/>
        <v>7.2713820371546056</v>
      </c>
      <c r="BI195" s="181">
        <f t="shared" ca="1" si="435"/>
        <v>1121.5785741606906</v>
      </c>
      <c r="BJ195" s="181">
        <f t="shared" ca="1" si="436"/>
        <v>1136.5101126085124</v>
      </c>
      <c r="BK195" s="181">
        <f t="shared" ca="1" si="437"/>
        <v>1136.5101126085124</v>
      </c>
      <c r="BL195" s="181"/>
      <c r="BM195" s="181">
        <f t="shared" si="438"/>
        <v>1127.5284850872445</v>
      </c>
      <c r="BN195" s="180"/>
      <c r="BO195" s="182">
        <f t="shared" ca="1" si="439"/>
        <v>0.80245896808511263</v>
      </c>
      <c r="BP195" s="182">
        <f t="shared" ca="1" si="440"/>
        <v>0.76284179523104401</v>
      </c>
      <c r="BQ195" s="182">
        <f t="shared" ca="1" si="441"/>
        <v>7.3766271095055153E-2</v>
      </c>
      <c r="BR195" s="182">
        <f t="shared" ca="1" si="442"/>
        <v>1.3423828658764968E-2</v>
      </c>
      <c r="BS195" s="182">
        <f t="shared" ca="1" si="443"/>
        <v>1.7726927363701551E-2</v>
      </c>
      <c r="BT195" s="182">
        <f t="shared" ca="1" si="444"/>
        <v>7.458097304171854E-2</v>
      </c>
      <c r="BU195" s="182">
        <f t="shared" si="445"/>
        <v>0.32699407506955769</v>
      </c>
      <c r="BV195" s="181">
        <f t="shared" ca="1" si="446"/>
        <v>1.269333870459842</v>
      </c>
      <c r="BW195" s="180"/>
      <c r="BX195" s="182">
        <f t="shared" si="447"/>
        <v>0.7900512162676161</v>
      </c>
      <c r="BY195" s="182">
        <f t="shared" si="448"/>
        <v>9.5872133667898485E-2</v>
      </c>
      <c r="BZ195" s="182">
        <f t="shared" si="449"/>
        <v>3.2545647267601889E-2</v>
      </c>
      <c r="CA195" s="182">
        <f t="shared" si="450"/>
        <v>2.5034792798508128E-2</v>
      </c>
      <c r="CB195" s="182">
        <f t="shared" si="451"/>
        <v>0.11473135168986032</v>
      </c>
      <c r="CC195" s="182">
        <f t="shared" si="452"/>
        <v>2.4912883403881505E-4</v>
      </c>
      <c r="CD195" s="182">
        <f t="shared" si="453"/>
        <v>1.0584842705255237</v>
      </c>
      <c r="CE195" s="182">
        <f t="shared" si="454"/>
        <v>0.32412065496342624</v>
      </c>
      <c r="CF195" s="180"/>
      <c r="CG195" s="181">
        <f t="shared" ca="1" si="455"/>
        <v>3.7106151505563503</v>
      </c>
      <c r="CH195" s="181">
        <f t="shared" ca="1" si="456"/>
        <v>1.4790909051163403</v>
      </c>
      <c r="CI195" s="181">
        <f t="shared" ca="1" si="457"/>
        <v>11.049776493033889</v>
      </c>
      <c r="CJ195" s="181">
        <f t="shared" ca="1" si="458"/>
        <v>1086.668137947117</v>
      </c>
      <c r="CK195" s="183">
        <f t="shared" ca="1" si="459"/>
        <v>0.27015451001533164</v>
      </c>
      <c r="CL195" s="79"/>
      <c r="CM195" s="181">
        <f t="shared" si="460"/>
        <v>0.47978612417674621</v>
      </c>
      <c r="CN195" s="181">
        <f t="shared" si="461"/>
        <v>-1.9899726997526922E-2</v>
      </c>
      <c r="CO195" s="181">
        <f t="shared" ca="1" si="462"/>
        <v>590.80677611928536</v>
      </c>
      <c r="CP195" s="184"/>
      <c r="CQ195" s="80">
        <f t="shared" si="463"/>
        <v>0.83136849370042654</v>
      </c>
      <c r="CR195" s="80">
        <f t="shared" si="464"/>
        <v>2.0967836195880014E-2</v>
      </c>
      <c r="CS195" s="80">
        <f t="shared" si="465"/>
        <v>0.34008304356671959</v>
      </c>
      <c r="CT195" s="80">
        <f t="shared" si="466"/>
        <v>0.11723626357445445</v>
      </c>
      <c r="CU195" s="80">
        <f t="shared" si="467"/>
        <v>2.289524560375949E-3</v>
      </c>
      <c r="CV195" s="80">
        <f t="shared" si="468"/>
        <v>0.11207500155572754</v>
      </c>
      <c r="CW195" s="80">
        <f t="shared" si="469"/>
        <v>0.19006521112644345</v>
      </c>
      <c r="CX195" s="80">
        <f t="shared" si="470"/>
        <v>0.12381667416981995</v>
      </c>
      <c r="CY195" s="80">
        <f t="shared" si="471"/>
        <v>4.3105107568704851E-2</v>
      </c>
      <c r="CZ195" s="80">
        <f t="shared" si="472"/>
        <v>7.7467715185910039E-3</v>
      </c>
      <c r="DA195" s="80">
        <f t="shared" si="473"/>
        <v>1.153327131946567E-2</v>
      </c>
      <c r="DB195" s="80">
        <f t="shared" si="474"/>
        <v>1.8002871988566087</v>
      </c>
      <c r="DC195" s="80"/>
      <c r="DD195" s="80">
        <f t="shared" si="475"/>
        <v>0.4617977032933645</v>
      </c>
      <c r="DE195" s="80">
        <f t="shared" si="476"/>
        <v>1.1646939560086314E-2</v>
      </c>
      <c r="DF195" s="80">
        <f t="shared" si="477"/>
        <v>0.18890488350009477</v>
      </c>
      <c r="DG195" s="80">
        <f t="shared" si="478"/>
        <v>6.5120867186587272E-2</v>
      </c>
      <c r="DH195" s="80">
        <f t="shared" si="479"/>
        <v>1.271755174302224E-3</v>
      </c>
      <c r="DI195" s="80">
        <f t="shared" si="480"/>
        <v>6.225395682805953E-2</v>
      </c>
      <c r="DJ195" s="80">
        <f t="shared" si="481"/>
        <v>0.10557493895816007</v>
      </c>
      <c r="DK195" s="80">
        <f t="shared" si="482"/>
        <v>6.8776067645461181E-2</v>
      </c>
      <c r="DL195" s="80">
        <f t="shared" si="483"/>
        <v>2.3943461685491958E-2</v>
      </c>
      <c r="DM195" s="80">
        <f t="shared" si="484"/>
        <v>4.3030753779236463E-3</v>
      </c>
      <c r="DN195" s="80">
        <f t="shared" si="485"/>
        <v>6.4063507904686739E-3</v>
      </c>
      <c r="DO195" s="80">
        <f t="shared" si="486"/>
        <v>1.0000000000000002</v>
      </c>
      <c r="DP195" s="80">
        <f t="shared" si="487"/>
        <v>48.874616557586734</v>
      </c>
      <c r="DQ195" s="80">
        <f t="shared" si="488"/>
        <v>0.75271243902317242</v>
      </c>
      <c r="DR195" s="80">
        <f t="shared" si="489"/>
        <v>2.3181369775209442E-2</v>
      </c>
      <c r="DS195" s="80">
        <f t="shared" si="490"/>
        <v>6.9205872833730545E-2</v>
      </c>
      <c r="DT195" s="80">
        <f t="shared" si="491"/>
        <v>0.10766301443078567</v>
      </c>
      <c r="DU195" s="80">
        <f t="shared" si="492"/>
        <v>1.9073127753303964E-3</v>
      </c>
      <c r="DV195" s="80">
        <f t="shared" si="493"/>
        <v>0.3175459751292663</v>
      </c>
      <c r="DW195" s="80">
        <f t="shared" si="494"/>
        <v>0.40605841212324401</v>
      </c>
      <c r="DX195" s="80">
        <f t="shared" si="495"/>
        <v>5.4211997954142456E-3</v>
      </c>
      <c r="DY195" s="80">
        <f t="shared" si="496"/>
        <v>2.346171811966538E-4</v>
      </c>
      <c r="DZ195" s="80">
        <f t="shared" si="497"/>
        <v>1.0789601455806715E-4</v>
      </c>
      <c r="EA195" s="80">
        <f t="shared" si="498"/>
        <v>1.6840381090819077</v>
      </c>
      <c r="EB195" s="80"/>
      <c r="EC195" s="80">
        <f t="shared" si="499"/>
        <v>1.5054248780463448</v>
      </c>
      <c r="ED195" s="80">
        <f t="shared" si="500"/>
        <v>4.6362739550418884E-2</v>
      </c>
      <c r="EE195" s="80">
        <f t="shared" si="501"/>
        <v>0.20761761850119165</v>
      </c>
      <c r="EF195" s="80">
        <f t="shared" si="502"/>
        <v>0.10766301443078567</v>
      </c>
      <c r="EG195" s="80">
        <f t="shared" si="503"/>
        <v>1.9073127753303964E-3</v>
      </c>
      <c r="EH195" s="80">
        <f t="shared" si="504"/>
        <v>0.3175459751292663</v>
      </c>
      <c r="EI195" s="80">
        <f t="shared" si="505"/>
        <v>0.40605841212324401</v>
      </c>
      <c r="EJ195" s="80">
        <f t="shared" si="506"/>
        <v>5.4211997954142456E-3</v>
      </c>
      <c r="EK195" s="80">
        <f t="shared" si="507"/>
        <v>2.346171811966538E-4</v>
      </c>
      <c r="EL195" s="80">
        <f t="shared" si="508"/>
        <v>3.2368804367420144E-4</v>
      </c>
      <c r="EM195" s="80">
        <f t="shared" si="509"/>
        <v>2.5985594555768667</v>
      </c>
      <c r="EN195" s="80">
        <f t="shared" si="510"/>
        <v>2.3089716062194277</v>
      </c>
      <c r="EO195" s="80"/>
      <c r="EP195" s="80">
        <f t="shared" si="511"/>
        <v>1.7379916493526775</v>
      </c>
      <c r="EQ195" s="80">
        <f t="shared" si="512"/>
        <v>5.3525124604231838E-2</v>
      </c>
      <c r="ER195" s="80">
        <f t="shared" si="513"/>
        <v>0.26200835064732253</v>
      </c>
      <c r="ES195" s="80">
        <f t="shared" si="514"/>
        <v>5.7580440066110017E-2</v>
      </c>
      <c r="ET195" s="80">
        <f t="shared" si="515"/>
        <v>0.31958879071343255</v>
      </c>
      <c r="EU195" s="80">
        <f t="shared" si="516"/>
        <v>0.24859084336067661</v>
      </c>
      <c r="EV195" s="80">
        <f t="shared" si="517"/>
        <v>4.40393104241746E-3</v>
      </c>
      <c r="EW195" s="80">
        <f t="shared" si="518"/>
        <v>0.73320464024273646</v>
      </c>
      <c r="EX195" s="80">
        <f t="shared" si="519"/>
        <v>0.93757734405911708</v>
      </c>
      <c r="EY195" s="80">
        <f t="shared" si="520"/>
        <v>2.5034792798508128E-2</v>
      </c>
      <c r="EZ195" s="80">
        <f t="shared" si="521"/>
        <v>1.0834488194286244E-3</v>
      </c>
      <c r="FA195" s="80">
        <f t="shared" si="522"/>
        <v>4.9825766807763011E-4</v>
      </c>
      <c r="FB195" s="80">
        <f t="shared" si="523"/>
        <v>4.0614988226613029</v>
      </c>
      <c r="FC195" s="80">
        <f t="shared" si="524"/>
        <v>0.12191419650317932</v>
      </c>
      <c r="FD195" s="80">
        <f t="shared" si="525"/>
        <v>0.18170284029580763</v>
      </c>
      <c r="FE195" s="80">
        <f t="shared" si="526"/>
        <v>2.5034792798508128E-2</v>
      </c>
      <c r="FF195" s="80">
        <f t="shared" si="527"/>
        <v>3.2545647267601889E-2</v>
      </c>
      <c r="FG195" s="80">
        <f t="shared" si="528"/>
        <v>0.11473135168986032</v>
      </c>
      <c r="FH195" s="80">
        <f t="shared" si="529"/>
        <v>2.4912883403881505E-4</v>
      </c>
      <c r="FI195" s="184">
        <f t="shared" si="530"/>
        <v>0.7900512162676161</v>
      </c>
      <c r="FJ195" s="80">
        <f t="shared" si="531"/>
        <v>9.5872133667898485E-2</v>
      </c>
      <c r="FK195" s="80">
        <f t="shared" si="532"/>
        <v>1.0584842705255237</v>
      </c>
      <c r="FL195" s="80">
        <f t="shared" si="533"/>
        <v>0.79005121626761599</v>
      </c>
      <c r="FM195" s="80">
        <f t="shared" si="534"/>
        <v>2.2011791022540432</v>
      </c>
      <c r="FN195" s="80">
        <f t="shared" si="535"/>
        <v>-3.4173755291680386</v>
      </c>
      <c r="FO195" s="80">
        <f t="shared" si="536"/>
        <v>-3.4173755291680386</v>
      </c>
      <c r="FP195" s="80">
        <f t="shared" si="537"/>
        <v>0.48874616557586731</v>
      </c>
      <c r="FQ195" s="185">
        <f t="shared" ca="1" si="538"/>
        <v>1430.4006196705143</v>
      </c>
      <c r="FR195" s="185">
        <f t="shared" ca="1" si="539"/>
        <v>4.6978794348959694</v>
      </c>
      <c r="FS195" s="80">
        <f t="shared" ca="1" si="540"/>
        <v>0.14304006196705144</v>
      </c>
      <c r="FT195" s="184">
        <f t="shared" ca="1" si="541"/>
        <v>-0.91885801501620812</v>
      </c>
      <c r="FU195" s="184">
        <f t="shared" ca="1" si="542"/>
        <v>5.6832072730121057</v>
      </c>
      <c r="FV195" s="80">
        <f t="shared" si="543"/>
        <v>173.64807961268514</v>
      </c>
      <c r="FW195" s="80">
        <f t="shared" si="544"/>
        <v>3.0020024178478343E-2</v>
      </c>
      <c r="FX195" s="184">
        <f t="shared" si="545"/>
        <v>74.679976888028492</v>
      </c>
      <c r="FY195" s="184">
        <f t="shared" si="546"/>
        <v>313.15141273866965</v>
      </c>
      <c r="FZ195" s="184">
        <f t="shared" si="547"/>
        <v>1.6611494615586205E-3</v>
      </c>
      <c r="GA195" s="184">
        <f t="shared" si="548"/>
        <v>0.32412065496342624</v>
      </c>
      <c r="GB195" s="80">
        <f t="shared" si="549"/>
        <v>0.96701606790004269</v>
      </c>
      <c r="GC195" s="80">
        <f t="shared" si="550"/>
        <v>0.23351801884159881</v>
      </c>
      <c r="GD195" s="80">
        <f t="shared" si="551"/>
        <v>0.13581588898149599</v>
      </c>
      <c r="GE195" s="80">
        <f t="shared" si="552"/>
        <v>0.88889443532965817</v>
      </c>
      <c r="GF195" s="80">
        <f t="shared" si="553"/>
        <v>-2.9013148229424468E-2</v>
      </c>
      <c r="GG195" s="80">
        <f t="shared" si="554"/>
        <v>0.1266766468574973</v>
      </c>
      <c r="GH195" s="80">
        <f t="shared" si="555"/>
        <v>0.86418411101850401</v>
      </c>
      <c r="GI195" s="80">
        <f t="shared" si="556"/>
        <v>0.25476167691711882</v>
      </c>
      <c r="GJ195" s="80">
        <f t="shared" si="557"/>
        <v>-4.178293918597962E-3</v>
      </c>
      <c r="GK195" s="80">
        <f t="shared" si="558"/>
        <v>1.163360992380282E-2</v>
      </c>
      <c r="GL195" s="80">
        <f t="shared" si="559"/>
        <v>1.163360992380282E-2</v>
      </c>
      <c r="GM195" s="80">
        <f t="shared" si="560"/>
        <v>0.11504303693369448</v>
      </c>
      <c r="GN195" s="80">
        <f t="shared" si="561"/>
        <v>2.1350322176154492E-2</v>
      </c>
      <c r="GO195" s="80">
        <f t="shared" si="562"/>
        <v>0.71185431806658195</v>
      </c>
      <c r="GP195" s="80">
        <f t="shared" si="563"/>
        <v>0.93757734405911708</v>
      </c>
      <c r="GQ195" s="80">
        <f t="shared" si="564"/>
        <v>2.5034792798508128E-2</v>
      </c>
      <c r="GR195" s="80">
        <f t="shared" si="565"/>
        <v>441.17996517293034</v>
      </c>
      <c r="GS195" s="80">
        <f t="shared" si="566"/>
        <v>11.681152355247557</v>
      </c>
      <c r="GT195" s="80">
        <f t="shared" si="567"/>
        <v>2.4078738911295812</v>
      </c>
      <c r="GU195" s="80">
        <f t="shared" si="568"/>
        <v>9.9023813772704008E-6</v>
      </c>
      <c r="GV195" s="80">
        <f t="shared" si="569"/>
        <v>2043.2419189185055</v>
      </c>
      <c r="GW195" s="80">
        <f t="shared" si="570"/>
        <v>-8.6721216164897079E-3</v>
      </c>
      <c r="GX195" s="184">
        <f t="shared" ca="1" si="571"/>
        <v>24.024401493033878</v>
      </c>
      <c r="GY195" s="81" t="e">
        <f>#REF!</f>
        <v>#REF!</v>
      </c>
      <c r="GZ195" s="81" t="e">
        <f>#REF!</f>
        <v>#REF!</v>
      </c>
      <c r="HA195" s="81">
        <f t="shared" si="572"/>
        <v>5.8671749896227876</v>
      </c>
      <c r="HB195" s="81">
        <f t="shared" si="573"/>
        <v>4.7595286485956976</v>
      </c>
      <c r="HC195" s="81" t="e">
        <f t="shared" si="574"/>
        <v>#REF!</v>
      </c>
      <c r="HD195" s="80">
        <f t="shared" si="575"/>
        <v>441.17996517293034</v>
      </c>
      <c r="HE195" s="80">
        <f t="shared" si="576"/>
        <v>11.681152355247557</v>
      </c>
      <c r="HF195" s="81">
        <f t="shared" si="577"/>
        <v>0.1478746415165233</v>
      </c>
      <c r="HG195" s="81"/>
      <c r="HH195" s="82">
        <f t="shared" si="578"/>
        <v>0.13108057789991476</v>
      </c>
      <c r="HI195" s="82">
        <f t="shared" si="579"/>
        <v>0.73320464024273646</v>
      </c>
      <c r="HJ195" s="82">
        <f t="shared" si="580"/>
        <v>2.5034792798508128E-2</v>
      </c>
      <c r="HK195" s="82">
        <f t="shared" si="581"/>
        <v>0</v>
      </c>
      <c r="HL195" s="82">
        <f t="shared" si="582"/>
        <v>9.6879403704671185E-2</v>
      </c>
      <c r="HM195" s="82">
        <f t="shared" si="583"/>
        <v>0</v>
      </c>
      <c r="HN195" s="82">
        <f t="shared" si="584"/>
        <v>0</v>
      </c>
      <c r="HO195" s="82">
        <f t="shared" si="585"/>
        <v>5.7580440066110017E-2</v>
      </c>
      <c r="HP195" s="82">
        <f t="shared" si="586"/>
        <v>0.16512894694265132</v>
      </c>
      <c r="HQ195" s="82">
        <f t="shared" si="587"/>
        <v>0.15166356562432814</v>
      </c>
      <c r="HR195" s="82">
        <f t="shared" si="588"/>
        <v>0.57310979104572357</v>
      </c>
      <c r="HS195" s="82">
        <f t="shared" si="589"/>
        <v>0.10245920236607101</v>
      </c>
      <c r="HT195" s="82">
        <f t="shared" si="590"/>
        <v>3.1717486507127766E-2</v>
      </c>
      <c r="HU195" s="82">
        <f t="shared" si="591"/>
        <v>5.6703766352469475E-3</v>
      </c>
      <c r="HV195" s="82">
        <f t="shared" si="592"/>
        <v>2.5034792798508128E-2</v>
      </c>
      <c r="HW195" s="82"/>
      <c r="HX195" s="186">
        <f t="shared" si="593"/>
        <v>-8.7966053767777048E-7</v>
      </c>
      <c r="HY195" s="186">
        <f t="shared" si="594"/>
        <v>1.7683615846511117E-12</v>
      </c>
      <c r="HZ195" s="186">
        <f t="shared" si="595"/>
        <v>2.6494386841846771E-5</v>
      </c>
      <c r="IA195" s="186">
        <f t="shared" si="596"/>
        <v>7.3479240875669556E-9</v>
      </c>
      <c r="IB195" s="82">
        <f t="shared" si="597"/>
        <v>2.4078738911295812</v>
      </c>
      <c r="IC195" s="82" t="e">
        <f t="shared" ca="1" si="598"/>
        <v>#REF!</v>
      </c>
      <c r="ID195" s="82" t="e">
        <f ca="1">ID$8+ID$9*IE195+ID$10*#REF!+ID$11*EW195/(EW195+EU195)</f>
        <v>#REF!</v>
      </c>
      <c r="IE195" s="82" t="e">
        <f t="shared" ca="1" si="599"/>
        <v>#REF!</v>
      </c>
      <c r="IF195" s="82" t="e">
        <f ca="1">IF$8+IF$9*IE195+IF$10*#REF!+IF$11*(EW195/(EW195+EU195))</f>
        <v>#REF!</v>
      </c>
      <c r="IG195" s="82" t="e">
        <f t="shared" ca="1" si="600"/>
        <v>#REF!</v>
      </c>
      <c r="IH195" s="184">
        <f t="shared" si="601"/>
        <v>3.0020024178478343E-2</v>
      </c>
      <c r="II195" s="187">
        <f t="shared" si="602"/>
        <v>-25</v>
      </c>
      <c r="IJ195" s="187"/>
      <c r="IK195" s="82">
        <f t="shared" si="603"/>
        <v>2.0675613434174158</v>
      </c>
      <c r="IL195" s="187">
        <f t="shared" si="604"/>
        <v>2043.2419189185055</v>
      </c>
      <c r="IM195" s="186">
        <f t="shared" si="605"/>
        <v>1.147182483030613E-5</v>
      </c>
    </row>
    <row r="196" spans="1:247" ht="14" x14ac:dyDescent="0.2">
      <c r="A196" s="189" t="s">
        <v>234</v>
      </c>
      <c r="F196" s="193">
        <v>49.952193986044534</v>
      </c>
      <c r="G196" s="193">
        <v>1.6748855939234604</v>
      </c>
      <c r="H196" s="193">
        <v>17.337603602553148</v>
      </c>
      <c r="I196" s="193">
        <v>8.4230034872756843</v>
      </c>
      <c r="J196" s="193">
        <v>0.16241314850166888</v>
      </c>
      <c r="K196" s="193">
        <v>4.5171156927026654</v>
      </c>
      <c r="L196" s="193">
        <v>10.658362870422019</v>
      </c>
      <c r="M196" s="193">
        <v>3.8370106333519272</v>
      </c>
      <c r="N196" s="193">
        <v>2.0301643562708609</v>
      </c>
      <c r="O196" s="193">
        <v>0.58874766331854955</v>
      </c>
      <c r="P196" s="193">
        <v>0.81849896563549951</v>
      </c>
      <c r="Q196" s="194">
        <v>1.5</v>
      </c>
      <c r="R196" s="176">
        <f t="shared" ca="1" si="411"/>
        <v>8.3748014930834476</v>
      </c>
      <c r="T196" s="4">
        <v>45.8977</v>
      </c>
      <c r="U196" s="4">
        <v>1.7585</v>
      </c>
      <c r="V196" s="4">
        <v>6.6862000000000004</v>
      </c>
      <c r="W196" s="4">
        <v>7.4292999999999996</v>
      </c>
      <c r="X196" s="4">
        <v>0.1021</v>
      </c>
      <c r="Y196" s="4">
        <v>12.9709</v>
      </c>
      <c r="Z196" s="4">
        <v>23.032499999999999</v>
      </c>
      <c r="AA196" s="4">
        <v>0.3155</v>
      </c>
      <c r="AB196" s="4">
        <v>0</v>
      </c>
      <c r="AC196" s="4">
        <v>1.6400000000000001E-2</v>
      </c>
      <c r="AE196" s="177">
        <f t="shared" ca="1" si="412"/>
        <v>1388.3182263689926</v>
      </c>
      <c r="AF196" s="178">
        <f t="shared" ca="1" si="413"/>
        <v>1115.1682263689927</v>
      </c>
      <c r="AG196" s="178">
        <f t="shared" ca="1" si="414"/>
        <v>4.4469235675846051</v>
      </c>
      <c r="AH196" s="175"/>
      <c r="AI196" s="179">
        <f t="shared" ca="1" si="415"/>
        <v>1425.3849512750548</v>
      </c>
      <c r="AJ196" s="179">
        <f t="shared" ca="1" si="416"/>
        <v>4.1556390145182105</v>
      </c>
      <c r="AK196" s="179"/>
      <c r="AL196" s="179">
        <f t="shared" si="417"/>
        <v>1400.9377898998248</v>
      </c>
      <c r="AM196" s="179">
        <f t="shared" si="418"/>
        <v>2.4707407194669044</v>
      </c>
      <c r="AN196" s="180"/>
      <c r="AO196" s="179">
        <f t="shared" ca="1" si="419"/>
        <v>1377.5015782920277</v>
      </c>
      <c r="AP196" s="179">
        <f t="shared" ca="1" si="420"/>
        <v>1104.3515782920276</v>
      </c>
      <c r="AQ196" s="179">
        <f t="shared" ca="1" si="421"/>
        <v>2.3520982913739745</v>
      </c>
      <c r="AR196" s="179"/>
      <c r="AS196" s="179">
        <f t="shared" ca="1" si="422"/>
        <v>1394.9486978248017</v>
      </c>
      <c r="AT196" s="179">
        <f t="shared" ca="1" si="423"/>
        <v>1121.7986978248018</v>
      </c>
      <c r="AU196" s="181">
        <f t="shared" ca="1" si="424"/>
        <v>3.0092489601473877</v>
      </c>
      <c r="AV196" s="80"/>
      <c r="AW196" s="181">
        <f t="shared" si="425"/>
        <v>1410.950531736466</v>
      </c>
      <c r="AX196" s="181">
        <f t="shared" si="426"/>
        <v>1137.8005317364659</v>
      </c>
      <c r="AY196" s="181">
        <f t="shared" ca="1" si="427"/>
        <v>1425.3849512750548</v>
      </c>
      <c r="AZ196" s="181">
        <f t="shared" ca="1" si="428"/>
        <v>1152.2349512750548</v>
      </c>
      <c r="BA196" s="181">
        <f t="shared" ca="1" si="429"/>
        <v>4.1556390145182105</v>
      </c>
      <c r="BB196" s="181"/>
      <c r="BC196" s="181">
        <f t="shared" si="430"/>
        <v>1400.9377898998248</v>
      </c>
      <c r="BD196" s="181">
        <f t="shared" si="431"/>
        <v>2.4707407194669044</v>
      </c>
      <c r="BE196" s="181">
        <f t="shared" si="432"/>
        <v>1127.7877898998249</v>
      </c>
      <c r="BF196" s="181"/>
      <c r="BG196" s="181">
        <f t="shared" ca="1" si="433"/>
        <v>4.5765105039156779</v>
      </c>
      <c r="BH196" s="181">
        <f t="shared" ca="1" si="434"/>
        <v>6.9815793564414879</v>
      </c>
      <c r="BI196" s="181">
        <f t="shared" ca="1" si="435"/>
        <v>1112.8552563555559</v>
      </c>
      <c r="BJ196" s="181">
        <f t="shared" ca="1" si="436"/>
        <v>1131.779377279584</v>
      </c>
      <c r="BK196" s="181">
        <f t="shared" ca="1" si="437"/>
        <v>1131.779377279584</v>
      </c>
      <c r="BL196" s="181"/>
      <c r="BM196" s="181">
        <f t="shared" si="438"/>
        <v>1125.5218161309135</v>
      </c>
      <c r="BN196" s="180"/>
      <c r="BO196" s="182">
        <f t="shared" ca="1" si="439"/>
        <v>0.82702148537353892</v>
      </c>
      <c r="BP196" s="182">
        <f t="shared" ca="1" si="440"/>
        <v>0.78042467207711719</v>
      </c>
      <c r="BQ196" s="182">
        <f t="shared" ca="1" si="441"/>
        <v>6.9052568567361916E-2</v>
      </c>
      <c r="BR196" s="182">
        <f t="shared" ca="1" si="442"/>
        <v>1.2325838663659923E-2</v>
      </c>
      <c r="BS196" s="182">
        <f t="shared" ca="1" si="443"/>
        <v>1.7725418271515136E-2</v>
      </c>
      <c r="BT196" s="182">
        <f t="shared" ca="1" si="444"/>
        <v>7.7660612264283113E-2</v>
      </c>
      <c r="BU196" s="182">
        <f t="shared" si="445"/>
        <v>0.32699407506955769</v>
      </c>
      <c r="BV196" s="181">
        <f t="shared" ca="1" si="446"/>
        <v>1.2841831849134948</v>
      </c>
      <c r="BW196" s="180"/>
      <c r="BX196" s="182">
        <f t="shared" si="447"/>
        <v>0.804490436539262</v>
      </c>
      <c r="BY196" s="182">
        <f t="shared" si="448"/>
        <v>8.6272025559153698E-2</v>
      </c>
      <c r="BZ196" s="182">
        <f t="shared" si="449"/>
        <v>3.3113668950937772E-2</v>
      </c>
      <c r="CA196" s="182">
        <f t="shared" si="450"/>
        <v>2.3392291936904046E-2</v>
      </c>
      <c r="CB196" s="182">
        <f t="shared" si="451"/>
        <v>0.10586218650922227</v>
      </c>
      <c r="CC196" s="182">
        <f t="shared" si="452"/>
        <v>2.4790922249600782E-4</v>
      </c>
      <c r="CD196" s="182">
        <f t="shared" si="453"/>
        <v>1.0533785187179758</v>
      </c>
      <c r="CE196" s="182">
        <f t="shared" si="454"/>
        <v>0.30716520488876459</v>
      </c>
      <c r="CF196" s="180"/>
      <c r="CG196" s="181">
        <f t="shared" ca="1" si="455"/>
        <v>3.1323397073438173</v>
      </c>
      <c r="CH196" s="181">
        <f t="shared" ca="1" si="456"/>
        <v>1.6205991028654232</v>
      </c>
      <c r="CI196" s="181">
        <f t="shared" ca="1" si="457"/>
        <v>10.118988490799122</v>
      </c>
      <c r="CJ196" s="181">
        <f t="shared" ca="1" si="458"/>
        <v>1081.9272037776686</v>
      </c>
      <c r="CK196" s="183">
        <f t="shared" ca="1" si="459"/>
        <v>0.26901449883112161</v>
      </c>
      <c r="CL196" s="79"/>
      <c r="CM196" s="181">
        <f t="shared" si="460"/>
        <v>0.19977173330119741</v>
      </c>
      <c r="CN196" s="181">
        <f t="shared" si="461"/>
        <v>-0.29400617067976154</v>
      </c>
      <c r="CO196" s="181">
        <f t="shared" ca="1" si="462"/>
        <v>573.10354014670554</v>
      </c>
      <c r="CP196" s="184"/>
      <c r="CQ196" s="80">
        <f t="shared" si="463"/>
        <v>0.83136849370042654</v>
      </c>
      <c r="CR196" s="80">
        <f t="shared" si="464"/>
        <v>2.0967836195880014E-2</v>
      </c>
      <c r="CS196" s="80">
        <f t="shared" si="465"/>
        <v>0.34008304356671959</v>
      </c>
      <c r="CT196" s="80">
        <f t="shared" si="466"/>
        <v>0.11723626357445445</v>
      </c>
      <c r="CU196" s="80">
        <f t="shared" si="467"/>
        <v>2.289524560375949E-3</v>
      </c>
      <c r="CV196" s="80">
        <f t="shared" si="468"/>
        <v>0.11207500155572754</v>
      </c>
      <c r="CW196" s="80">
        <f t="shared" si="469"/>
        <v>0.19006521112644345</v>
      </c>
      <c r="CX196" s="80">
        <f t="shared" si="470"/>
        <v>0.12381667416981995</v>
      </c>
      <c r="CY196" s="80">
        <f t="shared" si="471"/>
        <v>4.3105107568704851E-2</v>
      </c>
      <c r="CZ196" s="80">
        <f t="shared" si="472"/>
        <v>7.7467715185910039E-3</v>
      </c>
      <c r="DA196" s="80">
        <f t="shared" si="473"/>
        <v>1.153327131946567E-2</v>
      </c>
      <c r="DB196" s="80">
        <f t="shared" si="474"/>
        <v>1.8002871988566087</v>
      </c>
      <c r="DC196" s="80"/>
      <c r="DD196" s="80">
        <f t="shared" si="475"/>
        <v>0.4617977032933645</v>
      </c>
      <c r="DE196" s="80">
        <f t="shared" si="476"/>
        <v>1.1646939560086314E-2</v>
      </c>
      <c r="DF196" s="80">
        <f t="shared" si="477"/>
        <v>0.18890488350009477</v>
      </c>
      <c r="DG196" s="80">
        <f t="shared" si="478"/>
        <v>6.5120867186587272E-2</v>
      </c>
      <c r="DH196" s="80">
        <f t="shared" si="479"/>
        <v>1.271755174302224E-3</v>
      </c>
      <c r="DI196" s="80">
        <f t="shared" si="480"/>
        <v>6.225395682805953E-2</v>
      </c>
      <c r="DJ196" s="80">
        <f t="shared" si="481"/>
        <v>0.10557493895816007</v>
      </c>
      <c r="DK196" s="80">
        <f t="shared" si="482"/>
        <v>6.8776067645461181E-2</v>
      </c>
      <c r="DL196" s="80">
        <f t="shared" si="483"/>
        <v>2.3943461685491958E-2</v>
      </c>
      <c r="DM196" s="80">
        <f t="shared" si="484"/>
        <v>4.3030753779236463E-3</v>
      </c>
      <c r="DN196" s="80">
        <f t="shared" si="485"/>
        <v>6.4063507904686739E-3</v>
      </c>
      <c r="DO196" s="80">
        <f t="shared" si="486"/>
        <v>1.0000000000000002</v>
      </c>
      <c r="DP196" s="80">
        <f t="shared" si="487"/>
        <v>48.874616557586734</v>
      </c>
      <c r="DQ196" s="80">
        <f t="shared" si="488"/>
        <v>0.76388840345980569</v>
      </c>
      <c r="DR196" s="80">
        <f t="shared" si="489"/>
        <v>2.2014602122215156E-2</v>
      </c>
      <c r="DS196" s="80">
        <f t="shared" si="490"/>
        <v>6.5576053589117417E-2</v>
      </c>
      <c r="DT196" s="80">
        <f t="shared" si="491"/>
        <v>0.1034053202387315</v>
      </c>
      <c r="DU196" s="80">
        <f t="shared" si="492"/>
        <v>1.4392951541850219E-3</v>
      </c>
      <c r="DV196" s="80">
        <f t="shared" si="493"/>
        <v>0.32182342374529826</v>
      </c>
      <c r="DW196" s="80">
        <f t="shared" si="494"/>
        <v>0.41072695952380101</v>
      </c>
      <c r="DX196" s="80">
        <f t="shared" si="495"/>
        <v>5.0904420698011741E-3</v>
      </c>
      <c r="DY196" s="80">
        <f t="shared" si="496"/>
        <v>0</v>
      </c>
      <c r="DZ196" s="80">
        <f t="shared" si="497"/>
        <v>1.0789601455806715E-4</v>
      </c>
      <c r="EA196" s="80">
        <f t="shared" si="498"/>
        <v>1.6940723959175135</v>
      </c>
      <c r="EB196" s="80"/>
      <c r="EC196" s="80">
        <f t="shared" si="499"/>
        <v>1.5277768069196114</v>
      </c>
      <c r="ED196" s="80">
        <f t="shared" si="500"/>
        <v>4.4029204244430312E-2</v>
      </c>
      <c r="EE196" s="80">
        <f t="shared" si="501"/>
        <v>0.19672816076735225</v>
      </c>
      <c r="EF196" s="80">
        <f t="shared" si="502"/>
        <v>0.1034053202387315</v>
      </c>
      <c r="EG196" s="80">
        <f t="shared" si="503"/>
        <v>1.4392951541850219E-3</v>
      </c>
      <c r="EH196" s="80">
        <f t="shared" si="504"/>
        <v>0.32182342374529826</v>
      </c>
      <c r="EI196" s="80">
        <f t="shared" si="505"/>
        <v>0.41072695952380101</v>
      </c>
      <c r="EJ196" s="80">
        <f t="shared" si="506"/>
        <v>5.0904420698011741E-3</v>
      </c>
      <c r="EK196" s="80">
        <f t="shared" si="507"/>
        <v>0</v>
      </c>
      <c r="EL196" s="80">
        <f t="shared" si="508"/>
        <v>3.2368804367420144E-4</v>
      </c>
      <c r="EM196" s="80">
        <f t="shared" si="509"/>
        <v>2.6113433007068858</v>
      </c>
      <c r="EN196" s="80">
        <f t="shared" si="510"/>
        <v>2.2976680233410178</v>
      </c>
      <c r="EO196" s="80"/>
      <c r="EP196" s="80">
        <f t="shared" si="511"/>
        <v>1.7551619580306177</v>
      </c>
      <c r="EQ196" s="80">
        <f t="shared" si="512"/>
        <v>5.0582247342789072E-2</v>
      </c>
      <c r="ER196" s="80">
        <f t="shared" si="513"/>
        <v>0.2448380419693823</v>
      </c>
      <c r="ES196" s="80">
        <f t="shared" si="514"/>
        <v>5.6505960887841822E-2</v>
      </c>
      <c r="ET196" s="80">
        <f t="shared" si="515"/>
        <v>0.30134400285722412</v>
      </c>
      <c r="EU196" s="80">
        <f t="shared" si="516"/>
        <v>0.23759109775587114</v>
      </c>
      <c r="EV196" s="80">
        <f t="shared" si="517"/>
        <v>3.3070224519206048E-3</v>
      </c>
      <c r="EW196" s="80">
        <f t="shared" si="518"/>
        <v>0.73944338990169822</v>
      </c>
      <c r="EX196" s="80">
        <f t="shared" si="519"/>
        <v>0.94371420122191807</v>
      </c>
      <c r="EY196" s="80">
        <f t="shared" si="520"/>
        <v>2.3392291936904046E-2</v>
      </c>
      <c r="EZ196" s="80">
        <f t="shared" si="521"/>
        <v>0</v>
      </c>
      <c r="FA196" s="80">
        <f t="shared" si="522"/>
        <v>4.9581844499201565E-4</v>
      </c>
      <c r="FB196" s="80">
        <f t="shared" si="523"/>
        <v>4.0550320299439351</v>
      </c>
      <c r="FC196" s="80">
        <f t="shared" si="524"/>
        <v>0.11006405988787439</v>
      </c>
      <c r="FD196" s="80">
        <f t="shared" si="525"/>
        <v>0.16285552233636835</v>
      </c>
      <c r="FE196" s="80">
        <f t="shared" si="526"/>
        <v>2.3392291936904046E-2</v>
      </c>
      <c r="FF196" s="80">
        <f t="shared" si="527"/>
        <v>3.3113668950937772E-2</v>
      </c>
      <c r="FG196" s="80">
        <f t="shared" si="528"/>
        <v>0.10586218650922227</v>
      </c>
      <c r="FH196" s="80">
        <f t="shared" si="529"/>
        <v>2.4790922249600782E-4</v>
      </c>
      <c r="FI196" s="184">
        <f t="shared" si="530"/>
        <v>0.804490436539262</v>
      </c>
      <c r="FJ196" s="80">
        <f t="shared" si="531"/>
        <v>8.6272025559153698E-2</v>
      </c>
      <c r="FK196" s="80">
        <f t="shared" si="532"/>
        <v>1.0533785187179758</v>
      </c>
      <c r="FL196" s="80">
        <f t="shared" si="533"/>
        <v>0.804490436539262</v>
      </c>
      <c r="FM196" s="80">
        <f t="shared" si="534"/>
        <v>2.1333190966712956</v>
      </c>
      <c r="FN196" s="80">
        <f t="shared" si="535"/>
        <v>-3.5033468395754532</v>
      </c>
      <c r="FO196" s="80">
        <f t="shared" si="536"/>
        <v>-3.5033468395754532</v>
      </c>
      <c r="FP196" s="80">
        <f t="shared" si="537"/>
        <v>0.48874616557586731</v>
      </c>
      <c r="FQ196" s="185">
        <f t="shared" ca="1" si="538"/>
        <v>1425.3849512750548</v>
      </c>
      <c r="FR196" s="185">
        <f t="shared" ca="1" si="539"/>
        <v>4.1556390145182105</v>
      </c>
      <c r="FS196" s="80">
        <f t="shared" ca="1" si="540"/>
        <v>0.14253849512750549</v>
      </c>
      <c r="FT196" s="184">
        <f t="shared" ca="1" si="541"/>
        <v>-0.86542774273564504</v>
      </c>
      <c r="FU196" s="184">
        <f t="shared" ca="1" si="542"/>
        <v>5.6822372815583453</v>
      </c>
      <c r="FV196" s="80">
        <f t="shared" si="543"/>
        <v>173.81954294153769</v>
      </c>
      <c r="FW196" s="80">
        <f t="shared" si="544"/>
        <v>2.7544494470277011E-2</v>
      </c>
      <c r="FX196" s="184">
        <f t="shared" si="545"/>
        <v>75.68242464751745</v>
      </c>
      <c r="FY196" s="184">
        <f t="shared" si="546"/>
        <v>313.2755258040259</v>
      </c>
      <c r="FZ196" s="184">
        <f t="shared" si="547"/>
        <v>1.6611494615586205E-3</v>
      </c>
      <c r="GA196" s="184">
        <f t="shared" si="548"/>
        <v>0.30716520488876459</v>
      </c>
      <c r="GB196" s="80">
        <f t="shared" si="549"/>
        <v>0.97041351561074274</v>
      </c>
      <c r="GC196" s="80">
        <f t="shared" si="550"/>
        <v>0.21764808656349729</v>
      </c>
      <c r="GD196" s="80">
        <f t="shared" si="551"/>
        <v>0.13543678899551095</v>
      </c>
      <c r="GE196" s="80">
        <f t="shared" si="552"/>
        <v>0.89291179176936919</v>
      </c>
      <c r="GF196" s="80">
        <f t="shared" si="553"/>
        <v>-2.5941363999674172E-2</v>
      </c>
      <c r="GG196" s="80">
        <f t="shared" si="554"/>
        <v>0.12752703786799674</v>
      </c>
      <c r="GH196" s="80">
        <f t="shared" si="555"/>
        <v>0.86456321100448907</v>
      </c>
      <c r="GI196" s="80">
        <f t="shared" si="556"/>
        <v>0.25325426218614883</v>
      </c>
      <c r="GJ196" s="80">
        <f t="shared" si="557"/>
        <v>-3.7730767150897051E-3</v>
      </c>
      <c r="GK196" s="80">
        <f t="shared" si="558"/>
        <v>1.0620889817804941E-2</v>
      </c>
      <c r="GL196" s="80">
        <f t="shared" si="559"/>
        <v>1.0620889817804941E-2</v>
      </c>
      <c r="GM196" s="80">
        <f t="shared" si="560"/>
        <v>0.1169061480501918</v>
      </c>
      <c r="GN196" s="80">
        <f t="shared" si="561"/>
        <v>1.8965594571452318E-2</v>
      </c>
      <c r="GO196" s="80">
        <f t="shared" si="562"/>
        <v>0.72047779533024592</v>
      </c>
      <c r="GP196" s="80">
        <f t="shared" si="563"/>
        <v>0.94371420122191807</v>
      </c>
      <c r="GQ196" s="80">
        <f t="shared" si="564"/>
        <v>2.3392291936904046E-2</v>
      </c>
      <c r="GR196" s="80">
        <f t="shared" si="565"/>
        <v>441.15583234548041</v>
      </c>
      <c r="GS196" s="80">
        <f t="shared" si="566"/>
        <v>11.700460387750713</v>
      </c>
      <c r="GT196" s="80">
        <f t="shared" si="567"/>
        <v>2.3782943937941563</v>
      </c>
      <c r="GU196" s="80">
        <f t="shared" si="568"/>
        <v>9.7807356944784664E-6</v>
      </c>
      <c r="GV196" s="80">
        <f t="shared" si="569"/>
        <v>2014.9782669067461</v>
      </c>
      <c r="GW196" s="80">
        <f t="shared" si="570"/>
        <v>-8.5797864183506864E-3</v>
      </c>
      <c r="GX196" s="184">
        <f t="shared" ca="1" si="571"/>
        <v>23.093613490799125</v>
      </c>
      <c r="GY196" s="81" t="e">
        <f>#REF!</f>
        <v>#REF!</v>
      </c>
      <c r="GZ196" s="81" t="e">
        <f>#REF!</f>
        <v>#REF!</v>
      </c>
      <c r="HA196" s="81">
        <f t="shared" si="572"/>
        <v>5.8671749896227876</v>
      </c>
      <c r="HB196" s="81">
        <f t="shared" si="573"/>
        <v>4.7595286485956976</v>
      </c>
      <c r="HC196" s="81" t="e">
        <f t="shared" si="574"/>
        <v>#REF!</v>
      </c>
      <c r="HD196" s="80">
        <f t="shared" si="575"/>
        <v>441.15583234548041</v>
      </c>
      <c r="HE196" s="80">
        <f t="shared" si="576"/>
        <v>11.700460387750713</v>
      </c>
      <c r="HF196" s="81">
        <f t="shared" si="577"/>
        <v>-0.13036186189796695</v>
      </c>
      <c r="HG196" s="81"/>
      <c r="HH196" s="82">
        <f t="shared" si="578"/>
        <v>0.13083406031991734</v>
      </c>
      <c r="HI196" s="82">
        <f t="shared" si="579"/>
        <v>0.73944338990169822</v>
      </c>
      <c r="HJ196" s="82">
        <f t="shared" si="580"/>
        <v>2.3392291936904046E-2</v>
      </c>
      <c r="HK196" s="82">
        <f t="shared" si="581"/>
        <v>0</v>
      </c>
      <c r="HL196" s="82">
        <f t="shared" si="582"/>
        <v>8.6671767950970341E-2</v>
      </c>
      <c r="HM196" s="82">
        <f t="shared" si="583"/>
        <v>0</v>
      </c>
      <c r="HN196" s="82">
        <f t="shared" si="584"/>
        <v>0</v>
      </c>
      <c r="HO196" s="82">
        <f t="shared" si="585"/>
        <v>5.6505960887841822E-2</v>
      </c>
      <c r="HP196" s="82">
        <f t="shared" si="586"/>
        <v>0.15816627401841199</v>
      </c>
      <c r="HQ196" s="82">
        <f t="shared" si="587"/>
        <v>0.15033603397008682</v>
      </c>
      <c r="HR196" s="82">
        <f t="shared" si="588"/>
        <v>0.59380988923426281</v>
      </c>
      <c r="HS196" s="82">
        <f t="shared" si="589"/>
        <v>0.10506627001827303</v>
      </c>
      <c r="HT196" s="82">
        <f t="shared" si="590"/>
        <v>2.794842747930721E-2</v>
      </c>
      <c r="HU196" s="82">
        <f t="shared" si="591"/>
        <v>4.9450793618705888E-3</v>
      </c>
      <c r="HV196" s="82">
        <f t="shared" si="592"/>
        <v>2.3392291936904046E-2</v>
      </c>
      <c r="HW196" s="82"/>
      <c r="HX196" s="186">
        <f t="shared" si="593"/>
        <v>-8.8049508834635098E-7</v>
      </c>
      <c r="HY196" s="186">
        <f t="shared" si="594"/>
        <v>1.7649108893035586E-12</v>
      </c>
      <c r="HZ196" s="186">
        <f t="shared" si="595"/>
        <v>2.6618115175299814E-5</v>
      </c>
      <c r="IA196" s="186">
        <f t="shared" si="596"/>
        <v>7.4131137575204745E-9</v>
      </c>
      <c r="IB196" s="82">
        <f t="shared" si="597"/>
        <v>2.3782943937941563</v>
      </c>
      <c r="IC196" s="82" t="e">
        <f t="shared" ca="1" si="598"/>
        <v>#REF!</v>
      </c>
      <c r="ID196" s="82" t="e">
        <f ca="1">ID$8+ID$9*IE196+ID$10*#REF!+ID$11*EW196/(EW196+EU196)</f>
        <v>#REF!</v>
      </c>
      <c r="IE196" s="82" t="e">
        <f t="shared" ca="1" si="599"/>
        <v>#REF!</v>
      </c>
      <c r="IF196" s="82" t="e">
        <f ca="1">IF$8+IF$9*IE196+IF$10*#REF!+IF$11*(EW196/(EW196+EU196))</f>
        <v>#REF!</v>
      </c>
      <c r="IG196" s="82" t="e">
        <f t="shared" ca="1" si="600"/>
        <v>#REF!</v>
      </c>
      <c r="IH196" s="184">
        <f t="shared" si="601"/>
        <v>2.7544494470277011E-2</v>
      </c>
      <c r="II196" s="187">
        <f t="shared" si="602"/>
        <v>-25</v>
      </c>
      <c r="IJ196" s="187"/>
      <c r="IK196" s="82">
        <f t="shared" si="603"/>
        <v>2.0686427863179175</v>
      </c>
      <c r="IL196" s="187">
        <f t="shared" si="604"/>
        <v>2014.9782669067461</v>
      </c>
      <c r="IM196" s="186">
        <f t="shared" si="605"/>
        <v>1.163401907402871E-5</v>
      </c>
    </row>
    <row r="197" spans="1:247" ht="14" x14ac:dyDescent="0.2">
      <c r="A197" s="189" t="s">
        <v>234</v>
      </c>
      <c r="F197" s="193">
        <v>49.952193986044534</v>
      </c>
      <c r="G197" s="193">
        <v>1.6748855939234604</v>
      </c>
      <c r="H197" s="193">
        <v>17.337603602553148</v>
      </c>
      <c r="I197" s="193">
        <v>8.4230034872756843</v>
      </c>
      <c r="J197" s="193">
        <v>0.16241314850166888</v>
      </c>
      <c r="K197" s="193">
        <v>4.5171156927026654</v>
      </c>
      <c r="L197" s="193">
        <v>10.658362870422019</v>
      </c>
      <c r="M197" s="193">
        <v>3.8370106333519272</v>
      </c>
      <c r="N197" s="193">
        <v>2.0301643562708609</v>
      </c>
      <c r="O197" s="193">
        <v>0.58874766331854955</v>
      </c>
      <c r="P197" s="193">
        <v>0.81849896563549951</v>
      </c>
      <c r="Q197" s="194">
        <v>1.5</v>
      </c>
      <c r="R197" s="176">
        <f t="shared" ca="1" si="411"/>
        <v>8.643229367123288</v>
      </c>
      <c r="T197" s="4">
        <v>45.302100000000003</v>
      </c>
      <c r="U197" s="4">
        <v>1.8516999999999999</v>
      </c>
      <c r="V197" s="4">
        <v>6.9412000000000003</v>
      </c>
      <c r="W197" s="4">
        <v>7.6586999999999996</v>
      </c>
      <c r="X197" s="4">
        <v>0.1358</v>
      </c>
      <c r="Y197" s="4">
        <v>12.964399999999999</v>
      </c>
      <c r="Z197" s="4">
        <v>22.814800000000002</v>
      </c>
      <c r="AA197" s="4">
        <v>0.32319999999999999</v>
      </c>
      <c r="AB197" s="4">
        <v>4.8999999999999998E-3</v>
      </c>
      <c r="AC197" s="4">
        <v>7.0000000000000001E-3</v>
      </c>
      <c r="AE197" s="177">
        <f t="shared" ca="1" si="412"/>
        <v>1395.0378657539061</v>
      </c>
      <c r="AF197" s="178">
        <f t="shared" ca="1" si="413"/>
        <v>1121.8878657539062</v>
      </c>
      <c r="AG197" s="178">
        <f t="shared" ca="1" si="414"/>
        <v>4.715055268037057</v>
      </c>
      <c r="AH197" s="175"/>
      <c r="AI197" s="179">
        <f t="shared" ca="1" si="415"/>
        <v>1427.7007297458042</v>
      </c>
      <c r="AJ197" s="179">
        <f t="shared" ca="1" si="416"/>
        <v>4.3888587268098584</v>
      </c>
      <c r="AK197" s="179"/>
      <c r="AL197" s="179">
        <f t="shared" si="417"/>
        <v>1403.244691721434</v>
      </c>
      <c r="AM197" s="179">
        <f t="shared" si="418"/>
        <v>2.6434301247945213</v>
      </c>
      <c r="AN197" s="180"/>
      <c r="AO197" s="179">
        <f t="shared" ca="1" si="419"/>
        <v>1384.9051338477625</v>
      </c>
      <c r="AP197" s="179">
        <f t="shared" ca="1" si="420"/>
        <v>1111.7551338477624</v>
      </c>
      <c r="AQ197" s="179">
        <f t="shared" ca="1" si="421"/>
        <v>2.7725743245402965</v>
      </c>
      <c r="AR197" s="179"/>
      <c r="AS197" s="179">
        <f t="shared" ca="1" si="422"/>
        <v>1396.7957195498275</v>
      </c>
      <c r="AT197" s="179">
        <f t="shared" ca="1" si="423"/>
        <v>1123.6457195498274</v>
      </c>
      <c r="AU197" s="181">
        <f t="shared" ca="1" si="424"/>
        <v>3.2216525018808904</v>
      </c>
      <c r="AV197" s="80"/>
      <c r="AW197" s="181">
        <f t="shared" si="425"/>
        <v>1413.1262696167923</v>
      </c>
      <c r="AX197" s="181">
        <f t="shared" si="426"/>
        <v>1139.9762696167923</v>
      </c>
      <c r="AY197" s="181">
        <f t="shared" ca="1" si="427"/>
        <v>1427.7007297458042</v>
      </c>
      <c r="AZ197" s="181">
        <f t="shared" ca="1" si="428"/>
        <v>1154.5507297458043</v>
      </c>
      <c r="BA197" s="181">
        <f t="shared" ca="1" si="429"/>
        <v>4.3888587268098584</v>
      </c>
      <c r="BB197" s="181"/>
      <c r="BC197" s="181">
        <f t="shared" si="430"/>
        <v>1403.244691721434</v>
      </c>
      <c r="BD197" s="181">
        <f t="shared" si="431"/>
        <v>2.6434301247945213</v>
      </c>
      <c r="BE197" s="181">
        <f t="shared" si="432"/>
        <v>1130.0946917214342</v>
      </c>
      <c r="BF197" s="181"/>
      <c r="BG197" s="181">
        <f t="shared" ca="1" si="433"/>
        <v>4.8138432275240923</v>
      </c>
      <c r="BH197" s="181">
        <f t="shared" ca="1" si="434"/>
        <v>6.9785039541012779</v>
      </c>
      <c r="BI197" s="181">
        <f t="shared" ca="1" si="435"/>
        <v>1119.324438626496</v>
      </c>
      <c r="BJ197" s="181">
        <f t="shared" ca="1" si="436"/>
        <v>1133.813326481526</v>
      </c>
      <c r="BK197" s="181">
        <f t="shared" ca="1" si="437"/>
        <v>1133.813326481526</v>
      </c>
      <c r="BL197" s="181"/>
      <c r="BM197" s="181">
        <f t="shared" si="438"/>
        <v>1126.3973417839557</v>
      </c>
      <c r="BN197" s="180"/>
      <c r="BO197" s="182">
        <f t="shared" ca="1" si="439"/>
        <v>0.80623453152094482</v>
      </c>
      <c r="BP197" s="182">
        <f t="shared" ca="1" si="440"/>
        <v>0.76922763897915036</v>
      </c>
      <c r="BQ197" s="182">
        <f t="shared" ca="1" si="441"/>
        <v>7.2656387981714352E-2</v>
      </c>
      <c r="BR197" s="182">
        <f t="shared" ca="1" si="442"/>
        <v>1.3164470170858512E-2</v>
      </c>
      <c r="BS197" s="182">
        <f t="shared" ca="1" si="443"/>
        <v>1.7726039064482592E-2</v>
      </c>
      <c r="BT197" s="182">
        <f t="shared" ca="1" si="444"/>
        <v>7.5273552828081319E-2</v>
      </c>
      <c r="BU197" s="182">
        <f t="shared" si="445"/>
        <v>0.32699407506955769</v>
      </c>
      <c r="BV197" s="181">
        <f t="shared" ca="1" si="446"/>
        <v>1.2750421640938447</v>
      </c>
      <c r="BW197" s="180"/>
      <c r="BX197" s="182">
        <f t="shared" si="447"/>
        <v>0.7934036185778589</v>
      </c>
      <c r="BY197" s="182">
        <f t="shared" si="448"/>
        <v>9.7260601587114637E-2</v>
      </c>
      <c r="BZ197" s="182">
        <f t="shared" si="449"/>
        <v>2.9320950717335932E-2</v>
      </c>
      <c r="CA197" s="182">
        <f t="shared" si="450"/>
        <v>2.4058772681798894E-2</v>
      </c>
      <c r="CB197" s="182">
        <f t="shared" si="451"/>
        <v>0.11569189416138673</v>
      </c>
      <c r="CC197" s="182">
        <f t="shared" si="452"/>
        <v>1.0623694665177774E-4</v>
      </c>
      <c r="CD197" s="182">
        <f t="shared" si="453"/>
        <v>1.0598420746721469</v>
      </c>
      <c r="CE197" s="182">
        <f t="shared" si="454"/>
        <v>0.31680853212286758</v>
      </c>
      <c r="CF197" s="180"/>
      <c r="CG197" s="181">
        <f t="shared" ca="1" si="455"/>
        <v>3.2975717728331801</v>
      </c>
      <c r="CH197" s="181">
        <f t="shared" ca="1" si="456"/>
        <v>1.3740629443436347</v>
      </c>
      <c r="CI197" s="181">
        <f t="shared" ca="1" si="457"/>
        <v>10.874588278606236</v>
      </c>
      <c r="CJ197" s="181">
        <f t="shared" ca="1" si="458"/>
        <v>1086.3195521576417</v>
      </c>
      <c r="CK197" s="183">
        <f t="shared" ca="1" si="459"/>
        <v>0.26954124825404846</v>
      </c>
      <c r="CL197" s="79"/>
      <c r="CM197" s="181">
        <f t="shared" si="460"/>
        <v>0.32970239914263799</v>
      </c>
      <c r="CN197" s="181">
        <f t="shared" si="461"/>
        <v>-0.17983735212919466</v>
      </c>
      <c r="CO197" s="181">
        <f t="shared" ca="1" si="462"/>
        <v>596.98297945360252</v>
      </c>
      <c r="CP197" s="184"/>
      <c r="CQ197" s="80">
        <f t="shared" si="463"/>
        <v>0.83136849370042654</v>
      </c>
      <c r="CR197" s="80">
        <f t="shared" si="464"/>
        <v>2.0967836195880014E-2</v>
      </c>
      <c r="CS197" s="80">
        <f t="shared" si="465"/>
        <v>0.34008304356671959</v>
      </c>
      <c r="CT197" s="80">
        <f t="shared" si="466"/>
        <v>0.11723626357445445</v>
      </c>
      <c r="CU197" s="80">
        <f t="shared" si="467"/>
        <v>2.289524560375949E-3</v>
      </c>
      <c r="CV197" s="80">
        <f t="shared" si="468"/>
        <v>0.11207500155572754</v>
      </c>
      <c r="CW197" s="80">
        <f t="shared" si="469"/>
        <v>0.19006521112644345</v>
      </c>
      <c r="CX197" s="80">
        <f t="shared" si="470"/>
        <v>0.12381667416981995</v>
      </c>
      <c r="CY197" s="80">
        <f t="shared" si="471"/>
        <v>4.3105107568704851E-2</v>
      </c>
      <c r="CZ197" s="80">
        <f t="shared" si="472"/>
        <v>7.7467715185910039E-3</v>
      </c>
      <c r="DA197" s="80">
        <f t="shared" si="473"/>
        <v>1.153327131946567E-2</v>
      </c>
      <c r="DB197" s="80">
        <f t="shared" si="474"/>
        <v>1.8002871988566087</v>
      </c>
      <c r="DC197" s="80"/>
      <c r="DD197" s="80">
        <f t="shared" si="475"/>
        <v>0.4617977032933645</v>
      </c>
      <c r="DE197" s="80">
        <f t="shared" si="476"/>
        <v>1.1646939560086314E-2</v>
      </c>
      <c r="DF197" s="80">
        <f t="shared" si="477"/>
        <v>0.18890488350009477</v>
      </c>
      <c r="DG197" s="80">
        <f t="shared" si="478"/>
        <v>6.5120867186587272E-2</v>
      </c>
      <c r="DH197" s="80">
        <f t="shared" si="479"/>
        <v>1.271755174302224E-3</v>
      </c>
      <c r="DI197" s="80">
        <f t="shared" si="480"/>
        <v>6.225395682805953E-2</v>
      </c>
      <c r="DJ197" s="80">
        <f t="shared" si="481"/>
        <v>0.10557493895816007</v>
      </c>
      <c r="DK197" s="80">
        <f t="shared" si="482"/>
        <v>6.8776067645461181E-2</v>
      </c>
      <c r="DL197" s="80">
        <f t="shared" si="483"/>
        <v>2.3943461685491958E-2</v>
      </c>
      <c r="DM197" s="80">
        <f t="shared" si="484"/>
        <v>4.3030753779236463E-3</v>
      </c>
      <c r="DN197" s="80">
        <f t="shared" si="485"/>
        <v>6.4063507904686739E-3</v>
      </c>
      <c r="DO197" s="80">
        <f t="shared" si="486"/>
        <v>1.0000000000000002</v>
      </c>
      <c r="DP197" s="80">
        <f t="shared" si="487"/>
        <v>48.874616557586734</v>
      </c>
      <c r="DQ197" s="80">
        <f t="shared" si="488"/>
        <v>0.75397566419181061</v>
      </c>
      <c r="DR197" s="80">
        <f t="shared" si="489"/>
        <v>2.3181369775209442E-2</v>
      </c>
      <c r="DS197" s="80">
        <f t="shared" si="490"/>
        <v>6.8077009837094582E-2</v>
      </c>
      <c r="DT197" s="80">
        <f t="shared" si="491"/>
        <v>0.10659824291822553</v>
      </c>
      <c r="DU197" s="80">
        <f t="shared" si="492"/>
        <v>1.9143612334801762E-3</v>
      </c>
      <c r="DV197" s="80">
        <f t="shared" si="493"/>
        <v>0.32166215103065671</v>
      </c>
      <c r="DW197" s="80">
        <f t="shared" si="494"/>
        <v>0.40684482518804371</v>
      </c>
      <c r="DX197" s="80">
        <f t="shared" si="495"/>
        <v>5.2146778984460832E-3</v>
      </c>
      <c r="DY197" s="80">
        <f t="shared" si="496"/>
        <v>5.2019194020977539E-5</v>
      </c>
      <c r="DZ197" s="80">
        <f t="shared" si="497"/>
        <v>4.6053176945516461E-5</v>
      </c>
      <c r="EA197" s="80">
        <f t="shared" si="498"/>
        <v>1.6875663744439333</v>
      </c>
      <c r="EB197" s="80"/>
      <c r="EC197" s="80">
        <f t="shared" si="499"/>
        <v>1.5079513283836212</v>
      </c>
      <c r="ED197" s="80">
        <f t="shared" si="500"/>
        <v>4.6362739550418884E-2</v>
      </c>
      <c r="EE197" s="80">
        <f t="shared" si="501"/>
        <v>0.20423102951128375</v>
      </c>
      <c r="EF197" s="80">
        <f t="shared" si="502"/>
        <v>0.10659824291822553</v>
      </c>
      <c r="EG197" s="80">
        <f t="shared" si="503"/>
        <v>1.9143612334801762E-3</v>
      </c>
      <c r="EH197" s="80">
        <f t="shared" si="504"/>
        <v>0.32166215103065671</v>
      </c>
      <c r="EI197" s="80">
        <f t="shared" si="505"/>
        <v>0.40684482518804371</v>
      </c>
      <c r="EJ197" s="80">
        <f t="shared" si="506"/>
        <v>5.2146778984460832E-3</v>
      </c>
      <c r="EK197" s="80">
        <f t="shared" si="507"/>
        <v>5.2019194020977539E-5</v>
      </c>
      <c r="EL197" s="80">
        <f t="shared" si="508"/>
        <v>1.3815953083654939E-4</v>
      </c>
      <c r="EM197" s="80">
        <f t="shared" si="509"/>
        <v>2.6009695344390331</v>
      </c>
      <c r="EN197" s="80">
        <f t="shared" si="510"/>
        <v>2.3068320949380348</v>
      </c>
      <c r="EO197" s="80"/>
      <c r="EP197" s="80">
        <f t="shared" si="511"/>
        <v>1.7392952609598906</v>
      </c>
      <c r="EQ197" s="80">
        <f t="shared" si="512"/>
        <v>5.3475527802079634E-2</v>
      </c>
      <c r="ER197" s="80">
        <f t="shared" si="513"/>
        <v>0.26070473904010938</v>
      </c>
      <c r="ES197" s="80">
        <f t="shared" si="514"/>
        <v>5.3379723399134826E-2</v>
      </c>
      <c r="ET197" s="80">
        <f t="shared" si="515"/>
        <v>0.31408446243924421</v>
      </c>
      <c r="EU197" s="80">
        <f t="shared" si="516"/>
        <v>0.24590424802776373</v>
      </c>
      <c r="EV197" s="80">
        <f t="shared" si="517"/>
        <v>4.4161099346972351E-3</v>
      </c>
      <c r="EW197" s="80">
        <f t="shared" si="518"/>
        <v>0.74202057372432439</v>
      </c>
      <c r="EX197" s="80">
        <f t="shared" si="519"/>
        <v>0.93852270040323338</v>
      </c>
      <c r="EY197" s="80">
        <f t="shared" si="520"/>
        <v>2.4058772681798894E-2</v>
      </c>
      <c r="EZ197" s="80">
        <f t="shared" si="521"/>
        <v>2.3999909264079943E-4</v>
      </c>
      <c r="FA197" s="80">
        <f t="shared" si="522"/>
        <v>2.1247389330355547E-4</v>
      </c>
      <c r="FB197" s="80">
        <f t="shared" si="523"/>
        <v>4.0622301289589764</v>
      </c>
      <c r="FC197" s="80">
        <f t="shared" si="524"/>
        <v>0.12422025882531063</v>
      </c>
      <c r="FD197" s="80">
        <f t="shared" si="525"/>
        <v>0.18383043889714124</v>
      </c>
      <c r="FE197" s="80">
        <f t="shared" si="526"/>
        <v>2.4058772681798894E-2</v>
      </c>
      <c r="FF197" s="80">
        <f t="shared" si="527"/>
        <v>2.9320950717335932E-2</v>
      </c>
      <c r="FG197" s="80">
        <f t="shared" si="528"/>
        <v>0.11569189416138673</v>
      </c>
      <c r="FH197" s="80">
        <f t="shared" si="529"/>
        <v>1.0623694665177774E-4</v>
      </c>
      <c r="FI197" s="184">
        <f t="shared" si="530"/>
        <v>0.7934036185778589</v>
      </c>
      <c r="FJ197" s="80">
        <f t="shared" si="531"/>
        <v>9.7260601587114637E-2</v>
      </c>
      <c r="FK197" s="80">
        <f t="shared" si="532"/>
        <v>1.0598420746721469</v>
      </c>
      <c r="FL197" s="80">
        <f t="shared" si="533"/>
        <v>0.7934036185778589</v>
      </c>
      <c r="FM197" s="80">
        <f t="shared" si="534"/>
        <v>2.1614122314928892</v>
      </c>
      <c r="FN197" s="80">
        <f t="shared" si="535"/>
        <v>-3.461376694770204</v>
      </c>
      <c r="FO197" s="80">
        <f t="shared" si="536"/>
        <v>-3.461376694770204</v>
      </c>
      <c r="FP197" s="80">
        <f t="shared" si="537"/>
        <v>0.48874616557586731</v>
      </c>
      <c r="FQ197" s="185">
        <f t="shared" ca="1" si="538"/>
        <v>1427.7007297458042</v>
      </c>
      <c r="FR197" s="185">
        <f t="shared" ca="1" si="539"/>
        <v>4.3888587268098584</v>
      </c>
      <c r="FS197" s="80">
        <f t="shared" ca="1" si="540"/>
        <v>0.14277007297458041</v>
      </c>
      <c r="FT197" s="184">
        <f t="shared" ca="1" si="541"/>
        <v>-0.85570257963041196</v>
      </c>
      <c r="FU197" s="184">
        <f t="shared" ca="1" si="542"/>
        <v>5.6831967118880176</v>
      </c>
      <c r="FV197" s="80">
        <f t="shared" si="543"/>
        <v>173.58559308531409</v>
      </c>
      <c r="FW197" s="80">
        <f t="shared" si="544"/>
        <v>3.0884282845138864E-2</v>
      </c>
      <c r="FX197" s="184">
        <f t="shared" si="545"/>
        <v>75.109012081339159</v>
      </c>
      <c r="FY197" s="184">
        <f t="shared" si="546"/>
        <v>312.92845407892713</v>
      </c>
      <c r="FZ197" s="184">
        <f t="shared" si="547"/>
        <v>1.6611494615586205E-3</v>
      </c>
      <c r="GA197" s="184">
        <f t="shared" si="548"/>
        <v>0.31680853212286758</v>
      </c>
      <c r="GB197" s="80">
        <f t="shared" si="549"/>
        <v>0.96699758301972949</v>
      </c>
      <c r="GC197" s="80">
        <f t="shared" si="550"/>
        <v>0.23128798391982863</v>
      </c>
      <c r="GD197" s="80">
        <f t="shared" si="551"/>
        <v>0.13574309889434782</v>
      </c>
      <c r="GE197" s="80">
        <f t="shared" si="552"/>
        <v>0.89314474879878558</v>
      </c>
      <c r="GF197" s="80">
        <f t="shared" si="553"/>
        <v>-2.944018587200814E-2</v>
      </c>
      <c r="GG197" s="80">
        <f t="shared" si="554"/>
        <v>0.1216839892024531</v>
      </c>
      <c r="GH197" s="80">
        <f t="shared" si="555"/>
        <v>0.86425690110565223</v>
      </c>
      <c r="GI197" s="80">
        <f t="shared" si="556"/>
        <v>0.25093072795151994</v>
      </c>
      <c r="GJ197" s="80">
        <f t="shared" si="557"/>
        <v>-4.0158657514820914E-3</v>
      </c>
      <c r="GK197" s="80">
        <f t="shared" si="558"/>
        <v>1.1358986698260302E-2</v>
      </c>
      <c r="GL197" s="80">
        <f t="shared" si="559"/>
        <v>1.1358986698260302E-2</v>
      </c>
      <c r="GM197" s="80">
        <f t="shared" si="560"/>
        <v>0.1103250025041928</v>
      </c>
      <c r="GN197" s="80">
        <f t="shared" si="561"/>
        <v>2.1643430282010209E-2</v>
      </c>
      <c r="GO197" s="80">
        <f t="shared" si="562"/>
        <v>0.72037714344231418</v>
      </c>
      <c r="GP197" s="80">
        <f t="shared" si="563"/>
        <v>0.93852270040323338</v>
      </c>
      <c r="GQ197" s="80">
        <f t="shared" si="564"/>
        <v>2.4058772681798894E-2</v>
      </c>
      <c r="GR197" s="80">
        <f t="shared" si="565"/>
        <v>441.24101571004246</v>
      </c>
      <c r="GS197" s="80">
        <f t="shared" si="566"/>
        <v>11.686854793891836</v>
      </c>
      <c r="GT197" s="80">
        <f t="shared" si="567"/>
        <v>2.4087437714545796</v>
      </c>
      <c r="GU197" s="80">
        <f t="shared" si="568"/>
        <v>9.9059587601069583E-6</v>
      </c>
      <c r="GV197" s="80">
        <f t="shared" si="569"/>
        <v>2043.0331107218135</v>
      </c>
      <c r="GW197" s="80">
        <f t="shared" si="570"/>
        <v>-8.6794884222356188E-3</v>
      </c>
      <c r="GX197" s="184">
        <f t="shared" ca="1" si="571"/>
        <v>23.849213278606239</v>
      </c>
      <c r="GY197" s="81" t="e">
        <f>#REF!</f>
        <v>#REF!</v>
      </c>
      <c r="GZ197" s="81" t="e">
        <f>#REF!</f>
        <v>#REF!</v>
      </c>
      <c r="HA197" s="81">
        <f t="shared" si="572"/>
        <v>5.8671749896227876</v>
      </c>
      <c r="HB197" s="81">
        <f t="shared" si="573"/>
        <v>4.7595286485956976</v>
      </c>
      <c r="HC197" s="81" t="e">
        <f t="shared" si="574"/>
        <v>#REF!</v>
      </c>
      <c r="HD197" s="80">
        <f t="shared" si="575"/>
        <v>441.24101571004246</v>
      </c>
      <c r="HE197" s="80">
        <f t="shared" si="576"/>
        <v>11.686854793891836</v>
      </c>
      <c r="HF197" s="81">
        <f t="shared" si="577"/>
        <v>-2.4499193464578184E-2</v>
      </c>
      <c r="HG197" s="81"/>
      <c r="HH197" s="82">
        <f t="shared" si="578"/>
        <v>0.12610009913715034</v>
      </c>
      <c r="HI197" s="82">
        <f t="shared" si="579"/>
        <v>0.74202057372432439</v>
      </c>
      <c r="HJ197" s="82">
        <f t="shared" si="580"/>
        <v>2.4058772681798894E-2</v>
      </c>
      <c r="HK197" s="82">
        <f t="shared" si="581"/>
        <v>0</v>
      </c>
      <c r="HL197" s="82">
        <f t="shared" si="582"/>
        <v>0.10016148614351172</v>
      </c>
      <c r="HM197" s="82">
        <f t="shared" si="583"/>
        <v>0</v>
      </c>
      <c r="HN197" s="82">
        <f t="shared" si="584"/>
        <v>0</v>
      </c>
      <c r="HO197" s="82">
        <f t="shared" si="585"/>
        <v>5.3379723399134826E-2</v>
      </c>
      <c r="HP197" s="82">
        <f t="shared" si="586"/>
        <v>0.16054325289659765</v>
      </c>
      <c r="HQ197" s="82">
        <f t="shared" si="587"/>
        <v>0.14525641777600201</v>
      </c>
      <c r="HR197" s="82">
        <f t="shared" si="588"/>
        <v>0.57936055239128403</v>
      </c>
      <c r="HS197" s="82">
        <f t="shared" si="589"/>
        <v>9.8457408971839924E-2</v>
      </c>
      <c r="HT197" s="82">
        <f t="shared" si="590"/>
        <v>3.1983245736844627E-2</v>
      </c>
      <c r="HU197" s="82">
        <f t="shared" si="591"/>
        <v>5.4352811781231327E-3</v>
      </c>
      <c r="HV197" s="82">
        <f t="shared" si="592"/>
        <v>2.4058772681798894E-2</v>
      </c>
      <c r="HW197" s="82"/>
      <c r="HX197" s="186">
        <f t="shared" si="593"/>
        <v>-8.7915842194734275E-7</v>
      </c>
      <c r="HY197" s="186">
        <f t="shared" si="594"/>
        <v>1.7682336162785898E-12</v>
      </c>
      <c r="HZ197" s="186">
        <f t="shared" si="595"/>
        <v>2.649093284618E-5</v>
      </c>
      <c r="IA197" s="186">
        <f t="shared" si="596"/>
        <v>7.3571800031377678E-9</v>
      </c>
      <c r="IB197" s="82">
        <f t="shared" si="597"/>
        <v>2.4087437714545796</v>
      </c>
      <c r="IC197" s="82" t="e">
        <f t="shared" ca="1" si="598"/>
        <v>#REF!</v>
      </c>
      <c r="ID197" s="82" t="e">
        <f ca="1">ID$8+ID$9*IE197+ID$10*#REF!+ID$11*EW197/(EW197+EU197)</f>
        <v>#REF!</v>
      </c>
      <c r="IE197" s="82" t="e">
        <f t="shared" ca="1" si="599"/>
        <v>#REF!</v>
      </c>
      <c r="IF197" s="82" t="e">
        <f ca="1">IF$8+IF$9*IE197+IF$10*#REF!+IF$11*(EW197/(EW197+EU197))</f>
        <v>#REF!</v>
      </c>
      <c r="IG197" s="82" t="e">
        <f t="shared" ca="1" si="600"/>
        <v>#REF!</v>
      </c>
      <c r="IH197" s="184">
        <f t="shared" si="601"/>
        <v>3.0884282845138864E-2</v>
      </c>
      <c r="II197" s="187">
        <f t="shared" si="602"/>
        <v>-25</v>
      </c>
      <c r="IJ197" s="187"/>
      <c r="IK197" s="82">
        <f t="shared" si="603"/>
        <v>2.0678807370058818</v>
      </c>
      <c r="IL197" s="187">
        <f t="shared" si="604"/>
        <v>2043.0331107218135</v>
      </c>
      <c r="IM197" s="186">
        <f t="shared" si="605"/>
        <v>1.1467054986524054E-5</v>
      </c>
    </row>
    <row r="198" spans="1:247" ht="14" x14ac:dyDescent="0.2">
      <c r="A198" s="189" t="s">
        <v>234</v>
      </c>
      <c r="F198" s="193">
        <v>49.952193986044534</v>
      </c>
      <c r="G198" s="193">
        <v>1.6748855939234604</v>
      </c>
      <c r="H198" s="193">
        <v>17.337603602553148</v>
      </c>
      <c r="I198" s="193">
        <v>8.4230034872756843</v>
      </c>
      <c r="J198" s="193">
        <v>0.16241314850166888</v>
      </c>
      <c r="K198" s="193">
        <v>4.5171156927026654</v>
      </c>
      <c r="L198" s="193">
        <v>10.658362870422019</v>
      </c>
      <c r="M198" s="193">
        <v>3.8370106333519272</v>
      </c>
      <c r="N198" s="193">
        <v>2.0301643562708609</v>
      </c>
      <c r="O198" s="193">
        <v>0.58874766331854955</v>
      </c>
      <c r="P198" s="193">
        <v>0.81849896563549951</v>
      </c>
      <c r="Q198" s="194">
        <v>1.5</v>
      </c>
      <c r="R198" s="176">
        <f t="shared" ca="1" si="411"/>
        <v>8.8172940935060478</v>
      </c>
      <c r="T198" s="4">
        <v>47.217300000000002</v>
      </c>
      <c r="U198" s="4">
        <v>1.4052</v>
      </c>
      <c r="V198" s="4">
        <v>6.4535999999999998</v>
      </c>
      <c r="W198" s="4">
        <v>7.1835000000000004</v>
      </c>
      <c r="X198" s="4">
        <v>0.1028</v>
      </c>
      <c r="Y198" s="4">
        <v>13.377800000000001</v>
      </c>
      <c r="Z198" s="4">
        <v>22.376300000000001</v>
      </c>
      <c r="AA198" s="4">
        <v>0.33279999999999998</v>
      </c>
      <c r="AB198" s="4">
        <v>2.4799999999999999E-2</v>
      </c>
      <c r="AC198" s="4">
        <v>0</v>
      </c>
      <c r="AE198" s="177">
        <f t="shared" ca="1" si="412"/>
        <v>1399.3473285533564</v>
      </c>
      <c r="AF198" s="178">
        <f t="shared" ca="1" si="413"/>
        <v>1126.1973285533563</v>
      </c>
      <c r="AG198" s="178">
        <f t="shared" ca="1" si="414"/>
        <v>4.9305383710095079</v>
      </c>
      <c r="AH198" s="175"/>
      <c r="AI198" s="179">
        <f t="shared" ca="1" si="415"/>
        <v>1429.5612195898411</v>
      </c>
      <c r="AJ198" s="179">
        <f t="shared" ca="1" si="416"/>
        <v>4.5442297188713896</v>
      </c>
      <c r="AK198" s="179"/>
      <c r="AL198" s="179">
        <f t="shared" si="417"/>
        <v>1405.7472600455721</v>
      </c>
      <c r="AM198" s="179">
        <f t="shared" si="418"/>
        <v>2.7633518824130632</v>
      </c>
      <c r="AN198" s="180"/>
      <c r="AO198" s="179">
        <f t="shared" ca="1" si="419"/>
        <v>1389.3313535344296</v>
      </c>
      <c r="AP198" s="179">
        <f t="shared" ca="1" si="420"/>
        <v>1116.1813535344295</v>
      </c>
      <c r="AQ198" s="179">
        <f t="shared" ca="1" si="421"/>
        <v>3.0224516516023536</v>
      </c>
      <c r="AR198" s="179"/>
      <c r="AS198" s="179">
        <f t="shared" ca="1" si="422"/>
        <v>1397.8739546272573</v>
      </c>
      <c r="AT198" s="179">
        <f t="shared" ca="1" si="423"/>
        <v>1124.7239546272572</v>
      </c>
      <c r="AU198" s="181">
        <f t="shared" ca="1" si="424"/>
        <v>3.3455932440348919</v>
      </c>
      <c r="AV198" s="80"/>
      <c r="AW198" s="181">
        <f t="shared" si="425"/>
        <v>1415.078634772917</v>
      </c>
      <c r="AX198" s="181">
        <f t="shared" si="426"/>
        <v>1141.9286347729171</v>
      </c>
      <c r="AY198" s="181">
        <f t="shared" ca="1" si="427"/>
        <v>1429.5612195898411</v>
      </c>
      <c r="AZ198" s="181">
        <f t="shared" ca="1" si="428"/>
        <v>1156.411219589841</v>
      </c>
      <c r="BA198" s="181">
        <f t="shared" ca="1" si="429"/>
        <v>4.5442297188713896</v>
      </c>
      <c r="BB198" s="181"/>
      <c r="BC198" s="181">
        <f t="shared" si="430"/>
        <v>1405.7472600455721</v>
      </c>
      <c r="BD198" s="181">
        <f t="shared" si="431"/>
        <v>2.7633518824130632</v>
      </c>
      <c r="BE198" s="181">
        <f t="shared" si="432"/>
        <v>1132.5972600455721</v>
      </c>
      <c r="BF198" s="181"/>
      <c r="BG198" s="181">
        <f t="shared" ca="1" si="433"/>
        <v>4.9985263976146435</v>
      </c>
      <c r="BH198" s="181">
        <f t="shared" ca="1" si="434"/>
        <v>6.9642048343506513</v>
      </c>
      <c r="BI198" s="181">
        <f t="shared" ca="1" si="435"/>
        <v>1123.2711817031536</v>
      </c>
      <c r="BJ198" s="181">
        <f t="shared" ca="1" si="436"/>
        <v>1135.1689808980777</v>
      </c>
      <c r="BK198" s="181">
        <f t="shared" ca="1" si="437"/>
        <v>1135.1689808980777</v>
      </c>
      <c r="BL198" s="181"/>
      <c r="BM198" s="181">
        <f t="shared" si="438"/>
        <v>1127.0059835674956</v>
      </c>
      <c r="BN198" s="180"/>
      <c r="BO198" s="182">
        <f t="shared" ca="1" si="439"/>
        <v>0.79353146217325232</v>
      </c>
      <c r="BP198" s="182">
        <f t="shared" ca="1" si="440"/>
        <v>0.76109205702461591</v>
      </c>
      <c r="BQ198" s="182">
        <f t="shared" ca="1" si="441"/>
        <v>7.9203924462543485E-2</v>
      </c>
      <c r="BR198" s="182">
        <f t="shared" ca="1" si="442"/>
        <v>1.436259650541595E-2</v>
      </c>
      <c r="BS198" s="182">
        <f t="shared" ca="1" si="443"/>
        <v>1.7726453832756301E-2</v>
      </c>
      <c r="BT198" s="182">
        <f t="shared" ca="1" si="444"/>
        <v>7.2226717142889474E-2</v>
      </c>
      <c r="BU198" s="182">
        <f t="shared" si="445"/>
        <v>0.32699407506955769</v>
      </c>
      <c r="BV198" s="181">
        <f t="shared" ca="1" si="446"/>
        <v>1.2716058240377788</v>
      </c>
      <c r="BW198" s="180"/>
      <c r="BX198" s="182">
        <f t="shared" si="447"/>
        <v>0.77676328835907882</v>
      </c>
      <c r="BY198" s="182">
        <f t="shared" si="448"/>
        <v>0.10338985541739076</v>
      </c>
      <c r="BZ198" s="182">
        <f t="shared" si="449"/>
        <v>5.3381316424936862E-2</v>
      </c>
      <c r="CA198" s="182">
        <f t="shared" si="450"/>
        <v>2.4455488943134606E-2</v>
      </c>
      <c r="CB198" s="182">
        <f t="shared" si="451"/>
        <v>7.8527733366156788E-2</v>
      </c>
      <c r="CC198" s="182">
        <f t="shared" si="452"/>
        <v>0</v>
      </c>
      <c r="CD198" s="182">
        <f t="shared" si="453"/>
        <v>1.0365176825106979</v>
      </c>
      <c r="CE198" s="182">
        <f t="shared" si="454"/>
        <v>0.28796892859920853</v>
      </c>
      <c r="CF198" s="180"/>
      <c r="CG198" s="181">
        <f t="shared" ca="1" si="455"/>
        <v>4.4862410217278921</v>
      </c>
      <c r="CH198" s="181">
        <f t="shared" ca="1" si="456"/>
        <v>2.9055611136182797</v>
      </c>
      <c r="CI198" s="181">
        <f t="shared" ca="1" si="457"/>
        <v>8.8738722348636507</v>
      </c>
      <c r="CJ198" s="181">
        <f t="shared" ca="1" si="458"/>
        <v>1130.1279963020147</v>
      </c>
      <c r="CK198" s="183">
        <f t="shared" ca="1" si="459"/>
        <v>0.26996394488409137</v>
      </c>
      <c r="CL198" s="79"/>
      <c r="CM198" s="181">
        <f t="shared" si="460"/>
        <v>1.4613154874734235</v>
      </c>
      <c r="CN198" s="181">
        <f t="shared" si="461"/>
        <v>1.1377888605025894</v>
      </c>
      <c r="CO198" s="181">
        <f t="shared" ca="1" si="462"/>
        <v>748.19582707581981</v>
      </c>
      <c r="CP198" s="184"/>
      <c r="CQ198" s="80">
        <f t="shared" si="463"/>
        <v>0.83136849370042654</v>
      </c>
      <c r="CR198" s="80">
        <f t="shared" si="464"/>
        <v>2.0967836195880014E-2</v>
      </c>
      <c r="CS198" s="80">
        <f t="shared" si="465"/>
        <v>0.34008304356671959</v>
      </c>
      <c r="CT198" s="80">
        <f t="shared" si="466"/>
        <v>0.11723626357445445</v>
      </c>
      <c r="CU198" s="80">
        <f t="shared" si="467"/>
        <v>2.289524560375949E-3</v>
      </c>
      <c r="CV198" s="80">
        <f t="shared" si="468"/>
        <v>0.11207500155572754</v>
      </c>
      <c r="CW198" s="80">
        <f t="shared" si="469"/>
        <v>0.19006521112644345</v>
      </c>
      <c r="CX198" s="80">
        <f t="shared" si="470"/>
        <v>0.12381667416981995</v>
      </c>
      <c r="CY198" s="80">
        <f t="shared" si="471"/>
        <v>4.3105107568704851E-2</v>
      </c>
      <c r="CZ198" s="80">
        <f t="shared" si="472"/>
        <v>7.7467715185910039E-3</v>
      </c>
      <c r="DA198" s="80">
        <f t="shared" si="473"/>
        <v>1.153327131946567E-2</v>
      </c>
      <c r="DB198" s="80">
        <f t="shared" si="474"/>
        <v>1.8002871988566087</v>
      </c>
      <c r="DC198" s="80"/>
      <c r="DD198" s="80">
        <f t="shared" si="475"/>
        <v>0.4617977032933645</v>
      </c>
      <c r="DE198" s="80">
        <f t="shared" si="476"/>
        <v>1.1646939560086314E-2</v>
      </c>
      <c r="DF198" s="80">
        <f t="shared" si="477"/>
        <v>0.18890488350009477</v>
      </c>
      <c r="DG198" s="80">
        <f t="shared" si="478"/>
        <v>6.5120867186587272E-2</v>
      </c>
      <c r="DH198" s="80">
        <f t="shared" si="479"/>
        <v>1.271755174302224E-3</v>
      </c>
      <c r="DI198" s="80">
        <f t="shared" si="480"/>
        <v>6.225395682805953E-2</v>
      </c>
      <c r="DJ198" s="80">
        <f t="shared" si="481"/>
        <v>0.10557493895816007</v>
      </c>
      <c r="DK198" s="80">
        <f t="shared" si="482"/>
        <v>6.8776067645461181E-2</v>
      </c>
      <c r="DL198" s="80">
        <f t="shared" si="483"/>
        <v>2.3943461685491958E-2</v>
      </c>
      <c r="DM198" s="80">
        <f t="shared" si="484"/>
        <v>4.3030753779236463E-3</v>
      </c>
      <c r="DN198" s="80">
        <f t="shared" si="485"/>
        <v>6.4063507904686739E-3</v>
      </c>
      <c r="DO198" s="80">
        <f t="shared" si="486"/>
        <v>1.0000000000000002</v>
      </c>
      <c r="DP198" s="80">
        <f t="shared" si="487"/>
        <v>48.874616557586734</v>
      </c>
      <c r="DQ198" s="80">
        <f t="shared" si="488"/>
        <v>0.78585087951428245</v>
      </c>
      <c r="DR198" s="80">
        <f t="shared" si="489"/>
        <v>1.7591651351797976E-2</v>
      </c>
      <c r="DS198" s="80">
        <f t="shared" si="490"/>
        <v>6.3294789184099795E-2</v>
      </c>
      <c r="DT198" s="80">
        <f t="shared" si="491"/>
        <v>9.9984132816675578E-2</v>
      </c>
      <c r="DU198" s="80">
        <f t="shared" si="492"/>
        <v>1.4491629955947136E-3</v>
      </c>
      <c r="DV198" s="80">
        <f t="shared" si="493"/>
        <v>0.33191909568186106</v>
      </c>
      <c r="DW198" s="80">
        <f t="shared" si="494"/>
        <v>0.39902527577954761</v>
      </c>
      <c r="DX198" s="80">
        <f t="shared" si="495"/>
        <v>5.3695693211722045E-3</v>
      </c>
      <c r="DY198" s="80">
        <f t="shared" si="496"/>
        <v>2.6328081871841691E-4</v>
      </c>
      <c r="DZ198" s="80">
        <f t="shared" si="497"/>
        <v>0</v>
      </c>
      <c r="EA198" s="80">
        <f t="shared" si="498"/>
        <v>1.7047478374637499</v>
      </c>
      <c r="EB198" s="80"/>
      <c r="EC198" s="80">
        <f t="shared" si="499"/>
        <v>1.5717017590285649</v>
      </c>
      <c r="ED198" s="80">
        <f t="shared" si="500"/>
        <v>3.5183302703595952E-2</v>
      </c>
      <c r="EE198" s="80">
        <f t="shared" si="501"/>
        <v>0.18988436755229937</v>
      </c>
      <c r="EF198" s="80">
        <f t="shared" si="502"/>
        <v>9.9984132816675578E-2</v>
      </c>
      <c r="EG198" s="80">
        <f t="shared" si="503"/>
        <v>1.4491629955947136E-3</v>
      </c>
      <c r="EH198" s="80">
        <f t="shared" si="504"/>
        <v>0.33191909568186106</v>
      </c>
      <c r="EI198" s="80">
        <f t="shared" si="505"/>
        <v>0.39902527577954761</v>
      </c>
      <c r="EJ198" s="80">
        <f t="shared" si="506"/>
        <v>5.3695693211722045E-3</v>
      </c>
      <c r="EK198" s="80">
        <f t="shared" si="507"/>
        <v>2.6328081871841691E-4</v>
      </c>
      <c r="EL198" s="80">
        <f t="shared" si="508"/>
        <v>0</v>
      </c>
      <c r="EM198" s="80">
        <f t="shared" si="509"/>
        <v>2.6347799466980297</v>
      </c>
      <c r="EN198" s="80">
        <f t="shared" si="510"/>
        <v>2.277230023524107</v>
      </c>
      <c r="EO198" s="80"/>
      <c r="EP198" s="80">
        <f t="shared" si="511"/>
        <v>1.7895632168427495</v>
      </c>
      <c r="EQ198" s="80">
        <f t="shared" si="512"/>
        <v>4.0060236621682795E-2</v>
      </c>
      <c r="ER198" s="80">
        <f t="shared" si="513"/>
        <v>0.21043678315725045</v>
      </c>
      <c r="ES198" s="80">
        <f t="shared" si="514"/>
        <v>7.7836805368071471E-2</v>
      </c>
      <c r="ET198" s="80">
        <f t="shared" si="515"/>
        <v>0.28827358852532192</v>
      </c>
      <c r="EU198" s="80">
        <f t="shared" si="516"/>
        <v>0.22768686912615557</v>
      </c>
      <c r="EV198" s="80">
        <f t="shared" si="517"/>
        <v>3.3000774825484151E-3</v>
      </c>
      <c r="EW198" s="80">
        <f t="shared" si="518"/>
        <v>0.7558561300677048</v>
      </c>
      <c r="EX198" s="80">
        <f t="shared" si="519"/>
        <v>0.90867233815017245</v>
      </c>
      <c r="EY198" s="80">
        <f t="shared" si="520"/>
        <v>2.4455488943134606E-2</v>
      </c>
      <c r="EZ198" s="80">
        <f t="shared" si="521"/>
        <v>1.1991019700071735E-3</v>
      </c>
      <c r="FA198" s="80">
        <f t="shared" si="522"/>
        <v>0</v>
      </c>
      <c r="FB198" s="80">
        <f t="shared" si="523"/>
        <v>4.0390670477294774</v>
      </c>
      <c r="FC198" s="80">
        <f t="shared" si="524"/>
        <v>7.6934993488947986E-2</v>
      </c>
      <c r="FD198" s="80">
        <f t="shared" si="525"/>
        <v>0.11606753916532853</v>
      </c>
      <c r="FE198" s="80">
        <f t="shared" si="526"/>
        <v>2.4455488943134606E-2</v>
      </c>
      <c r="FF198" s="80">
        <f t="shared" si="527"/>
        <v>5.3381316424936862E-2</v>
      </c>
      <c r="FG198" s="80">
        <f t="shared" si="528"/>
        <v>7.8527733366156788E-2</v>
      </c>
      <c r="FH198" s="80">
        <f t="shared" si="529"/>
        <v>0</v>
      </c>
      <c r="FI198" s="184">
        <f t="shared" si="530"/>
        <v>0.77676328835907882</v>
      </c>
      <c r="FJ198" s="80">
        <f t="shared" si="531"/>
        <v>0.10338985541739076</v>
      </c>
      <c r="FK198" s="80">
        <f t="shared" si="532"/>
        <v>1.0365176825106979</v>
      </c>
      <c r="FL198" s="80">
        <f t="shared" si="533"/>
        <v>0.77676328835907882</v>
      </c>
      <c r="FM198" s="80">
        <f t="shared" si="534"/>
        <v>2.177767220355999</v>
      </c>
      <c r="FN198" s="80">
        <f t="shared" si="535"/>
        <v>-3.4238252927543824</v>
      </c>
      <c r="FO198" s="80">
        <f t="shared" si="536"/>
        <v>-3.4238252927543824</v>
      </c>
      <c r="FP198" s="80">
        <f t="shared" si="537"/>
        <v>0.48874616557586731</v>
      </c>
      <c r="FQ198" s="185">
        <f t="shared" ca="1" si="538"/>
        <v>1429.5612195898411</v>
      </c>
      <c r="FR198" s="185">
        <f t="shared" ca="1" si="539"/>
        <v>4.5442297188713896</v>
      </c>
      <c r="FS198" s="80">
        <f t="shared" ca="1" si="540"/>
        <v>0.14295612195898411</v>
      </c>
      <c r="FT198" s="184">
        <f t="shared" ca="1" si="541"/>
        <v>-0.78900481695612912</v>
      </c>
      <c r="FU198" s="184">
        <f t="shared" ca="1" si="542"/>
        <v>5.6849130233678169</v>
      </c>
      <c r="FV198" s="80">
        <f t="shared" si="543"/>
        <v>174.90834337077303</v>
      </c>
      <c r="FW198" s="80">
        <f t="shared" si="544"/>
        <v>5.5364757138042335E-2</v>
      </c>
      <c r="FX198" s="184">
        <f t="shared" si="545"/>
        <v>76.850339099279424</v>
      </c>
      <c r="FY198" s="184">
        <f t="shared" si="546"/>
        <v>314.74021269903056</v>
      </c>
      <c r="FZ198" s="184">
        <f t="shared" si="547"/>
        <v>1.6611494615586205E-3</v>
      </c>
      <c r="GA198" s="184">
        <f t="shared" si="548"/>
        <v>0.28796892859920853</v>
      </c>
      <c r="GB198" s="80">
        <f t="shared" si="549"/>
        <v>0.93642790457585556</v>
      </c>
      <c r="GC198" s="80">
        <f t="shared" si="550"/>
        <v>0.19483203547870226</v>
      </c>
      <c r="GD198" s="80">
        <f t="shared" si="551"/>
        <v>0.13338677196044771</v>
      </c>
      <c r="GE198" s="80">
        <f t="shared" si="552"/>
        <v>0.88210295801024574</v>
      </c>
      <c r="GF198" s="80">
        <f t="shared" si="553"/>
        <v>2.450504769466666E-2</v>
      </c>
      <c r="GG198" s="80">
        <f t="shared" si="554"/>
        <v>0.1507518756372076</v>
      </c>
      <c r="GH198" s="80">
        <f t="shared" si="555"/>
        <v>0.86661322803955232</v>
      </c>
      <c r="GI198" s="80">
        <f t="shared" si="556"/>
        <v>0.3066655037222113</v>
      </c>
      <c r="GJ198" s="80">
        <f t="shared" si="557"/>
        <v>-9.5836126233773168E-3</v>
      </c>
      <c r="GK198" s="80">
        <f t="shared" si="558"/>
        <v>2.1698488277228336E-2</v>
      </c>
      <c r="GL198" s="80">
        <f t="shared" si="559"/>
        <v>2.1698488277228336E-2</v>
      </c>
      <c r="GM198" s="80">
        <f t="shared" si="560"/>
        <v>0.12905338735997926</v>
      </c>
      <c r="GN198" s="80">
        <f t="shared" si="561"/>
        <v>4.1873607146916098E-2</v>
      </c>
      <c r="GO198" s="80">
        <f t="shared" si="562"/>
        <v>0.71398252292078868</v>
      </c>
      <c r="GP198" s="80">
        <f t="shared" si="563"/>
        <v>0.90867233815017245</v>
      </c>
      <c r="GQ198" s="80">
        <f t="shared" si="564"/>
        <v>2.4455488943134606E-2</v>
      </c>
      <c r="GR198" s="80">
        <f t="shared" si="565"/>
        <v>440.14587049148264</v>
      </c>
      <c r="GS198" s="80">
        <f t="shared" si="566"/>
        <v>11.689656271773165</v>
      </c>
      <c r="GT198" s="80">
        <f t="shared" si="567"/>
        <v>2.3106281636193255</v>
      </c>
      <c r="GU198" s="80">
        <f t="shared" si="568"/>
        <v>9.5024583228844746E-6</v>
      </c>
      <c r="GV198" s="80">
        <f t="shared" si="569"/>
        <v>1959.3679685219581</v>
      </c>
      <c r="GW198" s="80">
        <f t="shared" si="570"/>
        <v>-8.3280677229864118E-3</v>
      </c>
      <c r="GX198" s="184">
        <f t="shared" ca="1" si="571"/>
        <v>21.84849723486365</v>
      </c>
      <c r="GY198" s="81" t="e">
        <f>#REF!</f>
        <v>#REF!</v>
      </c>
      <c r="GZ198" s="81" t="e">
        <f>#REF!</f>
        <v>#REF!</v>
      </c>
      <c r="HA198" s="81">
        <f t="shared" si="572"/>
        <v>5.8671749896227876</v>
      </c>
      <c r="HB198" s="81">
        <f t="shared" si="573"/>
        <v>4.7595286485956976</v>
      </c>
      <c r="HC198" s="81" t="e">
        <f t="shared" si="574"/>
        <v>#REF!</v>
      </c>
      <c r="HD198" s="80">
        <f t="shared" si="575"/>
        <v>440.14587049148264</v>
      </c>
      <c r="HE198" s="80">
        <f t="shared" si="576"/>
        <v>11.689656271773165</v>
      </c>
      <c r="HF198" s="81">
        <f t="shared" si="577"/>
        <v>1.3793749900043508</v>
      </c>
      <c r="HG198" s="81"/>
      <c r="HH198" s="82">
        <f t="shared" si="578"/>
        <v>0.154051953119756</v>
      </c>
      <c r="HI198" s="82">
        <f t="shared" si="579"/>
        <v>0.7558561300677048</v>
      </c>
      <c r="HJ198" s="82">
        <f t="shared" si="580"/>
        <v>2.4455488943134606E-2</v>
      </c>
      <c r="HK198" s="82">
        <f t="shared" si="581"/>
        <v>0</v>
      </c>
      <c r="HL198" s="82">
        <f t="shared" si="582"/>
        <v>5.2479504545813377E-2</v>
      </c>
      <c r="HM198" s="82">
        <f t="shared" si="583"/>
        <v>0</v>
      </c>
      <c r="HN198" s="82">
        <f t="shared" si="584"/>
        <v>0</v>
      </c>
      <c r="HO198" s="82">
        <f t="shared" si="585"/>
        <v>7.7836805368071471E-2</v>
      </c>
      <c r="HP198" s="82">
        <f t="shared" si="586"/>
        <v>0.15795727861143705</v>
      </c>
      <c r="HQ198" s="82">
        <f t="shared" si="587"/>
        <v>0.16930496163975495</v>
      </c>
      <c r="HR198" s="82">
        <f t="shared" si="588"/>
        <v>0.58002081113933235</v>
      </c>
      <c r="HS198" s="82">
        <f t="shared" si="589"/>
        <v>0.11821474385358967</v>
      </c>
      <c r="HT198" s="82">
        <f t="shared" si="590"/>
        <v>5.5550382237958183E-2</v>
      </c>
      <c r="HU198" s="82">
        <f t="shared" si="591"/>
        <v>1.1321790668734698E-2</v>
      </c>
      <c r="HV198" s="82">
        <f t="shared" si="592"/>
        <v>2.4455488943134606E-2</v>
      </c>
      <c r="HW198" s="82"/>
      <c r="HX198" s="186">
        <f t="shared" si="593"/>
        <v>-8.7873430397604589E-7</v>
      </c>
      <c r="HY198" s="186">
        <f t="shared" si="594"/>
        <v>1.7022416401696569E-12</v>
      </c>
      <c r="HZ198" s="186">
        <f t="shared" si="595"/>
        <v>2.676706061230373E-5</v>
      </c>
      <c r="IA198" s="186">
        <f t="shared" si="596"/>
        <v>7.4835482536673335E-9</v>
      </c>
      <c r="IB198" s="82">
        <f t="shared" si="597"/>
        <v>2.3106281636193255</v>
      </c>
      <c r="IC198" s="82" t="e">
        <f t="shared" ca="1" si="598"/>
        <v>#REF!</v>
      </c>
      <c r="ID198" s="82" t="e">
        <f ca="1">ID$8+ID$9*IE198+ID$10*#REF!+ID$11*EW198/(EW198+EU198)</f>
        <v>#REF!</v>
      </c>
      <c r="IE198" s="82" t="e">
        <f t="shared" ca="1" si="599"/>
        <v>#REF!</v>
      </c>
      <c r="IF198" s="82" t="e">
        <f ca="1">IF$8+IF$9*IE198+IF$10*#REF!+IF$11*(EW198/(EW198+EU198))</f>
        <v>#REF!</v>
      </c>
      <c r="IG198" s="82" t="e">
        <f t="shared" ca="1" si="600"/>
        <v>#REF!</v>
      </c>
      <c r="IH198" s="184">
        <f t="shared" si="601"/>
        <v>5.5364757138042335E-2</v>
      </c>
      <c r="II198" s="187">
        <f t="shared" si="602"/>
        <v>-25</v>
      </c>
      <c r="IJ198" s="187"/>
      <c r="IK198" s="82">
        <f t="shared" si="603"/>
        <v>2.068037647782015</v>
      </c>
      <c r="IL198" s="187">
        <f t="shared" si="604"/>
        <v>1959.3679685219581</v>
      </c>
      <c r="IM198" s="186">
        <f t="shared" si="605"/>
        <v>1.2005055569487364E-5</v>
      </c>
    </row>
    <row r="199" spans="1:247" ht="14" x14ac:dyDescent="0.2">
      <c r="A199" s="189" t="s">
        <v>234</v>
      </c>
      <c r="F199" s="193">
        <v>49.952193986044534</v>
      </c>
      <c r="G199" s="193">
        <v>1.6748855939234604</v>
      </c>
      <c r="H199" s="193">
        <v>17.337603602553148</v>
      </c>
      <c r="I199" s="193">
        <v>8.4230034872756843</v>
      </c>
      <c r="J199" s="193">
        <v>0.16241314850166888</v>
      </c>
      <c r="K199" s="193">
        <v>4.5171156927026654</v>
      </c>
      <c r="L199" s="193">
        <v>10.658362870422019</v>
      </c>
      <c r="M199" s="193">
        <v>3.8370106333519272</v>
      </c>
      <c r="N199" s="193">
        <v>2.0301643562708609</v>
      </c>
      <c r="O199" s="193">
        <v>0.58874766331854955</v>
      </c>
      <c r="P199" s="193">
        <v>0.81849896563549951</v>
      </c>
      <c r="Q199" s="194">
        <v>1.5</v>
      </c>
      <c r="R199" s="176">
        <f t="shared" ca="1" si="411"/>
        <v>9.3161074900708858</v>
      </c>
      <c r="T199" s="4">
        <v>46.794699999999999</v>
      </c>
      <c r="U199" s="4">
        <v>1.5435000000000001</v>
      </c>
      <c r="V199" s="4">
        <v>6.7713999999999999</v>
      </c>
      <c r="W199" s="4">
        <v>7.2962999999999996</v>
      </c>
      <c r="X199" s="4">
        <v>0.1159</v>
      </c>
      <c r="Y199" s="4">
        <v>12.9848</v>
      </c>
      <c r="Z199" s="4">
        <v>22.401700000000002</v>
      </c>
      <c r="AA199" s="4">
        <v>0.35189999999999999</v>
      </c>
      <c r="AB199" s="4">
        <v>0</v>
      </c>
      <c r="AC199" s="4">
        <v>2.3E-3</v>
      </c>
      <c r="AE199" s="177">
        <f t="shared" ca="1" si="412"/>
        <v>1400.7135554754479</v>
      </c>
      <c r="AF199" s="178">
        <f t="shared" ca="1" si="413"/>
        <v>1127.5635554754481</v>
      </c>
      <c r="AG199" s="178">
        <f t="shared" ca="1" si="414"/>
        <v>5.281914960896481</v>
      </c>
      <c r="AH199" s="175"/>
      <c r="AI199" s="179">
        <f t="shared" ca="1" si="415"/>
        <v>1433.4935567552616</v>
      </c>
      <c r="AJ199" s="179">
        <f t="shared" ca="1" si="416"/>
        <v>5.0014368132320888</v>
      </c>
      <c r="AK199" s="179"/>
      <c r="AL199" s="179">
        <f t="shared" si="417"/>
        <v>1408.3828855721667</v>
      </c>
      <c r="AM199" s="179">
        <f t="shared" si="418"/>
        <v>3.0916658389060117</v>
      </c>
      <c r="AN199" s="180"/>
      <c r="AO199" s="179">
        <f t="shared" ca="1" si="419"/>
        <v>1390.6703390042553</v>
      </c>
      <c r="AP199" s="179">
        <f t="shared" ca="1" si="420"/>
        <v>1117.5203390042552</v>
      </c>
      <c r="AQ199" s="179">
        <f t="shared" ca="1" si="421"/>
        <v>3.372345168368315</v>
      </c>
      <c r="AR199" s="179"/>
      <c r="AS199" s="179">
        <f t="shared" ca="1" si="422"/>
        <v>1401.789446746084</v>
      </c>
      <c r="AT199" s="179">
        <f t="shared" ca="1" si="423"/>
        <v>1128.6394467460841</v>
      </c>
      <c r="AU199" s="181">
        <f t="shared" ca="1" si="424"/>
        <v>3.7953410680663859</v>
      </c>
      <c r="AV199" s="80"/>
      <c r="AW199" s="181">
        <f t="shared" si="425"/>
        <v>1418.3547746245943</v>
      </c>
      <c r="AX199" s="181">
        <f t="shared" si="426"/>
        <v>1145.2047746245944</v>
      </c>
      <c r="AY199" s="181">
        <f t="shared" ca="1" si="427"/>
        <v>1433.4935567552616</v>
      </c>
      <c r="AZ199" s="181">
        <f t="shared" ca="1" si="428"/>
        <v>1160.3435567552615</v>
      </c>
      <c r="BA199" s="181">
        <f t="shared" ca="1" si="429"/>
        <v>5.0014368132320888</v>
      </c>
      <c r="BB199" s="181"/>
      <c r="BC199" s="181">
        <f t="shared" si="430"/>
        <v>1408.3828855721667</v>
      </c>
      <c r="BD199" s="181">
        <f t="shared" si="431"/>
        <v>3.0916658389060117</v>
      </c>
      <c r="BE199" s="181">
        <f t="shared" si="432"/>
        <v>1135.2328855721667</v>
      </c>
      <c r="BF199" s="181"/>
      <c r="BG199" s="181">
        <f t="shared" ca="1" si="433"/>
        <v>5.4114767491069955</v>
      </c>
      <c r="BH199" s="181">
        <f t="shared" ca="1" si="434"/>
        <v>7.5015557466162495</v>
      </c>
      <c r="BI199" s="181">
        <f t="shared" ca="1" si="435"/>
        <v>1125.100808215092</v>
      </c>
      <c r="BJ199" s="181">
        <f t="shared" ca="1" si="436"/>
        <v>1139.1611454911731</v>
      </c>
      <c r="BK199" s="181">
        <f t="shared" ca="1" si="437"/>
        <v>1139.1611454911731</v>
      </c>
      <c r="BL199" s="181"/>
      <c r="BM199" s="181">
        <f t="shared" si="438"/>
        <v>1128.6749950668154</v>
      </c>
      <c r="BN199" s="180"/>
      <c r="BO199" s="182">
        <f t="shared" ca="1" si="439"/>
        <v>0.79388003779628824</v>
      </c>
      <c r="BP199" s="182">
        <f t="shared" ca="1" si="440"/>
        <v>0.75397923127312005</v>
      </c>
      <c r="BQ199" s="182">
        <f t="shared" ca="1" si="441"/>
        <v>8.0251885393436209E-2</v>
      </c>
      <c r="BR199" s="182">
        <f t="shared" ca="1" si="442"/>
        <v>1.4586403344507805E-2</v>
      </c>
      <c r="BS199" s="182">
        <f t="shared" ca="1" si="443"/>
        <v>1.7727781422011785E-2</v>
      </c>
      <c r="BT199" s="182">
        <f t="shared" ca="1" si="444"/>
        <v>7.1700152966015493E-2</v>
      </c>
      <c r="BU199" s="182">
        <f t="shared" si="445"/>
        <v>0.32699407506955769</v>
      </c>
      <c r="BV199" s="181">
        <f t="shared" ca="1" si="446"/>
        <v>1.2652395294686491</v>
      </c>
      <c r="BW199" s="180"/>
      <c r="BX199" s="182">
        <f t="shared" si="447"/>
        <v>0.77392157248122073</v>
      </c>
      <c r="BY199" s="182">
        <f t="shared" si="448"/>
        <v>9.7095476336105713E-2</v>
      </c>
      <c r="BZ199" s="182">
        <f t="shared" si="449"/>
        <v>5.6953708021693007E-2</v>
      </c>
      <c r="CA199" s="182">
        <f t="shared" si="450"/>
        <v>2.5944766384677485E-2</v>
      </c>
      <c r="CB199" s="182">
        <f t="shared" si="451"/>
        <v>8.1809949979439731E-2</v>
      </c>
      <c r="CC199" s="182">
        <f t="shared" si="452"/>
        <v>3.457273658287318E-5</v>
      </c>
      <c r="CD199" s="182">
        <f t="shared" si="453"/>
        <v>1.0357600459397196</v>
      </c>
      <c r="CE199" s="182">
        <f t="shared" si="454"/>
        <v>0.3013433771578114</v>
      </c>
      <c r="CF199" s="180"/>
      <c r="CG199" s="181">
        <f t="shared" ca="1" si="455"/>
        <v>4.9545886865203101</v>
      </c>
      <c r="CH199" s="181">
        <f t="shared" ca="1" si="456"/>
        <v>3.5539548502592595</v>
      </c>
      <c r="CI199" s="181">
        <f t="shared" ca="1" si="457"/>
        <v>9.4445956453004811</v>
      </c>
      <c r="CJ199" s="181">
        <f t="shared" ca="1" si="458"/>
        <v>1126.3305684973143</v>
      </c>
      <c r="CK199" s="183">
        <f t="shared" ca="1" si="459"/>
        <v>0.27085591512065826</v>
      </c>
      <c r="CL199" s="79"/>
      <c r="CM199" s="181">
        <f t="shared" si="460"/>
        <v>1.5797237517533647</v>
      </c>
      <c r="CN199" s="181">
        <f t="shared" si="461"/>
        <v>1.2468940455434601</v>
      </c>
      <c r="CO199" s="181">
        <f t="shared" ca="1" si="462"/>
        <v>726.48219066104457</v>
      </c>
      <c r="CP199" s="184"/>
      <c r="CQ199" s="80">
        <f t="shared" si="463"/>
        <v>0.83136849370042654</v>
      </c>
      <c r="CR199" s="80">
        <f t="shared" si="464"/>
        <v>2.0967836195880014E-2</v>
      </c>
      <c r="CS199" s="80">
        <f t="shared" si="465"/>
        <v>0.34008304356671959</v>
      </c>
      <c r="CT199" s="80">
        <f t="shared" si="466"/>
        <v>0.11723626357445445</v>
      </c>
      <c r="CU199" s="80">
        <f t="shared" si="467"/>
        <v>2.289524560375949E-3</v>
      </c>
      <c r="CV199" s="80">
        <f t="shared" si="468"/>
        <v>0.11207500155572754</v>
      </c>
      <c r="CW199" s="80">
        <f t="shared" si="469"/>
        <v>0.19006521112644345</v>
      </c>
      <c r="CX199" s="80">
        <f t="shared" si="470"/>
        <v>0.12381667416981995</v>
      </c>
      <c r="CY199" s="80">
        <f t="shared" si="471"/>
        <v>4.3105107568704851E-2</v>
      </c>
      <c r="CZ199" s="80">
        <f t="shared" si="472"/>
        <v>7.7467715185910039E-3</v>
      </c>
      <c r="DA199" s="80">
        <f t="shared" si="473"/>
        <v>1.153327131946567E-2</v>
      </c>
      <c r="DB199" s="80">
        <f t="shared" si="474"/>
        <v>1.8002871988566087</v>
      </c>
      <c r="DC199" s="80"/>
      <c r="DD199" s="80">
        <f t="shared" si="475"/>
        <v>0.4617977032933645</v>
      </c>
      <c r="DE199" s="80">
        <f t="shared" si="476"/>
        <v>1.1646939560086314E-2</v>
      </c>
      <c r="DF199" s="80">
        <f t="shared" si="477"/>
        <v>0.18890488350009477</v>
      </c>
      <c r="DG199" s="80">
        <f t="shared" si="478"/>
        <v>6.5120867186587272E-2</v>
      </c>
      <c r="DH199" s="80">
        <f t="shared" si="479"/>
        <v>1.271755174302224E-3</v>
      </c>
      <c r="DI199" s="80">
        <f t="shared" si="480"/>
        <v>6.225395682805953E-2</v>
      </c>
      <c r="DJ199" s="80">
        <f t="shared" si="481"/>
        <v>0.10557493895816007</v>
      </c>
      <c r="DK199" s="80">
        <f t="shared" si="482"/>
        <v>6.8776067645461181E-2</v>
      </c>
      <c r="DL199" s="80">
        <f t="shared" si="483"/>
        <v>2.3943461685491958E-2</v>
      </c>
      <c r="DM199" s="80">
        <f t="shared" si="484"/>
        <v>4.3030753779236463E-3</v>
      </c>
      <c r="DN199" s="80">
        <f t="shared" si="485"/>
        <v>6.4063507904686739E-3</v>
      </c>
      <c r="DO199" s="80">
        <f t="shared" si="486"/>
        <v>1.0000000000000002</v>
      </c>
      <c r="DP199" s="80">
        <f t="shared" si="487"/>
        <v>48.874616557586734</v>
      </c>
      <c r="DQ199" s="80">
        <f t="shared" si="488"/>
        <v>0.77881742818007371</v>
      </c>
      <c r="DR199" s="80">
        <f t="shared" si="489"/>
        <v>1.9323024381938638E-2</v>
      </c>
      <c r="DS199" s="80">
        <f t="shared" si="490"/>
        <v>6.6411667206088598E-2</v>
      </c>
      <c r="DT199" s="80">
        <f t="shared" si="491"/>
        <v>0.10155414885088188</v>
      </c>
      <c r="DU199" s="80">
        <f t="shared" si="492"/>
        <v>1.6338325991189428E-3</v>
      </c>
      <c r="DV199" s="80">
        <f t="shared" si="493"/>
        <v>0.32216829924276258</v>
      </c>
      <c r="DW199" s="80">
        <f t="shared" si="494"/>
        <v>0.39947822117287896</v>
      </c>
      <c r="DX199" s="80">
        <f t="shared" si="495"/>
        <v>5.6777387143043838E-3</v>
      </c>
      <c r="DY199" s="80">
        <f t="shared" si="496"/>
        <v>0</v>
      </c>
      <c r="DZ199" s="80">
        <f t="shared" si="497"/>
        <v>1.5131758139241122E-5</v>
      </c>
      <c r="EA199" s="80">
        <f t="shared" si="498"/>
        <v>1.6950794921061869</v>
      </c>
      <c r="EB199" s="80"/>
      <c r="EC199" s="80">
        <f t="shared" si="499"/>
        <v>1.5576348563601474</v>
      </c>
      <c r="ED199" s="80">
        <f t="shared" si="500"/>
        <v>3.8646048763877276E-2</v>
      </c>
      <c r="EE199" s="80">
        <f t="shared" si="501"/>
        <v>0.19923500161826579</v>
      </c>
      <c r="EF199" s="80">
        <f t="shared" si="502"/>
        <v>0.10155414885088188</v>
      </c>
      <c r="EG199" s="80">
        <f t="shared" si="503"/>
        <v>1.6338325991189428E-3</v>
      </c>
      <c r="EH199" s="80">
        <f t="shared" si="504"/>
        <v>0.32216829924276258</v>
      </c>
      <c r="EI199" s="80">
        <f t="shared" si="505"/>
        <v>0.39947822117287896</v>
      </c>
      <c r="EJ199" s="80">
        <f t="shared" si="506"/>
        <v>5.6777387143043838E-3</v>
      </c>
      <c r="EK199" s="80">
        <f t="shared" si="507"/>
        <v>0</v>
      </c>
      <c r="EL199" s="80">
        <f t="shared" si="508"/>
        <v>4.5395274417723362E-5</v>
      </c>
      <c r="EM199" s="80">
        <f t="shared" si="509"/>
        <v>2.626073542596655</v>
      </c>
      <c r="EN199" s="80">
        <f t="shared" si="510"/>
        <v>2.2847798824655974</v>
      </c>
      <c r="EO199" s="80"/>
      <c r="EP199" s="80">
        <f t="shared" si="511"/>
        <v>1.7794263920194275</v>
      </c>
      <c r="EQ199" s="80">
        <f t="shared" si="512"/>
        <v>4.4148857376245632E-2</v>
      </c>
      <c r="ER199" s="80">
        <f t="shared" si="513"/>
        <v>0.22057360798057246</v>
      </c>
      <c r="ES199" s="80">
        <f t="shared" si="514"/>
        <v>8.2898474406370493E-2</v>
      </c>
      <c r="ET199" s="80">
        <f t="shared" si="515"/>
        <v>0.30347208238694295</v>
      </c>
      <c r="EU199" s="80">
        <f t="shared" si="516"/>
        <v>0.23202887627541166</v>
      </c>
      <c r="EV199" s="80">
        <f t="shared" si="517"/>
        <v>3.7329478537834397E-3</v>
      </c>
      <c r="EW199" s="80">
        <f t="shared" si="518"/>
        <v>0.73608364887802047</v>
      </c>
      <c r="EX199" s="80">
        <f t="shared" si="519"/>
        <v>0.91271980321893631</v>
      </c>
      <c r="EY199" s="80">
        <f t="shared" si="520"/>
        <v>2.5944766384677485E-2</v>
      </c>
      <c r="EZ199" s="80">
        <f t="shared" si="521"/>
        <v>0</v>
      </c>
      <c r="FA199" s="80">
        <f t="shared" si="522"/>
        <v>6.914547316574636E-5</v>
      </c>
      <c r="FB199" s="80">
        <f t="shared" si="523"/>
        <v>4.0376265198666115</v>
      </c>
      <c r="FC199" s="80">
        <f t="shared" si="524"/>
        <v>7.5253039733222449E-2</v>
      </c>
      <c r="FD199" s="80">
        <f t="shared" si="525"/>
        <v>0.11182763838549725</v>
      </c>
      <c r="FE199" s="80">
        <f t="shared" si="526"/>
        <v>2.5944766384677485E-2</v>
      </c>
      <c r="FF199" s="80">
        <f t="shared" si="527"/>
        <v>5.6953708021693007E-2</v>
      </c>
      <c r="FG199" s="80">
        <f t="shared" si="528"/>
        <v>8.1809949979439731E-2</v>
      </c>
      <c r="FH199" s="80">
        <f t="shared" si="529"/>
        <v>3.457273658287318E-5</v>
      </c>
      <c r="FI199" s="184">
        <f t="shared" si="530"/>
        <v>0.77392157248122073</v>
      </c>
      <c r="FJ199" s="80">
        <f t="shared" si="531"/>
        <v>9.7095476336105713E-2</v>
      </c>
      <c r="FK199" s="80">
        <f t="shared" si="532"/>
        <v>1.0357600459397194</v>
      </c>
      <c r="FL199" s="80">
        <f t="shared" si="533"/>
        <v>0.77392157248122073</v>
      </c>
      <c r="FM199" s="80">
        <f t="shared" si="534"/>
        <v>2.2368824415059945</v>
      </c>
      <c r="FN199" s="80">
        <f t="shared" si="535"/>
        <v>-3.3610449567500411</v>
      </c>
      <c r="FO199" s="80">
        <f t="shared" si="536"/>
        <v>-3.3610449567500411</v>
      </c>
      <c r="FP199" s="80">
        <f t="shared" si="537"/>
        <v>0.48874616557586731</v>
      </c>
      <c r="FQ199" s="185">
        <f t="shared" ca="1" si="538"/>
        <v>1433.4935567552616</v>
      </c>
      <c r="FR199" s="185">
        <f t="shared" ca="1" si="539"/>
        <v>5.0014368132320888</v>
      </c>
      <c r="FS199" s="80">
        <f t="shared" ca="1" si="540"/>
        <v>0.14334935567552615</v>
      </c>
      <c r="FT199" s="184">
        <f t="shared" ca="1" si="541"/>
        <v>-0.89150071945435772</v>
      </c>
      <c r="FU199" s="184">
        <f t="shared" ca="1" si="542"/>
        <v>5.6847097791928523</v>
      </c>
      <c r="FV199" s="80">
        <f t="shared" si="543"/>
        <v>175.53188793744488</v>
      </c>
      <c r="FW199" s="80">
        <f t="shared" si="544"/>
        <v>5.1230847763093612E-2</v>
      </c>
      <c r="FX199" s="184">
        <f t="shared" si="545"/>
        <v>76.032860824867598</v>
      </c>
      <c r="FY199" s="184">
        <f t="shared" si="546"/>
        <v>314.90808390358586</v>
      </c>
      <c r="FZ199" s="184">
        <f t="shared" si="547"/>
        <v>1.6611494615586205E-3</v>
      </c>
      <c r="GA199" s="184">
        <f t="shared" si="548"/>
        <v>0.3013433771578114</v>
      </c>
      <c r="GB199" s="80">
        <f t="shared" si="549"/>
        <v>0.94239751745739719</v>
      </c>
      <c r="GC199" s="80">
        <f t="shared" si="550"/>
        <v>0.20236951698900432</v>
      </c>
      <c r="GD199" s="80">
        <f t="shared" si="551"/>
        <v>0.13385700543781054</v>
      </c>
      <c r="GE199" s="80">
        <f t="shared" si="552"/>
        <v>0.87295266821738382</v>
      </c>
      <c r="GF199" s="80">
        <f t="shared" si="553"/>
        <v>1.9906817202825833E-2</v>
      </c>
      <c r="GG199" s="80">
        <f t="shared" si="554"/>
        <v>0.15677583654218921</v>
      </c>
      <c r="GH199" s="80">
        <f t="shared" si="555"/>
        <v>0.86614299456218946</v>
      </c>
      <c r="GI199" s="80">
        <f t="shared" si="556"/>
        <v>0.30519777625640404</v>
      </c>
      <c r="GJ199" s="80">
        <f t="shared" si="557"/>
        <v>-9.0306773875234048E-3</v>
      </c>
      <c r="GK199" s="80">
        <f t="shared" si="558"/>
        <v>2.0593851552077366E-2</v>
      </c>
      <c r="GL199" s="80">
        <f t="shared" si="559"/>
        <v>2.0593851552077366E-2</v>
      </c>
      <c r="GM199" s="80">
        <f t="shared" si="560"/>
        <v>0.13618198499011186</v>
      </c>
      <c r="GN199" s="80">
        <f t="shared" si="561"/>
        <v>3.700863099052544E-2</v>
      </c>
      <c r="GO199" s="80">
        <f t="shared" si="562"/>
        <v>0.69907501788749504</v>
      </c>
      <c r="GP199" s="80">
        <f t="shared" si="563"/>
        <v>0.91271980321893631</v>
      </c>
      <c r="GQ199" s="80">
        <f t="shared" si="564"/>
        <v>2.5944766384677485E-2</v>
      </c>
      <c r="GR199" s="80">
        <f t="shared" si="565"/>
        <v>440.19476267312427</v>
      </c>
      <c r="GS199" s="80">
        <f t="shared" si="566"/>
        <v>11.678058160897452</v>
      </c>
      <c r="GT199" s="80">
        <f t="shared" si="567"/>
        <v>2.3217714140984724</v>
      </c>
      <c r="GU199" s="80">
        <f t="shared" si="568"/>
        <v>9.5482849404799675E-6</v>
      </c>
      <c r="GV199" s="80">
        <f t="shared" si="569"/>
        <v>1970.6737249639768</v>
      </c>
      <c r="GW199" s="80">
        <f t="shared" si="570"/>
        <v>-8.3599136589680781E-3</v>
      </c>
      <c r="GX199" s="184">
        <f t="shared" ca="1" si="571"/>
        <v>22.419220645300484</v>
      </c>
      <c r="GY199" s="81" t="e">
        <f>#REF!</f>
        <v>#REF!</v>
      </c>
      <c r="GZ199" s="81" t="e">
        <f>#REF!</f>
        <v>#REF!</v>
      </c>
      <c r="HA199" s="81">
        <f t="shared" si="572"/>
        <v>5.8671749896227876</v>
      </c>
      <c r="HB199" s="81">
        <f t="shared" si="573"/>
        <v>4.7595286485956976</v>
      </c>
      <c r="HC199" s="81" t="e">
        <f t="shared" si="574"/>
        <v>#REF!</v>
      </c>
      <c r="HD199" s="80">
        <f t="shared" si="575"/>
        <v>440.19476267312427</v>
      </c>
      <c r="HE199" s="80">
        <f t="shared" si="576"/>
        <v>11.678058160897452</v>
      </c>
      <c r="HF199" s="81">
        <f t="shared" si="577"/>
        <v>1.5010026867999215</v>
      </c>
      <c r="HG199" s="81"/>
      <c r="HH199" s="82">
        <f t="shared" si="578"/>
        <v>0.16050878439597269</v>
      </c>
      <c r="HI199" s="82">
        <f t="shared" si="579"/>
        <v>0.73608364887802047</v>
      </c>
      <c r="HJ199" s="82">
        <f t="shared" si="580"/>
        <v>2.5944766384677485E-2</v>
      </c>
      <c r="HK199" s="82">
        <f t="shared" si="581"/>
        <v>0</v>
      </c>
      <c r="HL199" s="82">
        <f t="shared" si="582"/>
        <v>4.9308273348544963E-2</v>
      </c>
      <c r="HM199" s="82">
        <f t="shared" si="583"/>
        <v>0</v>
      </c>
      <c r="HN199" s="82">
        <f t="shared" si="584"/>
        <v>0</v>
      </c>
      <c r="HO199" s="82">
        <f t="shared" si="585"/>
        <v>8.2898474406370493E-2</v>
      </c>
      <c r="HP199" s="82">
        <f t="shared" si="586"/>
        <v>0.1712653346320275</v>
      </c>
      <c r="HQ199" s="82">
        <f t="shared" si="587"/>
        <v>0.1790209000647702</v>
      </c>
      <c r="HR199" s="82">
        <f t="shared" si="588"/>
        <v>0.56823756039038575</v>
      </c>
      <c r="HS199" s="82">
        <f t="shared" si="589"/>
        <v>0.12390863484797805</v>
      </c>
      <c r="HT199" s="82">
        <f t="shared" si="590"/>
        <v>5.0355106440965129E-2</v>
      </c>
      <c r="HU199" s="82">
        <f t="shared" si="591"/>
        <v>1.0980323955421135E-2</v>
      </c>
      <c r="HV199" s="82">
        <f t="shared" si="592"/>
        <v>2.5944766384677485E-2</v>
      </c>
      <c r="HW199" s="82"/>
      <c r="HX199" s="186">
        <f t="shared" si="593"/>
        <v>-8.8002482166387846E-7</v>
      </c>
      <c r="HY199" s="186">
        <f t="shared" si="594"/>
        <v>1.7133834162530066E-12</v>
      </c>
      <c r="HZ199" s="186">
        <f t="shared" si="595"/>
        <v>2.6740406672033293E-5</v>
      </c>
      <c r="IA199" s="186">
        <f t="shared" si="596"/>
        <v>7.4493559706091822E-9</v>
      </c>
      <c r="IB199" s="82">
        <f t="shared" si="597"/>
        <v>2.3217714140984724</v>
      </c>
      <c r="IC199" s="82" t="e">
        <f t="shared" ca="1" si="598"/>
        <v>#REF!</v>
      </c>
      <c r="ID199" s="82" t="e">
        <f ca="1">ID$8+ID$9*IE199+ID$10*#REF!+ID$11*EW199/(EW199+EU199)</f>
        <v>#REF!</v>
      </c>
      <c r="IE199" s="82" t="e">
        <f t="shared" ca="1" si="599"/>
        <v>#REF!</v>
      </c>
      <c r="IF199" s="82" t="e">
        <f ca="1">IF$8+IF$9*IE199+IF$10*#REF!+IF$11*(EW199/(EW199+EU199))</f>
        <v>#REF!</v>
      </c>
      <c r="IG199" s="82" t="e">
        <f t="shared" ca="1" si="600"/>
        <v>#REF!</v>
      </c>
      <c r="IH199" s="184">
        <f t="shared" si="601"/>
        <v>5.1230847763093612E-2</v>
      </c>
      <c r="II199" s="187">
        <f t="shared" si="602"/>
        <v>-25</v>
      </c>
      <c r="IJ199" s="187"/>
      <c r="IK199" s="82">
        <f t="shared" si="603"/>
        <v>2.0673880375918663</v>
      </c>
      <c r="IL199" s="187">
        <f t="shared" si="604"/>
        <v>1970.6737249639768</v>
      </c>
      <c r="IM199" s="186">
        <f t="shared" si="605"/>
        <v>1.1943953412693376E-5</v>
      </c>
    </row>
    <row r="200" spans="1:247" ht="14" x14ac:dyDescent="0.2">
      <c r="A200" s="189" t="s">
        <v>234</v>
      </c>
      <c r="F200" s="193">
        <v>49.952193986044534</v>
      </c>
      <c r="G200" s="193">
        <v>1.6748855939234604</v>
      </c>
      <c r="H200" s="193">
        <v>17.337603602553148</v>
      </c>
      <c r="I200" s="193">
        <v>8.4230034872756843</v>
      </c>
      <c r="J200" s="193">
        <v>0.16241314850166888</v>
      </c>
      <c r="K200" s="193">
        <v>4.5171156927026654</v>
      </c>
      <c r="L200" s="193">
        <v>10.658362870422019</v>
      </c>
      <c r="M200" s="193">
        <v>3.8370106333519272</v>
      </c>
      <c r="N200" s="193">
        <v>2.0301643562708609</v>
      </c>
      <c r="O200" s="193">
        <v>0.58874766331854955</v>
      </c>
      <c r="P200" s="193">
        <v>0.81849896563549951</v>
      </c>
      <c r="Q200" s="194">
        <v>1.5</v>
      </c>
      <c r="R200" s="176">
        <f t="shared" ca="1" si="411"/>
        <v>10.140568136720161</v>
      </c>
      <c r="T200" s="4">
        <v>47.256</v>
      </c>
      <c r="U200" s="4">
        <v>1.4433</v>
      </c>
      <c r="V200" s="4">
        <v>6.1231</v>
      </c>
      <c r="W200" s="4">
        <v>7.2018000000000004</v>
      </c>
      <c r="X200" s="4">
        <v>0.1497</v>
      </c>
      <c r="Y200" s="4">
        <v>13.3438</v>
      </c>
      <c r="Z200" s="4">
        <v>22.449200000000001</v>
      </c>
      <c r="AA200" s="4">
        <v>0.39269999999999999</v>
      </c>
      <c r="AB200" s="4">
        <v>1.6000000000000001E-3</v>
      </c>
      <c r="AC200" s="4">
        <v>1.6400000000000001E-2</v>
      </c>
      <c r="AE200" s="177">
        <f t="shared" ca="1" si="412"/>
        <v>1405.9249070812764</v>
      </c>
      <c r="AF200" s="178">
        <f t="shared" ca="1" si="413"/>
        <v>1132.7749070812765</v>
      </c>
      <c r="AG200" s="178">
        <f t="shared" ca="1" si="414"/>
        <v>5.8341153582902852</v>
      </c>
      <c r="AH200" s="175"/>
      <c r="AI200" s="179">
        <f t="shared" ca="1" si="415"/>
        <v>1439.6813415132099</v>
      </c>
      <c r="AJ200" s="179">
        <f t="shared" ca="1" si="416"/>
        <v>5.8044452468038754</v>
      </c>
      <c r="AK200" s="179"/>
      <c r="AL200" s="179">
        <f t="shared" si="417"/>
        <v>1410.7491043274579</v>
      </c>
      <c r="AM200" s="179">
        <f t="shared" si="418"/>
        <v>3.6550887915842281</v>
      </c>
      <c r="AN200" s="180"/>
      <c r="AO200" s="179">
        <f t="shared" ca="1" si="419"/>
        <v>1397.0845669414282</v>
      </c>
      <c r="AP200" s="179">
        <f t="shared" ca="1" si="420"/>
        <v>1123.9345669414283</v>
      </c>
      <c r="AQ200" s="179">
        <f t="shared" ca="1" si="421"/>
        <v>4.1671737350873199</v>
      </c>
      <c r="AR200" s="179"/>
      <c r="AS200" s="179">
        <f t="shared" ca="1" si="422"/>
        <v>1409.0381222512765</v>
      </c>
      <c r="AT200" s="179">
        <f t="shared" ca="1" si="423"/>
        <v>1135.8881222512764</v>
      </c>
      <c r="AU200" s="181">
        <f t="shared" ca="1" si="424"/>
        <v>4.6266267281669355</v>
      </c>
      <c r="AV200" s="80"/>
      <c r="AW200" s="181">
        <f t="shared" si="425"/>
        <v>1422.9208409816893</v>
      </c>
      <c r="AX200" s="181">
        <f t="shared" si="426"/>
        <v>1149.7708409816892</v>
      </c>
      <c r="AY200" s="181">
        <f t="shared" ca="1" si="427"/>
        <v>1439.6813415132099</v>
      </c>
      <c r="AZ200" s="181">
        <f t="shared" ca="1" si="428"/>
        <v>1166.53134151321</v>
      </c>
      <c r="BA200" s="181">
        <f t="shared" ca="1" si="429"/>
        <v>5.8044452468038754</v>
      </c>
      <c r="BB200" s="181"/>
      <c r="BC200" s="181">
        <f t="shared" si="430"/>
        <v>1410.7491043274579</v>
      </c>
      <c r="BD200" s="181">
        <f t="shared" si="431"/>
        <v>3.6550887915842281</v>
      </c>
      <c r="BE200" s="181">
        <f t="shared" si="432"/>
        <v>1137.599104327458</v>
      </c>
      <c r="BF200" s="181"/>
      <c r="BG200" s="181">
        <f t="shared" ca="1" si="433"/>
        <v>6.0751103797000443</v>
      </c>
      <c r="BH200" s="181">
        <f t="shared" ca="1" si="434"/>
        <v>7.9432917997487653</v>
      </c>
      <c r="BI200" s="181">
        <f t="shared" ca="1" si="435"/>
        <v>1131.470451412109</v>
      </c>
      <c r="BJ200" s="181">
        <f t="shared" ca="1" si="436"/>
        <v>1146.1829279891449</v>
      </c>
      <c r="BK200" s="181">
        <f t="shared" ca="1" si="437"/>
        <v>1146.1829279891449</v>
      </c>
      <c r="BL200" s="181"/>
      <c r="BM200" s="181">
        <f t="shared" si="438"/>
        <v>1131.5484951620419</v>
      </c>
      <c r="BN200" s="180"/>
      <c r="BO200" s="182">
        <f t="shared" ca="1" si="439"/>
        <v>0.78297998829951421</v>
      </c>
      <c r="BP200" s="182">
        <f t="shared" ca="1" si="440"/>
        <v>0.73955843523887588</v>
      </c>
      <c r="BQ200" s="182">
        <f t="shared" ca="1" si="441"/>
        <v>7.2213520590988955E-2</v>
      </c>
      <c r="BR200" s="182">
        <f t="shared" ca="1" si="442"/>
        <v>1.3577888084685087E-2</v>
      </c>
      <c r="BS200" s="182">
        <f t="shared" ca="1" si="443"/>
        <v>1.7730057757451345E-2</v>
      </c>
      <c r="BT200" s="182">
        <f t="shared" ca="1" si="444"/>
        <v>7.4181547723074323E-2</v>
      </c>
      <c r="BU200" s="182">
        <f t="shared" si="445"/>
        <v>0.32699407506955769</v>
      </c>
      <c r="BV200" s="181">
        <f t="shared" ca="1" si="446"/>
        <v>1.2442555244646332</v>
      </c>
      <c r="BW200" s="180"/>
      <c r="BX200" s="182">
        <f t="shared" si="447"/>
        <v>0.79058039765054666</v>
      </c>
      <c r="BY200" s="182">
        <f t="shared" si="448"/>
        <v>9.6756893884794859E-2</v>
      </c>
      <c r="BZ200" s="182">
        <f t="shared" si="449"/>
        <v>3.9605062739609266E-2</v>
      </c>
      <c r="CA200" s="182">
        <f t="shared" si="450"/>
        <v>2.8912775416179225E-2</v>
      </c>
      <c r="CB200" s="182">
        <f t="shared" si="451"/>
        <v>8.2957304206063801E-2</v>
      </c>
      <c r="CC200" s="182">
        <f t="shared" si="452"/>
        <v>2.4617738440568256E-4</v>
      </c>
      <c r="CD200" s="182">
        <f t="shared" si="453"/>
        <v>1.0390586112815994</v>
      </c>
      <c r="CE200" s="182">
        <f t="shared" si="454"/>
        <v>0.28943814479431701</v>
      </c>
      <c r="CF200" s="180"/>
      <c r="CG200" s="181">
        <f t="shared" ca="1" si="455"/>
        <v>4.5598976300384493</v>
      </c>
      <c r="CH200" s="181">
        <f t="shared" ca="1" si="456"/>
        <v>3.6526273957231652</v>
      </c>
      <c r="CI200" s="181">
        <f t="shared" ca="1" si="457"/>
        <v>9.492467369830063</v>
      </c>
      <c r="CJ200" s="181">
        <f t="shared" ca="1" si="458"/>
        <v>1132.7399095187643</v>
      </c>
      <c r="CK200" s="183">
        <f t="shared" ca="1" si="459"/>
        <v>0.27225552483241361</v>
      </c>
      <c r="CL200" s="79"/>
      <c r="CM200" s="181">
        <f t="shared" si="460"/>
        <v>0.98176463069083386</v>
      </c>
      <c r="CN200" s="181">
        <f t="shared" si="461"/>
        <v>0.62352558455495999</v>
      </c>
      <c r="CO200" s="181">
        <f t="shared" ca="1" si="462"/>
        <v>716.27399039465195</v>
      </c>
      <c r="CP200" s="184"/>
      <c r="CQ200" s="80">
        <f t="shared" si="463"/>
        <v>0.83136849370042654</v>
      </c>
      <c r="CR200" s="80">
        <f t="shared" si="464"/>
        <v>2.0967836195880014E-2</v>
      </c>
      <c r="CS200" s="80">
        <f t="shared" si="465"/>
        <v>0.34008304356671959</v>
      </c>
      <c r="CT200" s="80">
        <f t="shared" si="466"/>
        <v>0.11723626357445445</v>
      </c>
      <c r="CU200" s="80">
        <f t="shared" si="467"/>
        <v>2.289524560375949E-3</v>
      </c>
      <c r="CV200" s="80">
        <f t="shared" si="468"/>
        <v>0.11207500155572754</v>
      </c>
      <c r="CW200" s="80">
        <f t="shared" si="469"/>
        <v>0.19006521112644345</v>
      </c>
      <c r="CX200" s="80">
        <f t="shared" si="470"/>
        <v>0.12381667416981995</v>
      </c>
      <c r="CY200" s="80">
        <f t="shared" si="471"/>
        <v>4.3105107568704851E-2</v>
      </c>
      <c r="CZ200" s="80">
        <f t="shared" si="472"/>
        <v>7.7467715185910039E-3</v>
      </c>
      <c r="DA200" s="80">
        <f t="shared" si="473"/>
        <v>1.153327131946567E-2</v>
      </c>
      <c r="DB200" s="80">
        <f t="shared" si="474"/>
        <v>1.8002871988566087</v>
      </c>
      <c r="DC200" s="80"/>
      <c r="DD200" s="80">
        <f t="shared" si="475"/>
        <v>0.4617977032933645</v>
      </c>
      <c r="DE200" s="80">
        <f t="shared" si="476"/>
        <v>1.1646939560086314E-2</v>
      </c>
      <c r="DF200" s="80">
        <f t="shared" si="477"/>
        <v>0.18890488350009477</v>
      </c>
      <c r="DG200" s="80">
        <f t="shared" si="478"/>
        <v>6.5120867186587272E-2</v>
      </c>
      <c r="DH200" s="80">
        <f t="shared" si="479"/>
        <v>1.271755174302224E-3</v>
      </c>
      <c r="DI200" s="80">
        <f t="shared" si="480"/>
        <v>6.225395682805953E-2</v>
      </c>
      <c r="DJ200" s="80">
        <f t="shared" si="481"/>
        <v>0.10557493895816007</v>
      </c>
      <c r="DK200" s="80">
        <f t="shared" si="482"/>
        <v>6.8776067645461181E-2</v>
      </c>
      <c r="DL200" s="80">
        <f t="shared" si="483"/>
        <v>2.3943461685491958E-2</v>
      </c>
      <c r="DM200" s="80">
        <f t="shared" si="484"/>
        <v>4.3030753779236463E-3</v>
      </c>
      <c r="DN200" s="80">
        <f t="shared" si="485"/>
        <v>6.4063507904686739E-3</v>
      </c>
      <c r="DO200" s="80">
        <f t="shared" si="486"/>
        <v>1.0000000000000002</v>
      </c>
      <c r="DP200" s="80">
        <f t="shared" si="487"/>
        <v>48.874616557586734</v>
      </c>
      <c r="DQ200" s="80">
        <f t="shared" si="488"/>
        <v>0.78649497456074213</v>
      </c>
      <c r="DR200" s="80">
        <f t="shared" si="489"/>
        <v>1.8068623965307441E-2</v>
      </c>
      <c r="DS200" s="80">
        <f t="shared" si="490"/>
        <v>6.0053353733290182E-2</v>
      </c>
      <c r="DT200" s="80">
        <f t="shared" si="491"/>
        <v>0.1002388428647782</v>
      </c>
      <c r="DU200" s="80">
        <f t="shared" si="492"/>
        <v>2.1103083700440527E-3</v>
      </c>
      <c r="DV200" s="80">
        <f t="shared" si="493"/>
        <v>0.33107551532835122</v>
      </c>
      <c r="DW200" s="80">
        <f t="shared" si="494"/>
        <v>0.40032526472340019</v>
      </c>
      <c r="DX200" s="80">
        <f t="shared" si="495"/>
        <v>6.3360272608903997E-3</v>
      </c>
      <c r="DY200" s="80">
        <f t="shared" si="496"/>
        <v>1.6985859272155932E-5</v>
      </c>
      <c r="DZ200" s="80">
        <f t="shared" si="497"/>
        <v>1.0789601455806715E-4</v>
      </c>
      <c r="EA200" s="80">
        <f t="shared" si="498"/>
        <v>1.7048277926806339</v>
      </c>
      <c r="EB200" s="80"/>
      <c r="EC200" s="80">
        <f t="shared" si="499"/>
        <v>1.5729899491214843</v>
      </c>
      <c r="ED200" s="80">
        <f t="shared" si="500"/>
        <v>3.6137247930614881E-2</v>
      </c>
      <c r="EE200" s="80">
        <f t="shared" si="501"/>
        <v>0.18016006119987055</v>
      </c>
      <c r="EF200" s="80">
        <f t="shared" si="502"/>
        <v>0.1002388428647782</v>
      </c>
      <c r="EG200" s="80">
        <f t="shared" si="503"/>
        <v>2.1103083700440527E-3</v>
      </c>
      <c r="EH200" s="80">
        <f t="shared" si="504"/>
        <v>0.33107551532835122</v>
      </c>
      <c r="EI200" s="80">
        <f t="shared" si="505"/>
        <v>0.40032526472340019</v>
      </c>
      <c r="EJ200" s="80">
        <f t="shared" si="506"/>
        <v>6.3360272608903997E-3</v>
      </c>
      <c r="EK200" s="80">
        <f t="shared" si="507"/>
        <v>1.6985859272155932E-5</v>
      </c>
      <c r="EL200" s="80">
        <f t="shared" si="508"/>
        <v>3.2368804367420144E-4</v>
      </c>
      <c r="EM200" s="80">
        <f t="shared" si="509"/>
        <v>2.62971389070238</v>
      </c>
      <c r="EN200" s="80">
        <f t="shared" si="510"/>
        <v>2.2816170311202324</v>
      </c>
      <c r="EO200" s="80"/>
      <c r="EP200" s="80">
        <f t="shared" si="511"/>
        <v>1.7944803288482631</v>
      </c>
      <c r="EQ200" s="80">
        <f t="shared" si="512"/>
        <v>4.1225680168152645E-2</v>
      </c>
      <c r="ER200" s="80">
        <f t="shared" si="513"/>
        <v>0.20551967115173686</v>
      </c>
      <c r="ES200" s="80">
        <f t="shared" si="514"/>
        <v>6.8517838155788491E-2</v>
      </c>
      <c r="ET200" s="80">
        <f t="shared" si="515"/>
        <v>0.27403750930752535</v>
      </c>
      <c r="EU200" s="80">
        <f t="shared" si="516"/>
        <v>0.22870665106006274</v>
      </c>
      <c r="EV200" s="80">
        <f t="shared" si="517"/>
        <v>4.8149155180080882E-3</v>
      </c>
      <c r="EW200" s="80">
        <f t="shared" si="518"/>
        <v>0.75538753436007366</v>
      </c>
      <c r="EX200" s="80">
        <f t="shared" si="519"/>
        <v>0.91338894198062548</v>
      </c>
      <c r="EY200" s="80">
        <f t="shared" si="520"/>
        <v>2.8912775416179225E-2</v>
      </c>
      <c r="EZ200" s="80">
        <f t="shared" si="521"/>
        <v>7.7510451607124982E-5</v>
      </c>
      <c r="FA200" s="80">
        <f t="shared" si="522"/>
        <v>4.9235476881136513E-4</v>
      </c>
      <c r="FB200" s="80">
        <f t="shared" si="523"/>
        <v>4.0415242018793087</v>
      </c>
      <c r="FC200" s="80">
        <f t="shared" si="524"/>
        <v>8.2970893307010948E-2</v>
      </c>
      <c r="FD200" s="80">
        <f t="shared" si="525"/>
        <v>0.12329269791827535</v>
      </c>
      <c r="FE200" s="80">
        <f t="shared" si="526"/>
        <v>2.8912775416179225E-2</v>
      </c>
      <c r="FF200" s="80">
        <f t="shared" si="527"/>
        <v>3.9605062739609266E-2</v>
      </c>
      <c r="FG200" s="80">
        <f t="shared" si="528"/>
        <v>8.2957304206063801E-2</v>
      </c>
      <c r="FH200" s="80">
        <f t="shared" si="529"/>
        <v>2.4617738440568256E-4</v>
      </c>
      <c r="FI200" s="184">
        <f t="shared" si="530"/>
        <v>0.79058039765054666</v>
      </c>
      <c r="FJ200" s="80">
        <f t="shared" si="531"/>
        <v>9.6756893884794859E-2</v>
      </c>
      <c r="FK200" s="80">
        <f t="shared" si="532"/>
        <v>1.0390586112815996</v>
      </c>
      <c r="FL200" s="80">
        <f t="shared" si="533"/>
        <v>0.79058039765054666</v>
      </c>
      <c r="FM200" s="80">
        <f t="shared" si="534"/>
        <v>2.3451960863426069</v>
      </c>
      <c r="FN200" s="80">
        <f t="shared" si="535"/>
        <v>-3.2740281272870457</v>
      </c>
      <c r="FO200" s="80">
        <f t="shared" si="536"/>
        <v>-3.2740281272870457</v>
      </c>
      <c r="FP200" s="80">
        <f t="shared" si="537"/>
        <v>0.48874616557586731</v>
      </c>
      <c r="FQ200" s="185">
        <f t="shared" ca="1" si="538"/>
        <v>1439.6813415132099</v>
      </c>
      <c r="FR200" s="185">
        <f t="shared" ca="1" si="539"/>
        <v>5.8044452468038754</v>
      </c>
      <c r="FS200" s="80">
        <f t="shared" ca="1" si="540"/>
        <v>0.14396813415132098</v>
      </c>
      <c r="FT200" s="184">
        <f t="shared" ca="1" si="541"/>
        <v>-1.3068728941443943</v>
      </c>
      <c r="FU200" s="184">
        <f t="shared" ca="1" si="542"/>
        <v>5.6818722338840875</v>
      </c>
      <c r="FV200" s="80">
        <f t="shared" si="543"/>
        <v>175.27659922944684</v>
      </c>
      <c r="FW200" s="80">
        <f t="shared" si="544"/>
        <v>4.8876239449915072E-2</v>
      </c>
      <c r="FX200" s="184">
        <f t="shared" si="545"/>
        <v>76.759678651853676</v>
      </c>
      <c r="FY200" s="184">
        <f t="shared" si="546"/>
        <v>314.52588762380236</v>
      </c>
      <c r="FZ200" s="184">
        <f t="shared" si="547"/>
        <v>1.6611494615586205E-3</v>
      </c>
      <c r="GA200" s="184">
        <f t="shared" si="548"/>
        <v>0.28943814479431701</v>
      </c>
      <c r="GB200" s="80">
        <f t="shared" si="549"/>
        <v>0.94711663291481274</v>
      </c>
      <c r="GC200" s="80">
        <f t="shared" si="550"/>
        <v>0.19320676639976345</v>
      </c>
      <c r="GD200" s="80">
        <f t="shared" si="551"/>
        <v>0.13374770092701668</v>
      </c>
      <c r="GE200" s="80">
        <f t="shared" si="552"/>
        <v>0.89025648167605886</v>
      </c>
      <c r="GF200" s="80">
        <f t="shared" si="553"/>
        <v>1.086681043706661E-2</v>
      </c>
      <c r="GG200" s="80">
        <f t="shared" si="554"/>
        <v>0.14573575775305181</v>
      </c>
      <c r="GH200" s="80">
        <f t="shared" si="555"/>
        <v>0.86625229907298329</v>
      </c>
      <c r="GI200" s="80">
        <f t="shared" si="556"/>
        <v>0.29257744210290348</v>
      </c>
      <c r="GJ200" s="80">
        <f t="shared" si="557"/>
        <v>-7.7069975746925645E-3</v>
      </c>
      <c r="GK200" s="80">
        <f t="shared" si="558"/>
        <v>1.8426916413049062E-2</v>
      </c>
      <c r="GL200" s="80">
        <f t="shared" si="559"/>
        <v>1.8426916413049062E-2</v>
      </c>
      <c r="GM200" s="80">
        <f t="shared" si="560"/>
        <v>0.12730884134000275</v>
      </c>
      <c r="GN200" s="80">
        <f t="shared" si="561"/>
        <v>3.4456450672138199E-2</v>
      </c>
      <c r="GO200" s="80">
        <f t="shared" si="562"/>
        <v>0.72093108368793546</v>
      </c>
      <c r="GP200" s="80">
        <f t="shared" si="563"/>
        <v>0.91338894198062548</v>
      </c>
      <c r="GQ200" s="80">
        <f t="shared" si="564"/>
        <v>2.8912775416179225E-2</v>
      </c>
      <c r="GR200" s="80">
        <f t="shared" si="565"/>
        <v>440.35919087885964</v>
      </c>
      <c r="GS200" s="80">
        <f t="shared" si="566"/>
        <v>11.706148518965689</v>
      </c>
      <c r="GT200" s="80">
        <f t="shared" si="567"/>
        <v>2.3173258294233197</v>
      </c>
      <c r="GU200" s="80">
        <f t="shared" si="568"/>
        <v>9.5300024735034004E-6</v>
      </c>
      <c r="GV200" s="80">
        <f t="shared" si="569"/>
        <v>1962.4166257379984</v>
      </c>
      <c r="GW200" s="80">
        <f t="shared" si="570"/>
        <v>-8.3639827464595008E-3</v>
      </c>
      <c r="GX200" s="184">
        <f t="shared" ca="1" si="571"/>
        <v>22.467092369830063</v>
      </c>
      <c r="GY200" s="81" t="e">
        <f>#REF!</f>
        <v>#REF!</v>
      </c>
      <c r="GZ200" s="81" t="e">
        <f>#REF!</f>
        <v>#REF!</v>
      </c>
      <c r="HA200" s="81">
        <f t="shared" si="572"/>
        <v>5.8671749896227876</v>
      </c>
      <c r="HB200" s="81">
        <f t="shared" si="573"/>
        <v>4.7595286485956976</v>
      </c>
      <c r="HC200" s="81" t="e">
        <f t="shared" si="574"/>
        <v>#REF!</v>
      </c>
      <c r="HD200" s="80">
        <f t="shared" si="575"/>
        <v>440.35919087885964</v>
      </c>
      <c r="HE200" s="80">
        <f t="shared" si="576"/>
        <v>11.706148518965689</v>
      </c>
      <c r="HF200" s="81">
        <f t="shared" si="577"/>
        <v>0.83222065860394423</v>
      </c>
      <c r="HG200" s="81"/>
      <c r="HH200" s="82">
        <f t="shared" si="578"/>
        <v>0.15055067327105989</v>
      </c>
      <c r="HI200" s="82">
        <f t="shared" si="579"/>
        <v>0.75538753436007366</v>
      </c>
      <c r="HJ200" s="82">
        <f t="shared" si="580"/>
        <v>2.8912775416179225E-2</v>
      </c>
      <c r="HK200" s="82">
        <f t="shared" si="581"/>
        <v>0</v>
      </c>
      <c r="HL200" s="82">
        <f t="shared" si="582"/>
        <v>5.4058117890831724E-2</v>
      </c>
      <c r="HM200" s="82">
        <f t="shared" si="583"/>
        <v>0</v>
      </c>
      <c r="HN200" s="82">
        <f t="shared" si="584"/>
        <v>0</v>
      </c>
      <c r="HO200" s="82">
        <f t="shared" si="585"/>
        <v>6.8517838155788491E-2</v>
      </c>
      <c r="HP200" s="82">
        <f t="shared" si="586"/>
        <v>0.15146155326090516</v>
      </c>
      <c r="HQ200" s="82">
        <f t="shared" si="587"/>
        <v>0.16618205524714869</v>
      </c>
      <c r="HR200" s="82">
        <f t="shared" si="588"/>
        <v>0.59023410055624337</v>
      </c>
      <c r="HS200" s="82">
        <f t="shared" si="589"/>
        <v>0.11763517027264522</v>
      </c>
      <c r="HT200" s="82">
        <f t="shared" si="590"/>
        <v>4.8109863415965536E-2</v>
      </c>
      <c r="HU200" s="82">
        <f t="shared" si="591"/>
        <v>9.5884191872298071E-3</v>
      </c>
      <c r="HV200" s="82">
        <f t="shared" si="592"/>
        <v>2.8912775416179225E-2</v>
      </c>
      <c r="HW200" s="82"/>
      <c r="HX200" s="186">
        <f t="shared" si="593"/>
        <v>-8.7953917291715427E-7</v>
      </c>
      <c r="HY200" s="186">
        <f t="shared" si="594"/>
        <v>1.7140062658240491E-12</v>
      </c>
      <c r="HZ200" s="186">
        <f t="shared" si="595"/>
        <v>2.679400501965923E-5</v>
      </c>
      <c r="IA200" s="186">
        <f t="shared" si="596"/>
        <v>7.4804489728968092E-9</v>
      </c>
      <c r="IB200" s="82">
        <f t="shared" si="597"/>
        <v>2.3173258294233197</v>
      </c>
      <c r="IC200" s="82" t="e">
        <f t="shared" ca="1" si="598"/>
        <v>#REF!</v>
      </c>
      <c r="ID200" s="82" t="e">
        <f ca="1">ID$8+ID$9*IE200+ID$10*#REF!+ID$11*EW200/(EW200+EU200)</f>
        <v>#REF!</v>
      </c>
      <c r="IE200" s="82" t="e">
        <f t="shared" ca="1" si="599"/>
        <v>#REF!</v>
      </c>
      <c r="IF200" s="82" t="e">
        <f ca="1">IF$8+IF$9*IE200+IF$10*#REF!+IF$11*(EW200/(EW200+EU200))</f>
        <v>#REF!</v>
      </c>
      <c r="IG200" s="82" t="e">
        <f t="shared" ca="1" si="600"/>
        <v>#REF!</v>
      </c>
      <c r="IH200" s="184">
        <f t="shared" si="601"/>
        <v>4.8876239449915072E-2</v>
      </c>
      <c r="II200" s="187">
        <f t="shared" si="602"/>
        <v>-25</v>
      </c>
      <c r="IJ200" s="187"/>
      <c r="IK200" s="82">
        <f t="shared" si="603"/>
        <v>2.068961378547268</v>
      </c>
      <c r="IL200" s="187">
        <f t="shared" si="604"/>
        <v>1962.4166257379984</v>
      </c>
      <c r="IM200" s="186">
        <f t="shared" si="605"/>
        <v>1.1968330035328796E-5</v>
      </c>
    </row>
    <row r="201" spans="1:247" ht="14" x14ac:dyDescent="0.2">
      <c r="A201" s="189" t="s">
        <v>234</v>
      </c>
      <c r="F201" s="193">
        <v>49.952193986044534</v>
      </c>
      <c r="G201" s="193">
        <v>1.6748855939234604</v>
      </c>
      <c r="H201" s="193">
        <v>17.337603602553148</v>
      </c>
      <c r="I201" s="193">
        <v>8.4230034872756843</v>
      </c>
      <c r="J201" s="193">
        <v>0.16241314850166888</v>
      </c>
      <c r="K201" s="193">
        <v>4.5171156927026654</v>
      </c>
      <c r="L201" s="193">
        <v>10.658362870422019</v>
      </c>
      <c r="M201" s="193">
        <v>3.8370106333519272</v>
      </c>
      <c r="N201" s="193">
        <v>2.0301643562708609</v>
      </c>
      <c r="O201" s="193">
        <v>0.58874766331854955</v>
      </c>
      <c r="P201" s="193">
        <v>0.81849896563549951</v>
      </c>
      <c r="Q201" s="194">
        <v>1.5</v>
      </c>
      <c r="R201" s="176">
        <f t="shared" ca="1" si="411"/>
        <v>11.049407895595868</v>
      </c>
      <c r="T201" s="4">
        <v>47.033299999999997</v>
      </c>
      <c r="U201" s="4">
        <v>1.5056</v>
      </c>
      <c r="V201" s="4">
        <v>6.2843</v>
      </c>
      <c r="W201" s="4">
        <v>7.1409000000000002</v>
      </c>
      <c r="X201" s="4">
        <v>0.2072</v>
      </c>
      <c r="Y201" s="4">
        <v>13.3659</v>
      </c>
      <c r="Z201" s="4">
        <v>22.428799999999999</v>
      </c>
      <c r="AA201" s="4">
        <v>0.44369999999999998</v>
      </c>
      <c r="AB201" s="4">
        <v>6.1000000000000004E-3</v>
      </c>
      <c r="AC201" s="4">
        <v>1.8700000000000001E-2</v>
      </c>
      <c r="AE201" s="177">
        <f t="shared" ca="1" si="412"/>
        <v>1413.8608240179594</v>
      </c>
      <c r="AF201" s="178">
        <f t="shared" ca="1" si="413"/>
        <v>1140.7108240179596</v>
      </c>
      <c r="AG201" s="178">
        <f t="shared" ca="1" si="414"/>
        <v>6.5969505201743956</v>
      </c>
      <c r="AH201" s="175"/>
      <c r="AI201" s="179">
        <f t="shared" ca="1" si="415"/>
        <v>1447.8562754194236</v>
      </c>
      <c r="AJ201" s="179">
        <f t="shared" ca="1" si="416"/>
        <v>6.7622597669140978</v>
      </c>
      <c r="AK201" s="179"/>
      <c r="AL201" s="179">
        <f t="shared" si="417"/>
        <v>1415.8706771612924</v>
      </c>
      <c r="AM201" s="179">
        <f t="shared" si="418"/>
        <v>4.3364860859072838</v>
      </c>
      <c r="AN201" s="180"/>
      <c r="AO201" s="179">
        <f t="shared" ca="1" si="419"/>
        <v>1406.0166459857512</v>
      </c>
      <c r="AP201" s="179">
        <f t="shared" ca="1" si="420"/>
        <v>1132.8666459857513</v>
      </c>
      <c r="AQ201" s="179">
        <f t="shared" ca="1" si="421"/>
        <v>5.1354917951976029</v>
      </c>
      <c r="AR201" s="179"/>
      <c r="AS201" s="179">
        <f t="shared" ca="1" si="422"/>
        <v>1417.3277091517093</v>
      </c>
      <c r="AT201" s="179">
        <f t="shared" ca="1" si="423"/>
        <v>1144.1777091517092</v>
      </c>
      <c r="AU201" s="181">
        <f t="shared" ca="1" si="424"/>
        <v>5.575277604333718</v>
      </c>
      <c r="AV201" s="80"/>
      <c r="AW201" s="181">
        <f t="shared" si="425"/>
        <v>1429.5524019625343</v>
      </c>
      <c r="AX201" s="181">
        <f t="shared" si="426"/>
        <v>1156.4024019625344</v>
      </c>
      <c r="AY201" s="181">
        <f t="shared" ca="1" si="427"/>
        <v>1447.8562754194236</v>
      </c>
      <c r="AZ201" s="181">
        <f t="shared" ca="1" si="428"/>
        <v>1174.7062754194235</v>
      </c>
      <c r="BA201" s="181">
        <f t="shared" ca="1" si="429"/>
        <v>6.7622597669140978</v>
      </c>
      <c r="BB201" s="181"/>
      <c r="BC201" s="181">
        <f t="shared" si="430"/>
        <v>1415.8706771612924</v>
      </c>
      <c r="BD201" s="181">
        <f t="shared" si="431"/>
        <v>4.3364860859072838</v>
      </c>
      <c r="BE201" s="181">
        <f t="shared" si="432"/>
        <v>1142.7206771612923</v>
      </c>
      <c r="BF201" s="181"/>
      <c r="BG201" s="181">
        <f t="shared" ca="1" si="433"/>
        <v>6.9304554507485268</v>
      </c>
      <c r="BH201" s="181">
        <f t="shared" ca="1" si="434"/>
        <v>8.6724033112457928</v>
      </c>
      <c r="BI201" s="181">
        <f t="shared" ca="1" si="435"/>
        <v>1140.2514206510818</v>
      </c>
      <c r="BJ201" s="181">
        <f t="shared" ca="1" si="436"/>
        <v>1154.5746070598107</v>
      </c>
      <c r="BK201" s="181">
        <f t="shared" ca="1" si="437"/>
        <v>1154.5746070598107</v>
      </c>
      <c r="BL201" s="181"/>
      <c r="BM201" s="181">
        <f t="shared" si="438"/>
        <v>1135.0394511431946</v>
      </c>
      <c r="BN201" s="180"/>
      <c r="BO201" s="182">
        <f t="shared" ca="1" si="439"/>
        <v>0.7662778697462449</v>
      </c>
      <c r="BP201" s="182">
        <f t="shared" ca="1" si="440"/>
        <v>0.71983025912396947</v>
      </c>
      <c r="BQ201" s="182">
        <f t="shared" ca="1" si="441"/>
        <v>7.2129663838389743E-2</v>
      </c>
      <c r="BR201" s="182">
        <f t="shared" ca="1" si="442"/>
        <v>1.3918227542594462E-2</v>
      </c>
      <c r="BS201" s="182">
        <f t="shared" ca="1" si="443"/>
        <v>1.7732728216805049E-2</v>
      </c>
      <c r="BT201" s="182">
        <f t="shared" ca="1" si="444"/>
        <v>7.3318111308618997E-2</v>
      </c>
      <c r="BU201" s="182">
        <f t="shared" si="445"/>
        <v>0.32699407506955769</v>
      </c>
      <c r="BV201" s="181">
        <f t="shared" ca="1" si="446"/>
        <v>1.2239230650999353</v>
      </c>
      <c r="BW201" s="180"/>
      <c r="BX201" s="182">
        <f t="shared" si="447"/>
        <v>0.78800003563965104</v>
      </c>
      <c r="BY201" s="182">
        <f t="shared" si="448"/>
        <v>9.7714320622268258E-2</v>
      </c>
      <c r="BZ201" s="182">
        <f t="shared" si="449"/>
        <v>3.4643919273097797E-2</v>
      </c>
      <c r="CA201" s="182">
        <f t="shared" si="450"/>
        <v>3.2668259729343667E-2</v>
      </c>
      <c r="CB201" s="182">
        <f t="shared" si="451"/>
        <v>8.9650424339461271E-2</v>
      </c>
      <c r="CC201" s="182">
        <f t="shared" si="452"/>
        <v>2.8070723160975025E-4</v>
      </c>
      <c r="CD201" s="182">
        <f t="shared" si="453"/>
        <v>1.0429576668354319</v>
      </c>
      <c r="CE201" s="182">
        <f t="shared" si="454"/>
        <v>0.28651606450183814</v>
      </c>
      <c r="CF201" s="180"/>
      <c r="CG201" s="181">
        <f t="shared" ca="1" si="455"/>
        <v>5.0652928828135373</v>
      </c>
      <c r="CH201" s="181">
        <f t="shared" ca="1" si="456"/>
        <v>3.9669151127131705</v>
      </c>
      <c r="CI201" s="181">
        <f t="shared" ca="1" si="457"/>
        <v>10.38074058170713</v>
      </c>
      <c r="CJ201" s="181">
        <f t="shared" ca="1" si="458"/>
        <v>1136.3787991871409</v>
      </c>
      <c r="CK201" s="183">
        <f t="shared" ca="1" si="459"/>
        <v>0.27409718612182782</v>
      </c>
      <c r="CL201" s="79"/>
      <c r="CM201" s="181">
        <f t="shared" si="460"/>
        <v>1.2707784368488035</v>
      </c>
      <c r="CN201" s="181">
        <f t="shared" si="461"/>
        <v>0.9172088170978997</v>
      </c>
      <c r="CO201" s="181">
        <f t="shared" ca="1" si="462"/>
        <v>701.44501898711417</v>
      </c>
      <c r="CP201" s="184"/>
      <c r="CQ201" s="80">
        <f t="shared" si="463"/>
        <v>0.83136849370042654</v>
      </c>
      <c r="CR201" s="80">
        <f t="shared" si="464"/>
        <v>2.0967836195880014E-2</v>
      </c>
      <c r="CS201" s="80">
        <f t="shared" si="465"/>
        <v>0.34008304356671959</v>
      </c>
      <c r="CT201" s="80">
        <f t="shared" si="466"/>
        <v>0.11723626357445445</v>
      </c>
      <c r="CU201" s="80">
        <f t="shared" si="467"/>
        <v>2.289524560375949E-3</v>
      </c>
      <c r="CV201" s="80">
        <f t="shared" si="468"/>
        <v>0.11207500155572754</v>
      </c>
      <c r="CW201" s="80">
        <f t="shared" si="469"/>
        <v>0.19006521112644345</v>
      </c>
      <c r="CX201" s="80">
        <f t="shared" si="470"/>
        <v>0.12381667416981995</v>
      </c>
      <c r="CY201" s="80">
        <f t="shared" si="471"/>
        <v>4.3105107568704851E-2</v>
      </c>
      <c r="CZ201" s="80">
        <f t="shared" si="472"/>
        <v>7.7467715185910039E-3</v>
      </c>
      <c r="DA201" s="80">
        <f t="shared" si="473"/>
        <v>1.153327131946567E-2</v>
      </c>
      <c r="DB201" s="80">
        <f t="shared" si="474"/>
        <v>1.8002871988566087</v>
      </c>
      <c r="DC201" s="80"/>
      <c r="DD201" s="80">
        <f t="shared" si="475"/>
        <v>0.4617977032933645</v>
      </c>
      <c r="DE201" s="80">
        <f t="shared" si="476"/>
        <v>1.1646939560086314E-2</v>
      </c>
      <c r="DF201" s="80">
        <f t="shared" si="477"/>
        <v>0.18890488350009477</v>
      </c>
      <c r="DG201" s="80">
        <f t="shared" si="478"/>
        <v>6.5120867186587272E-2</v>
      </c>
      <c r="DH201" s="80">
        <f t="shared" si="479"/>
        <v>1.271755174302224E-3</v>
      </c>
      <c r="DI201" s="80">
        <f t="shared" si="480"/>
        <v>6.225395682805953E-2</v>
      </c>
      <c r="DJ201" s="80">
        <f t="shared" si="481"/>
        <v>0.10557493895816007</v>
      </c>
      <c r="DK201" s="80">
        <f t="shared" si="482"/>
        <v>6.8776067645461181E-2</v>
      </c>
      <c r="DL201" s="80">
        <f t="shared" si="483"/>
        <v>2.3943461685491958E-2</v>
      </c>
      <c r="DM201" s="80">
        <f t="shared" si="484"/>
        <v>4.3030753779236463E-3</v>
      </c>
      <c r="DN201" s="80">
        <f t="shared" si="485"/>
        <v>6.4063507904686739E-3</v>
      </c>
      <c r="DO201" s="80">
        <f t="shared" si="486"/>
        <v>1.0000000000000002</v>
      </c>
      <c r="DP201" s="80">
        <f t="shared" si="487"/>
        <v>48.874616557586734</v>
      </c>
      <c r="DQ201" s="80">
        <f t="shared" si="488"/>
        <v>0.78278851546909922</v>
      </c>
      <c r="DR201" s="80">
        <f t="shared" si="489"/>
        <v>1.8848555561675941E-2</v>
      </c>
      <c r="DS201" s="80">
        <f t="shared" si="490"/>
        <v>6.163435038887418E-2</v>
      </c>
      <c r="DT201" s="80">
        <f t="shared" si="491"/>
        <v>9.9391201229289156E-2</v>
      </c>
      <c r="DU201" s="80">
        <f t="shared" si="492"/>
        <v>2.9208810572687225E-3</v>
      </c>
      <c r="DV201" s="80">
        <f t="shared" si="493"/>
        <v>0.3316238425581326</v>
      </c>
      <c r="DW201" s="80">
        <f t="shared" si="494"/>
        <v>0.39996148180907104</v>
      </c>
      <c r="DX201" s="80">
        <f t="shared" si="495"/>
        <v>7.1588879441229188E-3</v>
      </c>
      <c r="DY201" s="80">
        <f t="shared" si="496"/>
        <v>6.4758588475094493E-5</v>
      </c>
      <c r="DZ201" s="80">
        <f t="shared" si="497"/>
        <v>1.2302777269730826E-4</v>
      </c>
      <c r="EA201" s="80">
        <f t="shared" si="498"/>
        <v>1.7045155023787062</v>
      </c>
      <c r="EB201" s="80"/>
      <c r="EC201" s="80">
        <f t="shared" si="499"/>
        <v>1.5655770309381984</v>
      </c>
      <c r="ED201" s="80">
        <f t="shared" si="500"/>
        <v>3.7697111123351883E-2</v>
      </c>
      <c r="EE201" s="80">
        <f t="shared" si="501"/>
        <v>0.18490305116662253</v>
      </c>
      <c r="EF201" s="80">
        <f t="shared" si="502"/>
        <v>9.9391201229289156E-2</v>
      </c>
      <c r="EG201" s="80">
        <f t="shared" si="503"/>
        <v>2.9208810572687225E-3</v>
      </c>
      <c r="EH201" s="80">
        <f t="shared" si="504"/>
        <v>0.3316238425581326</v>
      </c>
      <c r="EI201" s="80">
        <f t="shared" si="505"/>
        <v>0.39996148180907104</v>
      </c>
      <c r="EJ201" s="80">
        <f t="shared" si="506"/>
        <v>7.1588879441229188E-3</v>
      </c>
      <c r="EK201" s="80">
        <f t="shared" si="507"/>
        <v>6.4758588475094493E-5</v>
      </c>
      <c r="EL201" s="80">
        <f t="shared" si="508"/>
        <v>3.6908331809192479E-4</v>
      </c>
      <c r="EM201" s="80">
        <f t="shared" si="509"/>
        <v>2.6296673297326252</v>
      </c>
      <c r="EN201" s="80">
        <f t="shared" si="510"/>
        <v>2.2816574295008096</v>
      </c>
      <c r="EO201" s="80"/>
      <c r="EP201" s="80">
        <f t="shared" si="511"/>
        <v>1.7860552320479797</v>
      </c>
      <c r="EQ201" s="80">
        <f t="shared" si="512"/>
        <v>4.3005946832656718E-2</v>
      </c>
      <c r="ER201" s="80">
        <f t="shared" si="513"/>
        <v>0.21394476795202033</v>
      </c>
      <c r="ES201" s="80">
        <f t="shared" si="514"/>
        <v>6.7312179002441463E-2</v>
      </c>
      <c r="ET201" s="80">
        <f t="shared" si="515"/>
        <v>0.2812569469544618</v>
      </c>
      <c r="EU201" s="80">
        <f t="shared" si="516"/>
        <v>0.22677667271181762</v>
      </c>
      <c r="EV201" s="80">
        <f t="shared" si="517"/>
        <v>6.6644499650053606E-3</v>
      </c>
      <c r="EW201" s="80">
        <f t="shared" si="518"/>
        <v>0.75665200417237</v>
      </c>
      <c r="EX201" s="80">
        <f t="shared" si="519"/>
        <v>0.91257508648381991</v>
      </c>
      <c r="EY201" s="80">
        <f t="shared" si="520"/>
        <v>3.2668259729343667E-2</v>
      </c>
      <c r="EZ201" s="80">
        <f t="shared" si="521"/>
        <v>2.9551382903636973E-4</v>
      </c>
      <c r="FA201" s="80">
        <f t="shared" si="522"/>
        <v>5.6141446321950051E-4</v>
      </c>
      <c r="FB201" s="80">
        <f t="shared" si="523"/>
        <v>4.0465115271897112</v>
      </c>
      <c r="FC201" s="80">
        <f t="shared" si="524"/>
        <v>9.2727540550389606E-2</v>
      </c>
      <c r="FD201" s="80">
        <f t="shared" si="525"/>
        <v>0.13793073923705279</v>
      </c>
      <c r="FE201" s="80">
        <f t="shared" si="526"/>
        <v>3.2668259729343667E-2</v>
      </c>
      <c r="FF201" s="80">
        <f t="shared" si="527"/>
        <v>3.4643919273097797E-2</v>
      </c>
      <c r="FG201" s="80">
        <f t="shared" si="528"/>
        <v>8.9650424339461271E-2</v>
      </c>
      <c r="FH201" s="80">
        <f t="shared" si="529"/>
        <v>2.8070723160975025E-4</v>
      </c>
      <c r="FI201" s="184">
        <f t="shared" si="530"/>
        <v>0.78800003563965104</v>
      </c>
      <c r="FJ201" s="80">
        <f t="shared" si="531"/>
        <v>9.7714320622268258E-2</v>
      </c>
      <c r="FK201" s="80">
        <f t="shared" si="532"/>
        <v>1.0429576668354317</v>
      </c>
      <c r="FL201" s="80">
        <f t="shared" si="533"/>
        <v>0.78800003563965104</v>
      </c>
      <c r="FM201" s="80">
        <f t="shared" si="534"/>
        <v>2.4673164890171844</v>
      </c>
      <c r="FN201" s="80">
        <f t="shared" si="535"/>
        <v>-3.1486385034126108</v>
      </c>
      <c r="FO201" s="80">
        <f t="shared" si="536"/>
        <v>-3.1486385034126108</v>
      </c>
      <c r="FP201" s="80">
        <f t="shared" si="537"/>
        <v>0.48874616557586731</v>
      </c>
      <c r="FQ201" s="185">
        <f t="shared" ca="1" si="538"/>
        <v>1447.8562754194236</v>
      </c>
      <c r="FR201" s="185">
        <f t="shared" ca="1" si="539"/>
        <v>6.7622597669140978</v>
      </c>
      <c r="FS201" s="80">
        <f t="shared" ca="1" si="540"/>
        <v>0.14478562754194235</v>
      </c>
      <c r="FT201" s="184">
        <f t="shared" ca="1" si="541"/>
        <v>-1.7826271926855626</v>
      </c>
      <c r="FU201" s="184">
        <f t="shared" ca="1" si="542"/>
        <v>5.6811334726990994</v>
      </c>
      <c r="FV201" s="80">
        <f t="shared" si="543"/>
        <v>175.38161535427736</v>
      </c>
      <c r="FW201" s="80">
        <f t="shared" si="544"/>
        <v>4.5889443003226858E-2</v>
      </c>
      <c r="FX201" s="184">
        <f t="shared" si="545"/>
        <v>76.940201354477722</v>
      </c>
      <c r="FY201" s="184">
        <f t="shared" si="546"/>
        <v>314.44811359473391</v>
      </c>
      <c r="FZ201" s="184">
        <f t="shared" si="547"/>
        <v>1.6611494615586205E-3</v>
      </c>
      <c r="GA201" s="184">
        <f t="shared" si="548"/>
        <v>0.28651606450183814</v>
      </c>
      <c r="GB201" s="80">
        <f t="shared" si="549"/>
        <v>0.9519077961781689</v>
      </c>
      <c r="GC201" s="80">
        <f t="shared" si="550"/>
        <v>0.20360708084870727</v>
      </c>
      <c r="GD201" s="80">
        <f t="shared" si="551"/>
        <v>0.13426495412549838</v>
      </c>
      <c r="GE201" s="80">
        <f t="shared" si="552"/>
        <v>0.88968187416490185</v>
      </c>
      <c r="GF201" s="80">
        <f t="shared" si="553"/>
        <v>1.0192621688961401E-3</v>
      </c>
      <c r="GG201" s="80">
        <f t="shared" si="554"/>
        <v>0.134049132161428</v>
      </c>
      <c r="GH201" s="80">
        <f t="shared" si="555"/>
        <v>0.86573504587450167</v>
      </c>
      <c r="GI201" s="80">
        <f t="shared" si="556"/>
        <v>0.27727608507249651</v>
      </c>
      <c r="GJ201" s="80">
        <f t="shared" si="557"/>
        <v>-6.4467181860469701E-3</v>
      </c>
      <c r="GK201" s="80">
        <f t="shared" si="558"/>
        <v>1.6316832967482601E-2</v>
      </c>
      <c r="GL201" s="80">
        <f t="shared" si="559"/>
        <v>1.6316832967482601E-2</v>
      </c>
      <c r="GM201" s="80">
        <f t="shared" si="560"/>
        <v>0.1177322991939454</v>
      </c>
      <c r="GN201" s="80">
        <f t="shared" si="561"/>
        <v>3.1775370854348506E-2</v>
      </c>
      <c r="GO201" s="80">
        <f t="shared" si="562"/>
        <v>0.72487663331802143</v>
      </c>
      <c r="GP201" s="80">
        <f t="shared" si="563"/>
        <v>0.91257508648381991</v>
      </c>
      <c r="GQ201" s="80">
        <f t="shared" si="564"/>
        <v>3.2668259729343667E-2</v>
      </c>
      <c r="GR201" s="80">
        <f t="shared" si="565"/>
        <v>440.32297024522939</v>
      </c>
      <c r="GS201" s="80">
        <f t="shared" si="566"/>
        <v>11.691273503114472</v>
      </c>
      <c r="GT201" s="80">
        <f t="shared" si="567"/>
        <v>2.3390450544027122</v>
      </c>
      <c r="GU201" s="80">
        <f t="shared" si="568"/>
        <v>9.6193227862311534E-6</v>
      </c>
      <c r="GV201" s="80">
        <f t="shared" si="569"/>
        <v>1983.2043344289009</v>
      </c>
      <c r="GW201" s="80">
        <f t="shared" si="570"/>
        <v>-8.4316185283839808E-3</v>
      </c>
      <c r="GX201" s="184">
        <f t="shared" ca="1" si="571"/>
        <v>23.355365581707133</v>
      </c>
      <c r="GY201" s="81" t="e">
        <f>#REF!</f>
        <v>#REF!</v>
      </c>
      <c r="GZ201" s="81" t="e">
        <f>#REF!</f>
        <v>#REF!</v>
      </c>
      <c r="HA201" s="81">
        <f t="shared" si="572"/>
        <v>5.8671749896227876</v>
      </c>
      <c r="HB201" s="81">
        <f t="shared" si="573"/>
        <v>4.7595286485956976</v>
      </c>
      <c r="HC201" s="81" t="e">
        <f t="shared" si="574"/>
        <v>#REF!</v>
      </c>
      <c r="HD201" s="80">
        <f t="shared" si="575"/>
        <v>440.32297024522939</v>
      </c>
      <c r="HE201" s="80">
        <f t="shared" si="576"/>
        <v>11.691273503114472</v>
      </c>
      <c r="HF201" s="81">
        <f t="shared" si="577"/>
        <v>1.1190928115306917</v>
      </c>
      <c r="HG201" s="81"/>
      <c r="HH201" s="82">
        <f t="shared" si="578"/>
        <v>0.14071358212643337</v>
      </c>
      <c r="HI201" s="82">
        <f t="shared" si="579"/>
        <v>0.75665200417236989</v>
      </c>
      <c r="HJ201" s="82">
        <f t="shared" si="580"/>
        <v>3.2668259729343667E-2</v>
      </c>
      <c r="HK201" s="82">
        <f t="shared" si="581"/>
        <v>0</v>
      </c>
      <c r="HL201" s="82">
        <f t="shared" si="582"/>
        <v>6.0059280821045939E-2</v>
      </c>
      <c r="HM201" s="82">
        <f t="shared" si="583"/>
        <v>0</v>
      </c>
      <c r="HN201" s="82">
        <f t="shared" si="584"/>
        <v>0</v>
      </c>
      <c r="HO201" s="82">
        <f t="shared" si="585"/>
        <v>6.7312179002441463E-2</v>
      </c>
      <c r="HP201" s="82">
        <f t="shared" si="586"/>
        <v>0.15388548713097439</v>
      </c>
      <c r="HQ201" s="82">
        <f t="shared" si="587"/>
        <v>0.1568074197126374</v>
      </c>
      <c r="HR201" s="82">
        <f t="shared" si="588"/>
        <v>0.58907990094981011</v>
      </c>
      <c r="HS201" s="82">
        <f t="shared" si="589"/>
        <v>0.10955041758198945</v>
      </c>
      <c r="HT201" s="82">
        <f t="shared" si="590"/>
        <v>4.617040419442444E-2</v>
      </c>
      <c r="HU201" s="82">
        <f t="shared" si="591"/>
        <v>8.5862495924120454E-3</v>
      </c>
      <c r="HV201" s="82">
        <f t="shared" si="592"/>
        <v>3.2668259729343667E-2</v>
      </c>
      <c r="HW201" s="82"/>
      <c r="HX201" s="186">
        <f t="shared" si="593"/>
        <v>-8.7873955965966553E-7</v>
      </c>
      <c r="HY201" s="186">
        <f t="shared" si="594"/>
        <v>1.7253128142452148E-12</v>
      </c>
      <c r="HZ201" s="186">
        <f t="shared" si="595"/>
        <v>2.670646239653069E-5</v>
      </c>
      <c r="IA201" s="186">
        <f t="shared" si="596"/>
        <v>7.4354097441523724E-9</v>
      </c>
      <c r="IB201" s="82">
        <f t="shared" si="597"/>
        <v>2.3390450544027122</v>
      </c>
      <c r="IC201" s="82" t="e">
        <f t="shared" ca="1" si="598"/>
        <v>#REF!</v>
      </c>
      <c r="ID201" s="82" t="e">
        <f ca="1">ID$8+ID$9*IE201+ID$10*#REF!+ID$11*EW201/(EW201+EU201)</f>
        <v>#REF!</v>
      </c>
      <c r="IE201" s="82" t="e">
        <f t="shared" ca="1" si="599"/>
        <v>#REF!</v>
      </c>
      <c r="IF201" s="82" t="e">
        <f ca="1">IF$8+IF$9*IE201+IF$10*#REF!+IF$11*(EW201/(EW201+EU201))</f>
        <v>#REF!</v>
      </c>
      <c r="IG201" s="82" t="e">
        <f t="shared" ca="1" si="600"/>
        <v>#REF!</v>
      </c>
      <c r="IH201" s="184">
        <f t="shared" si="601"/>
        <v>4.5889443003226858E-2</v>
      </c>
      <c r="II201" s="187">
        <f t="shared" si="602"/>
        <v>-25</v>
      </c>
      <c r="IJ201" s="187"/>
      <c r="IK201" s="82">
        <f t="shared" si="603"/>
        <v>2.0681282289094414</v>
      </c>
      <c r="IL201" s="187">
        <f t="shared" si="604"/>
        <v>1983.2043344289009</v>
      </c>
      <c r="IM201" s="186">
        <f t="shared" si="605"/>
        <v>1.1849236285025128E-5</v>
      </c>
    </row>
    <row r="202" spans="1:247" ht="14" x14ac:dyDescent="0.2">
      <c r="A202" s="189" t="s">
        <v>234</v>
      </c>
      <c r="F202" s="193">
        <v>49.952193986044534</v>
      </c>
      <c r="G202" s="193">
        <v>1.6748855939234604</v>
      </c>
      <c r="H202" s="193">
        <v>17.337603602553148</v>
      </c>
      <c r="I202" s="193">
        <v>8.4230034872756843</v>
      </c>
      <c r="J202" s="193">
        <v>0.16241314850166888</v>
      </c>
      <c r="K202" s="193">
        <v>4.5171156927026654</v>
      </c>
      <c r="L202" s="193">
        <v>10.658362870422019</v>
      </c>
      <c r="M202" s="193">
        <v>3.8370106333519272</v>
      </c>
      <c r="N202" s="193">
        <v>2.0301643562708609</v>
      </c>
      <c r="O202" s="193">
        <v>0.58874766331854955</v>
      </c>
      <c r="P202" s="193">
        <v>0.81849896563549951</v>
      </c>
      <c r="Q202" s="194">
        <v>1.5</v>
      </c>
      <c r="R202" s="176">
        <f t="shared" ca="1" si="411"/>
        <v>10.58091672717164</v>
      </c>
      <c r="T202" s="4">
        <v>46.984200000000001</v>
      </c>
      <c r="U202" s="4">
        <v>1.4999</v>
      </c>
      <c r="V202" s="4">
        <v>6.2679999999999998</v>
      </c>
      <c r="W202" s="4">
        <v>7.4494999999999996</v>
      </c>
      <c r="X202" s="4">
        <v>0.12089999999999999</v>
      </c>
      <c r="Y202" s="4">
        <v>13.4984</v>
      </c>
      <c r="Z202" s="4">
        <v>22.5747</v>
      </c>
      <c r="AA202" s="4">
        <v>0.41739999999999999</v>
      </c>
      <c r="AB202" s="4">
        <v>0</v>
      </c>
      <c r="AC202" s="4">
        <v>4.7000000000000002E-3</v>
      </c>
      <c r="AE202" s="177">
        <f t="shared" ca="1" si="412"/>
        <v>1411.8758839465238</v>
      </c>
      <c r="AF202" s="178">
        <f t="shared" ca="1" si="413"/>
        <v>1138.7258839465239</v>
      </c>
      <c r="AG202" s="178">
        <f t="shared" ca="1" si="414"/>
        <v>6.2074008633411584</v>
      </c>
      <c r="AH202" s="175"/>
      <c r="AI202" s="179">
        <f t="shared" ca="1" si="415"/>
        <v>1443.4750192161503</v>
      </c>
      <c r="AJ202" s="179">
        <f t="shared" ca="1" si="416"/>
        <v>6.2589913323538218</v>
      </c>
      <c r="AK202" s="179"/>
      <c r="AL202" s="179">
        <f t="shared" si="417"/>
        <v>1412.9353005527523</v>
      </c>
      <c r="AM202" s="179">
        <f t="shared" si="418"/>
        <v>3.9775198803400271</v>
      </c>
      <c r="AN202" s="180"/>
      <c r="AO202" s="179">
        <f t="shared" ca="1" si="419"/>
        <v>1403.9826114227085</v>
      </c>
      <c r="AP202" s="179">
        <f t="shared" ca="1" si="420"/>
        <v>1130.8326114227084</v>
      </c>
      <c r="AQ202" s="179">
        <f t="shared" ca="1" si="421"/>
        <v>4.7325942234799347</v>
      </c>
      <c r="AR202" s="179"/>
      <c r="AS202" s="179">
        <f t="shared" ca="1" si="422"/>
        <v>1413.0110927649316</v>
      </c>
      <c r="AT202" s="179">
        <f t="shared" ca="1" si="423"/>
        <v>1139.8610927649315</v>
      </c>
      <c r="AU202" s="181">
        <f t="shared" ca="1" si="424"/>
        <v>5.0815485817548369</v>
      </c>
      <c r="AV202" s="80"/>
      <c r="AW202" s="181">
        <f t="shared" si="425"/>
        <v>1425.9423976756852</v>
      </c>
      <c r="AX202" s="181">
        <f t="shared" si="426"/>
        <v>1152.7923976756852</v>
      </c>
      <c r="AY202" s="181">
        <f t="shared" ca="1" si="427"/>
        <v>1443.4750192161503</v>
      </c>
      <c r="AZ202" s="181">
        <f t="shared" ca="1" si="428"/>
        <v>1170.3250192161504</v>
      </c>
      <c r="BA202" s="181">
        <f t="shared" ca="1" si="429"/>
        <v>6.2589913323538218</v>
      </c>
      <c r="BB202" s="181"/>
      <c r="BC202" s="181">
        <f t="shared" si="430"/>
        <v>1412.9353005527523</v>
      </c>
      <c r="BD202" s="181">
        <f t="shared" si="431"/>
        <v>3.9775198803400271</v>
      </c>
      <c r="BE202" s="181">
        <f t="shared" si="432"/>
        <v>1139.7853005527522</v>
      </c>
      <c r="BF202" s="181"/>
      <c r="BG202" s="181">
        <f t="shared" ca="1" si="433"/>
        <v>6.4742791180652475</v>
      </c>
      <c r="BH202" s="181">
        <f t="shared" ca="1" si="434"/>
        <v>8.1506773128219354</v>
      </c>
      <c r="BI202" s="181">
        <f t="shared" ca="1" si="435"/>
        <v>1137.756554916029</v>
      </c>
      <c r="BJ202" s="181">
        <f t="shared" ca="1" si="436"/>
        <v>1150.1631944108076</v>
      </c>
      <c r="BK202" s="181">
        <f t="shared" ca="1" si="437"/>
        <v>1150.1631944108076</v>
      </c>
      <c r="BL202" s="181"/>
      <c r="BM202" s="181">
        <f t="shared" si="438"/>
        <v>1133.198224357348</v>
      </c>
      <c r="BN202" s="180"/>
      <c r="BO202" s="182">
        <f t="shared" ca="1" si="439"/>
        <v>0.76741753018162184</v>
      </c>
      <c r="BP202" s="182">
        <f t="shared" ca="1" si="440"/>
        <v>0.72770345307752637</v>
      </c>
      <c r="BQ202" s="182">
        <f t="shared" ca="1" si="441"/>
        <v>7.0880546839984862E-2</v>
      </c>
      <c r="BR202" s="182">
        <f t="shared" ca="1" si="442"/>
        <v>1.3629661607086733E-2</v>
      </c>
      <c r="BS202" s="182">
        <f t="shared" ca="1" si="443"/>
        <v>1.7731294762672416E-2</v>
      </c>
      <c r="BT202" s="182">
        <f t="shared" ca="1" si="444"/>
        <v>7.4049008413112058E-2</v>
      </c>
      <c r="BU202" s="182">
        <f t="shared" si="445"/>
        <v>0.32699407506955769</v>
      </c>
      <c r="BV202" s="181">
        <f t="shared" ca="1" si="446"/>
        <v>1.2309880397699402</v>
      </c>
      <c r="BW202" s="180"/>
      <c r="BX202" s="182">
        <f t="shared" si="447"/>
        <v>0.79175287476967426</v>
      </c>
      <c r="BY202" s="182">
        <f t="shared" si="448"/>
        <v>0.10335972066876836</v>
      </c>
      <c r="BZ202" s="182">
        <f t="shared" si="449"/>
        <v>2.9397649791848304E-2</v>
      </c>
      <c r="CA202" s="182">
        <f t="shared" si="450"/>
        <v>3.0662541919347839E-2</v>
      </c>
      <c r="CB202" s="182">
        <f t="shared" si="451"/>
        <v>9.5218365130691776E-2</v>
      </c>
      <c r="CC202" s="182">
        <f t="shared" si="452"/>
        <v>7.0392921770072475E-5</v>
      </c>
      <c r="CD202" s="182">
        <f t="shared" si="453"/>
        <v>1.0504615452021007</v>
      </c>
      <c r="CE202" s="182">
        <f t="shared" si="454"/>
        <v>0.29596412002610284</v>
      </c>
      <c r="CF202" s="180"/>
      <c r="CG202" s="181">
        <f t="shared" ca="1" si="455"/>
        <v>4.4586404296210276</v>
      </c>
      <c r="CH202" s="181">
        <f t="shared" ca="1" si="456"/>
        <v>3.4375656554726923</v>
      </c>
      <c r="CI202" s="181">
        <f t="shared" ca="1" si="457"/>
        <v>10.373187535412015</v>
      </c>
      <c r="CJ202" s="181">
        <f t="shared" ca="1" si="458"/>
        <v>1129.1991811337753</v>
      </c>
      <c r="CK202" s="183">
        <f t="shared" ca="1" si="459"/>
        <v>0.27311121976499531</v>
      </c>
      <c r="CL202" s="79"/>
      <c r="CM202" s="181">
        <f t="shared" si="460"/>
        <v>0.84634906228166695</v>
      </c>
      <c r="CN202" s="181">
        <f t="shared" si="461"/>
        <v>0.44744290642125267</v>
      </c>
      <c r="CO202" s="181">
        <f t="shared" ca="1" si="462"/>
        <v>692.55478124013302</v>
      </c>
      <c r="CP202" s="184"/>
      <c r="CQ202" s="80">
        <f t="shared" si="463"/>
        <v>0.83136849370042654</v>
      </c>
      <c r="CR202" s="80">
        <f t="shared" si="464"/>
        <v>2.0967836195880014E-2</v>
      </c>
      <c r="CS202" s="80">
        <f t="shared" si="465"/>
        <v>0.34008304356671959</v>
      </c>
      <c r="CT202" s="80">
        <f t="shared" si="466"/>
        <v>0.11723626357445445</v>
      </c>
      <c r="CU202" s="80">
        <f t="shared" si="467"/>
        <v>2.289524560375949E-3</v>
      </c>
      <c r="CV202" s="80">
        <f t="shared" si="468"/>
        <v>0.11207500155572754</v>
      </c>
      <c r="CW202" s="80">
        <f t="shared" si="469"/>
        <v>0.19006521112644345</v>
      </c>
      <c r="CX202" s="80">
        <f t="shared" si="470"/>
        <v>0.12381667416981995</v>
      </c>
      <c r="CY202" s="80">
        <f t="shared" si="471"/>
        <v>4.3105107568704851E-2</v>
      </c>
      <c r="CZ202" s="80">
        <f t="shared" si="472"/>
        <v>7.7467715185910039E-3</v>
      </c>
      <c r="DA202" s="80">
        <f t="shared" si="473"/>
        <v>1.153327131946567E-2</v>
      </c>
      <c r="DB202" s="80">
        <f t="shared" si="474"/>
        <v>1.8002871988566087</v>
      </c>
      <c r="DC202" s="80"/>
      <c r="DD202" s="80">
        <f t="shared" si="475"/>
        <v>0.4617977032933645</v>
      </c>
      <c r="DE202" s="80">
        <f t="shared" si="476"/>
        <v>1.1646939560086314E-2</v>
      </c>
      <c r="DF202" s="80">
        <f t="shared" si="477"/>
        <v>0.18890488350009477</v>
      </c>
      <c r="DG202" s="80">
        <f t="shared" si="478"/>
        <v>6.5120867186587272E-2</v>
      </c>
      <c r="DH202" s="80">
        <f t="shared" si="479"/>
        <v>1.271755174302224E-3</v>
      </c>
      <c r="DI202" s="80">
        <f t="shared" si="480"/>
        <v>6.225395682805953E-2</v>
      </c>
      <c r="DJ202" s="80">
        <f t="shared" si="481"/>
        <v>0.10557493895816007</v>
      </c>
      <c r="DK202" s="80">
        <f t="shared" si="482"/>
        <v>6.8776067645461181E-2</v>
      </c>
      <c r="DL202" s="80">
        <f t="shared" si="483"/>
        <v>2.3943461685491958E-2</v>
      </c>
      <c r="DM202" s="80">
        <f t="shared" si="484"/>
        <v>4.3030753779236463E-3</v>
      </c>
      <c r="DN202" s="80">
        <f t="shared" si="485"/>
        <v>6.4063507904686739E-3</v>
      </c>
      <c r="DO202" s="80">
        <f t="shared" si="486"/>
        <v>1.0000000000000002</v>
      </c>
      <c r="DP202" s="80">
        <f t="shared" si="487"/>
        <v>48.874616557586734</v>
      </c>
      <c r="DQ202" s="80">
        <f t="shared" si="488"/>
        <v>0.78197133028095533</v>
      </c>
      <c r="DR202" s="80">
        <f t="shared" si="489"/>
        <v>1.8777197454143028E-2</v>
      </c>
      <c r="DS202" s="80">
        <f t="shared" si="490"/>
        <v>6.1474485342434854E-2</v>
      </c>
      <c r="DT202" s="80">
        <f t="shared" si="491"/>
        <v>0.10368647559237483</v>
      </c>
      <c r="DU202" s="80">
        <f t="shared" si="492"/>
        <v>1.70431718061674E-3</v>
      </c>
      <c r="DV202" s="80">
        <f t="shared" si="493"/>
        <v>0.33491132481813402</v>
      </c>
      <c r="DW202" s="80">
        <f t="shared" si="494"/>
        <v>0.40256324294635631</v>
      </c>
      <c r="DX202" s="80">
        <f t="shared" si="495"/>
        <v>6.7345499839461488E-3</v>
      </c>
      <c r="DY202" s="80">
        <f t="shared" si="496"/>
        <v>0</v>
      </c>
      <c r="DZ202" s="80">
        <f t="shared" si="497"/>
        <v>3.0921418806275342E-5</v>
      </c>
      <c r="EA202" s="80">
        <f t="shared" si="498"/>
        <v>1.7118538450177676</v>
      </c>
      <c r="EB202" s="80"/>
      <c r="EC202" s="80">
        <f t="shared" si="499"/>
        <v>1.5639426605619107</v>
      </c>
      <c r="ED202" s="80">
        <f t="shared" si="500"/>
        <v>3.7554394908286055E-2</v>
      </c>
      <c r="EE202" s="80">
        <f t="shared" si="501"/>
        <v>0.18442345602730456</v>
      </c>
      <c r="EF202" s="80">
        <f t="shared" si="502"/>
        <v>0.10368647559237483</v>
      </c>
      <c r="EG202" s="80">
        <f t="shared" si="503"/>
        <v>1.70431718061674E-3</v>
      </c>
      <c r="EH202" s="80">
        <f t="shared" si="504"/>
        <v>0.33491132481813402</v>
      </c>
      <c r="EI202" s="80">
        <f t="shared" si="505"/>
        <v>0.40256324294635631</v>
      </c>
      <c r="EJ202" s="80">
        <f t="shared" si="506"/>
        <v>6.7345499839461488E-3</v>
      </c>
      <c r="EK202" s="80">
        <f t="shared" si="507"/>
        <v>0</v>
      </c>
      <c r="EL202" s="80">
        <f t="shared" si="508"/>
        <v>9.2764256418826027E-5</v>
      </c>
      <c r="EM202" s="80">
        <f t="shared" si="509"/>
        <v>2.6356131862753482</v>
      </c>
      <c r="EN202" s="80">
        <f t="shared" si="510"/>
        <v>2.2765100854876232</v>
      </c>
      <c r="EO202" s="80"/>
      <c r="EP202" s="80">
        <f t="shared" si="511"/>
        <v>1.7801656199467681</v>
      </c>
      <c r="EQ202" s="80">
        <f t="shared" si="512"/>
        <v>4.2746479381549123E-2</v>
      </c>
      <c r="ER202" s="80">
        <f t="shared" si="513"/>
        <v>0.21983438005323186</v>
      </c>
      <c r="ES202" s="80">
        <f t="shared" si="514"/>
        <v>6.0060191711196143E-2</v>
      </c>
      <c r="ET202" s="80">
        <f t="shared" si="515"/>
        <v>0.279894571764428</v>
      </c>
      <c r="EU202" s="80">
        <f t="shared" si="516"/>
        <v>0.23604330741470758</v>
      </c>
      <c r="EV202" s="80">
        <f t="shared" si="517"/>
        <v>3.87989525054384E-3</v>
      </c>
      <c r="EW202" s="80">
        <f t="shared" si="518"/>
        <v>0.76242900869250341</v>
      </c>
      <c r="EX202" s="80">
        <f t="shared" si="519"/>
        <v>0.91643928261398444</v>
      </c>
      <c r="EY202" s="80">
        <f t="shared" si="520"/>
        <v>3.0662541919347839E-2</v>
      </c>
      <c r="EZ202" s="80">
        <f t="shared" si="521"/>
        <v>0</v>
      </c>
      <c r="FA202" s="80">
        <f t="shared" si="522"/>
        <v>1.4078584354014495E-4</v>
      </c>
      <c r="FB202" s="80">
        <f t="shared" si="523"/>
        <v>4.0524014928273724</v>
      </c>
      <c r="FC202" s="80">
        <f t="shared" si="524"/>
        <v>0.10480298565474519</v>
      </c>
      <c r="FD202" s="80">
        <f t="shared" si="525"/>
        <v>0.15517167167208257</v>
      </c>
      <c r="FE202" s="80">
        <f t="shared" si="526"/>
        <v>3.0662541919347839E-2</v>
      </c>
      <c r="FF202" s="80">
        <f t="shared" si="527"/>
        <v>2.9397649791848304E-2</v>
      </c>
      <c r="FG202" s="80">
        <f t="shared" si="528"/>
        <v>9.5218365130691776E-2</v>
      </c>
      <c r="FH202" s="80">
        <f t="shared" si="529"/>
        <v>7.0392921770072475E-5</v>
      </c>
      <c r="FI202" s="184">
        <f t="shared" si="530"/>
        <v>0.79175287476967426</v>
      </c>
      <c r="FJ202" s="80">
        <f t="shared" si="531"/>
        <v>0.10335972066876836</v>
      </c>
      <c r="FK202" s="80">
        <f t="shared" si="532"/>
        <v>1.0504615452021007</v>
      </c>
      <c r="FL202" s="80">
        <f t="shared" si="533"/>
        <v>0.79175287476967426</v>
      </c>
      <c r="FM202" s="80">
        <f t="shared" si="534"/>
        <v>2.4039543096836775</v>
      </c>
      <c r="FN202" s="80">
        <f t="shared" si="535"/>
        <v>-3.2167518639782227</v>
      </c>
      <c r="FO202" s="80">
        <f t="shared" si="536"/>
        <v>-3.2167518639782227</v>
      </c>
      <c r="FP202" s="80">
        <f t="shared" si="537"/>
        <v>0.48874616557586731</v>
      </c>
      <c r="FQ202" s="185">
        <f t="shared" ca="1" si="538"/>
        <v>1443.4750192161503</v>
      </c>
      <c r="FR202" s="185">
        <f t="shared" ca="1" si="539"/>
        <v>6.2589913323538218</v>
      </c>
      <c r="FS202" s="80">
        <f t="shared" ca="1" si="540"/>
        <v>0.14434750192161502</v>
      </c>
      <c r="FT202" s="184">
        <f t="shared" ca="1" si="541"/>
        <v>-1.5357796077054322</v>
      </c>
      <c r="FU202" s="184">
        <f t="shared" ca="1" si="542"/>
        <v>5.6812362915885268</v>
      </c>
      <c r="FV202" s="80">
        <f t="shared" si="543"/>
        <v>174.97911533785643</v>
      </c>
      <c r="FW202" s="80">
        <f t="shared" si="544"/>
        <v>4.4680499463507196E-2</v>
      </c>
      <c r="FX202" s="184">
        <f t="shared" si="545"/>
        <v>76.35955413015553</v>
      </c>
      <c r="FY202" s="184">
        <f t="shared" si="546"/>
        <v>313.99306091923148</v>
      </c>
      <c r="FZ202" s="184">
        <f t="shared" si="547"/>
        <v>1.6611494615586205E-3</v>
      </c>
      <c r="GA202" s="184">
        <f t="shared" si="548"/>
        <v>0.29596412002610284</v>
      </c>
      <c r="GB202" s="80">
        <f t="shared" si="549"/>
        <v>0.95098171978387613</v>
      </c>
      <c r="GC202" s="80">
        <f t="shared" si="550"/>
        <v>0.20775044259103059</v>
      </c>
      <c r="GD202" s="80">
        <f t="shared" si="551"/>
        <v>0.13436145601242389</v>
      </c>
      <c r="GE202" s="80">
        <f t="shared" si="552"/>
        <v>0.89719332890725478</v>
      </c>
      <c r="GF202" s="80">
        <f t="shared" si="553"/>
        <v>-3.5239984547890124E-3</v>
      </c>
      <c r="GG202" s="80">
        <f t="shared" si="554"/>
        <v>0.13124032175996239</v>
      </c>
      <c r="GH202" s="80">
        <f t="shared" si="555"/>
        <v>0.86563854398757611</v>
      </c>
      <c r="GI202" s="80">
        <f t="shared" si="556"/>
        <v>0.27611350618905661</v>
      </c>
      <c r="GJ202" s="80">
        <f t="shared" si="557"/>
        <v>-6.4331748676840954E-3</v>
      </c>
      <c r="GK202" s="80">
        <f t="shared" si="558"/>
        <v>1.6341398868647175E-2</v>
      </c>
      <c r="GL202" s="80">
        <f t="shared" si="559"/>
        <v>1.6341398868647175E-2</v>
      </c>
      <c r="GM202" s="80">
        <f t="shared" si="560"/>
        <v>0.11489892289131522</v>
      </c>
      <c r="GN202" s="80">
        <f t="shared" si="561"/>
        <v>3.2676881347476691E-2</v>
      </c>
      <c r="GO202" s="80">
        <f t="shared" si="562"/>
        <v>0.7297521273450267</v>
      </c>
      <c r="GP202" s="80">
        <f t="shared" si="563"/>
        <v>0.91643928261398444</v>
      </c>
      <c r="GQ202" s="80">
        <f t="shared" si="564"/>
        <v>3.0662541919347839E-2</v>
      </c>
      <c r="GR202" s="80">
        <f t="shared" si="565"/>
        <v>440.59479811709411</v>
      </c>
      <c r="GS202" s="80">
        <f t="shared" si="566"/>
        <v>11.699432935995166</v>
      </c>
      <c r="GT202" s="80">
        <f t="shared" si="567"/>
        <v>2.3552999076273244</v>
      </c>
      <c r="GU202" s="80">
        <f t="shared" si="568"/>
        <v>9.6861708701173701E-6</v>
      </c>
      <c r="GV202" s="80">
        <f t="shared" si="569"/>
        <v>1995.6630420036233</v>
      </c>
      <c r="GW202" s="80">
        <f t="shared" si="570"/>
        <v>-8.496116931102032E-3</v>
      </c>
      <c r="GX202" s="184">
        <f t="shared" ca="1" si="571"/>
        <v>23.347812535412018</v>
      </c>
      <c r="GY202" s="81" t="e">
        <f>#REF!</f>
        <v>#REF!</v>
      </c>
      <c r="GZ202" s="81" t="e">
        <f>#REF!</f>
        <v>#REF!</v>
      </c>
      <c r="HA202" s="81">
        <f t="shared" si="572"/>
        <v>5.8671749896227876</v>
      </c>
      <c r="HB202" s="81">
        <f t="shared" si="573"/>
        <v>4.7595286485956976</v>
      </c>
      <c r="HC202" s="81" t="e">
        <f t="shared" si="574"/>
        <v>#REF!</v>
      </c>
      <c r="HD202" s="80">
        <f t="shared" si="575"/>
        <v>440.59479811709411</v>
      </c>
      <c r="HE202" s="80">
        <f t="shared" si="576"/>
        <v>11.699432935995166</v>
      </c>
      <c r="HF202" s="81">
        <f t="shared" si="577"/>
        <v>0.6283914072581922</v>
      </c>
      <c r="HG202" s="81"/>
      <c r="HH202" s="82">
        <f t="shared" si="578"/>
        <v>0.13512021701050622</v>
      </c>
      <c r="HI202" s="82">
        <f t="shared" si="579"/>
        <v>0.76242900869250341</v>
      </c>
      <c r="HJ202" s="82">
        <f t="shared" si="580"/>
        <v>3.0662541919347839E-2</v>
      </c>
      <c r="HK202" s="82">
        <f t="shared" si="581"/>
        <v>0</v>
      </c>
      <c r="HL202" s="82">
        <f t="shared" si="582"/>
        <v>7.4140443735397354E-2</v>
      </c>
      <c r="HM202" s="82">
        <f t="shared" si="583"/>
        <v>0</v>
      </c>
      <c r="HN202" s="82">
        <f t="shared" si="584"/>
        <v>0</v>
      </c>
      <c r="HO202" s="82">
        <f t="shared" si="585"/>
        <v>6.0060191711196143E-2</v>
      </c>
      <c r="HP202" s="82">
        <f t="shared" si="586"/>
        <v>0.14569393631783453</v>
      </c>
      <c r="HQ202" s="82">
        <f t="shared" si="587"/>
        <v>0.15054351688028328</v>
      </c>
      <c r="HR202" s="82">
        <f t="shared" si="588"/>
        <v>0.59173555065320982</v>
      </c>
      <c r="HS202" s="82">
        <f t="shared" si="589"/>
        <v>0.10486935190754275</v>
      </c>
      <c r="HT202" s="82">
        <f t="shared" si="590"/>
        <v>4.4934698095365183E-2</v>
      </c>
      <c r="HU202" s="82">
        <f t="shared" si="591"/>
        <v>7.9634773713024697E-3</v>
      </c>
      <c r="HV202" s="82">
        <f t="shared" si="592"/>
        <v>3.0662541919347839E-2</v>
      </c>
      <c r="HW202" s="82"/>
      <c r="HX202" s="186">
        <f t="shared" si="593"/>
        <v>-8.783386774972016E-7</v>
      </c>
      <c r="HY202" s="186">
        <f t="shared" si="594"/>
        <v>1.7306861574412281E-12</v>
      </c>
      <c r="HZ202" s="186">
        <f t="shared" si="595"/>
        <v>2.6670052478759315E-5</v>
      </c>
      <c r="IA202" s="186">
        <f t="shared" si="596"/>
        <v>7.4303545122067414E-9</v>
      </c>
      <c r="IB202" s="82">
        <f t="shared" si="597"/>
        <v>2.3552999076273244</v>
      </c>
      <c r="IC202" s="82" t="e">
        <f t="shared" ca="1" si="598"/>
        <v>#REF!</v>
      </c>
      <c r="ID202" s="82" t="e">
        <f ca="1">ID$8+ID$9*IE202+ID$10*#REF!+ID$11*EW202/(EW202+EU202)</f>
        <v>#REF!</v>
      </c>
      <c r="IE202" s="82" t="e">
        <f t="shared" ca="1" si="599"/>
        <v>#REF!</v>
      </c>
      <c r="IF202" s="82" t="e">
        <f ca="1">IF$8+IF$9*IE202+IF$10*#REF!+IF$11*(EW202/(EW202+EU202))</f>
        <v>#REF!</v>
      </c>
      <c r="IG202" s="82" t="e">
        <f t="shared" ca="1" si="600"/>
        <v>#REF!</v>
      </c>
      <c r="IH202" s="184">
        <f t="shared" si="601"/>
        <v>4.4680499463507196E-2</v>
      </c>
      <c r="II202" s="187">
        <f t="shared" si="602"/>
        <v>-25</v>
      </c>
      <c r="IJ202" s="187"/>
      <c r="IK202" s="82">
        <f t="shared" si="603"/>
        <v>2.0685852387450891</v>
      </c>
      <c r="IL202" s="187">
        <f t="shared" si="604"/>
        <v>1995.6630420036233</v>
      </c>
      <c r="IM202" s="186">
        <f t="shared" si="605"/>
        <v>1.1760105506510171E-5</v>
      </c>
    </row>
    <row r="203" spans="1:247" ht="14" x14ac:dyDescent="0.2">
      <c r="A203" s="189" t="s">
        <v>234</v>
      </c>
      <c r="F203" s="193">
        <v>49.952193986044534</v>
      </c>
      <c r="G203" s="193">
        <v>1.6748855939234604</v>
      </c>
      <c r="H203" s="193">
        <v>17.337603602553148</v>
      </c>
      <c r="I203" s="193">
        <v>8.4230034872756843</v>
      </c>
      <c r="J203" s="193">
        <v>0.16241314850166888</v>
      </c>
      <c r="K203" s="193">
        <v>4.5171156927026654</v>
      </c>
      <c r="L203" s="193">
        <v>10.658362870422019</v>
      </c>
      <c r="M203" s="193">
        <v>3.8370106333519272</v>
      </c>
      <c r="N203" s="193">
        <v>2.0301643562708609</v>
      </c>
      <c r="O203" s="193">
        <v>0.58874766331854955</v>
      </c>
      <c r="P203" s="193">
        <v>0.81849896563549951</v>
      </c>
      <c r="Q203" s="194">
        <v>1.5</v>
      </c>
      <c r="R203" s="176">
        <f t="shared" ca="1" si="411"/>
        <v>10.175185005324957</v>
      </c>
      <c r="T203" s="4">
        <v>47.5107</v>
      </c>
      <c r="U203" s="4">
        <v>1.3940999999999999</v>
      </c>
      <c r="V203" s="4">
        <v>5.8653000000000004</v>
      </c>
      <c r="W203" s="4">
        <v>7.0926999999999998</v>
      </c>
      <c r="X203" s="4">
        <v>0.18310000000000001</v>
      </c>
      <c r="Y203" s="4">
        <v>13.532500000000001</v>
      </c>
      <c r="Z203" s="4">
        <v>22.344899999999999</v>
      </c>
      <c r="AA203" s="4">
        <v>0.39479999999999998</v>
      </c>
      <c r="AB203" s="4">
        <v>0</v>
      </c>
      <c r="AC203" s="4">
        <v>7.0000000000000001E-3</v>
      </c>
      <c r="AE203" s="177">
        <f t="shared" ca="1" si="412"/>
        <v>1407.1520176201225</v>
      </c>
      <c r="AF203" s="178">
        <f t="shared" ca="1" si="413"/>
        <v>1134.0020176201224</v>
      </c>
      <c r="AG203" s="178">
        <f t="shared" ca="1" si="414"/>
        <v>5.8648622758853506</v>
      </c>
      <c r="AH203" s="175"/>
      <c r="AI203" s="179">
        <f t="shared" ca="1" si="415"/>
        <v>1439.9302726218682</v>
      </c>
      <c r="AJ203" s="179">
        <f t="shared" ca="1" si="416"/>
        <v>5.839443323496865</v>
      </c>
      <c r="AK203" s="179"/>
      <c r="AL203" s="179">
        <f t="shared" si="417"/>
        <v>1410.7871735618448</v>
      </c>
      <c r="AM203" s="179">
        <f t="shared" si="418"/>
        <v>3.6792587053271446</v>
      </c>
      <c r="AN203" s="180"/>
      <c r="AO203" s="179">
        <f t="shared" ca="1" si="419"/>
        <v>1398.5647620910574</v>
      </c>
      <c r="AP203" s="179">
        <f t="shared" ca="1" si="420"/>
        <v>1125.4147620910576</v>
      </c>
      <c r="AQ203" s="179">
        <f t="shared" ca="1" si="421"/>
        <v>4.2487667692869922</v>
      </c>
      <c r="AR203" s="179"/>
      <c r="AS203" s="179">
        <f t="shared" ca="1" si="422"/>
        <v>1409.3650916184486</v>
      </c>
      <c r="AT203" s="179">
        <f t="shared" ca="1" si="423"/>
        <v>1136.2150916184487</v>
      </c>
      <c r="AU203" s="181">
        <f t="shared" ca="1" si="424"/>
        <v>4.6640845240180839</v>
      </c>
      <c r="AV203" s="80"/>
      <c r="AW203" s="181">
        <f t="shared" si="425"/>
        <v>1423.0856437080076</v>
      </c>
      <c r="AX203" s="181">
        <f t="shared" si="426"/>
        <v>1149.9356437080078</v>
      </c>
      <c r="AY203" s="181">
        <f t="shared" ca="1" si="427"/>
        <v>1439.9302726218682</v>
      </c>
      <c r="AZ203" s="181">
        <f t="shared" ca="1" si="428"/>
        <v>1166.7802726218683</v>
      </c>
      <c r="BA203" s="181">
        <f t="shared" ca="1" si="429"/>
        <v>5.839443323496865</v>
      </c>
      <c r="BB203" s="181"/>
      <c r="BC203" s="181">
        <f t="shared" si="430"/>
        <v>1410.7871735618448</v>
      </c>
      <c r="BD203" s="181">
        <f t="shared" si="431"/>
        <v>3.6792587053271446</v>
      </c>
      <c r="BE203" s="181">
        <f t="shared" si="432"/>
        <v>1137.637173561845</v>
      </c>
      <c r="BF203" s="181"/>
      <c r="BG203" s="181">
        <f t="shared" ca="1" si="433"/>
        <v>6.1022703731357701</v>
      </c>
      <c r="BH203" s="181">
        <f t="shared" ca="1" si="434"/>
        <v>7.8654066234691555</v>
      </c>
      <c r="BI203" s="181">
        <f t="shared" ca="1" si="435"/>
        <v>1132.7110534617996</v>
      </c>
      <c r="BJ203" s="181">
        <f t="shared" ca="1" si="436"/>
        <v>1146.4892510696354</v>
      </c>
      <c r="BK203" s="181">
        <f t="shared" ca="1" si="437"/>
        <v>1146.4892510696354</v>
      </c>
      <c r="BL203" s="181"/>
      <c r="BM203" s="181">
        <f t="shared" si="438"/>
        <v>1131.6720271100435</v>
      </c>
      <c r="BN203" s="180"/>
      <c r="BO203" s="182">
        <f t="shared" ca="1" si="439"/>
        <v>0.77907311123732981</v>
      </c>
      <c r="BP203" s="182">
        <f t="shared" ca="1" si="440"/>
        <v>0.73784177870552403</v>
      </c>
      <c r="BQ203" s="182">
        <f t="shared" ca="1" si="441"/>
        <v>7.1474041080525949E-2</v>
      </c>
      <c r="BR203" s="182">
        <f t="shared" ca="1" si="442"/>
        <v>1.351571543866952E-2</v>
      </c>
      <c r="BS203" s="182">
        <f t="shared" ca="1" si="443"/>
        <v>1.7730141870341984E-2</v>
      </c>
      <c r="BT203" s="182">
        <f t="shared" ca="1" si="444"/>
        <v>7.4343328987633642E-2</v>
      </c>
      <c r="BU203" s="182">
        <f t="shared" si="445"/>
        <v>0.32699407506955769</v>
      </c>
      <c r="BV203" s="181">
        <f t="shared" ca="1" si="446"/>
        <v>1.2418990811522526</v>
      </c>
      <c r="BW203" s="180"/>
      <c r="BX203" s="182">
        <f t="shared" si="447"/>
        <v>0.79194260262511507</v>
      </c>
      <c r="BY203" s="182">
        <f t="shared" si="448"/>
        <v>9.9445955127886176E-2</v>
      </c>
      <c r="BZ203" s="182">
        <f t="shared" si="449"/>
        <v>3.660363484899859E-2</v>
      </c>
      <c r="CA203" s="182">
        <f t="shared" si="450"/>
        <v>2.9053395657696764E-2</v>
      </c>
      <c r="CB203" s="182">
        <f t="shared" si="451"/>
        <v>8.0056355125181416E-2</v>
      </c>
      <c r="CC203" s="182">
        <f t="shared" si="452"/>
        <v>1.0502512763803762E-4</v>
      </c>
      <c r="CD203" s="182">
        <f t="shared" si="453"/>
        <v>1.037206968512516</v>
      </c>
      <c r="CE203" s="182">
        <f t="shared" si="454"/>
        <v>0.2810786043843021</v>
      </c>
      <c r="CF203" s="180"/>
      <c r="CG203" s="181">
        <f t="shared" ca="1" si="455"/>
        <v>4.4132961334457832</v>
      </c>
      <c r="CH203" s="181">
        <f t="shared" ca="1" si="456"/>
        <v>3.6898896230544587</v>
      </c>
      <c r="CI203" s="181">
        <f t="shared" ca="1" si="457"/>
        <v>9.2220293022954252</v>
      </c>
      <c r="CJ203" s="181">
        <f t="shared" ca="1" si="458"/>
        <v>1138.7378204473102</v>
      </c>
      <c r="CK203" s="183">
        <f t="shared" ca="1" si="459"/>
        <v>0.27231172902807271</v>
      </c>
      <c r="CL203" s="79"/>
      <c r="CM203" s="181">
        <f t="shared" si="460"/>
        <v>0.90096971561699635</v>
      </c>
      <c r="CN203" s="181">
        <f t="shared" si="461"/>
        <v>0.55345205546823939</v>
      </c>
      <c r="CO203" s="181">
        <f t="shared" ca="1" si="462"/>
        <v>738.61422962227425</v>
      </c>
      <c r="CP203" s="184"/>
      <c r="CQ203" s="80">
        <f t="shared" si="463"/>
        <v>0.83136849370042654</v>
      </c>
      <c r="CR203" s="80">
        <f t="shared" si="464"/>
        <v>2.0967836195880014E-2</v>
      </c>
      <c r="CS203" s="80">
        <f t="shared" si="465"/>
        <v>0.34008304356671959</v>
      </c>
      <c r="CT203" s="80">
        <f t="shared" si="466"/>
        <v>0.11723626357445445</v>
      </c>
      <c r="CU203" s="80">
        <f t="shared" si="467"/>
        <v>2.289524560375949E-3</v>
      </c>
      <c r="CV203" s="80">
        <f t="shared" si="468"/>
        <v>0.11207500155572754</v>
      </c>
      <c r="CW203" s="80">
        <f t="shared" si="469"/>
        <v>0.19006521112644345</v>
      </c>
      <c r="CX203" s="80">
        <f t="shared" si="470"/>
        <v>0.12381667416981995</v>
      </c>
      <c r="CY203" s="80">
        <f t="shared" si="471"/>
        <v>4.3105107568704851E-2</v>
      </c>
      <c r="CZ203" s="80">
        <f t="shared" si="472"/>
        <v>7.7467715185910039E-3</v>
      </c>
      <c r="DA203" s="80">
        <f t="shared" si="473"/>
        <v>1.153327131946567E-2</v>
      </c>
      <c r="DB203" s="80">
        <f t="shared" si="474"/>
        <v>1.8002871988566087</v>
      </c>
      <c r="DC203" s="80"/>
      <c r="DD203" s="80">
        <f t="shared" si="475"/>
        <v>0.4617977032933645</v>
      </c>
      <c r="DE203" s="80">
        <f t="shared" si="476"/>
        <v>1.1646939560086314E-2</v>
      </c>
      <c r="DF203" s="80">
        <f t="shared" si="477"/>
        <v>0.18890488350009477</v>
      </c>
      <c r="DG203" s="80">
        <f t="shared" si="478"/>
        <v>6.5120867186587272E-2</v>
      </c>
      <c r="DH203" s="80">
        <f t="shared" si="479"/>
        <v>1.271755174302224E-3</v>
      </c>
      <c r="DI203" s="80">
        <f t="shared" si="480"/>
        <v>6.225395682805953E-2</v>
      </c>
      <c r="DJ203" s="80">
        <f t="shared" si="481"/>
        <v>0.10557493895816007</v>
      </c>
      <c r="DK203" s="80">
        <f t="shared" si="482"/>
        <v>6.8776067645461181E-2</v>
      </c>
      <c r="DL203" s="80">
        <f t="shared" si="483"/>
        <v>2.3943461685491958E-2</v>
      </c>
      <c r="DM203" s="80">
        <f t="shared" si="484"/>
        <v>4.3030753779236463E-3</v>
      </c>
      <c r="DN203" s="80">
        <f t="shared" si="485"/>
        <v>6.4063507904686739E-3</v>
      </c>
      <c r="DO203" s="80">
        <f t="shared" si="486"/>
        <v>1.0000000000000002</v>
      </c>
      <c r="DP203" s="80">
        <f t="shared" si="487"/>
        <v>48.874616557586734</v>
      </c>
      <c r="DQ203" s="80">
        <f t="shared" si="488"/>
        <v>0.79073401870372129</v>
      </c>
      <c r="DR203" s="80">
        <f t="shared" si="489"/>
        <v>1.74526908266023E-2</v>
      </c>
      <c r="DS203" s="80">
        <f t="shared" si="490"/>
        <v>5.7524936004943072E-2</v>
      </c>
      <c r="DT203" s="80">
        <f t="shared" si="491"/>
        <v>9.8720325583466939E-2</v>
      </c>
      <c r="DU203" s="80">
        <f t="shared" si="492"/>
        <v>2.5811453744493396E-3</v>
      </c>
      <c r="DV203" s="80">
        <f t="shared" si="493"/>
        <v>0.33575738629033058</v>
      </c>
      <c r="DW203" s="80">
        <f t="shared" si="494"/>
        <v>0.39846533541141349</v>
      </c>
      <c r="DX203" s="80">
        <f t="shared" si="495"/>
        <v>6.3699097596117381E-3</v>
      </c>
      <c r="DY203" s="80">
        <f t="shared" si="496"/>
        <v>0</v>
      </c>
      <c r="DZ203" s="80">
        <f t="shared" si="497"/>
        <v>4.6053176945516461E-5</v>
      </c>
      <c r="EA203" s="80">
        <f t="shared" si="498"/>
        <v>1.7076518011314845</v>
      </c>
      <c r="EB203" s="80"/>
      <c r="EC203" s="80">
        <f t="shared" si="499"/>
        <v>1.5814680374074426</v>
      </c>
      <c r="ED203" s="80">
        <f t="shared" si="500"/>
        <v>3.4905381653204601E-2</v>
      </c>
      <c r="EE203" s="80">
        <f t="shared" si="501"/>
        <v>0.17257480801482922</v>
      </c>
      <c r="EF203" s="80">
        <f t="shared" si="502"/>
        <v>9.8720325583466939E-2</v>
      </c>
      <c r="EG203" s="80">
        <f t="shared" si="503"/>
        <v>2.5811453744493396E-3</v>
      </c>
      <c r="EH203" s="80">
        <f t="shared" si="504"/>
        <v>0.33575738629033058</v>
      </c>
      <c r="EI203" s="80">
        <f t="shared" si="505"/>
        <v>0.39846533541141349</v>
      </c>
      <c r="EJ203" s="80">
        <f t="shared" si="506"/>
        <v>6.3699097596117381E-3</v>
      </c>
      <c r="EK203" s="80">
        <f t="shared" si="507"/>
        <v>0</v>
      </c>
      <c r="EL203" s="80">
        <f t="shared" si="508"/>
        <v>1.3815953083654939E-4</v>
      </c>
      <c r="EM203" s="80">
        <f t="shared" si="509"/>
        <v>2.6309804890255855</v>
      </c>
      <c r="EN203" s="80">
        <f t="shared" si="510"/>
        <v>2.2805186222502813</v>
      </c>
      <c r="EO203" s="80"/>
      <c r="EP203" s="80">
        <f t="shared" si="511"/>
        <v>1.8032836549006386</v>
      </c>
      <c r="EQ203" s="80">
        <f t="shared" si="512"/>
        <v>3.9801186438443201E-2</v>
      </c>
      <c r="ER203" s="80">
        <f t="shared" si="513"/>
        <v>0.19671634509936142</v>
      </c>
      <c r="ES203" s="80">
        <f t="shared" si="514"/>
        <v>6.5657030506695357E-2</v>
      </c>
      <c r="ET203" s="80">
        <f t="shared" si="515"/>
        <v>0.26237337560605678</v>
      </c>
      <c r="EU203" s="80">
        <f t="shared" si="516"/>
        <v>0.22513354088770723</v>
      </c>
      <c r="EV203" s="80">
        <f t="shared" si="517"/>
        <v>5.8863500931668946E-3</v>
      </c>
      <c r="EW203" s="80">
        <f t="shared" si="518"/>
        <v>0.76570097199318021</v>
      </c>
      <c r="EX203" s="80">
        <f t="shared" si="519"/>
        <v>0.90870761772693298</v>
      </c>
      <c r="EY203" s="80">
        <f t="shared" si="520"/>
        <v>2.9053395657696764E-2</v>
      </c>
      <c r="EZ203" s="80">
        <f t="shared" si="521"/>
        <v>0</v>
      </c>
      <c r="FA203" s="80">
        <f t="shared" si="522"/>
        <v>2.1005025527607524E-4</v>
      </c>
      <c r="FB203" s="80">
        <f t="shared" si="523"/>
        <v>4.0401501435590994</v>
      </c>
      <c r="FC203" s="80">
        <f t="shared" si="524"/>
        <v>8.030028711820035E-2</v>
      </c>
      <c r="FD203" s="80">
        <f t="shared" si="525"/>
        <v>0.11925342019214114</v>
      </c>
      <c r="FE203" s="80">
        <f t="shared" si="526"/>
        <v>2.9053395657696764E-2</v>
      </c>
      <c r="FF203" s="80">
        <f t="shared" si="527"/>
        <v>3.660363484899859E-2</v>
      </c>
      <c r="FG203" s="80">
        <f t="shared" si="528"/>
        <v>8.0056355125181416E-2</v>
      </c>
      <c r="FH203" s="80">
        <f t="shared" si="529"/>
        <v>1.0502512763803762E-4</v>
      </c>
      <c r="FI203" s="184">
        <f t="shared" si="530"/>
        <v>0.79194260262511507</v>
      </c>
      <c r="FJ203" s="80">
        <f t="shared" si="531"/>
        <v>9.9445955127886176E-2</v>
      </c>
      <c r="FK203" s="80">
        <f t="shared" si="532"/>
        <v>1.037206968512516</v>
      </c>
      <c r="FL203" s="80">
        <f t="shared" si="533"/>
        <v>0.79194260262511507</v>
      </c>
      <c r="FM203" s="80">
        <f t="shared" si="534"/>
        <v>2.3500478995558458</v>
      </c>
      <c r="FN203" s="80">
        <f t="shared" si="535"/>
        <v>-3.2708978755433971</v>
      </c>
      <c r="FO203" s="80">
        <f t="shared" si="536"/>
        <v>-3.2708978755433971</v>
      </c>
      <c r="FP203" s="80">
        <f t="shared" si="537"/>
        <v>0.48874616557586731</v>
      </c>
      <c r="FQ203" s="185">
        <f t="shared" ca="1" si="538"/>
        <v>1439.9302726218682</v>
      </c>
      <c r="FR203" s="185">
        <f t="shared" ca="1" si="539"/>
        <v>5.839443323496865</v>
      </c>
      <c r="FS203" s="80">
        <f t="shared" ca="1" si="540"/>
        <v>0.14399302726218682</v>
      </c>
      <c r="FT203" s="184">
        <f t="shared" ca="1" si="541"/>
        <v>-1.3362590690577174</v>
      </c>
      <c r="FU203" s="184">
        <f t="shared" ca="1" si="542"/>
        <v>5.6816766703605435</v>
      </c>
      <c r="FV203" s="80">
        <f t="shared" si="543"/>
        <v>175.2436940897307</v>
      </c>
      <c r="FW203" s="80">
        <f t="shared" si="544"/>
        <v>5.3163396499834245E-2</v>
      </c>
      <c r="FX203" s="184">
        <f t="shared" si="545"/>
        <v>77.278391299358034</v>
      </c>
      <c r="FY203" s="184">
        <f t="shared" si="546"/>
        <v>314.48504311118302</v>
      </c>
      <c r="FZ203" s="184">
        <f t="shared" si="547"/>
        <v>1.6611494615586205E-3</v>
      </c>
      <c r="GA203" s="184">
        <f t="shared" si="548"/>
        <v>0.2810786043843021</v>
      </c>
      <c r="GB203" s="80">
        <f t="shared" si="549"/>
        <v>0.94364736347779654</v>
      </c>
      <c r="GC203" s="80">
        <f t="shared" si="550"/>
        <v>0.18596855431861498</v>
      </c>
      <c r="GD203" s="80">
        <f t="shared" si="551"/>
        <v>0.13338369277657217</v>
      </c>
      <c r="GE203" s="80">
        <f t="shared" si="552"/>
        <v>0.89454178305486143</v>
      </c>
      <c r="GF203" s="80">
        <f t="shared" si="553"/>
        <v>1.5992442707825738E-2</v>
      </c>
      <c r="GG203" s="80">
        <f t="shared" si="554"/>
        <v>0.1448332537695069</v>
      </c>
      <c r="GH203" s="80">
        <f t="shared" si="555"/>
        <v>0.86661630722342786</v>
      </c>
      <c r="GI203" s="80">
        <f t="shared" si="556"/>
        <v>0.29580139074174394</v>
      </c>
      <c r="GJ203" s="80">
        <f t="shared" si="557"/>
        <v>-8.1617357060010769E-3</v>
      </c>
      <c r="GK203" s="80">
        <f t="shared" si="558"/>
        <v>1.9273171605110877E-2</v>
      </c>
      <c r="GL203" s="80">
        <f t="shared" si="559"/>
        <v>1.9273171605110877E-2</v>
      </c>
      <c r="GM203" s="80">
        <f t="shared" si="560"/>
        <v>0.12556008216439601</v>
      </c>
      <c r="GN203" s="80">
        <f t="shared" si="561"/>
        <v>3.7079464917092582E-2</v>
      </c>
      <c r="GO203" s="80">
        <f t="shared" si="562"/>
        <v>0.72862150707608764</v>
      </c>
      <c r="GP203" s="80">
        <f t="shared" si="563"/>
        <v>0.90870761772693298</v>
      </c>
      <c r="GQ203" s="80">
        <f t="shared" si="564"/>
        <v>2.9053395657696764E-2</v>
      </c>
      <c r="GR203" s="80">
        <f t="shared" si="565"/>
        <v>440.30097111745971</v>
      </c>
      <c r="GS203" s="80">
        <f t="shared" si="566"/>
        <v>11.7157304307507</v>
      </c>
      <c r="GT203" s="80">
        <f t="shared" si="567"/>
        <v>2.3060700278752555</v>
      </c>
      <c r="GU203" s="80">
        <f t="shared" si="568"/>
        <v>9.4837129896369882E-6</v>
      </c>
      <c r="GV203" s="80">
        <f t="shared" si="569"/>
        <v>1951.3657717797482</v>
      </c>
      <c r="GW203" s="80">
        <f t="shared" si="570"/>
        <v>-8.3301843247905773E-3</v>
      </c>
      <c r="GX203" s="184">
        <f t="shared" ca="1" si="571"/>
        <v>22.196654302295414</v>
      </c>
      <c r="GY203" s="81" t="e">
        <f>#REF!</f>
        <v>#REF!</v>
      </c>
      <c r="GZ203" s="81" t="e">
        <f>#REF!</f>
        <v>#REF!</v>
      </c>
      <c r="HA203" s="81">
        <f t="shared" si="572"/>
        <v>5.8671749896227876</v>
      </c>
      <c r="HB203" s="81">
        <f t="shared" si="573"/>
        <v>4.7595286485956976</v>
      </c>
      <c r="HC203" s="81" t="e">
        <f t="shared" si="574"/>
        <v>#REF!</v>
      </c>
      <c r="HD203" s="80">
        <f t="shared" si="575"/>
        <v>440.30097111745971</v>
      </c>
      <c r="HE203" s="80">
        <f t="shared" si="576"/>
        <v>11.7157304307507</v>
      </c>
      <c r="HF203" s="81">
        <f t="shared" si="577"/>
        <v>0.75532157202164285</v>
      </c>
      <c r="HG203" s="81"/>
      <c r="HH203" s="82">
        <f t="shared" si="578"/>
        <v>0.1507196038626738</v>
      </c>
      <c r="HI203" s="82">
        <f t="shared" si="579"/>
        <v>0.76570097199318021</v>
      </c>
      <c r="HJ203" s="82">
        <f t="shared" si="580"/>
        <v>2.9053395657696764E-2</v>
      </c>
      <c r="HK203" s="82">
        <f t="shared" si="581"/>
        <v>0</v>
      </c>
      <c r="HL203" s="82">
        <f t="shared" si="582"/>
        <v>5.1246891460503582E-2</v>
      </c>
      <c r="HM203" s="82">
        <f t="shared" si="583"/>
        <v>0</v>
      </c>
      <c r="HN203" s="82">
        <f t="shared" si="584"/>
        <v>0</v>
      </c>
      <c r="HO203" s="82">
        <f t="shared" si="585"/>
        <v>6.5657030506695357E-2</v>
      </c>
      <c r="HP203" s="82">
        <f t="shared" si="586"/>
        <v>0.14546945363885783</v>
      </c>
      <c r="HQ203" s="82">
        <f t="shared" si="587"/>
        <v>0.16446553889508134</v>
      </c>
      <c r="HR203" s="82">
        <f t="shared" si="588"/>
        <v>0.59489324428628332</v>
      </c>
      <c r="HS203" s="82">
        <f t="shared" si="589"/>
        <v>0.11709802834128835</v>
      </c>
      <c r="HT203" s="82">
        <f t="shared" si="590"/>
        <v>5.2002818141389677E-2</v>
      </c>
      <c r="HU203" s="82">
        <f t="shared" si="591"/>
        <v>1.0236168473980631E-2</v>
      </c>
      <c r="HV203" s="82">
        <f t="shared" si="592"/>
        <v>2.9053395657696764E-2</v>
      </c>
      <c r="HW203" s="82"/>
      <c r="HX203" s="186">
        <f t="shared" si="593"/>
        <v>-8.7900996902286621E-7</v>
      </c>
      <c r="HY203" s="186">
        <f t="shared" si="594"/>
        <v>1.7042376688832269E-12</v>
      </c>
      <c r="HZ203" s="186">
        <f t="shared" si="595"/>
        <v>2.6828304043758755E-5</v>
      </c>
      <c r="IA203" s="186">
        <f t="shared" si="596"/>
        <v>7.5024329177155872E-9</v>
      </c>
      <c r="IB203" s="82">
        <f t="shared" si="597"/>
        <v>2.3060700278752555</v>
      </c>
      <c r="IC203" s="82" t="e">
        <f t="shared" ca="1" si="598"/>
        <v>#REF!</v>
      </c>
      <c r="ID203" s="82" t="e">
        <f ca="1">ID$8+ID$9*IE203+ID$10*#REF!+ID$11*EW203/(EW203+EU203)</f>
        <v>#REF!</v>
      </c>
      <c r="IE203" s="82" t="e">
        <f t="shared" ca="1" si="599"/>
        <v>#REF!</v>
      </c>
      <c r="IF203" s="82" t="e">
        <f ca="1">IF$8+IF$9*IE203+IF$10*#REF!+IF$11*(EW203/(EW203+EU203))</f>
        <v>#REF!</v>
      </c>
      <c r="IG203" s="82" t="e">
        <f t="shared" ca="1" si="600"/>
        <v>#REF!</v>
      </c>
      <c r="IH203" s="184">
        <f t="shared" si="601"/>
        <v>5.3163396499834245E-2</v>
      </c>
      <c r="II203" s="187">
        <f t="shared" si="602"/>
        <v>-25</v>
      </c>
      <c r="IJ203" s="187"/>
      <c r="IK203" s="82">
        <f t="shared" si="603"/>
        <v>2.0694980614263465</v>
      </c>
      <c r="IL203" s="187">
        <f t="shared" si="604"/>
        <v>1951.3657717797482</v>
      </c>
      <c r="IM203" s="186">
        <f t="shared" si="605"/>
        <v>1.2030049347150682E-5</v>
      </c>
    </row>
    <row r="204" spans="1:247" ht="14" x14ac:dyDescent="0.2">
      <c r="A204" s="189" t="s">
        <v>234</v>
      </c>
      <c r="F204" s="193">
        <v>49.952193986044534</v>
      </c>
      <c r="G204" s="193">
        <v>1.6748855939234604</v>
      </c>
      <c r="H204" s="193">
        <v>17.337603602553148</v>
      </c>
      <c r="I204" s="193">
        <v>8.4230034872756843</v>
      </c>
      <c r="J204" s="193">
        <v>0.16241314850166888</v>
      </c>
      <c r="K204" s="193">
        <v>4.5171156927026654</v>
      </c>
      <c r="L204" s="193">
        <v>10.658362870422019</v>
      </c>
      <c r="M204" s="193">
        <v>3.8370106333519272</v>
      </c>
      <c r="N204" s="193">
        <v>2.0301643562708609</v>
      </c>
      <c r="O204" s="193">
        <v>0.58874766331854955</v>
      </c>
      <c r="P204" s="193">
        <v>0.81849896563549951</v>
      </c>
      <c r="Q204" s="194">
        <v>1.5</v>
      </c>
      <c r="R204" s="176">
        <f t="shared" ca="1" si="411"/>
        <v>10.658316523875463</v>
      </c>
      <c r="T204" s="4">
        <v>47.496699999999997</v>
      </c>
      <c r="U204" s="4">
        <v>1.369</v>
      </c>
      <c r="V204" s="4">
        <v>5.8986000000000001</v>
      </c>
      <c r="W204" s="4">
        <v>7.3033999999999999</v>
      </c>
      <c r="X204" s="4">
        <v>0.16350000000000001</v>
      </c>
      <c r="Y204" s="4">
        <v>13.507099999999999</v>
      </c>
      <c r="Z204" s="4">
        <v>22.351099999999999</v>
      </c>
      <c r="AA204" s="4">
        <v>0.42149999999999999</v>
      </c>
      <c r="AB204" s="4">
        <v>9.7999999999999997E-3</v>
      </c>
      <c r="AC204" s="4">
        <v>5.1499999999999997E-2</v>
      </c>
      <c r="AE204" s="177">
        <f t="shared" ca="1" si="412"/>
        <v>1412.0755918413238</v>
      </c>
      <c r="AF204" s="178">
        <f t="shared" ca="1" si="413"/>
        <v>1138.9255918413237</v>
      </c>
      <c r="AG204" s="178">
        <f t="shared" ca="1" si="414"/>
        <v>6.2712865983114625</v>
      </c>
      <c r="AH204" s="175"/>
      <c r="AI204" s="179">
        <f t="shared" ca="1" si="415"/>
        <v>1444.2003169118439</v>
      </c>
      <c r="AJ204" s="179">
        <f t="shared" ca="1" si="416"/>
        <v>6.3407984356978568</v>
      </c>
      <c r="AK204" s="179"/>
      <c r="AL204" s="179">
        <f t="shared" si="417"/>
        <v>1413.4548592278441</v>
      </c>
      <c r="AM204" s="179">
        <f t="shared" si="418"/>
        <v>4.0361431383674944</v>
      </c>
      <c r="AN204" s="180"/>
      <c r="AO204" s="179">
        <f t="shared" ca="1" si="419"/>
        <v>1404.1534822906744</v>
      </c>
      <c r="AP204" s="179">
        <f t="shared" ca="1" si="420"/>
        <v>1131.0034822906746</v>
      </c>
      <c r="AQ204" s="179">
        <f t="shared" ca="1" si="421"/>
        <v>4.7914813882091858</v>
      </c>
      <c r="AR204" s="179"/>
      <c r="AS204" s="179">
        <f t="shared" ca="1" si="422"/>
        <v>1413.7056940889399</v>
      </c>
      <c r="AT204" s="179">
        <f t="shared" ca="1" si="423"/>
        <v>1140.5556940889401</v>
      </c>
      <c r="AU204" s="181">
        <f t="shared" ca="1" si="424"/>
        <v>5.1610338065282084</v>
      </c>
      <c r="AV204" s="80"/>
      <c r="AW204" s="181">
        <f t="shared" si="425"/>
        <v>1426.5516289588793</v>
      </c>
      <c r="AX204" s="181">
        <f t="shared" si="426"/>
        <v>1153.4016289588794</v>
      </c>
      <c r="AY204" s="181">
        <f t="shared" ca="1" si="427"/>
        <v>1444.2003169118439</v>
      </c>
      <c r="AZ204" s="181">
        <f t="shared" ca="1" si="428"/>
        <v>1171.0503169118438</v>
      </c>
      <c r="BA204" s="181">
        <f t="shared" ca="1" si="429"/>
        <v>6.3407984356978568</v>
      </c>
      <c r="BB204" s="181"/>
      <c r="BC204" s="181">
        <f t="shared" si="430"/>
        <v>1413.4548592278441</v>
      </c>
      <c r="BD204" s="181">
        <f t="shared" si="431"/>
        <v>4.0361431383674944</v>
      </c>
      <c r="BE204" s="181">
        <f t="shared" si="432"/>
        <v>1140.3048592278442</v>
      </c>
      <c r="BF204" s="181"/>
      <c r="BG204" s="181">
        <f t="shared" ca="1" si="433"/>
        <v>6.5495814485557204</v>
      </c>
      <c r="BH204" s="181">
        <f t="shared" ca="1" si="434"/>
        <v>8.193313910564445</v>
      </c>
      <c r="BI204" s="181">
        <f t="shared" ca="1" si="435"/>
        <v>1138.0360541634104</v>
      </c>
      <c r="BJ204" s="181">
        <f t="shared" ca="1" si="436"/>
        <v>1150.8799584762833</v>
      </c>
      <c r="BK204" s="181">
        <f t="shared" ca="1" si="437"/>
        <v>1150.8799584762833</v>
      </c>
      <c r="BL204" s="181"/>
      <c r="BM204" s="181">
        <f t="shared" si="438"/>
        <v>1133.4985885784945</v>
      </c>
      <c r="BN204" s="180"/>
      <c r="BO204" s="182">
        <f t="shared" ca="1" si="439"/>
        <v>0.76770170115049952</v>
      </c>
      <c r="BP204" s="182">
        <f t="shared" ca="1" si="440"/>
        <v>0.72655676052778462</v>
      </c>
      <c r="BQ204" s="182">
        <f t="shared" ca="1" si="441"/>
        <v>7.126704541178229E-2</v>
      </c>
      <c r="BR204" s="182">
        <f t="shared" ca="1" si="442"/>
        <v>1.3700535344101502E-2</v>
      </c>
      <c r="BS204" s="182">
        <f t="shared" ca="1" si="443"/>
        <v>1.773153014311837E-2</v>
      </c>
      <c r="BT204" s="182">
        <f t="shared" ca="1" si="444"/>
        <v>7.3867272517953081E-2</v>
      </c>
      <c r="BU204" s="182">
        <f t="shared" si="445"/>
        <v>0.32699407506955769</v>
      </c>
      <c r="BV204" s="181">
        <f t="shared" ca="1" si="446"/>
        <v>1.2301172190142977</v>
      </c>
      <c r="BW204" s="180"/>
      <c r="BX204" s="182">
        <f t="shared" si="447"/>
        <v>0.79073227768957044</v>
      </c>
      <c r="BY204" s="182">
        <f t="shared" si="448"/>
        <v>0.10202707303092939</v>
      </c>
      <c r="BZ204" s="182">
        <f t="shared" si="449"/>
        <v>3.2942693434388534E-2</v>
      </c>
      <c r="CA204" s="182">
        <f t="shared" si="450"/>
        <v>3.0977806604914126E-2</v>
      </c>
      <c r="CB204" s="182">
        <f t="shared" si="451"/>
        <v>8.3327865573842558E-2</v>
      </c>
      <c r="CC204" s="182">
        <f t="shared" si="452"/>
        <v>7.7167732252538543E-4</v>
      </c>
      <c r="CD204" s="182">
        <f t="shared" si="453"/>
        <v>1.0407793936561704</v>
      </c>
      <c r="CE204" s="182">
        <f t="shared" si="454"/>
        <v>0.28997276208811013</v>
      </c>
      <c r="CF204" s="180"/>
      <c r="CG204" s="181">
        <f t="shared" ca="1" si="455"/>
        <v>4.658840657660221</v>
      </c>
      <c r="CH204" s="181">
        <f t="shared" ca="1" si="456"/>
        <v>3.7987948753051413</v>
      </c>
      <c r="CI204" s="181">
        <f t="shared" ca="1" si="457"/>
        <v>9.6412653585176926</v>
      </c>
      <c r="CJ204" s="181">
        <f t="shared" ca="1" si="458"/>
        <v>1140.5902465620738</v>
      </c>
      <c r="CK204" s="183">
        <f t="shared" ca="1" si="459"/>
        <v>0.27327460954374366</v>
      </c>
      <c r="CL204" s="79"/>
      <c r="CM204" s="181">
        <f t="shared" si="460"/>
        <v>0.87142739383282664</v>
      </c>
      <c r="CN204" s="181">
        <f t="shared" si="461"/>
        <v>0.51503500982809203</v>
      </c>
      <c r="CO204" s="181">
        <f t="shared" ca="1" si="462"/>
        <v>731.71902601815395</v>
      </c>
      <c r="CP204" s="184"/>
      <c r="CQ204" s="80">
        <f t="shared" si="463"/>
        <v>0.83136849370042654</v>
      </c>
      <c r="CR204" s="80">
        <f t="shared" si="464"/>
        <v>2.0967836195880014E-2</v>
      </c>
      <c r="CS204" s="80">
        <f t="shared" si="465"/>
        <v>0.34008304356671959</v>
      </c>
      <c r="CT204" s="80">
        <f t="shared" si="466"/>
        <v>0.11723626357445445</v>
      </c>
      <c r="CU204" s="80">
        <f t="shared" si="467"/>
        <v>2.289524560375949E-3</v>
      </c>
      <c r="CV204" s="80">
        <f t="shared" si="468"/>
        <v>0.11207500155572754</v>
      </c>
      <c r="CW204" s="80">
        <f t="shared" si="469"/>
        <v>0.19006521112644345</v>
      </c>
      <c r="CX204" s="80">
        <f t="shared" si="470"/>
        <v>0.12381667416981995</v>
      </c>
      <c r="CY204" s="80">
        <f t="shared" si="471"/>
        <v>4.3105107568704851E-2</v>
      </c>
      <c r="CZ204" s="80">
        <f t="shared" si="472"/>
        <v>7.7467715185910039E-3</v>
      </c>
      <c r="DA204" s="80">
        <f t="shared" si="473"/>
        <v>1.153327131946567E-2</v>
      </c>
      <c r="DB204" s="80">
        <f t="shared" si="474"/>
        <v>1.8002871988566087</v>
      </c>
      <c r="DC204" s="80"/>
      <c r="DD204" s="80">
        <f t="shared" si="475"/>
        <v>0.4617977032933645</v>
      </c>
      <c r="DE204" s="80">
        <f t="shared" si="476"/>
        <v>1.1646939560086314E-2</v>
      </c>
      <c r="DF204" s="80">
        <f t="shared" si="477"/>
        <v>0.18890488350009477</v>
      </c>
      <c r="DG204" s="80">
        <f t="shared" si="478"/>
        <v>6.5120867186587272E-2</v>
      </c>
      <c r="DH204" s="80">
        <f t="shared" si="479"/>
        <v>1.271755174302224E-3</v>
      </c>
      <c r="DI204" s="80">
        <f t="shared" si="480"/>
        <v>6.225395682805953E-2</v>
      </c>
      <c r="DJ204" s="80">
        <f t="shared" si="481"/>
        <v>0.10557493895816007</v>
      </c>
      <c r="DK204" s="80">
        <f t="shared" si="482"/>
        <v>6.8776067645461181E-2</v>
      </c>
      <c r="DL204" s="80">
        <f t="shared" si="483"/>
        <v>2.3943461685491958E-2</v>
      </c>
      <c r="DM204" s="80">
        <f t="shared" si="484"/>
        <v>4.3030753779236463E-3</v>
      </c>
      <c r="DN204" s="80">
        <f t="shared" si="485"/>
        <v>6.4063507904686739E-3</v>
      </c>
      <c r="DO204" s="80">
        <f t="shared" si="486"/>
        <v>1.0000000000000002</v>
      </c>
      <c r="DP204" s="80">
        <f t="shared" si="487"/>
        <v>48.874616557586734</v>
      </c>
      <c r="DQ204" s="80">
        <f t="shared" si="488"/>
        <v>0.79050101274376161</v>
      </c>
      <c r="DR204" s="80">
        <f t="shared" si="489"/>
        <v>1.7138464774132812E-2</v>
      </c>
      <c r="DS204" s="80">
        <f t="shared" si="490"/>
        <v>5.7851531467914205E-2</v>
      </c>
      <c r="DT204" s="80">
        <f t="shared" si="491"/>
        <v>0.10165297078211295</v>
      </c>
      <c r="DU204" s="80">
        <f t="shared" si="492"/>
        <v>2.3048458149779738E-3</v>
      </c>
      <c r="DV204" s="80">
        <f t="shared" si="493"/>
        <v>0.33512718214388504</v>
      </c>
      <c r="DW204" s="80">
        <f t="shared" si="494"/>
        <v>0.39857589688537626</v>
      </c>
      <c r="DX204" s="80">
        <f t="shared" si="495"/>
        <v>6.8007015290687629E-3</v>
      </c>
      <c r="DY204" s="80">
        <f t="shared" si="496"/>
        <v>1.0403838804195508E-4</v>
      </c>
      <c r="DZ204" s="80">
        <f t="shared" si="497"/>
        <v>3.3881980181344254E-4</v>
      </c>
      <c r="EA204" s="80">
        <f t="shared" si="498"/>
        <v>1.7103954643310852</v>
      </c>
      <c r="EB204" s="80"/>
      <c r="EC204" s="80">
        <f t="shared" si="499"/>
        <v>1.5810020254875232</v>
      </c>
      <c r="ED204" s="80">
        <f t="shared" si="500"/>
        <v>3.4276929548265625E-2</v>
      </c>
      <c r="EE204" s="80">
        <f t="shared" si="501"/>
        <v>0.1735545944037426</v>
      </c>
      <c r="EF204" s="80">
        <f t="shared" si="502"/>
        <v>0.10165297078211295</v>
      </c>
      <c r="EG204" s="80">
        <f t="shared" si="503"/>
        <v>2.3048458149779738E-3</v>
      </c>
      <c r="EH204" s="80">
        <f t="shared" si="504"/>
        <v>0.33512718214388504</v>
      </c>
      <c r="EI204" s="80">
        <f t="shared" si="505"/>
        <v>0.39857589688537626</v>
      </c>
      <c r="EJ204" s="80">
        <f t="shared" si="506"/>
        <v>6.8007015290687629E-3</v>
      </c>
      <c r="EK204" s="80">
        <f t="shared" si="507"/>
        <v>1.0403838804195508E-4</v>
      </c>
      <c r="EL204" s="80">
        <f t="shared" si="508"/>
        <v>1.0164594054403275E-3</v>
      </c>
      <c r="EM204" s="80">
        <f t="shared" si="509"/>
        <v>2.6344156443884348</v>
      </c>
      <c r="EN204" s="80">
        <f t="shared" si="510"/>
        <v>2.2775449321296706</v>
      </c>
      <c r="EO204" s="80"/>
      <c r="EP204" s="80">
        <f t="shared" si="511"/>
        <v>1.8004015754179263</v>
      </c>
      <c r="EQ204" s="80">
        <f t="shared" si="512"/>
        <v>3.9033623590809065E-2</v>
      </c>
      <c r="ER204" s="80">
        <f t="shared" si="513"/>
        <v>0.19959842458207366</v>
      </c>
      <c r="ES204" s="80">
        <f t="shared" si="514"/>
        <v>6.3920500039302663E-2</v>
      </c>
      <c r="ET204" s="80">
        <f t="shared" si="515"/>
        <v>0.26351892462137633</v>
      </c>
      <c r="EU204" s="80">
        <f t="shared" si="516"/>
        <v>0.23151920844072682</v>
      </c>
      <c r="EV204" s="80">
        <f t="shared" si="517"/>
        <v>5.2493899052433648E-3</v>
      </c>
      <c r="EW204" s="80">
        <f t="shared" si="518"/>
        <v>0.76326721531070241</v>
      </c>
      <c r="EX204" s="80">
        <f t="shared" si="519"/>
        <v>0.90777451402032683</v>
      </c>
      <c r="EY204" s="80">
        <f t="shared" si="520"/>
        <v>3.0977806604914126E-2</v>
      </c>
      <c r="EZ204" s="80">
        <f t="shared" si="521"/>
        <v>4.7390420686378981E-4</v>
      </c>
      <c r="FA204" s="80">
        <f t="shared" si="522"/>
        <v>1.5433546450507709E-3</v>
      </c>
      <c r="FB204" s="80">
        <f t="shared" si="523"/>
        <v>4.0437595167639406</v>
      </c>
      <c r="FC204" s="80">
        <f t="shared" si="524"/>
        <v>8.7045129321016212E-2</v>
      </c>
      <c r="FD204" s="80">
        <f t="shared" si="525"/>
        <v>0.12985792033140342</v>
      </c>
      <c r="FE204" s="80">
        <f t="shared" si="526"/>
        <v>3.0977806604914126E-2</v>
      </c>
      <c r="FF204" s="80">
        <f t="shared" si="527"/>
        <v>3.2942693434388534E-2</v>
      </c>
      <c r="FG204" s="80">
        <f t="shared" si="528"/>
        <v>8.3327865573842558E-2</v>
      </c>
      <c r="FH204" s="80">
        <f t="shared" si="529"/>
        <v>7.7167732252538543E-4</v>
      </c>
      <c r="FI204" s="184">
        <f t="shared" si="530"/>
        <v>0.79073227768957044</v>
      </c>
      <c r="FJ204" s="80">
        <f t="shared" si="531"/>
        <v>0.10202707303092939</v>
      </c>
      <c r="FK204" s="80">
        <f t="shared" si="532"/>
        <v>1.0407793936561704</v>
      </c>
      <c r="FL204" s="80">
        <f t="shared" si="533"/>
        <v>0.79073227768957044</v>
      </c>
      <c r="FM204" s="80">
        <f t="shared" si="534"/>
        <v>2.4141835651034178</v>
      </c>
      <c r="FN204" s="80">
        <f t="shared" si="535"/>
        <v>-3.2052327421480205</v>
      </c>
      <c r="FO204" s="80">
        <f t="shared" si="536"/>
        <v>-3.2052327421480205</v>
      </c>
      <c r="FP204" s="80">
        <f t="shared" si="537"/>
        <v>0.48874616557586731</v>
      </c>
      <c r="FQ204" s="185">
        <f t="shared" ca="1" si="538"/>
        <v>1444.2003169118439</v>
      </c>
      <c r="FR204" s="185">
        <f t="shared" ca="1" si="539"/>
        <v>6.3407984356978568</v>
      </c>
      <c r="FS204" s="80">
        <f t="shared" ca="1" si="540"/>
        <v>0.14442003169118439</v>
      </c>
      <c r="FT204" s="184">
        <f t="shared" ca="1" si="541"/>
        <v>-1.5664597823279505</v>
      </c>
      <c r="FU204" s="184">
        <f t="shared" ca="1" si="542"/>
        <v>5.6812653852198087</v>
      </c>
      <c r="FV204" s="80">
        <f t="shared" si="543"/>
        <v>175.22932464067335</v>
      </c>
      <c r="FW204" s="80">
        <f t="shared" si="544"/>
        <v>5.1763637884321076E-2</v>
      </c>
      <c r="FX204" s="184">
        <f t="shared" si="545"/>
        <v>76.726742252106035</v>
      </c>
      <c r="FY204" s="184">
        <f t="shared" si="546"/>
        <v>314.45184341908845</v>
      </c>
      <c r="FZ204" s="184">
        <f t="shared" si="547"/>
        <v>1.6611494615586205E-3</v>
      </c>
      <c r="GA204" s="184">
        <f t="shared" si="548"/>
        <v>0.28997276208811013</v>
      </c>
      <c r="GB204" s="80">
        <f t="shared" si="549"/>
        <v>0.94400171053048432</v>
      </c>
      <c r="GC204" s="80">
        <f t="shared" si="550"/>
        <v>0.19154260759617869</v>
      </c>
      <c r="GD204" s="80">
        <f t="shared" si="551"/>
        <v>0.1335744384638356</v>
      </c>
      <c r="GE204" s="80">
        <f t="shared" si="552"/>
        <v>0.89704587636988831</v>
      </c>
      <c r="GF204" s="80">
        <f t="shared" si="553"/>
        <v>1.0695418060524764E-2</v>
      </c>
      <c r="GG204" s="80">
        <f t="shared" si="554"/>
        <v>0.14447407911971061</v>
      </c>
      <c r="GH204" s="80">
        <f t="shared" si="555"/>
        <v>0.86642556153616446</v>
      </c>
      <c r="GI204" s="80">
        <f t="shared" si="556"/>
        <v>0.29494541820138298</v>
      </c>
      <c r="GJ204" s="80">
        <f t="shared" si="557"/>
        <v>-8.0903013033872661E-3</v>
      </c>
      <c r="GK204" s="80">
        <f t="shared" si="558"/>
        <v>1.9155515903970115E-2</v>
      </c>
      <c r="GL204" s="80">
        <f t="shared" si="559"/>
        <v>1.9155515903970115E-2</v>
      </c>
      <c r="GM204" s="80">
        <f t="shared" si="560"/>
        <v>0.1253185632157405</v>
      </c>
      <c r="GN204" s="80">
        <f t="shared" si="561"/>
        <v>3.6842773565545564E-2</v>
      </c>
      <c r="GO204" s="80">
        <f t="shared" si="562"/>
        <v>0.72642444174515686</v>
      </c>
      <c r="GP204" s="80">
        <f t="shared" si="563"/>
        <v>0.90777451402032683</v>
      </c>
      <c r="GQ204" s="80">
        <f t="shared" si="564"/>
        <v>3.0977806604914126E-2</v>
      </c>
      <c r="GR204" s="80">
        <f t="shared" si="565"/>
        <v>440.35233963141042</v>
      </c>
      <c r="GS204" s="80">
        <f t="shared" si="566"/>
        <v>11.714216297702785</v>
      </c>
      <c r="GT204" s="80">
        <f t="shared" si="567"/>
        <v>2.3171474563011403</v>
      </c>
      <c r="GU204" s="80">
        <f t="shared" si="568"/>
        <v>9.5292689140384384E-6</v>
      </c>
      <c r="GV204" s="80">
        <f t="shared" si="569"/>
        <v>1960.980413275076</v>
      </c>
      <c r="GW204" s="80">
        <f t="shared" si="570"/>
        <v>-8.3691031125715833E-3</v>
      </c>
      <c r="GX204" s="184">
        <f t="shared" ca="1" si="571"/>
        <v>22.615890358517696</v>
      </c>
      <c r="GY204" s="81" t="e">
        <f>#REF!</f>
        <v>#REF!</v>
      </c>
      <c r="GZ204" s="81" t="e">
        <f>#REF!</f>
        <v>#REF!</v>
      </c>
      <c r="HA204" s="81">
        <f t="shared" si="572"/>
        <v>5.8671749896227876</v>
      </c>
      <c r="HB204" s="81">
        <f t="shared" si="573"/>
        <v>4.7595286485956976</v>
      </c>
      <c r="HC204" s="81" t="e">
        <f t="shared" si="574"/>
        <v>#REF!</v>
      </c>
      <c r="HD204" s="80">
        <f t="shared" si="575"/>
        <v>440.35233963141042</v>
      </c>
      <c r="HE204" s="80">
        <f t="shared" si="576"/>
        <v>11.714216297702785</v>
      </c>
      <c r="HF204" s="81">
        <f t="shared" si="577"/>
        <v>0.71168406134651718</v>
      </c>
      <c r="HG204" s="81"/>
      <c r="HH204" s="82">
        <f t="shared" si="578"/>
        <v>0.14972346902495398</v>
      </c>
      <c r="HI204" s="82">
        <f t="shared" si="579"/>
        <v>0.76326721531070241</v>
      </c>
      <c r="HJ204" s="82">
        <f t="shared" si="580"/>
        <v>3.0977806604914126E-2</v>
      </c>
      <c r="HK204" s="82">
        <f t="shared" si="581"/>
        <v>0</v>
      </c>
      <c r="HL204" s="82">
        <f t="shared" si="582"/>
        <v>5.6067322716102083E-2</v>
      </c>
      <c r="HM204" s="82">
        <f t="shared" si="583"/>
        <v>0</v>
      </c>
      <c r="HN204" s="82">
        <f t="shared" si="584"/>
        <v>0</v>
      </c>
      <c r="HO204" s="82">
        <f t="shared" si="585"/>
        <v>6.3920500039302663E-2</v>
      </c>
      <c r="HP204" s="82">
        <f t="shared" si="586"/>
        <v>0.14353110186597157</v>
      </c>
      <c r="HQ204" s="82">
        <f t="shared" si="587"/>
        <v>0.16399232937836736</v>
      </c>
      <c r="HR204" s="82">
        <f t="shared" si="588"/>
        <v>0.59204064292121106</v>
      </c>
      <c r="HS204" s="82">
        <f t="shared" si="589"/>
        <v>0.11613544651704218</v>
      </c>
      <c r="HT204" s="82">
        <f t="shared" si="590"/>
        <v>5.1203529765072968E-2</v>
      </c>
      <c r="HU204" s="82">
        <f t="shared" si="591"/>
        <v>1.004414960968613E-2</v>
      </c>
      <c r="HV204" s="82">
        <f t="shared" si="592"/>
        <v>3.0977806604914126E-2</v>
      </c>
      <c r="HW204" s="82"/>
      <c r="HX204" s="186">
        <f t="shared" si="593"/>
        <v>-8.789633360398158E-7</v>
      </c>
      <c r="HY204" s="186">
        <f t="shared" si="594"/>
        <v>1.7079326437789342E-12</v>
      </c>
      <c r="HZ204" s="186">
        <f t="shared" si="595"/>
        <v>2.6802305304393032E-5</v>
      </c>
      <c r="IA204" s="186">
        <f t="shared" si="596"/>
        <v>7.4834630305326859E-9</v>
      </c>
      <c r="IB204" s="82">
        <f t="shared" si="597"/>
        <v>2.3171474563011403</v>
      </c>
      <c r="IC204" s="82" t="e">
        <f t="shared" ca="1" si="598"/>
        <v>#REF!</v>
      </c>
      <c r="ID204" s="82" t="e">
        <f ca="1">ID$8+ID$9*IE204+ID$10*#REF!+ID$11*EW204/(EW204+EU204)</f>
        <v>#REF!</v>
      </c>
      <c r="IE204" s="82" t="e">
        <f t="shared" ca="1" si="599"/>
        <v>#REF!</v>
      </c>
      <c r="IF204" s="82" t="e">
        <f ca="1">IF$8+IF$9*IE204+IF$10*#REF!+IF$11*(EW204/(EW204+EU204))</f>
        <v>#REF!</v>
      </c>
      <c r="IG204" s="82" t="e">
        <f t="shared" ca="1" si="600"/>
        <v>#REF!</v>
      </c>
      <c r="IH204" s="184">
        <f t="shared" si="601"/>
        <v>5.1763637884321076E-2</v>
      </c>
      <c r="II204" s="187">
        <f t="shared" si="602"/>
        <v>-25</v>
      </c>
      <c r="IJ204" s="187"/>
      <c r="IK204" s="82">
        <f t="shared" si="603"/>
        <v>2.0694132548343331</v>
      </c>
      <c r="IL204" s="187">
        <f t="shared" si="604"/>
        <v>1960.980413275076</v>
      </c>
      <c r="IM204" s="186">
        <f t="shared" si="605"/>
        <v>1.1969308114615414E-5</v>
      </c>
    </row>
    <row r="205" spans="1:247" ht="14" x14ac:dyDescent="0.2">
      <c r="A205" s="189" t="s">
        <v>234</v>
      </c>
      <c r="F205" s="193">
        <v>49.952193986044534</v>
      </c>
      <c r="G205" s="193">
        <v>1.6748855939234604</v>
      </c>
      <c r="H205" s="193">
        <v>17.337603602553148</v>
      </c>
      <c r="I205" s="193">
        <v>8.4230034872756843</v>
      </c>
      <c r="J205" s="193">
        <v>0.16241314850166888</v>
      </c>
      <c r="K205" s="193">
        <v>4.5171156927026654</v>
      </c>
      <c r="L205" s="193">
        <v>10.658362870422019</v>
      </c>
      <c r="M205" s="193">
        <v>3.8370106333519272</v>
      </c>
      <c r="N205" s="193">
        <v>2.0301643562708609</v>
      </c>
      <c r="O205" s="193">
        <v>0.58874766331854955</v>
      </c>
      <c r="P205" s="193">
        <v>0.81849896563549951</v>
      </c>
      <c r="Q205" s="194">
        <v>1.5</v>
      </c>
      <c r="R205" s="176">
        <f t="shared" ca="1" si="411"/>
        <v>10.523280209620859</v>
      </c>
      <c r="T205" s="4">
        <v>47.462899999999998</v>
      </c>
      <c r="U205" s="4">
        <v>1.2257</v>
      </c>
      <c r="V205" s="4">
        <v>5.7427999999999999</v>
      </c>
      <c r="W205" s="4">
        <v>7.2737999999999996</v>
      </c>
      <c r="X205" s="4">
        <v>0.17599999999999999</v>
      </c>
      <c r="Y205" s="4">
        <v>13.663</v>
      </c>
      <c r="Z205" s="4">
        <v>22.2501</v>
      </c>
      <c r="AA205" s="4">
        <v>0.4128</v>
      </c>
      <c r="AB205" s="4">
        <v>1.5599999999999999E-2</v>
      </c>
      <c r="AC205" s="4">
        <v>2.3400000000000001E-2</v>
      </c>
      <c r="AE205" s="177">
        <f t="shared" ca="1" si="412"/>
        <v>1412.5064753614724</v>
      </c>
      <c r="AF205" s="178">
        <f t="shared" ca="1" si="413"/>
        <v>1139.3564753614723</v>
      </c>
      <c r="AG205" s="178">
        <f t="shared" ca="1" si="414"/>
        <v>6.1668159990157818</v>
      </c>
      <c r="AH205" s="175"/>
      <c r="AI205" s="179">
        <f t="shared" ca="1" si="415"/>
        <v>1442.9334458779751</v>
      </c>
      <c r="AJ205" s="179">
        <f t="shared" ca="1" si="416"/>
        <v>6.1984143827372131</v>
      </c>
      <c r="AK205" s="179"/>
      <c r="AL205" s="179">
        <f t="shared" si="417"/>
        <v>1412.536254280509</v>
      </c>
      <c r="AM205" s="179">
        <f t="shared" si="418"/>
        <v>3.9340229947789438</v>
      </c>
      <c r="AN205" s="180"/>
      <c r="AO205" s="179">
        <f t="shared" ca="1" si="419"/>
        <v>1404.7812012576962</v>
      </c>
      <c r="AP205" s="179">
        <f t="shared" ca="1" si="420"/>
        <v>1131.6312012576964</v>
      </c>
      <c r="AQ205" s="179">
        <f t="shared" ca="1" si="421"/>
        <v>4.7248633497697794</v>
      </c>
      <c r="AR205" s="179"/>
      <c r="AS205" s="179">
        <f t="shared" ca="1" si="422"/>
        <v>1412.4991092468485</v>
      </c>
      <c r="AT205" s="179">
        <f t="shared" ca="1" si="423"/>
        <v>1139.3491092468485</v>
      </c>
      <c r="AU205" s="181">
        <f t="shared" ca="1" si="424"/>
        <v>5.0229514807029192</v>
      </c>
      <c r="AV205" s="80"/>
      <c r="AW205" s="181">
        <f t="shared" si="425"/>
        <v>1425.4837233891199</v>
      </c>
      <c r="AX205" s="181">
        <f t="shared" si="426"/>
        <v>1152.3337233891198</v>
      </c>
      <c r="AY205" s="181">
        <f t="shared" ca="1" si="427"/>
        <v>1442.9334458779751</v>
      </c>
      <c r="AZ205" s="181">
        <f t="shared" ca="1" si="428"/>
        <v>1169.7834458779753</v>
      </c>
      <c r="BA205" s="181">
        <f t="shared" ca="1" si="429"/>
        <v>6.1984143827372131</v>
      </c>
      <c r="BB205" s="181"/>
      <c r="BC205" s="181">
        <f t="shared" si="430"/>
        <v>1412.536254280509</v>
      </c>
      <c r="BD205" s="181">
        <f t="shared" si="431"/>
        <v>3.9340229947789438</v>
      </c>
      <c r="BE205" s="181">
        <f t="shared" si="432"/>
        <v>1139.3862542805091</v>
      </c>
      <c r="BF205" s="181"/>
      <c r="BG205" s="181">
        <f t="shared" ca="1" si="433"/>
        <v>6.4181284223359683</v>
      </c>
      <c r="BH205" s="181">
        <f t="shared" ca="1" si="434"/>
        <v>7.9621005082084295</v>
      </c>
      <c r="BI205" s="181">
        <f t="shared" ca="1" si="435"/>
        <v>1138.2908076899657</v>
      </c>
      <c r="BJ205" s="181">
        <f t="shared" ca="1" si="436"/>
        <v>1149.632521895544</v>
      </c>
      <c r="BK205" s="181">
        <f t="shared" ca="1" si="437"/>
        <v>1149.632521895544</v>
      </c>
      <c r="BL205" s="181"/>
      <c r="BM205" s="181">
        <f t="shared" si="438"/>
        <v>1132.9754450432583</v>
      </c>
      <c r="BN205" s="180"/>
      <c r="BO205" s="182">
        <f t="shared" ca="1" si="439"/>
        <v>0.76447825967393879</v>
      </c>
      <c r="BP205" s="182">
        <f t="shared" ca="1" si="440"/>
        <v>0.72757583988833219</v>
      </c>
      <c r="BQ205" s="182">
        <f t="shared" ca="1" si="441"/>
        <v>7.0430360791763291E-2</v>
      </c>
      <c r="BR205" s="182">
        <f t="shared" ca="1" si="442"/>
        <v>1.3585320179261453E-2</v>
      </c>
      <c r="BS205" s="182">
        <f t="shared" ca="1" si="443"/>
        <v>1.7731108574192737E-2</v>
      </c>
      <c r="BT205" s="182">
        <f t="shared" ca="1" si="444"/>
        <v>7.4163379804830662E-2</v>
      </c>
      <c r="BU205" s="182">
        <f t="shared" si="445"/>
        <v>0.32699407506955769</v>
      </c>
      <c r="BV205" s="181">
        <f t="shared" ca="1" si="446"/>
        <v>1.230480084307938</v>
      </c>
      <c r="BW205" s="180"/>
      <c r="BX205" s="182">
        <f t="shared" si="447"/>
        <v>0.79264869727444442</v>
      </c>
      <c r="BY205" s="182">
        <f t="shared" si="448"/>
        <v>0.10655060011558926</v>
      </c>
      <c r="BZ205" s="182">
        <f t="shared" si="449"/>
        <v>3.1586513420023062E-2</v>
      </c>
      <c r="CA205" s="182">
        <f t="shared" si="450"/>
        <v>3.0431968061667251E-2</v>
      </c>
      <c r="CB205" s="182">
        <f t="shared" si="451"/>
        <v>8.1872398215061426E-2</v>
      </c>
      <c r="CC205" s="182">
        <f t="shared" si="452"/>
        <v>3.5170750179646342E-4</v>
      </c>
      <c r="CD205" s="182">
        <f t="shared" si="453"/>
        <v>1.043441884588582</v>
      </c>
      <c r="CE205" s="182">
        <f t="shared" si="454"/>
        <v>0.28550224039910366</v>
      </c>
      <c r="CF205" s="180"/>
      <c r="CG205" s="181">
        <f t="shared" ca="1" si="455"/>
        <v>4.4510037721283879</v>
      </c>
      <c r="CH205" s="181">
        <f t="shared" ca="1" si="456"/>
        <v>3.618995609471753</v>
      </c>
      <c r="CI205" s="181">
        <f t="shared" ca="1" si="457"/>
        <v>9.420769615283163</v>
      </c>
      <c r="CJ205" s="181">
        <f t="shared" ca="1" si="458"/>
        <v>1143.8391830644177</v>
      </c>
      <c r="CK205" s="183">
        <f t="shared" ca="1" si="459"/>
        <v>0.27298917474374107</v>
      </c>
      <c r="CL205" s="79"/>
      <c r="CM205" s="181">
        <f t="shared" si="460"/>
        <v>0.87028391969304242</v>
      </c>
      <c r="CN205" s="181">
        <f t="shared" si="461"/>
        <v>0.52049236177389868</v>
      </c>
      <c r="CO205" s="181">
        <f t="shared" ca="1" si="462"/>
        <v>741.51153380835274</v>
      </c>
      <c r="CP205" s="184"/>
      <c r="CQ205" s="80">
        <f t="shared" si="463"/>
        <v>0.83136849370042654</v>
      </c>
      <c r="CR205" s="80">
        <f t="shared" si="464"/>
        <v>2.0967836195880014E-2</v>
      </c>
      <c r="CS205" s="80">
        <f t="shared" si="465"/>
        <v>0.34008304356671959</v>
      </c>
      <c r="CT205" s="80">
        <f t="shared" si="466"/>
        <v>0.11723626357445445</v>
      </c>
      <c r="CU205" s="80">
        <f t="shared" si="467"/>
        <v>2.289524560375949E-3</v>
      </c>
      <c r="CV205" s="80">
        <f t="shared" si="468"/>
        <v>0.11207500155572754</v>
      </c>
      <c r="CW205" s="80">
        <f t="shared" si="469"/>
        <v>0.19006521112644345</v>
      </c>
      <c r="CX205" s="80">
        <f t="shared" si="470"/>
        <v>0.12381667416981995</v>
      </c>
      <c r="CY205" s="80">
        <f t="shared" si="471"/>
        <v>4.3105107568704851E-2</v>
      </c>
      <c r="CZ205" s="80">
        <f t="shared" si="472"/>
        <v>7.7467715185910039E-3</v>
      </c>
      <c r="DA205" s="80">
        <f t="shared" si="473"/>
        <v>1.153327131946567E-2</v>
      </c>
      <c r="DB205" s="80">
        <f t="shared" si="474"/>
        <v>1.8002871988566087</v>
      </c>
      <c r="DC205" s="80"/>
      <c r="DD205" s="80">
        <f t="shared" si="475"/>
        <v>0.4617977032933645</v>
      </c>
      <c r="DE205" s="80">
        <f t="shared" si="476"/>
        <v>1.1646939560086314E-2</v>
      </c>
      <c r="DF205" s="80">
        <f t="shared" si="477"/>
        <v>0.18890488350009477</v>
      </c>
      <c r="DG205" s="80">
        <f t="shared" si="478"/>
        <v>6.5120867186587272E-2</v>
      </c>
      <c r="DH205" s="80">
        <f t="shared" si="479"/>
        <v>1.271755174302224E-3</v>
      </c>
      <c r="DI205" s="80">
        <f t="shared" si="480"/>
        <v>6.225395682805953E-2</v>
      </c>
      <c r="DJ205" s="80">
        <f t="shared" si="481"/>
        <v>0.10557493895816007</v>
      </c>
      <c r="DK205" s="80">
        <f t="shared" si="482"/>
        <v>6.8776067645461181E-2</v>
      </c>
      <c r="DL205" s="80">
        <f t="shared" si="483"/>
        <v>2.3943461685491958E-2</v>
      </c>
      <c r="DM205" s="80">
        <f t="shared" si="484"/>
        <v>4.3030753779236463E-3</v>
      </c>
      <c r="DN205" s="80">
        <f t="shared" si="485"/>
        <v>6.4063507904686739E-3</v>
      </c>
      <c r="DO205" s="80">
        <f t="shared" si="486"/>
        <v>1.0000000000000002</v>
      </c>
      <c r="DP205" s="80">
        <f t="shared" si="487"/>
        <v>48.874616557586734</v>
      </c>
      <c r="DQ205" s="80">
        <f t="shared" si="488"/>
        <v>0.78993846978328774</v>
      </c>
      <c r="DR205" s="80">
        <f t="shared" si="489"/>
        <v>1.5344496912822927E-2</v>
      </c>
      <c r="DS205" s="80">
        <f t="shared" si="490"/>
        <v>5.6323496238757959E-2</v>
      </c>
      <c r="DT205" s="80">
        <f t="shared" si="491"/>
        <v>0.10124098075895242</v>
      </c>
      <c r="DU205" s="80">
        <f t="shared" si="492"/>
        <v>2.4810572687224666E-3</v>
      </c>
      <c r="DV205" s="80">
        <f t="shared" si="493"/>
        <v>0.3389952461765961</v>
      </c>
      <c r="DW205" s="80">
        <f t="shared" si="494"/>
        <v>0.39677481480953114</v>
      </c>
      <c r="DX205" s="80">
        <f t="shared" si="495"/>
        <v>6.6603311772232164E-3</v>
      </c>
      <c r="DY205" s="80">
        <f t="shared" si="496"/>
        <v>1.6561212790352031E-4</v>
      </c>
      <c r="DZ205" s="80">
        <f t="shared" si="497"/>
        <v>1.5394919150358359E-4</v>
      </c>
      <c r="EA205" s="80">
        <f t="shared" si="498"/>
        <v>1.7080784544453012</v>
      </c>
      <c r="EB205" s="80"/>
      <c r="EC205" s="80">
        <f t="shared" si="499"/>
        <v>1.5798769395665755</v>
      </c>
      <c r="ED205" s="80">
        <f t="shared" si="500"/>
        <v>3.0688993825645855E-2</v>
      </c>
      <c r="EE205" s="80">
        <f t="shared" si="501"/>
        <v>0.16897048871627388</v>
      </c>
      <c r="EF205" s="80">
        <f t="shared" si="502"/>
        <v>0.10124098075895242</v>
      </c>
      <c r="EG205" s="80">
        <f t="shared" si="503"/>
        <v>2.4810572687224666E-3</v>
      </c>
      <c r="EH205" s="80">
        <f t="shared" si="504"/>
        <v>0.3389952461765961</v>
      </c>
      <c r="EI205" s="80">
        <f t="shared" si="505"/>
        <v>0.39677481480953114</v>
      </c>
      <c r="EJ205" s="80">
        <f t="shared" si="506"/>
        <v>6.6603311772232164E-3</v>
      </c>
      <c r="EK205" s="80">
        <f t="shared" si="507"/>
        <v>1.6561212790352031E-4</v>
      </c>
      <c r="EL205" s="80">
        <f t="shared" si="508"/>
        <v>4.6184757451075075E-4</v>
      </c>
      <c r="EM205" s="80">
        <f t="shared" si="509"/>
        <v>2.6263163120019346</v>
      </c>
      <c r="EN205" s="80">
        <f t="shared" si="510"/>
        <v>2.2845686837418464</v>
      </c>
      <c r="EO205" s="80"/>
      <c r="EP205" s="80">
        <f t="shared" si="511"/>
        <v>1.8046686901498541</v>
      </c>
      <c r="EQ205" s="80">
        <f t="shared" si="512"/>
        <v>3.5055557114808698E-2</v>
      </c>
      <c r="ER205" s="80">
        <f t="shared" si="513"/>
        <v>0.19533130985014591</v>
      </c>
      <c r="ES205" s="80">
        <f t="shared" si="514"/>
        <v>6.2018481481690313E-2</v>
      </c>
      <c r="ET205" s="80">
        <f t="shared" si="515"/>
        <v>0.25734979133183622</v>
      </c>
      <c r="EU205" s="80">
        <f t="shared" si="516"/>
        <v>0.23129197415321354</v>
      </c>
      <c r="EV205" s="80">
        <f t="shared" si="517"/>
        <v>5.6681457386934262E-3</v>
      </c>
      <c r="EW205" s="80">
        <f t="shared" si="518"/>
        <v>0.77445792335240937</v>
      </c>
      <c r="EX205" s="80">
        <f t="shared" si="519"/>
        <v>0.90645931641132538</v>
      </c>
      <c r="EY205" s="80">
        <f t="shared" si="520"/>
        <v>3.0431968061667251E-2</v>
      </c>
      <c r="EZ205" s="80">
        <f t="shared" si="521"/>
        <v>7.5670456211246343E-4</v>
      </c>
      <c r="FA205" s="80">
        <f t="shared" si="522"/>
        <v>7.0341500359292683E-4</v>
      </c>
      <c r="FB205" s="80">
        <f t="shared" si="523"/>
        <v>4.0468434858795135</v>
      </c>
      <c r="FC205" s="80">
        <f t="shared" si="524"/>
        <v>9.2930267196912525E-2</v>
      </c>
      <c r="FD205" s="80">
        <f t="shared" si="525"/>
        <v>0.13890377340155347</v>
      </c>
      <c r="FE205" s="80">
        <f t="shared" si="526"/>
        <v>3.0431968061667251E-2</v>
      </c>
      <c r="FF205" s="80">
        <f t="shared" si="527"/>
        <v>3.1586513420023062E-2</v>
      </c>
      <c r="FG205" s="80">
        <f t="shared" si="528"/>
        <v>8.1872398215061426E-2</v>
      </c>
      <c r="FH205" s="80">
        <f t="shared" si="529"/>
        <v>3.5170750179646342E-4</v>
      </c>
      <c r="FI205" s="184">
        <f t="shared" si="530"/>
        <v>0.79264869727444442</v>
      </c>
      <c r="FJ205" s="80">
        <f t="shared" si="531"/>
        <v>0.10655060011558926</v>
      </c>
      <c r="FK205" s="80">
        <f t="shared" si="532"/>
        <v>1.043441884588582</v>
      </c>
      <c r="FL205" s="80">
        <f t="shared" si="533"/>
        <v>0.79264869727444442</v>
      </c>
      <c r="FM205" s="80">
        <f t="shared" si="534"/>
        <v>2.3964061698431118</v>
      </c>
      <c r="FN205" s="80">
        <f t="shared" si="535"/>
        <v>-3.2254308062820458</v>
      </c>
      <c r="FO205" s="80">
        <f t="shared" si="536"/>
        <v>-3.2254308062820458</v>
      </c>
      <c r="FP205" s="80">
        <f t="shared" si="537"/>
        <v>0.48874616557586731</v>
      </c>
      <c r="FQ205" s="185">
        <f t="shared" ca="1" si="538"/>
        <v>1442.9334458779751</v>
      </c>
      <c r="FR205" s="185">
        <f t="shared" ca="1" si="539"/>
        <v>6.1984143827372131</v>
      </c>
      <c r="FS205" s="80">
        <f t="shared" ca="1" si="540"/>
        <v>0.14429334458779752</v>
      </c>
      <c r="FT205" s="184">
        <f t="shared" ca="1" si="541"/>
        <v>-1.5154283981342012</v>
      </c>
      <c r="FU205" s="184">
        <f t="shared" ca="1" si="542"/>
        <v>5.681199126276538</v>
      </c>
      <c r="FV205" s="80">
        <f t="shared" si="543"/>
        <v>175.05607935493239</v>
      </c>
      <c r="FW205" s="80">
        <f t="shared" si="544"/>
        <v>5.3334604560709202E-2</v>
      </c>
      <c r="FX205" s="184">
        <f t="shared" si="545"/>
        <v>77.003032789081587</v>
      </c>
      <c r="FY205" s="184">
        <f t="shared" si="546"/>
        <v>314.38461153373567</v>
      </c>
      <c r="FZ205" s="184">
        <f t="shared" si="547"/>
        <v>1.6611494615586205E-3</v>
      </c>
      <c r="GA205" s="184">
        <f t="shared" si="548"/>
        <v>0.28550224039910366</v>
      </c>
      <c r="GB205" s="80">
        <f t="shared" si="549"/>
        <v>0.94255943021168609</v>
      </c>
      <c r="GC205" s="80">
        <f t="shared" si="550"/>
        <v>0.19070772079700449</v>
      </c>
      <c r="GD205" s="80">
        <f t="shared" si="551"/>
        <v>0.13349224574723892</v>
      </c>
      <c r="GE205" s="80">
        <f t="shared" si="552"/>
        <v>0.90292596140350101</v>
      </c>
      <c r="GF205" s="80">
        <f t="shared" si="553"/>
        <v>9.893668905209374E-3</v>
      </c>
      <c r="GG205" s="80">
        <f t="shared" si="554"/>
        <v>0.13836170695630101</v>
      </c>
      <c r="GH205" s="80">
        <f t="shared" si="555"/>
        <v>0.86650775425276105</v>
      </c>
      <c r="GI205" s="80">
        <f t="shared" si="556"/>
        <v>0.29151853351162804</v>
      </c>
      <c r="GJ205" s="80">
        <f t="shared" si="557"/>
        <v>-7.9475752844536465E-3</v>
      </c>
      <c r="GK205" s="80">
        <f t="shared" si="558"/>
        <v>1.9035347916319233E-2</v>
      </c>
      <c r="GL205" s="80">
        <f t="shared" si="559"/>
        <v>1.9035347916319233E-2</v>
      </c>
      <c r="GM205" s="80">
        <f t="shared" si="560"/>
        <v>0.11932635903998177</v>
      </c>
      <c r="GN205" s="80">
        <f t="shared" si="561"/>
        <v>3.8405221871994674E-2</v>
      </c>
      <c r="GO205" s="80">
        <f t="shared" si="562"/>
        <v>0.73605270148041468</v>
      </c>
      <c r="GP205" s="80">
        <f t="shared" si="563"/>
        <v>0.90645931641132538</v>
      </c>
      <c r="GQ205" s="80">
        <f t="shared" si="564"/>
        <v>3.0431968061667251E-2</v>
      </c>
      <c r="GR205" s="80">
        <f t="shared" si="565"/>
        <v>440.31489514752195</v>
      </c>
      <c r="GS205" s="80">
        <f t="shared" si="566"/>
        <v>11.717316153048225</v>
      </c>
      <c r="GT205" s="80">
        <f t="shared" si="567"/>
        <v>2.317936840546615</v>
      </c>
      <c r="GU205" s="80">
        <f t="shared" si="568"/>
        <v>9.5325152567479547E-6</v>
      </c>
      <c r="GV205" s="80">
        <f t="shared" si="569"/>
        <v>1961.1548002512045</v>
      </c>
      <c r="GW205" s="80">
        <f t="shared" si="570"/>
        <v>-8.3741686164019238E-3</v>
      </c>
      <c r="GX205" s="184">
        <f t="shared" ca="1" si="571"/>
        <v>22.395394615283152</v>
      </c>
      <c r="GY205" s="81" t="e">
        <f>#REF!</f>
        <v>#REF!</v>
      </c>
      <c r="GZ205" s="81" t="e">
        <f>#REF!</f>
        <v>#REF!</v>
      </c>
      <c r="HA205" s="81">
        <f t="shared" si="572"/>
        <v>5.8671749896227876</v>
      </c>
      <c r="HB205" s="81">
        <f t="shared" si="573"/>
        <v>4.7595286485956976</v>
      </c>
      <c r="HC205" s="81" t="e">
        <f t="shared" si="574"/>
        <v>#REF!</v>
      </c>
      <c r="HD205" s="80">
        <f t="shared" si="575"/>
        <v>440.31489514752195</v>
      </c>
      <c r="HE205" s="80">
        <f t="shared" si="576"/>
        <v>11.717316153048225</v>
      </c>
      <c r="HF205" s="81">
        <f t="shared" si="577"/>
        <v>0.71142703726178524</v>
      </c>
      <c r="HG205" s="81"/>
      <c r="HH205" s="82">
        <f t="shared" si="578"/>
        <v>0.14402985269499444</v>
      </c>
      <c r="HI205" s="82">
        <f t="shared" si="579"/>
        <v>0.77445792335240937</v>
      </c>
      <c r="HJ205" s="82">
        <f t="shared" si="580"/>
        <v>3.0431968061667251E-2</v>
      </c>
      <c r="HK205" s="82">
        <f t="shared" si="581"/>
        <v>0</v>
      </c>
      <c r="HL205" s="82">
        <f t="shared" si="582"/>
        <v>6.2498299135245274E-2</v>
      </c>
      <c r="HM205" s="82">
        <f t="shared" si="583"/>
        <v>0</v>
      </c>
      <c r="HN205" s="82">
        <f t="shared" si="584"/>
        <v>0</v>
      </c>
      <c r="HO205" s="82">
        <f t="shared" si="585"/>
        <v>6.2018481481690313E-2</v>
      </c>
      <c r="HP205" s="82">
        <f t="shared" si="586"/>
        <v>0.13283301071490064</v>
      </c>
      <c r="HQ205" s="82">
        <f t="shared" si="587"/>
        <v>0.15681194290337616</v>
      </c>
      <c r="HR205" s="82">
        <f t="shared" si="588"/>
        <v>0.59961464219931604</v>
      </c>
      <c r="HS205" s="82">
        <f t="shared" si="589"/>
        <v>0.11151336436186339</v>
      </c>
      <c r="HT205" s="82">
        <f t="shared" si="590"/>
        <v>5.3212515231080913E-2</v>
      </c>
      <c r="HU205" s="82">
        <f t="shared" si="591"/>
        <v>9.8962002959264942E-3</v>
      </c>
      <c r="HV205" s="82">
        <f t="shared" si="592"/>
        <v>3.0431968061667251E-2</v>
      </c>
      <c r="HW205" s="82"/>
      <c r="HX205" s="186">
        <f t="shared" si="593"/>
        <v>-8.7817233907733035E-7</v>
      </c>
      <c r="HY205" s="186">
        <f t="shared" si="594"/>
        <v>1.7044326383886795E-12</v>
      </c>
      <c r="HZ205" s="186">
        <f t="shared" si="595"/>
        <v>2.6805619917433506E-5</v>
      </c>
      <c r="IA205" s="186">
        <f t="shared" si="596"/>
        <v>7.4976383801744007E-9</v>
      </c>
      <c r="IB205" s="82">
        <f t="shared" si="597"/>
        <v>2.317936840546615</v>
      </c>
      <c r="IC205" s="82" t="e">
        <f t="shared" ca="1" si="598"/>
        <v>#REF!</v>
      </c>
      <c r="ID205" s="82" t="e">
        <f ca="1">ID$8+ID$9*IE205+ID$10*#REF!+ID$11*EW205/(EW205+EU205)</f>
        <v>#REF!</v>
      </c>
      <c r="IE205" s="82" t="e">
        <f t="shared" ca="1" si="599"/>
        <v>#REF!</v>
      </c>
      <c r="IF205" s="82" t="e">
        <f ca="1">IF$8+IF$9*IE205+IF$10*#REF!+IF$11*(EW205/(EW205+EU205))</f>
        <v>#REF!</v>
      </c>
      <c r="IG205" s="82" t="e">
        <f t="shared" ca="1" si="600"/>
        <v>#REF!</v>
      </c>
      <c r="IH205" s="184">
        <f t="shared" si="601"/>
        <v>5.3334604560709202E-2</v>
      </c>
      <c r="II205" s="187">
        <f t="shared" si="602"/>
        <v>-25</v>
      </c>
      <c r="IJ205" s="187"/>
      <c r="IK205" s="82">
        <f t="shared" si="603"/>
        <v>2.069586877732231</v>
      </c>
      <c r="IL205" s="187">
        <f t="shared" si="604"/>
        <v>1961.1548002512045</v>
      </c>
      <c r="IM205" s="186">
        <f t="shared" si="605"/>
        <v>1.1964979657669395E-5</v>
      </c>
    </row>
    <row r="206" spans="1:247" ht="14" x14ac:dyDescent="0.2">
      <c r="A206" s="189" t="s">
        <v>234</v>
      </c>
      <c r="F206" s="193">
        <v>49.952193986044534</v>
      </c>
      <c r="G206" s="193">
        <v>1.6748855939234604</v>
      </c>
      <c r="H206" s="193">
        <v>17.337603602553148</v>
      </c>
      <c r="I206" s="193">
        <v>8.4230034872756843</v>
      </c>
      <c r="J206" s="193">
        <v>0.16241314850166888</v>
      </c>
      <c r="K206" s="193">
        <v>4.5171156927026654</v>
      </c>
      <c r="L206" s="193">
        <v>10.658362870422019</v>
      </c>
      <c r="M206" s="193">
        <v>3.8370106333519272</v>
      </c>
      <c r="N206" s="193">
        <v>2.0301643562708609</v>
      </c>
      <c r="O206" s="193">
        <v>0.58874766331854955</v>
      </c>
      <c r="P206" s="193">
        <v>0.81849896563549951</v>
      </c>
      <c r="Q206" s="194">
        <v>1.5</v>
      </c>
      <c r="R206" s="176">
        <f t="shared" ca="1" si="411"/>
        <v>10.100526393537058</v>
      </c>
      <c r="T206" s="4">
        <v>48.1723</v>
      </c>
      <c r="U206" s="4">
        <v>1.3036000000000001</v>
      </c>
      <c r="V206" s="4">
        <v>5.5309999999999997</v>
      </c>
      <c r="W206" s="4">
        <v>7.2133000000000003</v>
      </c>
      <c r="X206" s="4">
        <v>0.1348</v>
      </c>
      <c r="Y206" s="4">
        <v>13.746700000000001</v>
      </c>
      <c r="Z206" s="4">
        <v>22.2545</v>
      </c>
      <c r="AA206" s="4">
        <v>0.3931</v>
      </c>
      <c r="AB206" s="4">
        <v>4.0000000000000001E-3</v>
      </c>
      <c r="AC206" s="4">
        <v>2.58E-2</v>
      </c>
      <c r="AE206" s="177">
        <f t="shared" ca="1" si="412"/>
        <v>1408.692512060134</v>
      </c>
      <c r="AF206" s="178">
        <f t="shared" ca="1" si="413"/>
        <v>1135.542512060134</v>
      </c>
      <c r="AG206" s="178">
        <f t="shared" ca="1" si="414"/>
        <v>5.8294778735530883</v>
      </c>
      <c r="AH206" s="175"/>
      <c r="AI206" s="179">
        <f t="shared" ca="1" si="415"/>
        <v>1439.3298345915282</v>
      </c>
      <c r="AJ206" s="179">
        <f t="shared" ca="1" si="416"/>
        <v>5.7639472327909926</v>
      </c>
      <c r="AK206" s="179"/>
      <c r="AL206" s="179">
        <f t="shared" si="417"/>
        <v>1410.5117886680396</v>
      </c>
      <c r="AM206" s="179">
        <f t="shared" si="418"/>
        <v>3.6261101189387559</v>
      </c>
      <c r="AN206" s="180"/>
      <c r="AO206" s="179">
        <f t="shared" ca="1" si="419"/>
        <v>1400.3717382130517</v>
      </c>
      <c r="AP206" s="179">
        <f t="shared" ca="1" si="420"/>
        <v>1127.2217382130516</v>
      </c>
      <c r="AQ206" s="179">
        <f t="shared" ca="1" si="421"/>
        <v>4.2672642865304278</v>
      </c>
      <c r="AR206" s="179"/>
      <c r="AS206" s="179">
        <f t="shared" ca="1" si="422"/>
        <v>1408.6911992111059</v>
      </c>
      <c r="AT206" s="179">
        <f t="shared" ca="1" si="423"/>
        <v>1135.5411992111058</v>
      </c>
      <c r="AU206" s="181">
        <f t="shared" ca="1" si="424"/>
        <v>4.5868793744161591</v>
      </c>
      <c r="AV206" s="80"/>
      <c r="AW206" s="181">
        <f t="shared" si="425"/>
        <v>1422.6292764436112</v>
      </c>
      <c r="AX206" s="181">
        <f t="shared" si="426"/>
        <v>1149.4792764436111</v>
      </c>
      <c r="AY206" s="181">
        <f t="shared" ca="1" si="427"/>
        <v>1439.3298345915282</v>
      </c>
      <c r="AZ206" s="181">
        <f t="shared" ca="1" si="428"/>
        <v>1166.1798345915281</v>
      </c>
      <c r="BA206" s="181">
        <f t="shared" ca="1" si="429"/>
        <v>5.7639472327909926</v>
      </c>
      <c r="BB206" s="181"/>
      <c r="BC206" s="181">
        <f t="shared" si="430"/>
        <v>1410.5117886680396</v>
      </c>
      <c r="BD206" s="181">
        <f t="shared" si="431"/>
        <v>3.6261101189387559</v>
      </c>
      <c r="BE206" s="181">
        <f t="shared" si="432"/>
        <v>1137.3617886680395</v>
      </c>
      <c r="BF206" s="181"/>
      <c r="BG206" s="181">
        <f t="shared" ca="1" si="433"/>
        <v>6.0383888646556532</v>
      </c>
      <c r="BH206" s="181">
        <f t="shared" ca="1" si="434"/>
        <v>7.6370145721170335</v>
      </c>
      <c r="BI206" s="181">
        <f t="shared" ca="1" si="435"/>
        <v>1134.0491827991032</v>
      </c>
      <c r="BJ206" s="181">
        <f t="shared" ca="1" si="436"/>
        <v>1145.8284958387626</v>
      </c>
      <c r="BK206" s="181">
        <f t="shared" ca="1" si="437"/>
        <v>1145.8284958387626</v>
      </c>
      <c r="BL206" s="181"/>
      <c r="BM206" s="181">
        <f t="shared" si="438"/>
        <v>1131.400414378958</v>
      </c>
      <c r="BN206" s="180"/>
      <c r="BO206" s="182">
        <f t="shared" ca="1" si="439"/>
        <v>0.77296585784868077</v>
      </c>
      <c r="BP206" s="182">
        <f t="shared" ca="1" si="440"/>
        <v>0.73673175498781485</v>
      </c>
      <c r="BQ206" s="182">
        <f t="shared" ca="1" si="441"/>
        <v>7.168555676236317E-2</v>
      </c>
      <c r="BR206" s="182">
        <f t="shared" ca="1" si="442"/>
        <v>1.3618935959586452E-2</v>
      </c>
      <c r="BS206" s="182">
        <f t="shared" ca="1" si="443"/>
        <v>1.7729900061260413E-2</v>
      </c>
      <c r="BT206" s="182">
        <f t="shared" ca="1" si="444"/>
        <v>7.4075227444496294E-2</v>
      </c>
      <c r="BU206" s="182">
        <f t="shared" si="445"/>
        <v>0.32699407506955769</v>
      </c>
      <c r="BV206" s="181">
        <f t="shared" ca="1" si="446"/>
        <v>1.2408354502850789</v>
      </c>
      <c r="BW206" s="180"/>
      <c r="BX206" s="182">
        <f t="shared" si="447"/>
        <v>0.79088772250953954</v>
      </c>
      <c r="BY206" s="182">
        <f t="shared" si="448"/>
        <v>0.10509241662540275</v>
      </c>
      <c r="BZ206" s="182">
        <f t="shared" si="449"/>
        <v>3.5276830904126227E-2</v>
      </c>
      <c r="CA206" s="182">
        <f t="shared" si="450"/>
        <v>2.8764226440319673E-2</v>
      </c>
      <c r="CB206" s="182">
        <f t="shared" si="451"/>
        <v>7.33489818217158E-2</v>
      </c>
      <c r="CC206" s="182">
        <f t="shared" si="452"/>
        <v>3.8489722913940275E-4</v>
      </c>
      <c r="CD206" s="182">
        <f t="shared" si="453"/>
        <v>1.0337550755302434</v>
      </c>
      <c r="CE206" s="182">
        <f t="shared" si="454"/>
        <v>0.28140368043908975</v>
      </c>
      <c r="CF206" s="180"/>
      <c r="CG206" s="181">
        <f t="shared" ca="1" si="455"/>
        <v>4.3221640515748732</v>
      </c>
      <c r="CH206" s="181">
        <f t="shared" ca="1" si="456"/>
        <v>3.7846282908497848</v>
      </c>
      <c r="CI206" s="181">
        <f t="shared" ca="1" si="457"/>
        <v>8.6601828310852476</v>
      </c>
      <c r="CJ206" s="181">
        <f t="shared" ca="1" si="458"/>
        <v>1146.1114996009237</v>
      </c>
      <c r="CK206" s="183">
        <f t="shared" ca="1" si="459"/>
        <v>0.27217614751130503</v>
      </c>
      <c r="CL206" s="79"/>
      <c r="CM206" s="181">
        <f t="shared" si="460"/>
        <v>0.69831665314610636</v>
      </c>
      <c r="CN206" s="181">
        <f t="shared" si="461"/>
        <v>0.36478356201106921</v>
      </c>
      <c r="CO206" s="181">
        <f t="shared" ca="1" si="462"/>
        <v>775.87749525868878</v>
      </c>
      <c r="CP206" s="184"/>
      <c r="CQ206" s="80">
        <f t="shared" si="463"/>
        <v>0.83136849370042654</v>
      </c>
      <c r="CR206" s="80">
        <f t="shared" si="464"/>
        <v>2.0967836195880014E-2</v>
      </c>
      <c r="CS206" s="80">
        <f t="shared" si="465"/>
        <v>0.34008304356671959</v>
      </c>
      <c r="CT206" s="80">
        <f t="shared" si="466"/>
        <v>0.11723626357445445</v>
      </c>
      <c r="CU206" s="80">
        <f t="shared" si="467"/>
        <v>2.289524560375949E-3</v>
      </c>
      <c r="CV206" s="80">
        <f t="shared" si="468"/>
        <v>0.11207500155572754</v>
      </c>
      <c r="CW206" s="80">
        <f t="shared" si="469"/>
        <v>0.19006521112644345</v>
      </c>
      <c r="CX206" s="80">
        <f t="shared" si="470"/>
        <v>0.12381667416981995</v>
      </c>
      <c r="CY206" s="80">
        <f t="shared" si="471"/>
        <v>4.3105107568704851E-2</v>
      </c>
      <c r="CZ206" s="80">
        <f t="shared" si="472"/>
        <v>7.7467715185910039E-3</v>
      </c>
      <c r="DA206" s="80">
        <f t="shared" si="473"/>
        <v>1.153327131946567E-2</v>
      </c>
      <c r="DB206" s="80">
        <f t="shared" si="474"/>
        <v>1.8002871988566087</v>
      </c>
      <c r="DC206" s="80"/>
      <c r="DD206" s="80">
        <f t="shared" si="475"/>
        <v>0.4617977032933645</v>
      </c>
      <c r="DE206" s="80">
        <f t="shared" si="476"/>
        <v>1.1646939560086314E-2</v>
      </c>
      <c r="DF206" s="80">
        <f t="shared" si="477"/>
        <v>0.18890488350009477</v>
      </c>
      <c r="DG206" s="80">
        <f t="shared" si="478"/>
        <v>6.5120867186587272E-2</v>
      </c>
      <c r="DH206" s="80">
        <f t="shared" si="479"/>
        <v>1.271755174302224E-3</v>
      </c>
      <c r="DI206" s="80">
        <f t="shared" si="480"/>
        <v>6.225395682805953E-2</v>
      </c>
      <c r="DJ206" s="80">
        <f t="shared" si="481"/>
        <v>0.10557493895816007</v>
      </c>
      <c r="DK206" s="80">
        <f t="shared" si="482"/>
        <v>6.8776067645461181E-2</v>
      </c>
      <c r="DL206" s="80">
        <f t="shared" si="483"/>
        <v>2.3943461685491958E-2</v>
      </c>
      <c r="DM206" s="80">
        <f t="shared" si="484"/>
        <v>4.3030753779236463E-3</v>
      </c>
      <c r="DN206" s="80">
        <f t="shared" si="485"/>
        <v>6.4063507904686739E-3</v>
      </c>
      <c r="DO206" s="80">
        <f t="shared" si="486"/>
        <v>1.0000000000000002</v>
      </c>
      <c r="DP206" s="80">
        <f t="shared" si="487"/>
        <v>48.874616557586734</v>
      </c>
      <c r="DQ206" s="80">
        <f t="shared" si="488"/>
        <v>0.80174521464009729</v>
      </c>
      <c r="DR206" s="80">
        <f t="shared" si="489"/>
        <v>1.6319724382439397E-2</v>
      </c>
      <c r="DS206" s="80">
        <f t="shared" si="490"/>
        <v>5.4246231402202798E-2</v>
      </c>
      <c r="DT206" s="80">
        <f t="shared" si="491"/>
        <v>0.1003989065562088</v>
      </c>
      <c r="DU206" s="80">
        <f t="shared" si="492"/>
        <v>1.9002643171806169E-3</v>
      </c>
      <c r="DV206" s="80">
        <f t="shared" si="493"/>
        <v>0.34107194251744227</v>
      </c>
      <c r="DW206" s="80">
        <f t="shared" si="494"/>
        <v>0.39685327779105312</v>
      </c>
      <c r="DX206" s="80">
        <f t="shared" si="495"/>
        <v>6.3424810701706545E-3</v>
      </c>
      <c r="DY206" s="80">
        <f t="shared" si="496"/>
        <v>4.2464648180389826E-5</v>
      </c>
      <c r="DZ206" s="80">
        <f t="shared" si="497"/>
        <v>1.6973885217061782E-4</v>
      </c>
      <c r="EA206" s="80">
        <f t="shared" si="498"/>
        <v>1.719090246177146</v>
      </c>
      <c r="EB206" s="80"/>
      <c r="EC206" s="80">
        <f t="shared" si="499"/>
        <v>1.6034904292801946</v>
      </c>
      <c r="ED206" s="80">
        <f t="shared" si="500"/>
        <v>3.2639448764878794E-2</v>
      </c>
      <c r="EE206" s="80">
        <f t="shared" si="501"/>
        <v>0.16273869420660839</v>
      </c>
      <c r="EF206" s="80">
        <f t="shared" si="502"/>
        <v>0.1003989065562088</v>
      </c>
      <c r="EG206" s="80">
        <f t="shared" si="503"/>
        <v>1.9002643171806169E-3</v>
      </c>
      <c r="EH206" s="80">
        <f t="shared" si="504"/>
        <v>0.34107194251744227</v>
      </c>
      <c r="EI206" s="80">
        <f t="shared" si="505"/>
        <v>0.39685327779105312</v>
      </c>
      <c r="EJ206" s="80">
        <f t="shared" si="506"/>
        <v>6.3424810701706545E-3</v>
      </c>
      <c r="EK206" s="80">
        <f t="shared" si="507"/>
        <v>4.2464648180389826E-5</v>
      </c>
      <c r="EL206" s="80">
        <f t="shared" si="508"/>
        <v>5.0921655651185347E-4</v>
      </c>
      <c r="EM206" s="80">
        <f t="shared" si="509"/>
        <v>2.6459871257084293</v>
      </c>
      <c r="EN206" s="80">
        <f t="shared" si="510"/>
        <v>2.2675847292316575</v>
      </c>
      <c r="EO206" s="80"/>
      <c r="EP206" s="80">
        <f t="shared" si="511"/>
        <v>1.8180252054524422</v>
      </c>
      <c r="EQ206" s="80">
        <f t="shared" si="512"/>
        <v>3.7006357794889116E-2</v>
      </c>
      <c r="ER206" s="80">
        <f t="shared" si="513"/>
        <v>0.18197479454755783</v>
      </c>
      <c r="ES206" s="80">
        <f t="shared" si="514"/>
        <v>6.4041057344445901E-2</v>
      </c>
      <c r="ET206" s="80">
        <f t="shared" si="515"/>
        <v>0.24601585189200373</v>
      </c>
      <c r="EU206" s="80">
        <f t="shared" si="516"/>
        <v>0.2276630273384152</v>
      </c>
      <c r="EV206" s="80">
        <f t="shared" si="517"/>
        <v>4.3090103471425901E-3</v>
      </c>
      <c r="EW206" s="80">
        <f t="shared" si="518"/>
        <v>0.77340952842192978</v>
      </c>
      <c r="EX206" s="80">
        <f t="shared" si="519"/>
        <v>0.89989843246452095</v>
      </c>
      <c r="EY206" s="80">
        <f t="shared" si="520"/>
        <v>2.8764226440319673E-2</v>
      </c>
      <c r="EZ206" s="80">
        <f t="shared" si="521"/>
        <v>1.9258437549209373E-4</v>
      </c>
      <c r="FA206" s="80">
        <f t="shared" si="522"/>
        <v>7.697944582788055E-4</v>
      </c>
      <c r="FB206" s="80">
        <f t="shared" si="523"/>
        <v>4.0360540189854337</v>
      </c>
      <c r="FC206" s="80">
        <f t="shared" si="524"/>
        <v>7.1915453595374559E-2</v>
      </c>
      <c r="FD206" s="80">
        <f t="shared" si="525"/>
        <v>0.10719584668342996</v>
      </c>
      <c r="FE206" s="80">
        <f t="shared" si="526"/>
        <v>2.8764226440319673E-2</v>
      </c>
      <c r="FF206" s="80">
        <f t="shared" si="527"/>
        <v>3.5276830904126227E-2</v>
      </c>
      <c r="FG206" s="80">
        <f t="shared" si="528"/>
        <v>7.33489818217158E-2</v>
      </c>
      <c r="FH206" s="80">
        <f t="shared" si="529"/>
        <v>3.8489722913940275E-4</v>
      </c>
      <c r="FI206" s="184">
        <f t="shared" si="530"/>
        <v>0.79088772250953954</v>
      </c>
      <c r="FJ206" s="80">
        <f t="shared" si="531"/>
        <v>0.10509241662540275</v>
      </c>
      <c r="FK206" s="80">
        <f t="shared" si="532"/>
        <v>1.0337550755302434</v>
      </c>
      <c r="FL206" s="80">
        <f t="shared" si="533"/>
        <v>0.79088772250953954</v>
      </c>
      <c r="FM206" s="80">
        <f t="shared" si="534"/>
        <v>2.3400450105397983</v>
      </c>
      <c r="FN206" s="80">
        <f t="shared" si="535"/>
        <v>-3.2795678607667855</v>
      </c>
      <c r="FO206" s="80">
        <f t="shared" si="536"/>
        <v>-3.2795678607667855</v>
      </c>
      <c r="FP206" s="80">
        <f t="shared" si="537"/>
        <v>0.48874616557586731</v>
      </c>
      <c r="FQ206" s="185">
        <f t="shared" ca="1" si="538"/>
        <v>1439.3298345915282</v>
      </c>
      <c r="FR206" s="185">
        <f t="shared" ca="1" si="539"/>
        <v>5.7639472327909926</v>
      </c>
      <c r="FS206" s="80">
        <f t="shared" ca="1" si="540"/>
        <v>0.14393298345915281</v>
      </c>
      <c r="FT206" s="184">
        <f t="shared" ca="1" si="541"/>
        <v>-1.2930166750152665</v>
      </c>
      <c r="FU206" s="184">
        <f t="shared" ca="1" si="542"/>
        <v>5.6818822005959619</v>
      </c>
      <c r="FV206" s="80">
        <f t="shared" si="543"/>
        <v>175.27322856282876</v>
      </c>
      <c r="FW206" s="80">
        <f t="shared" si="544"/>
        <v>6.1335941703484761E-2</v>
      </c>
      <c r="FX206" s="184">
        <f t="shared" si="545"/>
        <v>77.258089233552283</v>
      </c>
      <c r="FY206" s="184">
        <f t="shared" si="546"/>
        <v>314.59384609099624</v>
      </c>
      <c r="FZ206" s="184">
        <f t="shared" si="547"/>
        <v>1.6611494615586205E-3</v>
      </c>
      <c r="GA206" s="184">
        <f t="shared" si="548"/>
        <v>0.28140368043908975</v>
      </c>
      <c r="GB206" s="80">
        <f t="shared" si="549"/>
        <v>0.93297166925198316</v>
      </c>
      <c r="GC206" s="80">
        <f t="shared" si="550"/>
        <v>0.17373266319298838</v>
      </c>
      <c r="GD206" s="80">
        <f t="shared" si="551"/>
        <v>0.13258612910594275</v>
      </c>
      <c r="GE206" s="80">
        <f t="shared" si="552"/>
        <v>0.89895258486066498</v>
      </c>
      <c r="GF206" s="80">
        <f t="shared" si="553"/>
        <v>3.0204517304305512E-2</v>
      </c>
      <c r="GG206" s="80">
        <f t="shared" si="554"/>
        <v>0.15574757374304066</v>
      </c>
      <c r="GH206" s="80">
        <f t="shared" si="555"/>
        <v>0.8674138708940573</v>
      </c>
      <c r="GI206" s="80">
        <f t="shared" si="556"/>
        <v>0.31643225316386137</v>
      </c>
      <c r="GJ206" s="80">
        <f t="shared" si="557"/>
        <v>-1.0439499886049673E-2</v>
      </c>
      <c r="GK206" s="80">
        <f t="shared" si="558"/>
        <v>2.2910521797495413E-2</v>
      </c>
      <c r="GL206" s="80">
        <f t="shared" si="559"/>
        <v>2.2910521797495413E-2</v>
      </c>
      <c r="GM206" s="80">
        <f t="shared" si="560"/>
        <v>0.13283705194554524</v>
      </c>
      <c r="GN206" s="80">
        <f t="shared" si="561"/>
        <v>4.4117808950521427E-2</v>
      </c>
      <c r="GO206" s="80">
        <f t="shared" si="562"/>
        <v>0.72929171947140836</v>
      </c>
      <c r="GP206" s="80">
        <f t="shared" si="563"/>
        <v>0.89989843246452095</v>
      </c>
      <c r="GQ206" s="80">
        <f t="shared" si="564"/>
        <v>2.8764226440319673E-2</v>
      </c>
      <c r="GR206" s="80">
        <f t="shared" si="565"/>
        <v>440.22819246928742</v>
      </c>
      <c r="GS206" s="80">
        <f t="shared" si="566"/>
        <v>11.73332622629785</v>
      </c>
      <c r="GT206" s="80">
        <f t="shared" si="567"/>
        <v>2.2824618902077618</v>
      </c>
      <c r="GU206" s="80">
        <f t="shared" si="568"/>
        <v>9.3866245234794191E-6</v>
      </c>
      <c r="GV206" s="80">
        <f t="shared" si="569"/>
        <v>1928.6321961983799</v>
      </c>
      <c r="GW206" s="80">
        <f t="shared" si="570"/>
        <v>-8.2573180144405785E-3</v>
      </c>
      <c r="GX206" s="184">
        <f t="shared" ca="1" si="571"/>
        <v>21.634807831085251</v>
      </c>
      <c r="GY206" s="81" t="e">
        <f>#REF!</f>
        <v>#REF!</v>
      </c>
      <c r="GZ206" s="81" t="e">
        <f>#REF!</f>
        <v>#REF!</v>
      </c>
      <c r="HA206" s="81">
        <f t="shared" si="572"/>
        <v>5.8671749896227876</v>
      </c>
      <c r="HB206" s="81">
        <f t="shared" si="573"/>
        <v>4.7595286485956976</v>
      </c>
      <c r="HC206" s="81" t="e">
        <f t="shared" si="574"/>
        <v>#REF!</v>
      </c>
      <c r="HD206" s="80">
        <f t="shared" si="575"/>
        <v>440.22819246928742</v>
      </c>
      <c r="HE206" s="80">
        <f t="shared" si="576"/>
        <v>11.73332622629785</v>
      </c>
      <c r="HF206" s="81">
        <f t="shared" si="577"/>
        <v>0.56894886388411692</v>
      </c>
      <c r="HG206" s="81"/>
      <c r="HH206" s="82">
        <f t="shared" si="578"/>
        <v>0.16005658409018325</v>
      </c>
      <c r="HI206" s="82">
        <f t="shared" si="579"/>
        <v>0.77340952842192978</v>
      </c>
      <c r="HJ206" s="82">
        <f t="shared" si="580"/>
        <v>2.8764226440319673E-2</v>
      </c>
      <c r="HK206" s="82">
        <f t="shared" si="581"/>
        <v>0</v>
      </c>
      <c r="HL206" s="82">
        <f t="shared" si="582"/>
        <v>4.3151227155054886E-2</v>
      </c>
      <c r="HM206" s="82">
        <f t="shared" si="583"/>
        <v>0</v>
      </c>
      <c r="HN206" s="82">
        <f t="shared" si="584"/>
        <v>0</v>
      </c>
      <c r="HO206" s="82">
        <f t="shared" si="585"/>
        <v>6.4041057344445901E-2</v>
      </c>
      <c r="HP206" s="82">
        <f t="shared" si="586"/>
        <v>0.13882356739250296</v>
      </c>
      <c r="HQ206" s="82">
        <f t="shared" si="587"/>
        <v>0.1714648040724738</v>
      </c>
      <c r="HR206" s="82">
        <f t="shared" si="588"/>
        <v>0.59482500200253341</v>
      </c>
      <c r="HS206" s="82">
        <f t="shared" si="589"/>
        <v>0.12309863591442971</v>
      </c>
      <c r="HT206" s="82">
        <f t="shared" si="590"/>
        <v>5.9105497881226689E-2</v>
      </c>
      <c r="HU206" s="82">
        <f t="shared" si="591"/>
        <v>1.2231843213932746E-2</v>
      </c>
      <c r="HV206" s="82">
        <f t="shared" si="592"/>
        <v>2.8764226440319673E-2</v>
      </c>
      <c r="HW206" s="82"/>
      <c r="HX206" s="186">
        <f t="shared" si="593"/>
        <v>-8.7889137471344824E-7</v>
      </c>
      <c r="HY206" s="186">
        <f t="shared" si="594"/>
        <v>1.6840186808915983E-12</v>
      </c>
      <c r="HZ206" s="186">
        <f t="shared" si="595"/>
        <v>2.6911433356837737E-5</v>
      </c>
      <c r="IA206" s="186">
        <f t="shared" si="596"/>
        <v>7.5414555070609617E-9</v>
      </c>
      <c r="IB206" s="82">
        <f t="shared" si="597"/>
        <v>2.2824618902077618</v>
      </c>
      <c r="IC206" s="82" t="e">
        <f t="shared" ca="1" si="598"/>
        <v>#REF!</v>
      </c>
      <c r="ID206" s="82" t="e">
        <f ca="1">ID$8+ID$9*IE206+ID$10*#REF!+ID$11*EW206/(EW206+EU206)</f>
        <v>#REF!</v>
      </c>
      <c r="IE206" s="82" t="e">
        <f t="shared" ca="1" si="599"/>
        <v>#REF!</v>
      </c>
      <c r="IF206" s="82" t="e">
        <f ca="1">IF$8+IF$9*IE206+IF$10*#REF!+IF$11*(EW206/(EW206+EU206))</f>
        <v>#REF!</v>
      </c>
      <c r="IG206" s="82" t="e">
        <f t="shared" ca="1" si="600"/>
        <v>#REF!</v>
      </c>
      <c r="IH206" s="184">
        <f t="shared" si="601"/>
        <v>6.1335941703484761E-2</v>
      </c>
      <c r="II206" s="187">
        <f t="shared" si="602"/>
        <v>-25</v>
      </c>
      <c r="IJ206" s="187"/>
      <c r="IK206" s="82">
        <f t="shared" si="603"/>
        <v>2.0704836019349426</v>
      </c>
      <c r="IL206" s="187">
        <f t="shared" si="604"/>
        <v>1928.6321961983799</v>
      </c>
      <c r="IM206" s="186">
        <f t="shared" si="605"/>
        <v>1.2159500635360773E-5</v>
      </c>
    </row>
    <row r="207" spans="1:247" ht="14" x14ac:dyDescent="0.2">
      <c r="A207" s="189" t="s">
        <v>234</v>
      </c>
      <c r="F207" s="193">
        <v>49.952193986044534</v>
      </c>
      <c r="G207" s="193">
        <v>1.6748855939234604</v>
      </c>
      <c r="H207" s="193">
        <v>17.337603602553148</v>
      </c>
      <c r="I207" s="193">
        <v>8.4230034872756843</v>
      </c>
      <c r="J207" s="193">
        <v>0.16241314850166888</v>
      </c>
      <c r="K207" s="193">
        <v>4.5171156927026654</v>
      </c>
      <c r="L207" s="193">
        <v>10.658362870422019</v>
      </c>
      <c r="M207" s="193">
        <v>3.8370106333519272</v>
      </c>
      <c r="N207" s="193">
        <v>2.0301643562708609</v>
      </c>
      <c r="O207" s="193">
        <v>0.58874766331854955</v>
      </c>
      <c r="P207" s="193">
        <v>0.81849896563549951</v>
      </c>
      <c r="Q207" s="194">
        <v>1.5</v>
      </c>
      <c r="R207" s="176">
        <f t="shared" ref="R207:R270" ca="1" si="606">0.7996+15.347*(AJ207/10)^0.5-0.00233*(AI207-273.15)+0.06248*(N207+M207)</f>
        <v>9.6829198016845819</v>
      </c>
      <c r="T207" s="4">
        <v>47.726599999999998</v>
      </c>
      <c r="U207" s="4">
        <v>1.37</v>
      </c>
      <c r="V207" s="4">
        <v>5.9173999999999998</v>
      </c>
      <c r="W207" s="4">
        <v>7.0810000000000004</v>
      </c>
      <c r="X207" s="4">
        <v>0.17</v>
      </c>
      <c r="Y207" s="4">
        <v>13.5093</v>
      </c>
      <c r="Z207" s="4">
        <v>22.484400000000001</v>
      </c>
      <c r="AA207" s="4">
        <v>0.372</v>
      </c>
      <c r="AB207" s="4">
        <v>0</v>
      </c>
      <c r="AC207" s="4">
        <v>3.5200000000000002E-2</v>
      </c>
      <c r="AE207" s="177">
        <f t="shared" ca="1" si="412"/>
        <v>1402.2744690698773</v>
      </c>
      <c r="AF207" s="178">
        <f t="shared" ca="1" si="413"/>
        <v>1129.1244690698773</v>
      </c>
      <c r="AG207" s="178">
        <f t="shared" ca="1" si="414"/>
        <v>5.4712894022122374</v>
      </c>
      <c r="AH207" s="175"/>
      <c r="AI207" s="179">
        <f t="shared" ca="1" si="415"/>
        <v>1435.8048528163231</v>
      </c>
      <c r="AJ207" s="179">
        <f t="shared" ca="1" si="416"/>
        <v>5.3503448421193012</v>
      </c>
      <c r="AK207" s="179"/>
      <c r="AL207" s="179">
        <f t="shared" si="417"/>
        <v>1408.2719921903533</v>
      </c>
      <c r="AM207" s="179">
        <f t="shared" si="418"/>
        <v>3.3308357006013565</v>
      </c>
      <c r="AN207" s="180"/>
      <c r="AO207" s="179">
        <f t="shared" ca="1" si="419"/>
        <v>1393.0090210483784</v>
      </c>
      <c r="AP207" s="179">
        <f t="shared" ca="1" si="420"/>
        <v>1119.8590210483785</v>
      </c>
      <c r="AQ207" s="179">
        <f t="shared" ca="1" si="421"/>
        <v>3.7145161761909717</v>
      </c>
      <c r="AR207" s="179"/>
      <c r="AS207" s="179">
        <f t="shared" ca="1" si="422"/>
        <v>1405.1192721821799</v>
      </c>
      <c r="AT207" s="179">
        <f t="shared" ca="1" si="423"/>
        <v>1131.9692721821798</v>
      </c>
      <c r="AU207" s="181">
        <f t="shared" ca="1" si="424"/>
        <v>4.1774186397692583</v>
      </c>
      <c r="AV207" s="80"/>
      <c r="AW207" s="181">
        <f t="shared" si="425"/>
        <v>1419.7459606971588</v>
      </c>
      <c r="AX207" s="181">
        <f t="shared" si="426"/>
        <v>1146.5959606971587</v>
      </c>
      <c r="AY207" s="181">
        <f t="shared" ca="1" si="427"/>
        <v>1435.8048528163231</v>
      </c>
      <c r="AZ207" s="181">
        <f t="shared" ca="1" si="428"/>
        <v>1162.654852816323</v>
      </c>
      <c r="BA207" s="181">
        <f t="shared" ca="1" si="429"/>
        <v>5.3503448421193012</v>
      </c>
      <c r="BB207" s="181"/>
      <c r="BC207" s="181">
        <f t="shared" si="430"/>
        <v>1408.2719921903533</v>
      </c>
      <c r="BD207" s="181">
        <f t="shared" si="431"/>
        <v>3.3308357006013565</v>
      </c>
      <c r="BE207" s="181">
        <f t="shared" si="432"/>
        <v>1135.1219921903535</v>
      </c>
      <c r="BF207" s="181"/>
      <c r="BG207" s="181">
        <f t="shared" ca="1" si="433"/>
        <v>5.6684515109626457</v>
      </c>
      <c r="BH207" s="181">
        <f t="shared" ca="1" si="434"/>
        <v>7.5664075936888064</v>
      </c>
      <c r="BI207" s="181">
        <f t="shared" ca="1" si="435"/>
        <v>1127.4323158202769</v>
      </c>
      <c r="BJ207" s="181">
        <f t="shared" ca="1" si="436"/>
        <v>1142.210546183589</v>
      </c>
      <c r="BK207" s="181">
        <f t="shared" ca="1" si="437"/>
        <v>1142.210546183589</v>
      </c>
      <c r="BL207" s="181"/>
      <c r="BM207" s="181">
        <f t="shared" si="438"/>
        <v>1129.8933423610742</v>
      </c>
      <c r="BN207" s="180"/>
      <c r="BO207" s="182">
        <f t="shared" ca="1" si="439"/>
        <v>0.79076995359580826</v>
      </c>
      <c r="BP207" s="182">
        <f t="shared" ca="1" si="440"/>
        <v>0.74910243978912405</v>
      </c>
      <c r="BQ207" s="182">
        <f t="shared" ca="1" si="441"/>
        <v>7.2070688297940444E-2</v>
      </c>
      <c r="BR207" s="182">
        <f t="shared" ca="1" si="442"/>
        <v>1.3393673099679173E-2</v>
      </c>
      <c r="BS207" s="182">
        <f t="shared" ca="1" si="443"/>
        <v>1.7728778070693469E-2</v>
      </c>
      <c r="BT207" s="182">
        <f t="shared" ca="1" si="444"/>
        <v>7.466251828287257E-2</v>
      </c>
      <c r="BU207" s="182">
        <f t="shared" si="445"/>
        <v>0.32699407506955769</v>
      </c>
      <c r="BV207" s="181">
        <f t="shared" ca="1" si="446"/>
        <v>1.2539521726098675</v>
      </c>
      <c r="BW207" s="180"/>
      <c r="BX207" s="182">
        <f t="shared" si="447"/>
        <v>0.79221661305462532</v>
      </c>
      <c r="BY207" s="182">
        <f t="shared" si="448"/>
        <v>9.6618593556195509E-2</v>
      </c>
      <c r="BZ207" s="182">
        <f t="shared" si="449"/>
        <v>4.1149898295056511E-2</v>
      </c>
      <c r="CA207" s="182">
        <f t="shared" si="450"/>
        <v>2.7273232884755236E-2</v>
      </c>
      <c r="CB207" s="182">
        <f t="shared" si="451"/>
        <v>7.7070849645708622E-2</v>
      </c>
      <c r="CC207" s="182">
        <f t="shared" si="452"/>
        <v>5.2615265718555608E-4</v>
      </c>
      <c r="CD207" s="182">
        <f t="shared" si="453"/>
        <v>1.0348553400935268</v>
      </c>
      <c r="CE207" s="182">
        <f t="shared" si="454"/>
        <v>0.28109685178319788</v>
      </c>
      <c r="CF207" s="180"/>
      <c r="CG207" s="181">
        <f t="shared" ca="1" si="455"/>
        <v>4.2718702261922772</v>
      </c>
      <c r="CH207" s="181">
        <f t="shared" ca="1" si="456"/>
        <v>3.5221799668972871</v>
      </c>
      <c r="CI207" s="181">
        <f t="shared" ca="1" si="457"/>
        <v>8.8581387815243069</v>
      </c>
      <c r="CJ207" s="181">
        <f t="shared" ca="1" si="458"/>
        <v>1135.4379221710865</v>
      </c>
      <c r="CK207" s="183">
        <f t="shared" ca="1" si="459"/>
        <v>0.27137927190684513</v>
      </c>
      <c r="CL207" s="79"/>
      <c r="CM207" s="181">
        <f t="shared" si="460"/>
        <v>0.90551215420479214</v>
      </c>
      <c r="CN207" s="181">
        <f t="shared" si="461"/>
        <v>0.56203906867999842</v>
      </c>
      <c r="CO207" s="181">
        <f t="shared" ca="1" si="462"/>
        <v>736.70508853827607</v>
      </c>
      <c r="CP207" s="184"/>
      <c r="CQ207" s="80">
        <f t="shared" si="463"/>
        <v>0.83136849370042654</v>
      </c>
      <c r="CR207" s="80">
        <f t="shared" si="464"/>
        <v>2.0967836195880014E-2</v>
      </c>
      <c r="CS207" s="80">
        <f t="shared" si="465"/>
        <v>0.34008304356671959</v>
      </c>
      <c r="CT207" s="80">
        <f t="shared" si="466"/>
        <v>0.11723626357445445</v>
      </c>
      <c r="CU207" s="80">
        <f t="shared" si="467"/>
        <v>2.289524560375949E-3</v>
      </c>
      <c r="CV207" s="80">
        <f t="shared" si="468"/>
        <v>0.11207500155572754</v>
      </c>
      <c r="CW207" s="80">
        <f t="shared" si="469"/>
        <v>0.19006521112644345</v>
      </c>
      <c r="CX207" s="80">
        <f t="shared" si="470"/>
        <v>0.12381667416981995</v>
      </c>
      <c r="CY207" s="80">
        <f t="shared" si="471"/>
        <v>4.3105107568704851E-2</v>
      </c>
      <c r="CZ207" s="80">
        <f t="shared" si="472"/>
        <v>7.7467715185910039E-3</v>
      </c>
      <c r="DA207" s="80">
        <f t="shared" si="473"/>
        <v>1.153327131946567E-2</v>
      </c>
      <c r="DB207" s="80">
        <f t="shared" si="474"/>
        <v>1.8002871988566087</v>
      </c>
      <c r="DC207" s="80"/>
      <c r="DD207" s="80">
        <f t="shared" si="475"/>
        <v>0.4617977032933645</v>
      </c>
      <c r="DE207" s="80">
        <f t="shared" si="476"/>
        <v>1.1646939560086314E-2</v>
      </c>
      <c r="DF207" s="80">
        <f t="shared" si="477"/>
        <v>0.18890488350009477</v>
      </c>
      <c r="DG207" s="80">
        <f t="shared" si="478"/>
        <v>6.5120867186587272E-2</v>
      </c>
      <c r="DH207" s="80">
        <f t="shared" si="479"/>
        <v>1.271755174302224E-3</v>
      </c>
      <c r="DI207" s="80">
        <f t="shared" si="480"/>
        <v>6.225395682805953E-2</v>
      </c>
      <c r="DJ207" s="80">
        <f t="shared" si="481"/>
        <v>0.10557493895816007</v>
      </c>
      <c r="DK207" s="80">
        <f t="shared" si="482"/>
        <v>6.8776067645461181E-2</v>
      </c>
      <c r="DL207" s="80">
        <f t="shared" si="483"/>
        <v>2.3943461685491958E-2</v>
      </c>
      <c r="DM207" s="80">
        <f t="shared" si="484"/>
        <v>4.3030753779236463E-3</v>
      </c>
      <c r="DN207" s="80">
        <f t="shared" si="485"/>
        <v>6.4063507904686739E-3</v>
      </c>
      <c r="DO207" s="80">
        <f t="shared" si="486"/>
        <v>1.0000000000000002</v>
      </c>
      <c r="DP207" s="80">
        <f t="shared" si="487"/>
        <v>48.874616557586734</v>
      </c>
      <c r="DQ207" s="80">
        <f t="shared" si="488"/>
        <v>0.79432730347195524</v>
      </c>
      <c r="DR207" s="80">
        <f t="shared" si="489"/>
        <v>1.7150983740366658E-2</v>
      </c>
      <c r="DS207" s="80">
        <f t="shared" si="490"/>
        <v>5.8035915693255266E-2</v>
      </c>
      <c r="DT207" s="80">
        <f t="shared" si="491"/>
        <v>9.855747817566364E-2</v>
      </c>
      <c r="DU207" s="80">
        <f t="shared" si="492"/>
        <v>2.3964757709251101E-3</v>
      </c>
      <c r="DV207" s="80">
        <f t="shared" si="493"/>
        <v>0.33518176675499445</v>
      </c>
      <c r="DW207" s="80">
        <f t="shared" si="494"/>
        <v>0.40095296857557594</v>
      </c>
      <c r="DX207" s="80">
        <f t="shared" si="495"/>
        <v>6.0020426306372004E-3</v>
      </c>
      <c r="DY207" s="80">
        <f t="shared" si="496"/>
        <v>0</v>
      </c>
      <c r="DZ207" s="80">
        <f t="shared" si="497"/>
        <v>2.3158168978316851E-4</v>
      </c>
      <c r="EA207" s="80">
        <f t="shared" si="498"/>
        <v>1.7128365165031567</v>
      </c>
      <c r="EB207" s="80"/>
      <c r="EC207" s="80">
        <f t="shared" si="499"/>
        <v>1.5886546069439105</v>
      </c>
      <c r="ED207" s="80">
        <f t="shared" si="500"/>
        <v>3.4301967480733317E-2</v>
      </c>
      <c r="EE207" s="80">
        <f t="shared" si="501"/>
        <v>0.17410774707976578</v>
      </c>
      <c r="EF207" s="80">
        <f t="shared" si="502"/>
        <v>9.855747817566364E-2</v>
      </c>
      <c r="EG207" s="80">
        <f t="shared" si="503"/>
        <v>2.3964757709251101E-3</v>
      </c>
      <c r="EH207" s="80">
        <f t="shared" si="504"/>
        <v>0.33518176675499445</v>
      </c>
      <c r="EI207" s="80">
        <f t="shared" si="505"/>
        <v>0.40095296857557594</v>
      </c>
      <c r="EJ207" s="80">
        <f t="shared" si="506"/>
        <v>6.0020426306372004E-3</v>
      </c>
      <c r="EK207" s="80">
        <f t="shared" si="507"/>
        <v>0</v>
      </c>
      <c r="EL207" s="80">
        <f t="shared" si="508"/>
        <v>6.947450693495055E-4</v>
      </c>
      <c r="EM207" s="80">
        <f t="shared" si="509"/>
        <v>2.6408497984815558</v>
      </c>
      <c r="EN207" s="80">
        <f t="shared" si="510"/>
        <v>2.2719959323131134</v>
      </c>
      <c r="EO207" s="80"/>
      <c r="EP207" s="80">
        <f t="shared" si="511"/>
        <v>1.8047084024135263</v>
      </c>
      <c r="EQ207" s="80">
        <f t="shared" si="512"/>
        <v>3.8966965293281391E-2</v>
      </c>
      <c r="ER207" s="80">
        <f t="shared" si="513"/>
        <v>0.19529159758647374</v>
      </c>
      <c r="ES207" s="80">
        <f t="shared" si="514"/>
        <v>6.8423131179811747E-2</v>
      </c>
      <c r="ET207" s="80">
        <f t="shared" si="515"/>
        <v>0.26371472876628549</v>
      </c>
      <c r="EU207" s="80">
        <f t="shared" si="516"/>
        <v>0.22392218951414625</v>
      </c>
      <c r="EV207" s="80">
        <f t="shared" si="517"/>
        <v>5.4447832034287824E-3</v>
      </c>
      <c r="EW207" s="80">
        <f t="shared" si="518"/>
        <v>0.76153161065287012</v>
      </c>
      <c r="EX207" s="80">
        <f t="shared" si="519"/>
        <v>0.91096351365257611</v>
      </c>
      <c r="EY207" s="80">
        <f t="shared" si="520"/>
        <v>2.7273232884755236E-2</v>
      </c>
      <c r="EZ207" s="80">
        <f t="shared" si="521"/>
        <v>0</v>
      </c>
      <c r="FA207" s="80">
        <f t="shared" si="522"/>
        <v>1.0523053143711122E-3</v>
      </c>
      <c r="FB207" s="80">
        <f t="shared" si="523"/>
        <v>4.0375777316952401</v>
      </c>
      <c r="FC207" s="80">
        <f t="shared" si="524"/>
        <v>7.5155463390483346E-2</v>
      </c>
      <c r="FD207" s="80">
        <f t="shared" si="525"/>
        <v>0.11168398735782326</v>
      </c>
      <c r="FE207" s="80">
        <f t="shared" si="526"/>
        <v>2.7273232884755236E-2</v>
      </c>
      <c r="FF207" s="80">
        <f t="shared" si="527"/>
        <v>4.1149898295056511E-2</v>
      </c>
      <c r="FG207" s="80">
        <f t="shared" si="528"/>
        <v>7.7070849645708622E-2</v>
      </c>
      <c r="FH207" s="80">
        <f t="shared" si="529"/>
        <v>5.2615265718555608E-4</v>
      </c>
      <c r="FI207" s="184">
        <f t="shared" si="530"/>
        <v>0.79221661305462532</v>
      </c>
      <c r="FJ207" s="80">
        <f t="shared" si="531"/>
        <v>9.6618593556195509E-2</v>
      </c>
      <c r="FK207" s="80">
        <f t="shared" si="532"/>
        <v>1.0348553400935268</v>
      </c>
      <c r="FL207" s="80">
        <f t="shared" si="533"/>
        <v>0.79221661305462532</v>
      </c>
      <c r="FM207" s="80">
        <f t="shared" si="534"/>
        <v>2.2868182737726741</v>
      </c>
      <c r="FN207" s="80">
        <f t="shared" si="535"/>
        <v>-3.3344734393226121</v>
      </c>
      <c r="FO207" s="80">
        <f t="shared" si="536"/>
        <v>-3.3344734393226121</v>
      </c>
      <c r="FP207" s="80">
        <f t="shared" si="537"/>
        <v>0.48874616557586731</v>
      </c>
      <c r="FQ207" s="185">
        <f t="shared" ca="1" si="538"/>
        <v>1435.8048528163231</v>
      </c>
      <c r="FR207" s="185">
        <f t="shared" ca="1" si="539"/>
        <v>5.3503448421193012</v>
      </c>
      <c r="FS207" s="80">
        <f t="shared" ca="1" si="540"/>
        <v>0.14358048528163231</v>
      </c>
      <c r="FT207" s="184">
        <f t="shared" ca="1" si="541"/>
        <v>-1.1453685158339528</v>
      </c>
      <c r="FU207" s="184">
        <f t="shared" ca="1" si="542"/>
        <v>5.6821989049744603</v>
      </c>
      <c r="FV207" s="80">
        <f t="shared" si="543"/>
        <v>175.20617794693368</v>
      </c>
      <c r="FW207" s="80">
        <f t="shared" si="544"/>
        <v>5.2744574947723583E-2</v>
      </c>
      <c r="FX207" s="184">
        <f t="shared" si="545"/>
        <v>77.277251406793965</v>
      </c>
      <c r="FY207" s="184">
        <f t="shared" si="546"/>
        <v>314.58553488302312</v>
      </c>
      <c r="FZ207" s="184">
        <f t="shared" si="547"/>
        <v>1.6611494615586205E-3</v>
      </c>
      <c r="GA207" s="184">
        <f t="shared" si="548"/>
        <v>0.28109685178319788</v>
      </c>
      <c r="GB207" s="80">
        <f t="shared" si="549"/>
        <v>0.94368152974076014</v>
      </c>
      <c r="GC207" s="80">
        <f t="shared" si="550"/>
        <v>0.1835978651779476</v>
      </c>
      <c r="GD207" s="80">
        <f t="shared" si="551"/>
        <v>0.13330977202196242</v>
      </c>
      <c r="GE207" s="80">
        <f t="shared" si="552"/>
        <v>0.89260990352690683</v>
      </c>
      <c r="GF207" s="80">
        <f t="shared" si="553"/>
        <v>1.7688433249626212E-2</v>
      </c>
      <c r="GG207" s="80">
        <f t="shared" si="554"/>
        <v>0.1487667261236629</v>
      </c>
      <c r="GH207" s="80">
        <f t="shared" si="555"/>
        <v>0.86669022797803752</v>
      </c>
      <c r="GI207" s="80">
        <f t="shared" si="556"/>
        <v>0.2990969993556698</v>
      </c>
      <c r="GJ207" s="80">
        <f t="shared" si="557"/>
        <v>-8.3783144407599906E-3</v>
      </c>
      <c r="GK207" s="80">
        <f t="shared" si="558"/>
        <v>1.9564670526884247E-2</v>
      </c>
      <c r="GL207" s="80">
        <f t="shared" si="559"/>
        <v>1.9564670526884247E-2</v>
      </c>
      <c r="GM207" s="80">
        <f t="shared" si="560"/>
        <v>0.12920205559677866</v>
      </c>
      <c r="GN207" s="80">
        <f t="shared" si="561"/>
        <v>3.675379973235561E-2</v>
      </c>
      <c r="GO207" s="80">
        <f t="shared" si="562"/>
        <v>0.72477781092051452</v>
      </c>
      <c r="GP207" s="80">
        <f t="shared" si="563"/>
        <v>0.91096351365257611</v>
      </c>
      <c r="GQ207" s="80">
        <f t="shared" si="564"/>
        <v>2.7273232884755236E-2</v>
      </c>
      <c r="GR207" s="80">
        <f t="shared" si="565"/>
        <v>440.27786584481856</v>
      </c>
      <c r="GS207" s="80">
        <f t="shared" si="566"/>
        <v>11.716569046968567</v>
      </c>
      <c r="GT207" s="80">
        <f t="shared" si="567"/>
        <v>2.2977202938617105</v>
      </c>
      <c r="GU207" s="80">
        <f t="shared" si="568"/>
        <v>9.4493747085062824E-6</v>
      </c>
      <c r="GV207" s="80">
        <f t="shared" si="569"/>
        <v>1944.1679560366504</v>
      </c>
      <c r="GW207" s="80">
        <f t="shared" si="570"/>
        <v>-8.300627501481965E-3</v>
      </c>
      <c r="GX207" s="184">
        <f t="shared" ca="1" si="571"/>
        <v>21.832763781524307</v>
      </c>
      <c r="GY207" s="81" t="e">
        <f>#REF!</f>
        <v>#REF!</v>
      </c>
      <c r="GZ207" s="81" t="e">
        <f>#REF!</f>
        <v>#REF!</v>
      </c>
      <c r="HA207" s="81">
        <f t="shared" si="572"/>
        <v>5.8671749896227876</v>
      </c>
      <c r="HB207" s="81">
        <f t="shared" si="573"/>
        <v>4.7595286485956976</v>
      </c>
      <c r="HC207" s="81" t="e">
        <f t="shared" si="574"/>
        <v>#REF!</v>
      </c>
      <c r="HD207" s="80">
        <f t="shared" si="575"/>
        <v>440.27786584481856</v>
      </c>
      <c r="HE207" s="80">
        <f t="shared" si="576"/>
        <v>11.716569046968567</v>
      </c>
      <c r="HF207" s="81">
        <f t="shared" si="577"/>
        <v>0.77241831680206019</v>
      </c>
      <c r="HG207" s="81"/>
      <c r="HH207" s="82">
        <f t="shared" si="578"/>
        <v>0.15421150932709168</v>
      </c>
      <c r="HI207" s="82">
        <f t="shared" si="579"/>
        <v>0.76153161065287012</v>
      </c>
      <c r="HJ207" s="82">
        <f t="shared" si="580"/>
        <v>2.7273232884755236E-2</v>
      </c>
      <c r="HK207" s="82">
        <f t="shared" si="581"/>
        <v>0</v>
      </c>
      <c r="HL207" s="82">
        <f t="shared" si="582"/>
        <v>4.788223050572811E-2</v>
      </c>
      <c r="HM207" s="82">
        <f t="shared" si="583"/>
        <v>0</v>
      </c>
      <c r="HN207" s="82">
        <f t="shared" si="584"/>
        <v>0</v>
      </c>
      <c r="HO207" s="82">
        <f t="shared" si="585"/>
        <v>6.8423131179811747E-2</v>
      </c>
      <c r="HP207" s="82">
        <f t="shared" si="586"/>
        <v>0.14740936708074565</v>
      </c>
      <c r="HQ207" s="82">
        <f t="shared" si="587"/>
        <v>0.16840040177475329</v>
      </c>
      <c r="HR207" s="82">
        <f t="shared" si="588"/>
        <v>0.59515247786166314</v>
      </c>
      <c r="HS207" s="82">
        <f t="shared" si="589"/>
        <v>0.12051943820443915</v>
      </c>
      <c r="HT207" s="82">
        <f t="shared" si="590"/>
        <v>5.1362296764639284E-2</v>
      </c>
      <c r="HU207" s="82">
        <f t="shared" si="591"/>
        <v>1.0400956698029316E-2</v>
      </c>
      <c r="HV207" s="82">
        <f t="shared" si="592"/>
        <v>2.7273232884755236E-2</v>
      </c>
      <c r="HW207" s="82"/>
      <c r="HX207" s="186">
        <f t="shared" si="593"/>
        <v>-8.7952662561750039E-7</v>
      </c>
      <c r="HY207" s="186">
        <f t="shared" si="594"/>
        <v>1.7025876625915214E-12</v>
      </c>
      <c r="HZ207" s="186">
        <f t="shared" si="595"/>
        <v>2.6858847660732909E-5</v>
      </c>
      <c r="IA207" s="186">
        <f t="shared" si="596"/>
        <v>7.5175499332801002E-9</v>
      </c>
      <c r="IB207" s="82">
        <f t="shared" si="597"/>
        <v>2.2977202938617105</v>
      </c>
      <c r="IC207" s="82" t="e">
        <f t="shared" ca="1" si="598"/>
        <v>#REF!</v>
      </c>
      <c r="ID207" s="82" t="e">
        <f ca="1">ID$8+ID$9*IE207+ID$10*#REF!+ID$11*EW207/(EW207+EU207)</f>
        <v>#REF!</v>
      </c>
      <c r="IE207" s="82" t="e">
        <f t="shared" ca="1" si="599"/>
        <v>#REF!</v>
      </c>
      <c r="IF207" s="82" t="e">
        <f ca="1">IF$8+IF$9*IE207+IF$10*#REF!+IF$11*(EW207/(EW207+EU207))</f>
        <v>#REF!</v>
      </c>
      <c r="IG207" s="82" t="e">
        <f t="shared" ca="1" si="600"/>
        <v>#REF!</v>
      </c>
      <c r="IH207" s="184">
        <f t="shared" si="601"/>
        <v>5.2744574947723583E-2</v>
      </c>
      <c r="II207" s="187">
        <f t="shared" si="602"/>
        <v>-25</v>
      </c>
      <c r="IJ207" s="187"/>
      <c r="IK207" s="82">
        <f t="shared" si="603"/>
        <v>2.0695450323207094</v>
      </c>
      <c r="IL207" s="187">
        <f t="shared" si="604"/>
        <v>1944.1679560366504</v>
      </c>
      <c r="IM207" s="186">
        <f t="shared" si="605"/>
        <v>1.207583372199162E-5</v>
      </c>
    </row>
    <row r="208" spans="1:247" ht="14" x14ac:dyDescent="0.2">
      <c r="A208" s="189" t="s">
        <v>234</v>
      </c>
      <c r="F208" s="193">
        <v>49.952193986044534</v>
      </c>
      <c r="G208" s="193">
        <v>1.6748855939234604</v>
      </c>
      <c r="H208" s="193">
        <v>17.337603602553148</v>
      </c>
      <c r="I208" s="193">
        <v>8.4230034872756843</v>
      </c>
      <c r="J208" s="193">
        <v>0.16241314850166888</v>
      </c>
      <c r="K208" s="193">
        <v>4.5171156927026654</v>
      </c>
      <c r="L208" s="193">
        <v>10.658362870422019</v>
      </c>
      <c r="M208" s="193">
        <v>3.8370106333519272</v>
      </c>
      <c r="N208" s="193">
        <v>2.0301643562708609</v>
      </c>
      <c r="O208" s="193">
        <v>0.58874766331854955</v>
      </c>
      <c r="P208" s="193">
        <v>0.81849896563549951</v>
      </c>
      <c r="Q208" s="194">
        <v>1.5</v>
      </c>
      <c r="R208" s="176">
        <f t="shared" ca="1" si="606"/>
        <v>11.849119699115747</v>
      </c>
      <c r="T208" s="4">
        <v>47.558100000000003</v>
      </c>
      <c r="U208" s="4">
        <v>1.4211</v>
      </c>
      <c r="V208" s="4">
        <v>5.4515000000000002</v>
      </c>
      <c r="W208" s="4">
        <v>7.1525999999999996</v>
      </c>
      <c r="X208" s="4">
        <v>0.16600000000000001</v>
      </c>
      <c r="Y208" s="4">
        <v>13.7502</v>
      </c>
      <c r="Z208" s="4">
        <v>21.998200000000001</v>
      </c>
      <c r="AA208" s="4">
        <v>0.49680000000000002</v>
      </c>
      <c r="AB208" s="4">
        <v>1.06E-2</v>
      </c>
      <c r="AC208" s="4">
        <v>0</v>
      </c>
      <c r="AE208" s="177">
        <f t="shared" ref="AE208:AE271" ca="1" si="607">10^4/(7.53-0.14*FN208+0.07*Q208-14.9*DJ208*DD208-0.08*LN(DE208)-3.62*(DK208+DL208)-1.1*DI208/(DI208+DG208)-0.18*LN(FJ208)-0.027*AG208)</f>
        <v>1424.2485190797415</v>
      </c>
      <c r="AF208" s="178">
        <f t="shared" ref="AF208:AF271" ca="1" si="608">AE208-273.15</f>
        <v>1151.0985190797414</v>
      </c>
      <c r="AG208" s="178">
        <f t="shared" ref="AG208:AG271" ca="1" si="609">-26.2712+39.16138*AE208*FM208/10^4-4.21676*LN(FL208)+78.43463*DF208+393.8126*(DK208+DL208)^2</f>
        <v>7.3136222543616931</v>
      </c>
      <c r="AH208" s="175"/>
      <c r="AI208" s="179">
        <f t="shared" ref="AI208:AI271" ca="1" si="610">AY208</f>
        <v>1455.3339500170891</v>
      </c>
      <c r="AJ208" s="179">
        <f t="shared" ref="AJ208:AJ271" ca="1" si="611">BA208</f>
        <v>7.6662903432287441</v>
      </c>
      <c r="AK208" s="179"/>
      <c r="AL208" s="179">
        <f t="shared" ref="AL208:AL271" si="612">BC208</f>
        <v>1419.8595854295725</v>
      </c>
      <c r="AM208" s="179">
        <f t="shared" ref="AM208:AM271" si="613">BD208</f>
        <v>4.9725918365060711</v>
      </c>
      <c r="AN208" s="180"/>
      <c r="AO208" s="179">
        <f t="shared" ref="AO208:AO271" ca="1" si="614">10^4/(7.53-0.14*FN208+0.07*Q208-14.9*DJ208*DD208-0.08*LN(DE208)-3.62*(DK208+DL208)-1.1*DI208/(DI208+DG208)-0.18*LN(FJ208)-0.027*AQ208)</f>
        <v>1418.215817755771</v>
      </c>
      <c r="AP208" s="179">
        <f t="shared" ref="AP208:AP271" ca="1" si="615">AO208-273.15</f>
        <v>1145.0658177557711</v>
      </c>
      <c r="AQ208" s="179">
        <f t="shared" ref="AQ208:AQ271" ca="1" si="616">IF(ABS(FE208)&gt;0,-54.3+299*(AO208)/10^4+36.4*(AO208)*FM208/10^4+367*DK208*DF208,0)</f>
        <v>6.2074571380738925</v>
      </c>
      <c r="AR208" s="179"/>
      <c r="AS208" s="179">
        <f t="shared" ref="AS208:AS271" ca="1" si="617">10^4/(6.39+0.076*Q208-5.55*DJ208*DD208-0.386*LN(DI208)-0.046*AU208+2.2*10^-4*(AU208^2))</f>
        <v>1425.3021977334438</v>
      </c>
      <c r="AT208" s="179">
        <f t="shared" ref="AT208:AT271" ca="1" si="618">AS208-273.15</f>
        <v>1152.1521977334437</v>
      </c>
      <c r="AU208" s="181">
        <f t="shared" ref="AU208:AU271" ca="1" si="619">-54.3+299*(AS208)/10^4+36.4*(AS208)*FM208/10^4+367*DK208*DF208</f>
        <v>6.4859691694173174</v>
      </c>
      <c r="AV208" s="80"/>
      <c r="AW208" s="181">
        <f t="shared" ref="AW208:AW271" si="620">IF(ABS(FE208)&gt;0,10^4/(6.73-0.26*FN208-0.86*LN(FP208)+0.52*LN(DJ208)),0)</f>
        <v>1435.3565783211075</v>
      </c>
      <c r="AX208" s="181">
        <f t="shared" ref="AX208:AX271" si="621">IF(AW208&gt;0,AW208-273.15,0)</f>
        <v>1162.2065783211074</v>
      </c>
      <c r="AY208" s="181">
        <f t="shared" ref="AY208:AY271" ca="1" si="622">IF(ABS(FE208)&gt;0,10^4/(6.59-0.16*FN208-0.65*LN(FP208)+0.23*LN(DJ208)-0.02*BA208),0)</f>
        <v>1455.3339500170891</v>
      </c>
      <c r="AZ208" s="181">
        <f t="shared" ref="AZ208:AZ271" ca="1" si="623">IF(AY208&gt;0,AY208-273.15,0)</f>
        <v>1182.183950017089</v>
      </c>
      <c r="BA208" s="181">
        <f t="shared" ref="BA208:BA271" ca="1" si="624">IF(ABS(FE208)&gt;0,-54.3+299*(AY208)/10^4+36.4*(AY208)*FM208/10^4+367*DK208*DF208,0)</f>
        <v>7.6662903432287441</v>
      </c>
      <c r="BB208" s="181"/>
      <c r="BC208" s="181">
        <f t="shared" ref="BC208:BC271" si="625">IF(ABS(FE208)&gt;0,10^4/(4.6-0.437*FO208-0.654*LN(FP208)-0.326*LN(DK208)-0.92*LN(DD208)+0.274*LN(FE208)-0.00632*BD208),0)</f>
        <v>1419.8595854295725</v>
      </c>
      <c r="BD208" s="181">
        <f t="shared" ref="BD208:BD271" si="626">IF(ABS(FE208)&gt;0,-88.3+0.00282*(AW208)*FM208+0.0219*(AW208)-25.1*LN(DJ208*DD208)+12.4*LN(DJ208)+7.03*FP208,0)</f>
        <v>4.9725918365060711</v>
      </c>
      <c r="BE208" s="181">
        <f t="shared" ref="BE208:BE271" si="627">BC208-273.15</f>
        <v>1146.7095854295726</v>
      </c>
      <c r="BF208" s="181"/>
      <c r="BG208" s="181">
        <f t="shared" ref="BG208:BG271" ca="1" si="628">-48.7+271.3*AI208/10^4+31.96*(AI208/10^4)*FM208-8.2*LN(DG208)+4.6*LN(DI208)-0.96*LN(DL208)-2.2*LN(FL208)-31*FP208+56.2*(DK208+DL208)+0.76*Q208</f>
        <v>7.7154235236710402</v>
      </c>
      <c r="BH208" s="181">
        <f t="shared" ref="BH208:BH271" ca="1" si="629">-40.73+358*AI208/10^4+21.7*(AI208/10^4)*FM208-106*DJ208-166*(DK208+DL208)^2-50.2*DD208*(DG208+DI208)-3.2*LN(FL208)-2.2*LN(FJ208)+0.86*LN(ET208)+0.4*Q208</f>
        <v>8.9956917574961928</v>
      </c>
      <c r="BI208" s="181">
        <f t="shared" ref="BI208:BI271" ca="1" si="630">-273.15+10^4/(7.53+0.07*Q208-1.1*FP208-14.9*DJ208*DD208-0.08*LN(DE208)-3.62*(DK208+DL208)-0.18*LN(FJ208)-0.026*AJ208-0.14*FO208)</f>
        <v>1151.4750540947625</v>
      </c>
      <c r="BJ208" s="181">
        <f t="shared" ref="BJ208:BJ271" ca="1" si="631">-273.15+10^4/(6.39+0.076*Q208-5.55*DJ208*DD208-0.386*LN(DI208)-0.046*FR208+2.2*10^-4*AJ208^2)</f>
        <v>1162.5102827845071</v>
      </c>
      <c r="BK208" s="181">
        <f t="shared" ref="BK208:BK271" ca="1" si="632">-273.15+10^4/(6.39+0.076*Q208-5.55*(DJ208*DD208)-0.386*LN(DI208)-0.046*AJ208+0.00022*AJ208^2)</f>
        <v>1162.5102827845071</v>
      </c>
      <c r="BL208" s="181"/>
      <c r="BM208" s="181">
        <f t="shared" ref="BM208:BM271" si="633">10^4/(3.12-0.0259*BD208-0.37*LN(DI208/(DI208+DG208))+0.47*LN(DJ208*(DI208+DG208)*DD208^2)-0.78*LN((DI208+DG208)^2*DD208^2)-0.34*LN(DJ208*DF208^2*DD208))-273.15</f>
        <v>1138.3140642669655</v>
      </c>
      <c r="BN208" s="180"/>
      <c r="BO208" s="182">
        <f t="shared" ref="BO208:BO271" ca="1" si="634">EXP(-9.8+0.24*LN(DJ208*(DG208+DI208)*DD208^2)+17558/AE208+8.7*LN(AE208/1670)-4.61*10^3*(FJ208^2/AE208))</f>
        <v>0.74133811924489723</v>
      </c>
      <c r="BP208" s="182">
        <f t="shared" ref="BP208:BP271" ca="1" si="635">EXP(-0.482-0.439*LN(DD208)+101.03*(DK208+DL208)^3-51.69*AG208/AE208-3742.5*FJ208^2/AE208)</f>
        <v>0.69905619798009699</v>
      </c>
      <c r="BQ208" s="182">
        <f t="shared" ref="BQ208:BQ271" ca="1" si="636">EXP(-6.96+18438/AE208+8*LN(AE208/1670)+0.66*LN((DG208+DI208)^2*DD208^2)-5.1*10^3*(FI208^2/AE208)+1.81*LN(DD208))</f>
        <v>6.8511744979345549E-2</v>
      </c>
      <c r="BR208" s="182">
        <f t="shared" ref="BR208:BR271" ca="1" si="637">EXP(2.58+0.12*AJ208/AO208-9*10^-7*AJ208^2/AO208+0.78*LN(DJ208*DF208^2*DD208)-4.3*10^3*(FI208^2/AO208))</f>
        <v>1.3779062345035242E-2</v>
      </c>
      <c r="BS208" s="182">
        <f t="shared" ref="BS208:BS271" ca="1" si="638">EXP(-1.06+0.23*AJ208/AO208-6*10^-7*AJ208^2/AO208+1.02*LN(DK208*DF208*DD208^2)-0.8*LN(DF208)-2.2*LN(DD208))</f>
        <v>1.7735159383810341E-2</v>
      </c>
      <c r="BT208" s="182">
        <f t="shared" ref="BT208:BT271" ca="1" si="639">EXP(5.1+0.52*LN(DJ208*DE208*DF208^2)+2.04*10^3*FI208^2/AO208-6.2*DD208+42.5*DK208*DF208-45.1*(DG208+DI208)*DF208)</f>
        <v>7.3670988023846709E-2</v>
      </c>
      <c r="BU208" s="182">
        <f t="shared" ref="BU208:BU271" si="640">EXP(12.8)*DJ208*DM208^2*DD208</f>
        <v>0.32699407506955769</v>
      </c>
      <c r="BV208" s="181">
        <f t="shared" ref="BV208:BV271" ca="1" si="641">SUM(BP208:BU208)</f>
        <v>1.1997472277816925</v>
      </c>
      <c r="BW208" s="180"/>
      <c r="BX208" s="182">
        <f t="shared" ref="BX208:BX271" si="642">FI208</f>
        <v>0.79351721914031659</v>
      </c>
      <c r="BY208" s="182">
        <f t="shared" ref="BY208:BY271" si="643">FJ208</f>
        <v>0.10739513271820522</v>
      </c>
      <c r="BZ208" s="182">
        <f t="shared" ref="BZ208:BZ271" si="644">FF208</f>
        <v>1.8900652321490574E-2</v>
      </c>
      <c r="CA208" s="182">
        <f t="shared" ref="CA208:CA271" si="645">FE208</f>
        <v>3.6677946736293071E-2</v>
      </c>
      <c r="CB208" s="182">
        <f t="shared" ref="CB208:CB271" si="646">FG208</f>
        <v>8.5086501685013277E-2</v>
      </c>
      <c r="CC208" s="182">
        <f t="shared" ref="CC208:CC271" si="647">FH208</f>
        <v>0</v>
      </c>
      <c r="CD208" s="182">
        <f t="shared" ref="CD208:CD271" si="648">SUM(BX208:CC208)</f>
        <v>1.0415774526013186</v>
      </c>
      <c r="CE208" s="182">
        <f t="shared" ref="CE208:CE271" si="649">(EU208/EW208)/($G$8*DG208/DI208)</f>
        <v>0.27896463910059</v>
      </c>
      <c r="CF208" s="180"/>
      <c r="CG208" s="181">
        <f t="shared" ref="CG208:CG271" ca="1" si="650">3205-5.62*EW208+83.2*EY208+68.2*FL208+2.52*LN(ES208)-51.1*FL208^2+34.8*FJ208^2+0.384*(AI208)-518*LN(AI208)</f>
        <v>4.9844926707464765</v>
      </c>
      <c r="CH208" s="181">
        <f t="shared" ref="CH208:CH271" ca="1" si="651">1458+0.197*(AI208)-241*LN(AI208)+0.453*Q208+55.5*ES208+8.05*EU208-277*EZ208+18*FE208+44.1*FI208+2.2*LN(FE208)-27.7*ET208^2+97.3*GL208^2+30.7*GN208^2-27.6*FI208^2</f>
        <v>4.3892089966639602</v>
      </c>
      <c r="CI208" s="181">
        <f t="shared" ref="CI208:CI271" ca="1" si="652">-57.9+0.0475*(AI208)-40.6*DG208-47.7*FF208+0.67*Q208-153*DJ208*DD208+6.89*(ET208/DF208)</f>
        <v>10.151787032549244</v>
      </c>
      <c r="CJ208" s="181">
        <f t="shared" ref="CJ208:CJ271" ca="1" si="653">-273.15+(93100+544*AJ208)/(61.1+36.6*EQ208+10.9*EU208-0.95*(ET208+FA208-EY208-EZ208)+0.395*(LN(FW208))^2)</f>
        <v>1154.0858337755863</v>
      </c>
      <c r="CK208" s="183">
        <f t="shared" ref="CK208:CK271" ca="1" si="654">EXP(-0.107-1719/AI208)</f>
        <v>0.27577438378569918</v>
      </c>
      <c r="CL208" s="79"/>
      <c r="CM208" s="181">
        <f t="shared" ref="CM208:CM271" si="655">698.443+4.985*ER208-26.826*GM208-3.764*FC208+53.989*ES208+3.948*EQ208+14.651*FA208-700.431*EX208-666.629*EY208-682.848*GN208-691.138*GL208-688.384*EV208-6.267*GN208^2-4.144*GL208^2</f>
        <v>0.77606125682018534</v>
      </c>
      <c r="CN208" s="181">
        <f t="shared" ref="CN208:CN271" si="656">771.48+4.956*ER208-28.756*GM208-5.345*FC208+56.904*ES208+1.848*EQ208+14.827*FA208-773.74*EX208-736.57*EY208-754.81*GN208-763.2*GL208-759.66*EV208-1.185*GN208^2-1.876*GL208^2</f>
        <v>0.42794541787283813</v>
      </c>
      <c r="CO208" s="181">
        <f t="shared" ref="CO208:CO271" ca="1" si="657">-273.15+(23166+39.28*AJ208)/(13.25+15.35*EQ208+4.5*EU208-1.55*(ET208-FA208-EY208-EZ208)+(LN(IH208))^2)</f>
        <v>752.68377303674458</v>
      </c>
      <c r="CP208" s="184"/>
      <c r="CQ208" s="80">
        <f t="shared" ref="CQ208:CQ271" si="658">F208/CQ$10</f>
        <v>0.83136849370042654</v>
      </c>
      <c r="CR208" s="80">
        <f t="shared" ref="CR208:CR271" si="659">G208/CR$10</f>
        <v>2.0967836195880014E-2</v>
      </c>
      <c r="CS208" s="80">
        <f t="shared" ref="CS208:CS271" si="660">H208*2/CS$10</f>
        <v>0.34008304356671959</v>
      </c>
      <c r="CT208" s="80">
        <f t="shared" ref="CT208:CT271" si="661">I208/CT$10</f>
        <v>0.11723626357445445</v>
      </c>
      <c r="CU208" s="80">
        <f t="shared" ref="CU208:CU271" si="662">J208/CU$10</f>
        <v>2.289524560375949E-3</v>
      </c>
      <c r="CV208" s="80">
        <f t="shared" ref="CV208:CV271" si="663">K208/CV$10</f>
        <v>0.11207500155572754</v>
      </c>
      <c r="CW208" s="80">
        <f t="shared" ref="CW208:CW271" si="664">L208/CW$10</f>
        <v>0.19006521112644345</v>
      </c>
      <c r="CX208" s="80">
        <f t="shared" ref="CX208:CX271" si="665">M208*2/CX$10</f>
        <v>0.12381667416981995</v>
      </c>
      <c r="CY208" s="80">
        <f t="shared" ref="CY208:CY271" si="666">N208*2/CY$10</f>
        <v>4.3105107568704851E-2</v>
      </c>
      <c r="CZ208" s="80">
        <f t="shared" ref="CZ208:CZ271" si="667">O208*2/CZ$10</f>
        <v>7.7467715185910039E-3</v>
      </c>
      <c r="DA208" s="80">
        <f t="shared" ref="DA208:DA271" si="668">P208*2/DA$10</f>
        <v>1.153327131946567E-2</v>
      </c>
      <c r="DB208" s="80">
        <f t="shared" ref="DB208:DB271" si="669">SUM(CQ208:DA208)</f>
        <v>1.8002871988566087</v>
      </c>
      <c r="DC208" s="80"/>
      <c r="DD208" s="80">
        <f t="shared" ref="DD208:DD271" si="670">(CQ208/$DB208)</f>
        <v>0.4617977032933645</v>
      </c>
      <c r="DE208" s="80">
        <f t="shared" ref="DE208:DE271" si="671">(CR208/$DB208)</f>
        <v>1.1646939560086314E-2</v>
      </c>
      <c r="DF208" s="80">
        <f t="shared" ref="DF208:DF271" si="672">(CS208/$DB208)</f>
        <v>0.18890488350009477</v>
      </c>
      <c r="DG208" s="80">
        <f t="shared" ref="DG208:DG271" si="673">(CT208/$DB208)</f>
        <v>6.5120867186587272E-2</v>
      </c>
      <c r="DH208" s="80">
        <f t="shared" ref="DH208:DH271" si="674">(CU208/$DB208)</f>
        <v>1.271755174302224E-3</v>
      </c>
      <c r="DI208" s="80">
        <f t="shared" ref="DI208:DI271" si="675">(CV208/$DB208)</f>
        <v>6.225395682805953E-2</v>
      </c>
      <c r="DJ208" s="80">
        <f t="shared" ref="DJ208:DJ271" si="676">(CW208/$DB208)</f>
        <v>0.10557493895816007</v>
      </c>
      <c r="DK208" s="80">
        <f t="shared" ref="DK208:DK271" si="677">(CX208/$DB208)</f>
        <v>6.8776067645461181E-2</v>
      </c>
      <c r="DL208" s="80">
        <f t="shared" ref="DL208:DL271" si="678">(CY208/$DB208)</f>
        <v>2.3943461685491958E-2</v>
      </c>
      <c r="DM208" s="80">
        <f t="shared" ref="DM208:DM271" si="679">(CZ208/$DB208)</f>
        <v>4.3030753779236463E-3</v>
      </c>
      <c r="DN208" s="80">
        <f t="shared" ref="DN208:DN271" si="680">(DA208/$DB208)</f>
        <v>6.4063507904686739E-3</v>
      </c>
      <c r="DO208" s="80">
        <f t="shared" ref="DO208:DO271" si="681">SUM(DD208:DN208)</f>
        <v>1.0000000000000002</v>
      </c>
      <c r="DP208" s="80">
        <f t="shared" ref="DP208:DP271" si="682">100*DI208/(DI208+DG208)</f>
        <v>48.874616557586734</v>
      </c>
      <c r="DQ208" s="80">
        <f t="shared" ref="DQ208:DQ271" si="683">T208/CQ$10</f>
        <v>0.79152291031101307</v>
      </c>
      <c r="DR208" s="80">
        <f t="shared" ref="DR208:DR271" si="684">U208/CR$10</f>
        <v>1.77907029149161E-2</v>
      </c>
      <c r="DS208" s="80">
        <f t="shared" ref="DS208:DS271" si="685">V208/CS$10</f>
        <v>5.3466521513127571E-2</v>
      </c>
      <c r="DT208" s="80">
        <f t="shared" ref="DT208:DT271" si="686">W208/CT$10</f>
        <v>9.9554048637092454E-2</v>
      </c>
      <c r="DU208" s="80">
        <f t="shared" ref="DU208:DU271" si="687">X208/CU$10</f>
        <v>2.3400881057268723E-3</v>
      </c>
      <c r="DV208" s="80">
        <f t="shared" ref="DV208:DV271" si="688">Y208/CV$10</f>
        <v>0.34115878167148</v>
      </c>
      <c r="DW208" s="80">
        <f t="shared" ref="DW208:DW271" si="689">Z208/CW$10</f>
        <v>0.39228280911739849</v>
      </c>
      <c r="DX208" s="80">
        <f t="shared" ref="DX208:DX271" si="690">AA208/CX$10</f>
        <v>8.015631126076778E-3</v>
      </c>
      <c r="DY208" s="80">
        <f t="shared" ref="DY208:DY271" si="691">AB208/CY$10</f>
        <v>1.1253131767803305E-4</v>
      </c>
      <c r="DZ208" s="80">
        <f t="shared" ref="DZ208:DZ271" si="692">AC208/CZ$10</f>
        <v>0</v>
      </c>
      <c r="EA208" s="80">
        <f t="shared" ref="EA208:EA271" si="693">SUM(DQ208:DZ208)</f>
        <v>1.7062440247145094</v>
      </c>
      <c r="EB208" s="80"/>
      <c r="EC208" s="80">
        <f t="shared" ref="EC208:EC271" si="694">DQ208*2</f>
        <v>1.5830458206220261</v>
      </c>
      <c r="ED208" s="80">
        <f t="shared" ref="ED208:ED271" si="695">DR208*2</f>
        <v>3.5581405829832199E-2</v>
      </c>
      <c r="EE208" s="80">
        <f t="shared" ref="EE208:EE271" si="696">DS208*3</f>
        <v>0.1603995645393827</v>
      </c>
      <c r="EF208" s="80">
        <f t="shared" ref="EF208:EF271" si="697">DT208</f>
        <v>9.9554048637092454E-2</v>
      </c>
      <c r="EG208" s="80">
        <f t="shared" ref="EG208:EG271" si="698">DU208</f>
        <v>2.3400881057268723E-3</v>
      </c>
      <c r="EH208" s="80">
        <f t="shared" ref="EH208:EH271" si="699">DV208</f>
        <v>0.34115878167148</v>
      </c>
      <c r="EI208" s="80">
        <f t="shared" ref="EI208:EI271" si="700">DW208</f>
        <v>0.39228280911739849</v>
      </c>
      <c r="EJ208" s="80">
        <f t="shared" ref="EJ208:EJ271" si="701">DX208</f>
        <v>8.015631126076778E-3</v>
      </c>
      <c r="EK208" s="80">
        <f t="shared" ref="EK208:EK271" si="702">DY208</f>
        <v>1.1253131767803305E-4</v>
      </c>
      <c r="EL208" s="80">
        <f t="shared" ref="EL208:EL271" si="703">DZ208*3</f>
        <v>0</v>
      </c>
      <c r="EM208" s="80">
        <f t="shared" ref="EM208:EM271" si="704">SUM(EC208:EL208)</f>
        <v>2.6224906809666937</v>
      </c>
      <c r="EN208" s="80">
        <f t="shared" ref="EN208:EN271" si="705">6/EM208</f>
        <v>2.2879013616888431</v>
      </c>
      <c r="EO208" s="80"/>
      <c r="EP208" s="80">
        <f t="shared" ref="EP208:EP271" si="706">DQ208*$EN208</f>
        <v>1.8109263443084829</v>
      </c>
      <c r="EQ208" s="80">
        <f t="shared" ref="EQ208:EQ271" si="707">DR208*$EN208</f>
        <v>4.0703373424438215E-2</v>
      </c>
      <c r="ER208" s="80">
        <f t="shared" ref="ER208:ER271" si="708">2-EP208</f>
        <v>0.18907365569151713</v>
      </c>
      <c r="ES208" s="80">
        <f t="shared" ref="ES208:ES271" si="709">IF(ET208-ER208&lt;0,0,ET208-ER208)</f>
        <v>5.5578599057783645E-2</v>
      </c>
      <c r="ET208" s="80">
        <f t="shared" ref="ET208:ET271" si="710">DS208*$EN208*2</f>
        <v>0.24465225474930077</v>
      </c>
      <c r="EU208" s="80">
        <f t="shared" ref="EU208:EU271" si="711">DT208*$EN208</f>
        <v>0.22776984343844114</v>
      </c>
      <c r="EV208" s="80">
        <f t="shared" ref="EV208:EV271" si="712">DU208*$EN208</f>
        <v>5.3538907635643767E-3</v>
      </c>
      <c r="EW208" s="80">
        <f t="shared" ref="EW208:EW271" si="713">DV208*$EN208</f>
        <v>0.78053764113828583</v>
      </c>
      <c r="EX208" s="80">
        <f t="shared" ref="EX208:EX271" si="714">DW208*$EN208</f>
        <v>0.89750437314682052</v>
      </c>
      <c r="EY208" s="80">
        <f t="shared" ref="EY208:EY271" si="715">DX208*$EN208*2</f>
        <v>3.6677946736293071E-2</v>
      </c>
      <c r="EZ208" s="80">
        <f t="shared" ref="EZ208:EZ271" si="716">DY208*$EN208*2</f>
        <v>5.1492110989642312E-4</v>
      </c>
      <c r="FA208" s="80">
        <f t="shared" ref="FA208:FA271" si="717">DZ208*$EN208*2</f>
        <v>0</v>
      </c>
      <c r="FB208" s="80">
        <f t="shared" ref="FB208:FB271" si="718">EP208+EQ208+ET208+EU208+EV208+EW208+EX208+EY208+EZ208+FA208</f>
        <v>4.0446405888155228</v>
      </c>
      <c r="FC208" s="80">
        <f t="shared" ref="FC208:FC271" si="719">IF(EY208+ER208-ES208-2*EQ208-FA208&gt;0,EY208+ER208-ES208-2*EQ208-FA208,0)</f>
        <v>8.8766256521150125E-2</v>
      </c>
      <c r="FD208" s="80">
        <f t="shared" ref="FD208:FD271" si="720">12-48/FB208</f>
        <v>0.13244367553141423</v>
      </c>
      <c r="FE208" s="80">
        <f t="shared" ref="FE208:FE271" si="721">IF(EY208&lt;ES208,EY208,ES208)</f>
        <v>3.6677946736293071E-2</v>
      </c>
      <c r="FF208" s="80">
        <f t="shared" ref="FF208:FF271" si="722">IF(ES208&gt;EY208,ES208-EY208,0)</f>
        <v>1.8900652321490574E-2</v>
      </c>
      <c r="FG208" s="80">
        <f t="shared" ref="FG208:FG271" si="723">IF(ER208&gt;FF208,(ER208-FF208)/2,0)</f>
        <v>8.5086501685013277E-2</v>
      </c>
      <c r="FH208" s="80">
        <f t="shared" ref="FH208:FH271" si="724">FA208/2</f>
        <v>0</v>
      </c>
      <c r="FI208" s="184">
        <f t="shared" ref="FI208:FI271" si="725">IF(EX208-FG208-FF208-FH208&gt;0,EX208-FG208-FF208-FH208,0)</f>
        <v>0.79351721914031659</v>
      </c>
      <c r="FJ208" s="80">
        <f t="shared" ref="FJ208:FJ271" si="726">((EU208+EW208)-FI208)/2</f>
        <v>0.10739513271820522</v>
      </c>
      <c r="FK208" s="80">
        <f t="shared" ref="FK208:FK271" si="727">SUM(FE208:FJ208)</f>
        <v>1.0415774526013188</v>
      </c>
      <c r="FL208" s="80">
        <f t="shared" ref="FL208:FL271" si="728">EX208-FF208-FG208-FH208</f>
        <v>0.79351721914031659</v>
      </c>
      <c r="FM208" s="80">
        <f t="shared" ref="FM208:FM271" si="729">LN(FE208/(DD208^2*DK208*DF208))</f>
        <v>2.5830882010548959</v>
      </c>
      <c r="FN208" s="80">
        <f t="shared" ref="FN208:FN271" si="730">LN(FE208*DJ208*(DG208+DI208)/(FI208*DK208*DF208))</f>
        <v>-3.039843896259899</v>
      </c>
      <c r="FO208" s="80">
        <f t="shared" ref="FO208:FO271" si="731">LN((FE208*DJ208*(DG208+DI208))/(DK208*DF208*FL208))</f>
        <v>-3.039843896259899</v>
      </c>
      <c r="FP208" s="80">
        <f t="shared" ref="FP208:FP271" si="732">DI208/(DI208+DG208)</f>
        <v>0.48874616557586731</v>
      </c>
      <c r="FQ208" s="185">
        <f t="shared" ref="FQ208:FQ271" ca="1" si="733">AI208</f>
        <v>1455.3339500170891</v>
      </c>
      <c r="FR208" s="185">
        <f t="shared" ref="FR208:FR271" ca="1" si="734">AJ208</f>
        <v>7.6662903432287441</v>
      </c>
      <c r="FS208" s="80">
        <f t="shared" ref="FS208:FS271" ca="1" si="735">(FQ208)/10^4</f>
        <v>0.14553339500170892</v>
      </c>
      <c r="FT208" s="184">
        <f t="shared" ref="FT208:FT271" ca="1" si="736">LN(ABS(BG208-FR208))</f>
        <v>-3.0132206996577335</v>
      </c>
      <c r="FU208" s="184">
        <f t="shared" ref="FU208:FU271" ca="1" si="737">LN(ABS(BJ208-FQ208))</f>
        <v>5.6795706095329006</v>
      </c>
      <c r="FV208" s="80">
        <f t="shared" ref="FV208:FV271" si="738">1458+0.45*Q208+0.197*(D208+273.15)-241*LN(D208+273.15)+55.5*ES208+8.05*EU208-276.6*EZ208+18.01*FE208+44.09*FL208+2.17*LN(FE208)+97.3*GL208^2+30.38*GN208^2-27.59*FL208^2-17.7*ET208^2</f>
        <v>175.37625983901353</v>
      </c>
      <c r="FW208" s="80">
        <f t="shared" ref="FW208:FW271" si="739">(1-EX208-EY208-EZ208)*(1-0.5*(ET208+FA208+EY208+EZ208))</f>
        <v>5.6100126947915552E-2</v>
      </c>
      <c r="FX208" s="184">
        <f t="shared" ref="FX208:FX271" si="740">100*DV208/(DV208+DT208)</f>
        <v>77.410676115921547</v>
      </c>
      <c r="FY208" s="184">
        <f t="shared" ref="FY208:FY271" si="741">2446.5+0.309*(D208+273.15)-400*LN(D208+273.15)-5.98*EW208-20.5*EY208+112*FE208+61.5*FF208+71.1*FL208+1.66*LN(FL208)-43.5*FL208^2+43*FJ208^2-26.2*ET208^2</f>
        <v>314.31799793702749</v>
      </c>
      <c r="FZ208" s="184">
        <f t="shared" ref="FZ208:FZ271" si="742">EXP(-0.107-1719/(D208+273.15))</f>
        <v>1.6611494615586205E-3</v>
      </c>
      <c r="GA208" s="184">
        <f t="shared" ref="GA208:GA271" si="743">(EU208/EW208)/(DG208/DI208)</f>
        <v>0.27896463910059</v>
      </c>
      <c r="GB208" s="80">
        <f t="shared" ref="GB208:GB271" si="744">EX208+EY208+EV208</f>
        <v>0.93953621064667803</v>
      </c>
      <c r="GC208" s="80">
        <f t="shared" ref="GC208:GC271" si="745">ES208+EQ208+FA208+FC208</f>
        <v>0.18504822900337198</v>
      </c>
      <c r="GD208" s="80">
        <f t="shared" ref="GD208:GD271" si="746">EXP(0.238*GC208+0.289*GB208-2.3315)</f>
        <v>0.13319613249498624</v>
      </c>
      <c r="GE208" s="80">
        <f t="shared" ref="GE208:GE271" si="747">1-EQ208-ES208</f>
        <v>0.90371802751777819</v>
      </c>
      <c r="GF208" s="80">
        <f t="shared" ref="GF208:GF271" si="748">(EU208-FC208)+EW208-GE208</f>
        <v>1.5823200537798621E-2</v>
      </c>
      <c r="GG208" s="80">
        <f t="shared" ref="GG208:GG271" si="749">EU208-FC208</f>
        <v>0.13900358691729103</v>
      </c>
      <c r="GH208" s="80">
        <f t="shared" ref="GH208:GH271" si="750">1-GD208</f>
        <v>0.86680386750501381</v>
      </c>
      <c r="GI208" s="80">
        <f t="shared" ref="GI208:GI271" si="751">(GD208*EW208)-(GD208*(1-GB208))+GG208+(1-GB208)</f>
        <v>0.29537842843913814</v>
      </c>
      <c r="GJ208" s="80">
        <f t="shared" ref="GJ208:GJ271" si="752">-GG208*(1-GB208)</f>
        <v>-8.4046835987232667E-3</v>
      </c>
      <c r="GK208" s="80">
        <f t="shared" ref="GK208:GK271" si="753">(-GI208+SQRT(GI208^2-4*GH208*GJ208))/2*GH208</f>
        <v>1.9841262284621897E-2</v>
      </c>
      <c r="GL208" s="80">
        <f t="shared" ref="GL208:GL271" si="754">GK208</f>
        <v>1.9841262284621897E-2</v>
      </c>
      <c r="GM208" s="80">
        <f t="shared" ref="GM208:GM271" si="755">GG208-GL208</f>
        <v>0.11916232463266914</v>
      </c>
      <c r="GN208" s="80">
        <f t="shared" ref="GN208:GN271" si="756">1-GB208-GL208</f>
        <v>4.0622527068700079E-2</v>
      </c>
      <c r="GO208" s="80">
        <f t="shared" ref="GO208:GO271" si="757">EW208-GN208</f>
        <v>0.73991511406958577</v>
      </c>
      <c r="GP208" s="80">
        <f t="shared" ref="GP208:GP271" si="758">IF(1-GB208&gt;0,EX208,1-EY208-EZ208-EV208)</f>
        <v>0.89750437314682052</v>
      </c>
      <c r="GQ208" s="80">
        <f t="shared" ref="GQ208:GQ271" si="759">IF(1-GB208&gt;0,EY208,IF(EX208&gt;0,EY208,1-EV208))</f>
        <v>3.6677946736293071E-2</v>
      </c>
      <c r="GR208" s="80">
        <f t="shared" ref="GR208:GR271" si="760">11.864*GM208+9.107*FC208-18.375*ES208+11.794*EQ208-1.4925*FA208+439.97*EX208+419.68*EY208+431.72*GN208+432.56*GL208+428.03*EV208-28.652*GN208^2-12.741*GL208^2</f>
        <v>440.30835729182434</v>
      </c>
      <c r="GS208" s="80">
        <f t="shared" ref="GS208:GS271" si="761">-0.3085*ER208+0.813*GM208-0.4173*FC208-2.209*ES208-1.0864*EQ208-0.8001*FA208+11.931*EX208+11.288*EY208+11.432*GN208+11.885*GL208+12.038*EV208+2.4355*GN208^2-1.661*GL208^2</f>
        <v>11.724685067288295</v>
      </c>
      <c r="GT208" s="80">
        <f t="shared" ref="GT208:GT271" si="762">3*(FC208+ES208+FA208)+2*(GM208+GO208)+4*EQ208</f>
        <v>2.3140029378390641</v>
      </c>
      <c r="GU208" s="80">
        <f t="shared" ref="GU208:GU271" si="763">32.9*(0.75*GT208/6)*(10^-6)</f>
        <v>9.5163370818631511E-6</v>
      </c>
      <c r="GV208" s="80">
        <f t="shared" ref="GV208:GV271" si="764">7500*GT208/((1.4133+0.05601*GS208)^3)</f>
        <v>1956.6555454416575</v>
      </c>
      <c r="GW208" s="80">
        <f t="shared" ref="GW208:GW271" si="765">GS208*((2+3*GU208*(D208-25))/(2-3*GU208*(D208-25))-1)</f>
        <v>-8.3652189118163765E-3</v>
      </c>
      <c r="GX208" s="184">
        <f t="shared" ref="GX208:GX271" ca="1" si="766">-57.9+0.0475*(FQ208+273.15)-40.6*DG208-47.7*FF208+0.67*Q208-153*DD208*DJ208+6.89*((ER208+ES208)/DF208)</f>
        <v>23.126412032549247</v>
      </c>
      <c r="GY208" s="81" t="e">
        <f>#REF!</f>
        <v>#REF!</v>
      </c>
      <c r="GZ208" s="81" t="e">
        <f>#REF!</f>
        <v>#REF!</v>
      </c>
      <c r="HA208" s="81">
        <f t="shared" ref="HA208:HA271" si="767">M208+N208</f>
        <v>5.8671749896227876</v>
      </c>
      <c r="HB208" s="81">
        <f t="shared" ref="HB208:HB271" si="768">6*10^-5*(F208^3)-0.0166*(F208^2)+1.5751*F208-39.978</f>
        <v>4.7595286485956976</v>
      </c>
      <c r="HC208" s="81" t="e">
        <f t="shared" ref="HC208:HC271" si="769">IF(HA208&gt;HB208,GZ208,GY208)</f>
        <v>#REF!</v>
      </c>
      <c r="HD208" s="80">
        <f t="shared" ref="HD208:HD271" si="770">GR208</f>
        <v>440.30835729182434</v>
      </c>
      <c r="HE208" s="80">
        <f t="shared" ref="HE208:HE271" si="771">GS208</f>
        <v>11.724685067288295</v>
      </c>
      <c r="HF208" s="81">
        <f t="shared" ref="HF208:HF271" si="772">771.475-(1.323*HD208)-(16.064*HE208)</f>
        <v>0.60170238199725645</v>
      </c>
      <c r="HG208" s="81"/>
      <c r="HH208" s="82">
        <f t="shared" ref="HH208:HH271" si="773">GL208+GM208+EV208</f>
        <v>0.14435747768085541</v>
      </c>
      <c r="HI208" s="82">
        <f t="shared" ref="HI208:HI271" si="774">GN208+GO208</f>
        <v>0.78053764113828583</v>
      </c>
      <c r="HJ208" s="82">
        <f t="shared" ref="HJ208:HJ271" si="775">IF(EY208&gt;FC208,FC208,EY208)</f>
        <v>3.6677946736293071E-2</v>
      </c>
      <c r="HK208" s="82">
        <f t="shared" ref="HK208:HK271" si="776">EY208-HJ208</f>
        <v>0</v>
      </c>
      <c r="HL208" s="82">
        <f t="shared" ref="HL208:HL271" si="777">FC208-HJ208</f>
        <v>5.2088309784857054E-2</v>
      </c>
      <c r="HM208" s="82">
        <f t="shared" ref="HM208:HM271" si="778">IF(HK208&gt;ES208,ES208,HK208)</f>
        <v>0</v>
      </c>
      <c r="HN208" s="82">
        <f t="shared" ref="HN208:HN271" si="779">HK208-HM208</f>
        <v>0</v>
      </c>
      <c r="HO208" s="82">
        <f t="shared" ref="HO208:HO271" si="780">ES208-HM208</f>
        <v>5.5578599057783645E-2</v>
      </c>
      <c r="HP208" s="82">
        <f t="shared" ref="HP208:HP271" si="781">HO208+FA208+2*EQ208</f>
        <v>0.13698534590666006</v>
      </c>
      <c r="HQ208" s="82">
        <f t="shared" ref="HQ208:HQ271" si="782">HH208/(HH208+HI208)</f>
        <v>0.15607983515489157</v>
      </c>
      <c r="HR208" s="82">
        <f t="shared" ref="HR208:HR271" si="783">(EX208-HP208-HL208)*(1-HQ208)</f>
        <v>0.59785896785621817</v>
      </c>
      <c r="HS208" s="82">
        <f t="shared" ref="HS208:HS271" si="784">(EX208-HP208-HL208)*HQ208</f>
        <v>0.11057174959908533</v>
      </c>
      <c r="HT208" s="82">
        <f t="shared" ref="HT208:HT271" si="785">(1-HJ208-HM208-HL208-HP208-HR208-HS208)*(1-HQ208)</f>
        <v>5.554486745396537E-2</v>
      </c>
      <c r="HU208" s="82">
        <f t="shared" ref="HU208:HU271" si="786">(1-HJ208-HM208-HL208-HP208-HR208-HS208)*HQ208</f>
        <v>1.0272812662921011E-2</v>
      </c>
      <c r="HV208" s="82">
        <f t="shared" ref="HV208:HV271" si="787">HM208+HJ208</f>
        <v>3.6677946736293071E-2</v>
      </c>
      <c r="HW208" s="82"/>
      <c r="HX208" s="186">
        <f t="shared" ref="HX208:HX271" si="788">(-0.000000872*HR208)-(0.000000749*HT208)-(0.000000993*HS208)-(0.00000087*(HP208+HL208))-(0.00000086*HV208)-(0.00000087*HU208)</f>
        <v>-8.7770833470710727E-7</v>
      </c>
      <c r="HY208" s="186">
        <f t="shared" ref="HY208:HY271" si="789">(0.000000000001707*HR208)+(0.000000000000447*HT208)+(0.0000000000014835*HS208)+(0.000000000002171*(HP208+HL208))+(0.000000000002149*HV208)+(0.0000000000002235*HU208)</f>
        <v>1.7010027920854706E-12</v>
      </c>
      <c r="HZ208" s="186">
        <f t="shared" ref="HZ208:HZ271" si="790">(0.000027795*HR208)+(0.000024656*HT208)+(0.000031371*HS208)+(0.00002225*(HP208+HL208))+(0.000023118*HV208)+(0.000028232*HU208)</f>
        <v>2.6800582279066924E-5</v>
      </c>
      <c r="IA208" s="186">
        <f t="shared" ref="IA208:IA271" si="791">(0.0000000083082*HR208)+(0.000000007467*HT208)+(0.0000000083672*HS208)+(0.0000000052863*(HP208+HL208))+(0.0000000025785*HV208)+(0.000000007526*HU208)</f>
        <v>7.4784486851099995E-9</v>
      </c>
      <c r="IB208" s="82">
        <f t="shared" ref="IB208:IB271" si="792">GT208</f>
        <v>2.3140029378390641</v>
      </c>
      <c r="IC208" s="82" t="e">
        <f t="shared" ref="IC208:IC271" ca="1" si="793">HD208+HD208*(HX208*(ID208-0.001)+HY208*(ID208-0.001)^2+HZ208*(D208-25)+IA208*(D208-25)^2)</f>
        <v>#REF!</v>
      </c>
      <c r="ID208" s="82" t="e">
        <f ca="1">ID$8+ID$9*IE208+ID$10*#REF!+ID$11*EW208/(EW208+EU208)</f>
        <v>#REF!</v>
      </c>
      <c r="IE208" s="82" t="e">
        <f t="shared" ref="IE208:IE271" ca="1" si="794">HD208+HD208*(HX208*(IF208-0.001)+HY208*(IF208-0.001)^2+HZ208*(D208-25)+IA208*(D208-25)^2)</f>
        <v>#REF!</v>
      </c>
      <c r="IF208" s="82" t="e">
        <f ca="1">IF$8+IF$9*IE208+IF$10*#REF!+IF$11*(EW208/(EW208+EU208))</f>
        <v>#REF!</v>
      </c>
      <c r="IG208" s="82" t="e">
        <f t="shared" ref="IG208:IG271" ca="1" si="795">IF(HA208&gt;HB208,IF208,ID208)</f>
        <v>#REF!</v>
      </c>
      <c r="IH208" s="184">
        <f t="shared" ref="IH208:IH271" si="796">(1-EX208-EY208-EZ208)*(1-0.5*(ET208+FA208+EY208+EZ208))</f>
        <v>5.6100126947915552E-2</v>
      </c>
      <c r="II208" s="187">
        <f t="shared" ref="II208:II271" si="797">D208-25</f>
        <v>-25</v>
      </c>
      <c r="IJ208" s="187"/>
      <c r="IK208" s="82">
        <f t="shared" ref="IK208:IK271" si="798">1.4133+(0.05601*HE208)</f>
        <v>2.0699996106188174</v>
      </c>
      <c r="IL208" s="187">
        <f t="shared" ref="IL208:IL271" si="799">(7500*IB208)/IK208^3</f>
        <v>1956.6555454416575</v>
      </c>
      <c r="IM208" s="186">
        <f t="shared" ref="IM208:IM271" si="800">0.0000329*(0.75-IB208/6)</f>
        <v>1.19865505575158E-5</v>
      </c>
    </row>
    <row r="209" spans="1:247" ht="14" x14ac:dyDescent="0.2">
      <c r="A209" s="189" t="s">
        <v>234</v>
      </c>
      <c r="F209" s="193">
        <v>49.952193986044534</v>
      </c>
      <c r="G209" s="193">
        <v>1.6748855939234604</v>
      </c>
      <c r="H209" s="193">
        <v>17.337603602553148</v>
      </c>
      <c r="I209" s="193">
        <v>8.4230034872756843</v>
      </c>
      <c r="J209" s="193">
        <v>0.16241314850166888</v>
      </c>
      <c r="K209" s="193">
        <v>4.5171156927026654</v>
      </c>
      <c r="L209" s="193">
        <v>10.658362870422019</v>
      </c>
      <c r="M209" s="193">
        <v>3.8370106333519272</v>
      </c>
      <c r="N209" s="193">
        <v>2.0301643562708609</v>
      </c>
      <c r="O209" s="193">
        <v>0.58874766331854955</v>
      </c>
      <c r="P209" s="193">
        <v>0.81849896563549951</v>
      </c>
      <c r="Q209" s="194">
        <v>1.5</v>
      </c>
      <c r="R209" s="176">
        <f t="shared" ca="1" si="606"/>
        <v>7.0281095959100393</v>
      </c>
      <c r="T209" s="4">
        <v>46.553100000000001</v>
      </c>
      <c r="U209" s="4">
        <v>1.4499</v>
      </c>
      <c r="V209" s="4">
        <v>6.4512</v>
      </c>
      <c r="W209" s="4">
        <v>7.0683999999999996</v>
      </c>
      <c r="X209" s="4">
        <v>5.2200000000000003E-2</v>
      </c>
      <c r="Y209" s="4">
        <v>13.355</v>
      </c>
      <c r="Z209" s="4">
        <v>22.787199999999999</v>
      </c>
      <c r="AA209" s="4">
        <v>0.27379999999999999</v>
      </c>
      <c r="AB209" s="4">
        <v>3.0999999999999999E-3</v>
      </c>
      <c r="AC209" s="4">
        <v>4.9200000000000001E-2</v>
      </c>
      <c r="AE209" s="177">
        <f t="shared" ca="1" si="607"/>
        <v>1383.9168584923236</v>
      </c>
      <c r="AF209" s="178">
        <f t="shared" ca="1" si="608"/>
        <v>1110.7668584923235</v>
      </c>
      <c r="AG209" s="178">
        <f t="shared" ca="1" si="609"/>
        <v>3.6746001169004932</v>
      </c>
      <c r="AH209" s="175"/>
      <c r="AI209" s="179">
        <f t="shared" ca="1" si="610"/>
        <v>1416.7615095790961</v>
      </c>
      <c r="AJ209" s="179">
        <f t="shared" ca="1" si="611"/>
        <v>3.0867326768727787</v>
      </c>
      <c r="AK209" s="179"/>
      <c r="AL209" s="179">
        <f t="shared" si="612"/>
        <v>1396.3352212884258</v>
      </c>
      <c r="AM209" s="179">
        <f t="shared" si="613"/>
        <v>1.7077846280673881</v>
      </c>
      <c r="AN209" s="180"/>
      <c r="AO209" s="179">
        <f t="shared" ca="1" si="614"/>
        <v>1372.4651250401848</v>
      </c>
      <c r="AP209" s="179">
        <f t="shared" ca="1" si="615"/>
        <v>1099.3151250401847</v>
      </c>
      <c r="AQ209" s="179">
        <f t="shared" ca="1" si="616"/>
        <v>1.4415619332703562</v>
      </c>
      <c r="AR209" s="179"/>
      <c r="AS209" s="179">
        <f t="shared" ca="1" si="617"/>
        <v>1385.562484902787</v>
      </c>
      <c r="AT209" s="179">
        <f t="shared" ca="1" si="618"/>
        <v>1112.4124849027871</v>
      </c>
      <c r="AU209" s="181">
        <f t="shared" ca="1" si="619"/>
        <v>1.9279987720479772</v>
      </c>
      <c r="AV209" s="80"/>
      <c r="AW209" s="181">
        <f t="shared" si="620"/>
        <v>1404.0856690697599</v>
      </c>
      <c r="AX209" s="181">
        <f t="shared" si="621"/>
        <v>1130.93566906976</v>
      </c>
      <c r="AY209" s="181">
        <f t="shared" ca="1" si="622"/>
        <v>1416.7615095790961</v>
      </c>
      <c r="AZ209" s="181">
        <f t="shared" ca="1" si="623"/>
        <v>1143.611509579096</v>
      </c>
      <c r="BA209" s="181">
        <f t="shared" ca="1" si="624"/>
        <v>3.0867326768727787</v>
      </c>
      <c r="BB209" s="181"/>
      <c r="BC209" s="181">
        <f t="shared" si="625"/>
        <v>1396.3352212884258</v>
      </c>
      <c r="BD209" s="181">
        <f t="shared" si="626"/>
        <v>1.7077846280673881</v>
      </c>
      <c r="BE209" s="181">
        <f t="shared" si="627"/>
        <v>1123.185221288426</v>
      </c>
      <c r="BF209" s="181"/>
      <c r="BG209" s="181">
        <f t="shared" ca="1" si="628"/>
        <v>3.6546518785647231</v>
      </c>
      <c r="BH209" s="181">
        <f t="shared" ca="1" si="629"/>
        <v>5.9887072219147495</v>
      </c>
      <c r="BI209" s="181">
        <f t="shared" ca="1" si="630"/>
        <v>1107.1452546783839</v>
      </c>
      <c r="BJ209" s="181">
        <f t="shared" ca="1" si="631"/>
        <v>1122.4723635734977</v>
      </c>
      <c r="BK209" s="181">
        <f t="shared" ca="1" si="632"/>
        <v>1122.4723635734977</v>
      </c>
      <c r="BL209" s="181"/>
      <c r="BM209" s="181">
        <f t="shared" si="633"/>
        <v>1121.6667459795372</v>
      </c>
      <c r="BN209" s="180"/>
      <c r="BO209" s="182">
        <f t="shared" ca="1" si="634"/>
        <v>0.83324340774943539</v>
      </c>
      <c r="BP209" s="182">
        <f t="shared" ca="1" si="635"/>
        <v>0.79952417698373823</v>
      </c>
      <c r="BQ209" s="182">
        <f t="shared" ca="1" si="636"/>
        <v>7.3413027042761994E-2</v>
      </c>
      <c r="BR209" s="182">
        <f t="shared" ca="1" si="637"/>
        <v>1.2786197161388822E-2</v>
      </c>
      <c r="BS209" s="182">
        <f t="shared" ca="1" si="638"/>
        <v>1.7722288601853854E-2</v>
      </c>
      <c r="BT209" s="182">
        <f t="shared" ca="1" si="639"/>
        <v>7.6317959727797355E-2</v>
      </c>
      <c r="BU209" s="182">
        <f t="shared" si="640"/>
        <v>0.32699407506955769</v>
      </c>
      <c r="BV209" s="181">
        <f t="shared" ca="1" si="641"/>
        <v>1.306757724587098</v>
      </c>
      <c r="BW209" s="180"/>
      <c r="BX209" s="182">
        <f t="shared" si="642"/>
        <v>0.79567918364132451</v>
      </c>
      <c r="BY209" s="182">
        <f t="shared" si="643"/>
        <v>9.4608393717351802E-2</v>
      </c>
      <c r="BZ209" s="182">
        <f t="shared" si="644"/>
        <v>4.5498305888148211E-2</v>
      </c>
      <c r="CA209" s="182">
        <f t="shared" si="645"/>
        <v>2.024923869106968E-2</v>
      </c>
      <c r="CB209" s="182">
        <f t="shared" si="646"/>
        <v>8.9386270641683793E-2</v>
      </c>
      <c r="CC209" s="182">
        <f t="shared" si="647"/>
        <v>7.4184945539555595E-4</v>
      </c>
      <c r="CD209" s="182">
        <f t="shared" si="648"/>
        <v>1.0461632420349734</v>
      </c>
      <c r="CE209" s="182">
        <f t="shared" si="649"/>
        <v>0.28383860208409645</v>
      </c>
      <c r="CF209" s="180"/>
      <c r="CG209" s="181">
        <f t="shared" ca="1" si="650"/>
        <v>3.1443016627399629</v>
      </c>
      <c r="CH209" s="181">
        <f t="shared" ca="1" si="651"/>
        <v>1.6015869502221172</v>
      </c>
      <c r="CI209" s="181">
        <f t="shared" ca="1" si="652"/>
        <v>8.70554448672058</v>
      </c>
      <c r="CJ209" s="181">
        <f t="shared" ca="1" si="653"/>
        <v>1103.1040804258264</v>
      </c>
      <c r="CK209" s="183">
        <f t="shared" ca="1" si="654"/>
        <v>0.267047019062497</v>
      </c>
      <c r="CL209" s="79"/>
      <c r="CM209" s="181">
        <f t="shared" si="655"/>
        <v>0.79889212470878368</v>
      </c>
      <c r="CN209" s="181">
        <f t="shared" si="656"/>
        <v>0.39151318240990574</v>
      </c>
      <c r="CO209" s="181">
        <f t="shared" ca="1" si="657"/>
        <v>668.60415757806493</v>
      </c>
      <c r="CP209" s="184"/>
      <c r="CQ209" s="80">
        <f t="shared" si="658"/>
        <v>0.83136849370042654</v>
      </c>
      <c r="CR209" s="80">
        <f t="shared" si="659"/>
        <v>2.0967836195880014E-2</v>
      </c>
      <c r="CS209" s="80">
        <f t="shared" si="660"/>
        <v>0.34008304356671959</v>
      </c>
      <c r="CT209" s="80">
        <f t="shared" si="661"/>
        <v>0.11723626357445445</v>
      </c>
      <c r="CU209" s="80">
        <f t="shared" si="662"/>
        <v>2.289524560375949E-3</v>
      </c>
      <c r="CV209" s="80">
        <f t="shared" si="663"/>
        <v>0.11207500155572754</v>
      </c>
      <c r="CW209" s="80">
        <f t="shared" si="664"/>
        <v>0.19006521112644345</v>
      </c>
      <c r="CX209" s="80">
        <f t="shared" si="665"/>
        <v>0.12381667416981995</v>
      </c>
      <c r="CY209" s="80">
        <f t="shared" si="666"/>
        <v>4.3105107568704851E-2</v>
      </c>
      <c r="CZ209" s="80">
        <f t="shared" si="667"/>
        <v>7.7467715185910039E-3</v>
      </c>
      <c r="DA209" s="80">
        <f t="shared" si="668"/>
        <v>1.153327131946567E-2</v>
      </c>
      <c r="DB209" s="80">
        <f t="shared" si="669"/>
        <v>1.8002871988566087</v>
      </c>
      <c r="DC209" s="80"/>
      <c r="DD209" s="80">
        <f t="shared" si="670"/>
        <v>0.4617977032933645</v>
      </c>
      <c r="DE209" s="80">
        <f t="shared" si="671"/>
        <v>1.1646939560086314E-2</v>
      </c>
      <c r="DF209" s="80">
        <f t="shared" si="672"/>
        <v>0.18890488350009477</v>
      </c>
      <c r="DG209" s="80">
        <f t="shared" si="673"/>
        <v>6.5120867186587272E-2</v>
      </c>
      <c r="DH209" s="80">
        <f t="shared" si="674"/>
        <v>1.271755174302224E-3</v>
      </c>
      <c r="DI209" s="80">
        <f t="shared" si="675"/>
        <v>6.225395682805953E-2</v>
      </c>
      <c r="DJ209" s="80">
        <f t="shared" si="676"/>
        <v>0.10557493895816007</v>
      </c>
      <c r="DK209" s="80">
        <f t="shared" si="677"/>
        <v>6.8776067645461181E-2</v>
      </c>
      <c r="DL209" s="80">
        <f t="shared" si="678"/>
        <v>2.3943461685491958E-2</v>
      </c>
      <c r="DM209" s="80">
        <f t="shared" si="679"/>
        <v>4.3030753779236463E-3</v>
      </c>
      <c r="DN209" s="80">
        <f t="shared" si="680"/>
        <v>6.4063507904686739E-3</v>
      </c>
      <c r="DO209" s="80">
        <f t="shared" si="681"/>
        <v>1.0000000000000002</v>
      </c>
      <c r="DP209" s="80">
        <f t="shared" si="682"/>
        <v>48.874616557586734</v>
      </c>
      <c r="DQ209" s="80">
        <f t="shared" si="683"/>
        <v>0.77479641104248531</v>
      </c>
      <c r="DR209" s="80">
        <f t="shared" si="684"/>
        <v>1.8151249142450813E-2</v>
      </c>
      <c r="DS209" s="80">
        <f t="shared" si="685"/>
        <v>6.327125077235414E-2</v>
      </c>
      <c r="DT209" s="80">
        <f t="shared" si="686"/>
        <v>9.8382104044183141E-2</v>
      </c>
      <c r="DU209" s="80">
        <f t="shared" si="687"/>
        <v>7.3585903083700445E-4</v>
      </c>
      <c r="DV209" s="80">
        <f t="shared" si="688"/>
        <v>0.33135340062127211</v>
      </c>
      <c r="DW209" s="80">
        <f t="shared" si="689"/>
        <v>0.40635264830395129</v>
      </c>
      <c r="DX209" s="80">
        <f t="shared" si="690"/>
        <v>4.4176324523345842E-3</v>
      </c>
      <c r="DY209" s="80">
        <f t="shared" si="691"/>
        <v>3.2910102339802114E-5</v>
      </c>
      <c r="DZ209" s="80">
        <f t="shared" si="692"/>
        <v>3.2368804367420139E-4</v>
      </c>
      <c r="EA209" s="80">
        <f t="shared" si="693"/>
        <v>1.6978171535558821</v>
      </c>
      <c r="EB209" s="80"/>
      <c r="EC209" s="80">
        <f t="shared" si="694"/>
        <v>1.5495928220849706</v>
      </c>
      <c r="ED209" s="80">
        <f t="shared" si="695"/>
        <v>3.6302498284901626E-2</v>
      </c>
      <c r="EE209" s="80">
        <f t="shared" si="696"/>
        <v>0.18981375231706243</v>
      </c>
      <c r="EF209" s="80">
        <f t="shared" si="697"/>
        <v>9.8382104044183141E-2</v>
      </c>
      <c r="EG209" s="80">
        <f t="shared" si="698"/>
        <v>7.3585903083700445E-4</v>
      </c>
      <c r="EH209" s="80">
        <f t="shared" si="699"/>
        <v>0.33135340062127211</v>
      </c>
      <c r="EI209" s="80">
        <f t="shared" si="700"/>
        <v>0.40635264830395129</v>
      </c>
      <c r="EJ209" s="80">
        <f t="shared" si="701"/>
        <v>4.4176324523345842E-3</v>
      </c>
      <c r="EK209" s="80">
        <f t="shared" si="702"/>
        <v>3.2910102339802114E-5</v>
      </c>
      <c r="EL209" s="80">
        <f t="shared" si="703"/>
        <v>9.7106413102260422E-4</v>
      </c>
      <c r="EM209" s="80">
        <f t="shared" si="704"/>
        <v>2.6179546913728755</v>
      </c>
      <c r="EN209" s="80">
        <f t="shared" si="705"/>
        <v>2.2918654855915608</v>
      </c>
      <c r="EO209" s="80"/>
      <c r="EP209" s="80">
        <f t="shared" si="706"/>
        <v>1.7757291528284842</v>
      </c>
      <c r="EQ209" s="80">
        <f t="shared" si="707"/>
        <v>4.1600221429956431E-2</v>
      </c>
      <c r="ER209" s="80">
        <f t="shared" si="708"/>
        <v>0.2242708471715158</v>
      </c>
      <c r="ES209" s="80">
        <f t="shared" si="709"/>
        <v>6.5747544579217887E-2</v>
      </c>
      <c r="ET209" s="80">
        <f t="shared" si="710"/>
        <v>0.29001839175073368</v>
      </c>
      <c r="EU209" s="80">
        <f t="shared" si="711"/>
        <v>0.22547854865874126</v>
      </c>
      <c r="EV209" s="80">
        <f t="shared" si="712"/>
        <v>1.6864899150361866E-3</v>
      </c>
      <c r="EW209" s="80">
        <f t="shared" si="713"/>
        <v>0.75941742241728682</v>
      </c>
      <c r="EX209" s="80">
        <f t="shared" si="714"/>
        <v>0.93130560962655207</v>
      </c>
      <c r="EY209" s="80">
        <f t="shared" si="715"/>
        <v>2.024923869106968E-2</v>
      </c>
      <c r="EZ209" s="80">
        <f t="shared" si="716"/>
        <v>1.5085105535975706E-4</v>
      </c>
      <c r="FA209" s="80">
        <f t="shared" si="717"/>
        <v>1.4836989107911119E-3</v>
      </c>
      <c r="FB209" s="80">
        <f t="shared" si="718"/>
        <v>4.0471196252840116</v>
      </c>
      <c r="FC209" s="80">
        <f t="shared" si="719"/>
        <v>9.4088399512663609E-2</v>
      </c>
      <c r="FD209" s="80">
        <f t="shared" si="720"/>
        <v>0.13971306898754143</v>
      </c>
      <c r="FE209" s="80">
        <f t="shared" si="721"/>
        <v>2.024923869106968E-2</v>
      </c>
      <c r="FF209" s="80">
        <f t="shared" si="722"/>
        <v>4.5498305888148211E-2</v>
      </c>
      <c r="FG209" s="80">
        <f t="shared" si="723"/>
        <v>8.9386270641683793E-2</v>
      </c>
      <c r="FH209" s="80">
        <f t="shared" si="724"/>
        <v>7.4184945539555595E-4</v>
      </c>
      <c r="FI209" s="184">
        <f t="shared" si="725"/>
        <v>0.79567918364132451</v>
      </c>
      <c r="FJ209" s="80">
        <f t="shared" si="726"/>
        <v>9.4608393717351802E-2</v>
      </c>
      <c r="FK209" s="80">
        <f t="shared" si="727"/>
        <v>1.0461632420349736</v>
      </c>
      <c r="FL209" s="80">
        <f t="shared" si="728"/>
        <v>0.79567918364132451</v>
      </c>
      <c r="FM209" s="80">
        <f t="shared" si="729"/>
        <v>1.9890297303220861</v>
      </c>
      <c r="FN209" s="80">
        <f t="shared" si="730"/>
        <v>-3.6366231959990656</v>
      </c>
      <c r="FO209" s="80">
        <f t="shared" si="731"/>
        <v>-3.636623195999066</v>
      </c>
      <c r="FP209" s="80">
        <f t="shared" si="732"/>
        <v>0.48874616557586731</v>
      </c>
      <c r="FQ209" s="185">
        <f t="shared" ca="1" si="733"/>
        <v>1416.7615095790961</v>
      </c>
      <c r="FR209" s="185">
        <f t="shared" ca="1" si="734"/>
        <v>3.0867326768727787</v>
      </c>
      <c r="FS209" s="80">
        <f t="shared" ca="1" si="735"/>
        <v>0.14167615095790961</v>
      </c>
      <c r="FT209" s="184">
        <f t="shared" ca="1" si="736"/>
        <v>-0.56577612092190521</v>
      </c>
      <c r="FU209" s="184">
        <f t="shared" ca="1" si="737"/>
        <v>5.6845627738443945</v>
      </c>
      <c r="FV209" s="80">
        <f t="shared" si="738"/>
        <v>173.974030684501</v>
      </c>
      <c r="FW209" s="80">
        <f t="shared" si="739"/>
        <v>4.0762751793596348E-2</v>
      </c>
      <c r="FX209" s="184">
        <f t="shared" si="740"/>
        <v>77.106358917033731</v>
      </c>
      <c r="FY209" s="184">
        <f t="shared" si="741"/>
        <v>313.83902807626288</v>
      </c>
      <c r="FZ209" s="184">
        <f t="shared" si="742"/>
        <v>1.6611494615586205E-3</v>
      </c>
      <c r="GA209" s="184">
        <f t="shared" si="743"/>
        <v>0.28383860208409645</v>
      </c>
      <c r="GB209" s="80">
        <f t="shared" si="744"/>
        <v>0.95324133823265789</v>
      </c>
      <c r="GC209" s="80">
        <f t="shared" si="745"/>
        <v>0.20291986443262905</v>
      </c>
      <c r="GD209" s="80">
        <f t="shared" si="746"/>
        <v>0.1342947422494804</v>
      </c>
      <c r="GE209" s="80">
        <f t="shared" si="747"/>
        <v>0.89265223399082561</v>
      </c>
      <c r="GF209" s="80">
        <f t="shared" si="748"/>
        <v>-1.8446624274610635E-3</v>
      </c>
      <c r="GG209" s="80">
        <f t="shared" si="749"/>
        <v>0.13139014914607766</v>
      </c>
      <c r="GH209" s="80">
        <f t="shared" si="750"/>
        <v>0.86570525775051954</v>
      </c>
      <c r="GI209" s="80">
        <f t="shared" si="751"/>
        <v>0.27385513548673823</v>
      </c>
      <c r="GJ209" s="80">
        <f t="shared" si="752"/>
        <v>-6.1436275434820792E-3</v>
      </c>
      <c r="GK209" s="80">
        <f t="shared" si="753"/>
        <v>1.5764672842607758E-2</v>
      </c>
      <c r="GL209" s="80">
        <f t="shared" si="754"/>
        <v>1.5764672842607758E-2</v>
      </c>
      <c r="GM209" s="80">
        <f t="shared" si="755"/>
        <v>0.11562547630346991</v>
      </c>
      <c r="GN209" s="80">
        <f t="shared" si="756"/>
        <v>3.0993988924734355E-2</v>
      </c>
      <c r="GO209" s="80">
        <f t="shared" si="757"/>
        <v>0.72842343349255245</v>
      </c>
      <c r="GP209" s="80">
        <f t="shared" si="758"/>
        <v>0.93130560962655207</v>
      </c>
      <c r="GQ209" s="80">
        <f t="shared" si="759"/>
        <v>2.024923869106968E-2</v>
      </c>
      <c r="GR209" s="80">
        <f t="shared" si="760"/>
        <v>440.64475043679039</v>
      </c>
      <c r="GS209" s="80">
        <f t="shared" si="761"/>
        <v>11.697830779282892</v>
      </c>
      <c r="GT209" s="80">
        <f t="shared" si="762"/>
        <v>2.3384576343198882</v>
      </c>
      <c r="GU209" s="80">
        <f t="shared" si="763"/>
        <v>9.6169070211405382E-6</v>
      </c>
      <c r="GV209" s="80">
        <f t="shared" si="764"/>
        <v>1981.6503444896121</v>
      </c>
      <c r="GW209" s="80">
        <f t="shared" si="765"/>
        <v>-8.4342296514151281E-3</v>
      </c>
      <c r="GX209" s="184">
        <f t="shared" ca="1" si="766"/>
        <v>21.680169486720583</v>
      </c>
      <c r="GY209" s="81" t="e">
        <f>#REF!</f>
        <v>#REF!</v>
      </c>
      <c r="GZ209" s="81" t="e">
        <f>#REF!</f>
        <v>#REF!</v>
      </c>
      <c r="HA209" s="81">
        <f t="shared" si="767"/>
        <v>5.8671749896227876</v>
      </c>
      <c r="HB209" s="81">
        <f t="shared" si="768"/>
        <v>4.7595286485956976</v>
      </c>
      <c r="HC209" s="81" t="e">
        <f t="shared" si="769"/>
        <v>#REF!</v>
      </c>
      <c r="HD209" s="80">
        <f t="shared" si="770"/>
        <v>440.64475043679039</v>
      </c>
      <c r="HE209" s="80">
        <f t="shared" si="771"/>
        <v>11.697830779282892</v>
      </c>
      <c r="HF209" s="81">
        <f t="shared" si="772"/>
        <v>0.58804153372599899</v>
      </c>
      <c r="HG209" s="81"/>
      <c r="HH209" s="82">
        <f t="shared" si="773"/>
        <v>0.13307663906111386</v>
      </c>
      <c r="HI209" s="82">
        <f t="shared" si="774"/>
        <v>0.75941742241728682</v>
      </c>
      <c r="HJ209" s="82">
        <f t="shared" si="775"/>
        <v>2.024923869106968E-2</v>
      </c>
      <c r="HK209" s="82">
        <f t="shared" si="776"/>
        <v>0</v>
      </c>
      <c r="HL209" s="82">
        <f t="shared" si="777"/>
        <v>7.3839160821593933E-2</v>
      </c>
      <c r="HM209" s="82">
        <f t="shared" si="778"/>
        <v>0</v>
      </c>
      <c r="HN209" s="82">
        <f t="shared" si="779"/>
        <v>0</v>
      </c>
      <c r="HO209" s="82">
        <f t="shared" si="780"/>
        <v>6.5747544579217887E-2</v>
      </c>
      <c r="HP209" s="82">
        <f t="shared" si="781"/>
        <v>0.15043168634992188</v>
      </c>
      <c r="HQ209" s="82">
        <f t="shared" si="782"/>
        <v>0.1491064700651058</v>
      </c>
      <c r="HR209" s="82">
        <f t="shared" si="783"/>
        <v>0.60161130481204517</v>
      </c>
      <c r="HS209" s="82">
        <f t="shared" si="784"/>
        <v>0.10542345764299106</v>
      </c>
      <c r="HT209" s="82">
        <f t="shared" si="785"/>
        <v>4.1221666123250275E-2</v>
      </c>
      <c r="HU209" s="82">
        <f t="shared" si="786"/>
        <v>7.2234855591280537E-3</v>
      </c>
      <c r="HV209" s="82">
        <f t="shared" si="787"/>
        <v>2.024923869106968E-2</v>
      </c>
      <c r="HW209" s="82"/>
      <c r="HX209" s="186">
        <f t="shared" si="788"/>
        <v>-8.7897999391188796E-7</v>
      </c>
      <c r="HY209" s="186">
        <f t="shared" si="789"/>
        <v>1.7337943536635661E-12</v>
      </c>
      <c r="HZ209" s="186">
        <f t="shared" si="790"/>
        <v>2.6707468600835605E-5</v>
      </c>
      <c r="IA209" s="186">
        <f t="shared" si="791"/>
        <v>7.4803479720578835E-9</v>
      </c>
      <c r="IB209" s="82">
        <f t="shared" si="792"/>
        <v>2.3384576343198882</v>
      </c>
      <c r="IC209" s="82" t="e">
        <f t="shared" ca="1" si="793"/>
        <v>#REF!</v>
      </c>
      <c r="ID209" s="82" t="e">
        <f ca="1">ID$8+ID$9*IE209+ID$10*#REF!+ID$11*EW209/(EW209+EU209)</f>
        <v>#REF!</v>
      </c>
      <c r="IE209" s="82" t="e">
        <f t="shared" ca="1" si="794"/>
        <v>#REF!</v>
      </c>
      <c r="IF209" s="82" t="e">
        <f ca="1">IF$8+IF$9*IE209+IF$10*#REF!+IF$11*(EW209/(EW209+EU209))</f>
        <v>#REF!</v>
      </c>
      <c r="IG209" s="82" t="e">
        <f t="shared" ca="1" si="795"/>
        <v>#REF!</v>
      </c>
      <c r="IH209" s="184">
        <f t="shared" si="796"/>
        <v>4.0762751793596348E-2</v>
      </c>
      <c r="II209" s="187">
        <f t="shared" si="797"/>
        <v>-25</v>
      </c>
      <c r="IJ209" s="187"/>
      <c r="IK209" s="82">
        <f t="shared" si="798"/>
        <v>2.068495501947635</v>
      </c>
      <c r="IL209" s="187">
        <f t="shared" si="799"/>
        <v>1981.6503444896121</v>
      </c>
      <c r="IM209" s="186">
        <f t="shared" si="800"/>
        <v>1.1852457305145946E-5</v>
      </c>
    </row>
    <row r="210" spans="1:247" ht="14" x14ac:dyDescent="0.2">
      <c r="A210" s="189" t="s">
        <v>234</v>
      </c>
      <c r="F210" s="193">
        <v>49.952193986044534</v>
      </c>
      <c r="G210" s="193">
        <v>1.6748855939234604</v>
      </c>
      <c r="H210" s="193">
        <v>17.337603602553148</v>
      </c>
      <c r="I210" s="193">
        <v>8.4230034872756843</v>
      </c>
      <c r="J210" s="193">
        <v>0.16241314850166888</v>
      </c>
      <c r="K210" s="193">
        <v>4.5171156927026654</v>
      </c>
      <c r="L210" s="193">
        <v>10.658362870422019</v>
      </c>
      <c r="M210" s="193">
        <v>3.8370106333519272</v>
      </c>
      <c r="N210" s="193">
        <v>2.0301643562708609</v>
      </c>
      <c r="O210" s="193">
        <v>0.58874766331854955</v>
      </c>
      <c r="P210" s="193">
        <v>0.81849896563549951</v>
      </c>
      <c r="Q210" s="194">
        <v>1.5</v>
      </c>
      <c r="R210" s="176">
        <f t="shared" ca="1" si="606"/>
        <v>3.2595062451711794</v>
      </c>
      <c r="T210" s="4">
        <v>49.979300000000002</v>
      </c>
      <c r="U210" s="4">
        <v>0.88049999999999995</v>
      </c>
      <c r="V210" s="4">
        <v>3.6019999999999999</v>
      </c>
      <c r="W210" s="4">
        <v>6.0063000000000004</v>
      </c>
      <c r="X210" s="4">
        <v>0.10780000000000001</v>
      </c>
      <c r="Y210" s="4">
        <v>14.8809</v>
      </c>
      <c r="Z210" s="4">
        <v>22.915900000000001</v>
      </c>
      <c r="AA210" s="4">
        <v>0.21029999999999999</v>
      </c>
      <c r="AB210" s="4">
        <v>1.34E-2</v>
      </c>
      <c r="AC210" s="4">
        <v>0.1318</v>
      </c>
      <c r="AE210" s="177">
        <f t="shared" ca="1" si="607"/>
        <v>1362.1041457113356</v>
      </c>
      <c r="AF210" s="178">
        <f t="shared" ca="1" si="608"/>
        <v>1088.9541457113355</v>
      </c>
      <c r="AG210" s="178">
        <f t="shared" ca="1" si="609"/>
        <v>1.7444648587398732</v>
      </c>
      <c r="AH210" s="175"/>
      <c r="AI210" s="179">
        <f t="shared" ca="1" si="610"/>
        <v>1397.4014740938705</v>
      </c>
      <c r="AJ210" s="179">
        <f t="shared" ca="1" si="611"/>
        <v>0.94301100837842977</v>
      </c>
      <c r="AK210" s="179"/>
      <c r="AL210" s="179">
        <f t="shared" si="612"/>
        <v>1380.302877365812</v>
      </c>
      <c r="AM210" s="179">
        <f t="shared" si="613"/>
        <v>0.13452458124031486</v>
      </c>
      <c r="AN210" s="180"/>
      <c r="AO210" s="179">
        <f t="shared" ca="1" si="614"/>
        <v>1349.5473893603637</v>
      </c>
      <c r="AP210" s="179">
        <f t="shared" ca="1" si="615"/>
        <v>1076.3973893603638</v>
      </c>
      <c r="AQ210" s="179">
        <f t="shared" ca="1" si="616"/>
        <v>-0.78550442837760048</v>
      </c>
      <c r="AR210" s="179"/>
      <c r="AS210" s="179">
        <f t="shared" ca="1" si="617"/>
        <v>1367.8123765827884</v>
      </c>
      <c r="AT210" s="179">
        <f t="shared" ca="1" si="618"/>
        <v>1094.6623765827885</v>
      </c>
      <c r="AU210" s="181">
        <f t="shared" ca="1" si="619"/>
        <v>-0.12576320582723621</v>
      </c>
      <c r="AV210" s="80"/>
      <c r="AW210" s="181">
        <f t="shared" si="620"/>
        <v>1386.7109706869448</v>
      </c>
      <c r="AX210" s="181">
        <f t="shared" si="621"/>
        <v>1113.560970686945</v>
      </c>
      <c r="AY210" s="181">
        <f t="shared" ca="1" si="622"/>
        <v>1397.4014740938705</v>
      </c>
      <c r="AZ210" s="181">
        <f t="shared" ca="1" si="623"/>
        <v>1124.2514740938705</v>
      </c>
      <c r="BA210" s="181">
        <f t="shared" ca="1" si="624"/>
        <v>0.94301100837842977</v>
      </c>
      <c r="BB210" s="181"/>
      <c r="BC210" s="181">
        <f t="shared" si="625"/>
        <v>1380.302877365812</v>
      </c>
      <c r="BD210" s="181">
        <f t="shared" si="626"/>
        <v>0.13452458124031486</v>
      </c>
      <c r="BE210" s="181">
        <f t="shared" si="627"/>
        <v>1107.1528773658119</v>
      </c>
      <c r="BF210" s="181"/>
      <c r="BG210" s="181">
        <f t="shared" ca="1" si="628"/>
        <v>1.6165635910113196</v>
      </c>
      <c r="BH210" s="181">
        <f t="shared" ca="1" si="629"/>
        <v>3.83565601093686</v>
      </c>
      <c r="BI210" s="181">
        <f t="shared" ca="1" si="630"/>
        <v>1084.7772434298618</v>
      </c>
      <c r="BJ210" s="181">
        <f t="shared" ca="1" si="631"/>
        <v>1103.8862835174423</v>
      </c>
      <c r="BK210" s="181">
        <f t="shared" ca="1" si="632"/>
        <v>1103.8862835174423</v>
      </c>
      <c r="BL210" s="181"/>
      <c r="BM210" s="181">
        <f t="shared" si="633"/>
        <v>1113.7840777179877</v>
      </c>
      <c r="BN210" s="180"/>
      <c r="BO210" s="182">
        <f t="shared" ca="1" si="634"/>
        <v>0.89302086713507367</v>
      </c>
      <c r="BP210" s="182">
        <f t="shared" ca="1" si="635"/>
        <v>0.86141801184793676</v>
      </c>
      <c r="BQ210" s="182">
        <f t="shared" ca="1" si="636"/>
        <v>5.6037399594911746E-2</v>
      </c>
      <c r="BR210" s="182">
        <f t="shared" ca="1" si="637"/>
        <v>9.4220386502977312E-3</v>
      </c>
      <c r="BS210" s="182">
        <f t="shared" ca="1" si="638"/>
        <v>1.7715970650723802E-2</v>
      </c>
      <c r="BT210" s="182">
        <f t="shared" ca="1" si="639"/>
        <v>8.8205299021757042E-2</v>
      </c>
      <c r="BU210" s="182">
        <f t="shared" si="640"/>
        <v>0.32699407506955769</v>
      </c>
      <c r="BV210" s="181">
        <f t="shared" ca="1" si="641"/>
        <v>1.3597927948351849</v>
      </c>
      <c r="BW210" s="180"/>
      <c r="BX210" s="182">
        <f t="shared" si="642"/>
        <v>0.84752447630879213</v>
      </c>
      <c r="BY210" s="182">
        <f t="shared" si="643"/>
        <v>8.6777697691290179E-2</v>
      </c>
      <c r="BZ210" s="182">
        <f t="shared" si="644"/>
        <v>1.9754249627138069E-2</v>
      </c>
      <c r="CA210" s="182">
        <f t="shared" si="645"/>
        <v>1.5302670307504231E-2</v>
      </c>
      <c r="CB210" s="182">
        <f t="shared" si="646"/>
        <v>5.225645813396021E-2</v>
      </c>
      <c r="CC210" s="182">
        <f t="shared" si="647"/>
        <v>1.9553242329504237E-3</v>
      </c>
      <c r="CD210" s="182">
        <f t="shared" si="648"/>
        <v>1.0235708763016353</v>
      </c>
      <c r="CE210" s="182">
        <f t="shared" si="649"/>
        <v>0.21645720957915457</v>
      </c>
      <c r="CF210" s="180"/>
      <c r="CG210" s="181">
        <f t="shared" ca="1" si="650"/>
        <v>-0.43693613738150816</v>
      </c>
      <c r="CH210" s="181">
        <f t="shared" ca="1" si="651"/>
        <v>-0.14368343151495466</v>
      </c>
      <c r="CI210" s="181">
        <f t="shared" ca="1" si="652"/>
        <v>4.2470709242177644</v>
      </c>
      <c r="CJ210" s="181">
        <f t="shared" ca="1" si="653"/>
        <v>1120.5685905754549</v>
      </c>
      <c r="CK210" s="183">
        <f t="shared" ca="1" si="654"/>
        <v>0.26259551563247269</v>
      </c>
      <c r="CL210" s="79"/>
      <c r="CM210" s="181">
        <f t="shared" si="655"/>
        <v>-1.2471846716529438</v>
      </c>
      <c r="CN210" s="181">
        <f t="shared" si="656"/>
        <v>-1.6345700632180742</v>
      </c>
      <c r="CO210" s="181">
        <f t="shared" ca="1" si="657"/>
        <v>759.27883242463656</v>
      </c>
      <c r="CP210" s="184"/>
      <c r="CQ210" s="80">
        <f t="shared" si="658"/>
        <v>0.83136849370042654</v>
      </c>
      <c r="CR210" s="80">
        <f t="shared" si="659"/>
        <v>2.0967836195880014E-2</v>
      </c>
      <c r="CS210" s="80">
        <f t="shared" si="660"/>
        <v>0.34008304356671959</v>
      </c>
      <c r="CT210" s="80">
        <f t="shared" si="661"/>
        <v>0.11723626357445445</v>
      </c>
      <c r="CU210" s="80">
        <f t="shared" si="662"/>
        <v>2.289524560375949E-3</v>
      </c>
      <c r="CV210" s="80">
        <f t="shared" si="663"/>
        <v>0.11207500155572754</v>
      </c>
      <c r="CW210" s="80">
        <f t="shared" si="664"/>
        <v>0.19006521112644345</v>
      </c>
      <c r="CX210" s="80">
        <f t="shared" si="665"/>
        <v>0.12381667416981995</v>
      </c>
      <c r="CY210" s="80">
        <f t="shared" si="666"/>
        <v>4.3105107568704851E-2</v>
      </c>
      <c r="CZ210" s="80">
        <f t="shared" si="667"/>
        <v>7.7467715185910039E-3</v>
      </c>
      <c r="DA210" s="80">
        <f t="shared" si="668"/>
        <v>1.153327131946567E-2</v>
      </c>
      <c r="DB210" s="80">
        <f t="shared" si="669"/>
        <v>1.8002871988566087</v>
      </c>
      <c r="DC210" s="80"/>
      <c r="DD210" s="80">
        <f t="shared" si="670"/>
        <v>0.4617977032933645</v>
      </c>
      <c r="DE210" s="80">
        <f t="shared" si="671"/>
        <v>1.1646939560086314E-2</v>
      </c>
      <c r="DF210" s="80">
        <f t="shared" si="672"/>
        <v>0.18890488350009477</v>
      </c>
      <c r="DG210" s="80">
        <f t="shared" si="673"/>
        <v>6.5120867186587272E-2</v>
      </c>
      <c r="DH210" s="80">
        <f t="shared" si="674"/>
        <v>1.271755174302224E-3</v>
      </c>
      <c r="DI210" s="80">
        <f t="shared" si="675"/>
        <v>6.225395682805953E-2</v>
      </c>
      <c r="DJ210" s="80">
        <f t="shared" si="676"/>
        <v>0.10557493895816007</v>
      </c>
      <c r="DK210" s="80">
        <f t="shared" si="677"/>
        <v>6.8776067645461181E-2</v>
      </c>
      <c r="DL210" s="80">
        <f t="shared" si="678"/>
        <v>2.3943461685491958E-2</v>
      </c>
      <c r="DM210" s="80">
        <f t="shared" si="679"/>
        <v>4.3030753779236463E-3</v>
      </c>
      <c r="DN210" s="80">
        <f t="shared" si="680"/>
        <v>6.4063507904686739E-3</v>
      </c>
      <c r="DO210" s="80">
        <f t="shared" si="681"/>
        <v>1.0000000000000002</v>
      </c>
      <c r="DP210" s="80">
        <f t="shared" si="682"/>
        <v>48.874616557586734</v>
      </c>
      <c r="DQ210" s="80">
        <f t="shared" si="683"/>
        <v>0.83181962675773879</v>
      </c>
      <c r="DR210" s="80">
        <f t="shared" si="684"/>
        <v>1.1022949768899884E-2</v>
      </c>
      <c r="DS210" s="80">
        <f t="shared" si="685"/>
        <v>3.532723296162258E-2</v>
      </c>
      <c r="DT210" s="80">
        <f t="shared" si="686"/>
        <v>8.3599178246926781E-2</v>
      </c>
      <c r="DU210" s="80">
        <f t="shared" si="687"/>
        <v>1.5196475770925112E-3</v>
      </c>
      <c r="DV210" s="80">
        <f t="shared" si="688"/>
        <v>0.36921279066305418</v>
      </c>
      <c r="DW210" s="80">
        <f t="shared" si="689"/>
        <v>0.40864769051346894</v>
      </c>
      <c r="DX210" s="80">
        <f t="shared" si="690"/>
        <v>3.3930902290940945E-3</v>
      </c>
      <c r="DY210" s="80">
        <f t="shared" si="691"/>
        <v>1.4225657140430593E-4</v>
      </c>
      <c r="DZ210" s="80">
        <f t="shared" si="692"/>
        <v>8.6711553163129563E-4</v>
      </c>
      <c r="EA210" s="80">
        <f t="shared" si="693"/>
        <v>1.7455515788209333</v>
      </c>
      <c r="EB210" s="80"/>
      <c r="EC210" s="80">
        <f t="shared" si="694"/>
        <v>1.6636392535154776</v>
      </c>
      <c r="ED210" s="80">
        <f t="shared" si="695"/>
        <v>2.2045899537799767E-2</v>
      </c>
      <c r="EE210" s="80">
        <f t="shared" si="696"/>
        <v>0.10598169888486775</v>
      </c>
      <c r="EF210" s="80">
        <f t="shared" si="697"/>
        <v>8.3599178246926781E-2</v>
      </c>
      <c r="EG210" s="80">
        <f t="shared" si="698"/>
        <v>1.5196475770925112E-3</v>
      </c>
      <c r="EH210" s="80">
        <f t="shared" si="699"/>
        <v>0.36921279066305418</v>
      </c>
      <c r="EI210" s="80">
        <f t="shared" si="700"/>
        <v>0.40864769051346894</v>
      </c>
      <c r="EJ210" s="80">
        <f t="shared" si="701"/>
        <v>3.3930902290940945E-3</v>
      </c>
      <c r="EK210" s="80">
        <f t="shared" si="702"/>
        <v>1.4225657140430593E-4</v>
      </c>
      <c r="EL210" s="80">
        <f t="shared" si="703"/>
        <v>2.6013465948938868E-3</v>
      </c>
      <c r="EM210" s="80">
        <f t="shared" si="704"/>
        <v>2.6607828523340795</v>
      </c>
      <c r="EN210" s="80">
        <f t="shared" si="705"/>
        <v>2.2549754463190066</v>
      </c>
      <c r="EO210" s="80"/>
      <c r="EP210" s="80">
        <f t="shared" si="706"/>
        <v>1.8757328341049415</v>
      </c>
      <c r="EQ210" s="80">
        <f t="shared" si="707"/>
        <v>2.4856481074877007E-2</v>
      </c>
      <c r="ER210" s="80">
        <f t="shared" si="708"/>
        <v>0.12426716589505848</v>
      </c>
      <c r="ES210" s="80">
        <f t="shared" si="709"/>
        <v>3.50569199346423E-2</v>
      </c>
      <c r="ET210" s="80">
        <f t="shared" si="710"/>
        <v>0.15932408582970078</v>
      </c>
      <c r="EU210" s="80">
        <f t="shared" si="711"/>
        <v>0.18851409427926591</v>
      </c>
      <c r="EV210" s="80">
        <f t="shared" si="712"/>
        <v>3.4267679734017826E-3</v>
      </c>
      <c r="EW210" s="80">
        <f t="shared" si="713"/>
        <v>0.83256577741210658</v>
      </c>
      <c r="EX210" s="80">
        <f t="shared" si="714"/>
        <v>0.92149050830284085</v>
      </c>
      <c r="EY210" s="80">
        <f t="shared" si="715"/>
        <v>1.5302670307504231E-2</v>
      </c>
      <c r="EZ210" s="80">
        <f t="shared" si="716"/>
        <v>6.4157015118847282E-4</v>
      </c>
      <c r="FA210" s="80">
        <f t="shared" si="717"/>
        <v>3.9106484659008475E-3</v>
      </c>
      <c r="FB210" s="80">
        <f t="shared" si="718"/>
        <v>4.0257654379017271</v>
      </c>
      <c r="FC210" s="80">
        <f t="shared" si="719"/>
        <v>5.0889305652265557E-2</v>
      </c>
      <c r="FD210" s="80">
        <f t="shared" si="720"/>
        <v>7.6801606946547807E-2</v>
      </c>
      <c r="FE210" s="80">
        <f t="shared" si="721"/>
        <v>1.5302670307504231E-2</v>
      </c>
      <c r="FF210" s="80">
        <f t="shared" si="722"/>
        <v>1.9754249627138069E-2</v>
      </c>
      <c r="FG210" s="80">
        <f t="shared" si="723"/>
        <v>5.225645813396021E-2</v>
      </c>
      <c r="FH210" s="80">
        <f t="shared" si="724"/>
        <v>1.9553242329504237E-3</v>
      </c>
      <c r="FI210" s="184">
        <f t="shared" si="725"/>
        <v>0.84752447630879213</v>
      </c>
      <c r="FJ210" s="80">
        <f t="shared" si="726"/>
        <v>8.6777697691290179E-2</v>
      </c>
      <c r="FK210" s="80">
        <f t="shared" si="727"/>
        <v>1.0235708763016351</v>
      </c>
      <c r="FL210" s="80">
        <f t="shared" si="728"/>
        <v>0.84752447630879213</v>
      </c>
      <c r="FM210" s="80">
        <f t="shared" si="729"/>
        <v>1.7089398760510541</v>
      </c>
      <c r="FN210" s="80">
        <f t="shared" si="730"/>
        <v>-3.9798367007307927</v>
      </c>
      <c r="FO210" s="80">
        <f t="shared" si="731"/>
        <v>-3.9798367007307927</v>
      </c>
      <c r="FP210" s="80">
        <f t="shared" si="732"/>
        <v>0.48874616557586731</v>
      </c>
      <c r="FQ210" s="185">
        <f t="shared" ca="1" si="733"/>
        <v>1397.4014740938705</v>
      </c>
      <c r="FR210" s="185">
        <f t="shared" ca="1" si="734"/>
        <v>0.94301100837842977</v>
      </c>
      <c r="FS210" s="80">
        <f t="shared" ca="1" si="735"/>
        <v>0.13974014740938706</v>
      </c>
      <c r="FT210" s="184">
        <f t="shared" ca="1" si="736"/>
        <v>-0.395189212485339</v>
      </c>
      <c r="FU210" s="184">
        <f t="shared" ca="1" si="737"/>
        <v>5.681929394577641</v>
      </c>
      <c r="FV210" s="80">
        <f t="shared" si="738"/>
        <v>172.14811828297354</v>
      </c>
      <c r="FW210" s="80">
        <f t="shared" si="739"/>
        <v>5.6960062452389812E-2</v>
      </c>
      <c r="FX210" s="184">
        <f t="shared" si="740"/>
        <v>81.537771970080954</v>
      </c>
      <c r="FY210" s="184">
        <f t="shared" si="741"/>
        <v>312.92840578959078</v>
      </c>
      <c r="FZ210" s="184">
        <f t="shared" si="742"/>
        <v>1.6611494615586205E-3</v>
      </c>
      <c r="GA210" s="184">
        <f t="shared" si="743"/>
        <v>0.21645720957915457</v>
      </c>
      <c r="GB210" s="80">
        <f t="shared" si="744"/>
        <v>0.94021994658374686</v>
      </c>
      <c r="GC210" s="80">
        <f t="shared" si="745"/>
        <v>0.11471335512768571</v>
      </c>
      <c r="GD210" s="80">
        <f t="shared" si="746"/>
        <v>0.13101091260569167</v>
      </c>
      <c r="GE210" s="80">
        <f t="shared" si="747"/>
        <v>0.94008659899048064</v>
      </c>
      <c r="GF210" s="80">
        <f t="shared" si="748"/>
        <v>3.0103967048626279E-2</v>
      </c>
      <c r="GG210" s="80">
        <f t="shared" si="749"/>
        <v>0.13762478862700034</v>
      </c>
      <c r="GH210" s="80">
        <f t="shared" si="750"/>
        <v>0.86898908739430836</v>
      </c>
      <c r="GI210" s="80">
        <f t="shared" si="751"/>
        <v>0.29864820499260042</v>
      </c>
      <c r="GJ210" s="80">
        <f t="shared" si="752"/>
        <v>-8.2272172155226277E-3</v>
      </c>
      <c r="GK210" s="80">
        <f t="shared" si="753"/>
        <v>1.9358751428729341E-2</v>
      </c>
      <c r="GL210" s="80">
        <f t="shared" si="754"/>
        <v>1.9358751428729341E-2</v>
      </c>
      <c r="GM210" s="80">
        <f t="shared" si="755"/>
        <v>0.118266037198271</v>
      </c>
      <c r="GN210" s="80">
        <f t="shared" si="756"/>
        <v>4.0421301987523806E-2</v>
      </c>
      <c r="GO210" s="80">
        <f t="shared" si="757"/>
        <v>0.79214447542458277</v>
      </c>
      <c r="GP210" s="80">
        <f t="shared" si="758"/>
        <v>0.92149050830284085</v>
      </c>
      <c r="GQ210" s="80">
        <f t="shared" si="759"/>
        <v>1.5302670307504231E-2</v>
      </c>
      <c r="GR210" s="80">
        <f t="shared" si="760"/>
        <v>440.59978727309772</v>
      </c>
      <c r="GS210" s="80">
        <f t="shared" si="761"/>
        <v>11.832827188531407</v>
      </c>
      <c r="GT210" s="80">
        <f t="shared" si="762"/>
        <v>2.1898175717036419</v>
      </c>
      <c r="GU210" s="80">
        <f t="shared" si="763"/>
        <v>9.0056247636312267E-6</v>
      </c>
      <c r="GV210" s="80">
        <f t="shared" si="764"/>
        <v>1835.4882091521936</v>
      </c>
      <c r="GW210" s="80">
        <f t="shared" si="765"/>
        <v>-7.989451991209838E-3</v>
      </c>
      <c r="GX210" s="184">
        <f t="shared" ca="1" si="766"/>
        <v>17.221695924217766</v>
      </c>
      <c r="GY210" s="81" t="e">
        <f>#REF!</f>
        <v>#REF!</v>
      </c>
      <c r="GZ210" s="81" t="e">
        <f>#REF!</f>
        <v>#REF!</v>
      </c>
      <c r="HA210" s="81">
        <f t="shared" si="767"/>
        <v>5.8671749896227876</v>
      </c>
      <c r="HB210" s="81">
        <f t="shared" si="768"/>
        <v>4.7595286485956976</v>
      </c>
      <c r="HC210" s="81" t="e">
        <f t="shared" si="769"/>
        <v>#REF!</v>
      </c>
      <c r="HD210" s="80">
        <f t="shared" si="770"/>
        <v>440.59978727309772</v>
      </c>
      <c r="HE210" s="80">
        <f t="shared" si="771"/>
        <v>11.832827188531407</v>
      </c>
      <c r="HF210" s="81">
        <f t="shared" si="772"/>
        <v>-1.5210545188767526</v>
      </c>
      <c r="HG210" s="81"/>
      <c r="HH210" s="82">
        <f t="shared" si="773"/>
        <v>0.14105155660040211</v>
      </c>
      <c r="HI210" s="82">
        <f t="shared" si="774"/>
        <v>0.83256577741210658</v>
      </c>
      <c r="HJ210" s="82">
        <f t="shared" si="775"/>
        <v>1.5302670307504231E-2</v>
      </c>
      <c r="HK210" s="82">
        <f t="shared" si="776"/>
        <v>0</v>
      </c>
      <c r="HL210" s="82">
        <f t="shared" si="777"/>
        <v>3.5586635344761322E-2</v>
      </c>
      <c r="HM210" s="82">
        <f t="shared" si="778"/>
        <v>0</v>
      </c>
      <c r="HN210" s="82">
        <f t="shared" si="779"/>
        <v>0</v>
      </c>
      <c r="HO210" s="82">
        <f t="shared" si="780"/>
        <v>3.50569199346423E-2</v>
      </c>
      <c r="HP210" s="82">
        <f t="shared" si="781"/>
        <v>8.8680530550297162E-2</v>
      </c>
      <c r="HQ210" s="82">
        <f t="shared" si="782"/>
        <v>0.14487371133697372</v>
      </c>
      <c r="HR210" s="82">
        <f t="shared" si="783"/>
        <v>0.68172663802869993</v>
      </c>
      <c r="HS210" s="82">
        <f t="shared" si="784"/>
        <v>0.11549670437908242</v>
      </c>
      <c r="HT210" s="82">
        <f t="shared" si="785"/>
        <v>5.4049814593122428E-2</v>
      </c>
      <c r="HU210" s="82">
        <f t="shared" si="786"/>
        <v>9.157006796532528E-3</v>
      </c>
      <c r="HV210" s="82">
        <f t="shared" si="787"/>
        <v>1.5302670307504231E-2</v>
      </c>
      <c r="HW210" s="82"/>
      <c r="HX210" s="186">
        <f t="shared" si="788"/>
        <v>-8.7887649364584169E-7</v>
      </c>
      <c r="HY210" s="186">
        <f t="shared" si="789"/>
        <v>1.6639230458525087E-12</v>
      </c>
      <c r="HZ210" s="186">
        <f t="shared" si="790"/>
        <v>2.7281723434905577E-5</v>
      </c>
      <c r="IA210" s="186">
        <f t="shared" si="791"/>
        <v>7.7991823321271998E-9</v>
      </c>
      <c r="IB210" s="82">
        <f t="shared" si="792"/>
        <v>2.1898175717036419</v>
      </c>
      <c r="IC210" s="82" t="e">
        <f t="shared" ca="1" si="793"/>
        <v>#REF!</v>
      </c>
      <c r="ID210" s="82" t="e">
        <f ca="1">ID$8+ID$9*IE210+ID$10*#REF!+ID$11*EW210/(EW210+EU210)</f>
        <v>#REF!</v>
      </c>
      <c r="IE210" s="82" t="e">
        <f t="shared" ca="1" si="794"/>
        <v>#REF!</v>
      </c>
      <c r="IF210" s="82" t="e">
        <f ca="1">IF$8+IF$9*IE210+IF$10*#REF!+IF$11*(EW210/(EW210+EU210))</f>
        <v>#REF!</v>
      </c>
      <c r="IG210" s="82" t="e">
        <f t="shared" ca="1" si="795"/>
        <v>#REF!</v>
      </c>
      <c r="IH210" s="184">
        <f t="shared" si="796"/>
        <v>5.6960062452389812E-2</v>
      </c>
      <c r="II210" s="187">
        <f t="shared" si="797"/>
        <v>-25</v>
      </c>
      <c r="IJ210" s="187"/>
      <c r="IK210" s="82">
        <f t="shared" si="798"/>
        <v>2.0760566508296439</v>
      </c>
      <c r="IL210" s="187">
        <f t="shared" si="799"/>
        <v>1835.4882091521936</v>
      </c>
      <c r="IM210" s="186">
        <f t="shared" si="800"/>
        <v>1.2667500315158364E-5</v>
      </c>
    </row>
    <row r="211" spans="1:247" ht="14" x14ac:dyDescent="0.2">
      <c r="A211" s="189" t="s">
        <v>234</v>
      </c>
      <c r="F211" s="193">
        <v>49.952193986044534</v>
      </c>
      <c r="G211" s="193">
        <v>1.6748855939234604</v>
      </c>
      <c r="H211" s="193">
        <v>17.337603602553148</v>
      </c>
      <c r="I211" s="193">
        <v>8.4230034872756843</v>
      </c>
      <c r="J211" s="193">
        <v>0.16241314850166888</v>
      </c>
      <c r="K211" s="193">
        <v>4.5171156927026654</v>
      </c>
      <c r="L211" s="193">
        <v>10.658362870422019</v>
      </c>
      <c r="M211" s="193">
        <v>3.8370106333519272</v>
      </c>
      <c r="N211" s="193">
        <v>2.0301643562708609</v>
      </c>
      <c r="O211" s="193">
        <v>0.58874766331854955</v>
      </c>
      <c r="P211" s="193">
        <v>0.81849896563549951</v>
      </c>
      <c r="Q211" s="194">
        <v>1.5</v>
      </c>
      <c r="R211" s="176">
        <f t="shared" ca="1" si="606"/>
        <v>2.8379747256426797</v>
      </c>
      <c r="T211" s="4">
        <v>49.279499999999999</v>
      </c>
      <c r="U211" s="4">
        <v>1.0684</v>
      </c>
      <c r="V211" s="4">
        <v>3.7263000000000002</v>
      </c>
      <c r="W211" s="4">
        <v>6.7210000000000001</v>
      </c>
      <c r="X211" s="4">
        <v>0.1389</v>
      </c>
      <c r="Y211" s="4">
        <v>14.7837</v>
      </c>
      <c r="Z211" s="4">
        <v>22.286100000000001</v>
      </c>
      <c r="AA211" s="4">
        <v>0.20319999999999999</v>
      </c>
      <c r="AB211" s="4">
        <v>3.4700000000000002E-2</v>
      </c>
      <c r="AC211" s="4">
        <v>5.16E-2</v>
      </c>
      <c r="AE211" s="177">
        <f t="shared" ca="1" si="607"/>
        <v>1369.9890933087943</v>
      </c>
      <c r="AF211" s="178">
        <f t="shared" ca="1" si="608"/>
        <v>1096.8390933087944</v>
      </c>
      <c r="AG211" s="178">
        <f t="shared" ca="1" si="609"/>
        <v>1.7587471303711291</v>
      </c>
      <c r="AH211" s="175"/>
      <c r="AI211" s="179">
        <f t="shared" ca="1" si="610"/>
        <v>1396.7141203463786</v>
      </c>
      <c r="AJ211" s="179">
        <f t="shared" ca="1" si="611"/>
        <v>0.78127955068995103</v>
      </c>
      <c r="AK211" s="179"/>
      <c r="AL211" s="179">
        <f t="shared" si="612"/>
        <v>1381.4304882068257</v>
      </c>
      <c r="AM211" s="179">
        <f t="shared" si="613"/>
        <v>2.6831492341885532E-2</v>
      </c>
      <c r="AN211" s="180"/>
      <c r="AO211" s="179">
        <f t="shared" ca="1" si="614"/>
        <v>1358.0891719256913</v>
      </c>
      <c r="AP211" s="179">
        <f t="shared" ca="1" si="615"/>
        <v>1084.9391719256914</v>
      </c>
      <c r="AQ211" s="179">
        <f t="shared" ca="1" si="616"/>
        <v>-0.61008852734950825</v>
      </c>
      <c r="AR211" s="179"/>
      <c r="AS211" s="179">
        <f t="shared" ca="1" si="617"/>
        <v>1366.137907946915</v>
      </c>
      <c r="AT211" s="179">
        <f t="shared" ca="1" si="618"/>
        <v>1092.9879079469151</v>
      </c>
      <c r="AU211" s="181">
        <f t="shared" ca="1" si="619"/>
        <v>-0.32015275199197024</v>
      </c>
      <c r="AV211" s="80"/>
      <c r="AW211" s="181">
        <f t="shared" si="620"/>
        <v>1386.6212739223461</v>
      </c>
      <c r="AX211" s="181">
        <f t="shared" si="621"/>
        <v>1113.471273922346</v>
      </c>
      <c r="AY211" s="181">
        <f t="shared" ca="1" si="622"/>
        <v>1396.7141203463786</v>
      </c>
      <c r="AZ211" s="181">
        <f t="shared" ca="1" si="623"/>
        <v>1123.5641203463788</v>
      </c>
      <c r="BA211" s="181">
        <f t="shared" ca="1" si="624"/>
        <v>0.78127955068995103</v>
      </c>
      <c r="BB211" s="181"/>
      <c r="BC211" s="181">
        <f t="shared" si="625"/>
        <v>1381.4304882068257</v>
      </c>
      <c r="BD211" s="181">
        <f t="shared" si="626"/>
        <v>2.6831492341885532E-2</v>
      </c>
      <c r="BE211" s="181">
        <f t="shared" si="627"/>
        <v>1108.2804882068258</v>
      </c>
      <c r="BF211" s="181"/>
      <c r="BG211" s="181">
        <f t="shared" ca="1" si="628"/>
        <v>1.5292517414624371</v>
      </c>
      <c r="BH211" s="181">
        <f t="shared" ca="1" si="629"/>
        <v>3.3280687404285412</v>
      </c>
      <c r="BI211" s="181">
        <f t="shared" ca="1" si="630"/>
        <v>1091.7580072700021</v>
      </c>
      <c r="BJ211" s="181">
        <f t="shared" ca="1" si="631"/>
        <v>1102.4886098991301</v>
      </c>
      <c r="BK211" s="181">
        <f t="shared" ca="1" si="632"/>
        <v>1102.4886098991301</v>
      </c>
      <c r="BL211" s="181"/>
      <c r="BM211" s="181">
        <f t="shared" si="633"/>
        <v>1113.2477487414426</v>
      </c>
      <c r="BN211" s="180"/>
      <c r="BO211" s="182">
        <f t="shared" ca="1" si="634"/>
        <v>0.85890749056929128</v>
      </c>
      <c r="BP211" s="182">
        <f t="shared" ca="1" si="635"/>
        <v>0.85087417598664961</v>
      </c>
      <c r="BQ211" s="182">
        <f t="shared" ca="1" si="636"/>
        <v>6.2856840084283591E-2</v>
      </c>
      <c r="BR211" s="182">
        <f t="shared" ca="1" si="637"/>
        <v>1.0685945197346874E-2</v>
      </c>
      <c r="BS211" s="182">
        <f t="shared" ca="1" si="638"/>
        <v>1.7715467509629181E-2</v>
      </c>
      <c r="BT211" s="182">
        <f t="shared" ca="1" si="639"/>
        <v>8.3091400359759759E-2</v>
      </c>
      <c r="BU211" s="182">
        <f t="shared" si="640"/>
        <v>0.32699407506955769</v>
      </c>
      <c r="BV211" s="181">
        <f t="shared" ca="1" si="641"/>
        <v>1.3522179042072267</v>
      </c>
      <c r="BW211" s="180"/>
      <c r="BX211" s="182">
        <f t="shared" si="642"/>
        <v>0.82648825345971944</v>
      </c>
      <c r="BY211" s="182">
        <f t="shared" si="643"/>
        <v>0.10965610273486498</v>
      </c>
      <c r="BZ211" s="182">
        <f t="shared" si="644"/>
        <v>1.4389161180519269E-2</v>
      </c>
      <c r="CA211" s="182">
        <f t="shared" si="645"/>
        <v>1.4896096143175922E-2</v>
      </c>
      <c r="CB211" s="182">
        <f t="shared" si="646"/>
        <v>6.1187308524642318E-2</v>
      </c>
      <c r="CC211" s="182">
        <f t="shared" si="647"/>
        <v>7.7121219476462594E-4</v>
      </c>
      <c r="CD211" s="182">
        <f t="shared" si="648"/>
        <v>1.0273881342376865</v>
      </c>
      <c r="CE211" s="182">
        <f t="shared" si="649"/>
        <v>0.24380633599586143</v>
      </c>
      <c r="CF211" s="180"/>
      <c r="CG211" s="181">
        <f t="shared" ca="1" si="650"/>
        <v>-0.41600389871064181</v>
      </c>
      <c r="CH211" s="181">
        <f t="shared" ca="1" si="651"/>
        <v>-0.59652625189007225</v>
      </c>
      <c r="CI211" s="181">
        <f t="shared" ca="1" si="652"/>
        <v>4.715618001121201</v>
      </c>
      <c r="CJ211" s="181">
        <f t="shared" ca="1" si="653"/>
        <v>1120.9561221432386</v>
      </c>
      <c r="CK211" s="183">
        <f t="shared" ca="1" si="654"/>
        <v>0.26243659389070156</v>
      </c>
      <c r="CL211" s="79"/>
      <c r="CM211" s="181">
        <f t="shared" si="655"/>
        <v>-1.5283059733790862</v>
      </c>
      <c r="CN211" s="181">
        <f t="shared" si="656"/>
        <v>-1.946154173826937</v>
      </c>
      <c r="CO211" s="181">
        <f t="shared" ca="1" si="657"/>
        <v>816.85416936805689</v>
      </c>
      <c r="CP211" s="184"/>
      <c r="CQ211" s="80">
        <f t="shared" si="658"/>
        <v>0.83136849370042654</v>
      </c>
      <c r="CR211" s="80">
        <f t="shared" si="659"/>
        <v>2.0967836195880014E-2</v>
      </c>
      <c r="CS211" s="80">
        <f t="shared" si="660"/>
        <v>0.34008304356671959</v>
      </c>
      <c r="CT211" s="80">
        <f t="shared" si="661"/>
        <v>0.11723626357445445</v>
      </c>
      <c r="CU211" s="80">
        <f t="shared" si="662"/>
        <v>2.289524560375949E-3</v>
      </c>
      <c r="CV211" s="80">
        <f t="shared" si="663"/>
        <v>0.11207500155572754</v>
      </c>
      <c r="CW211" s="80">
        <f t="shared" si="664"/>
        <v>0.19006521112644345</v>
      </c>
      <c r="CX211" s="80">
        <f t="shared" si="665"/>
        <v>0.12381667416981995</v>
      </c>
      <c r="CY211" s="80">
        <f t="shared" si="666"/>
        <v>4.3105107568704851E-2</v>
      </c>
      <c r="CZ211" s="80">
        <f t="shared" si="667"/>
        <v>7.7467715185910039E-3</v>
      </c>
      <c r="DA211" s="80">
        <f t="shared" si="668"/>
        <v>1.153327131946567E-2</v>
      </c>
      <c r="DB211" s="80">
        <f t="shared" si="669"/>
        <v>1.8002871988566087</v>
      </c>
      <c r="DC211" s="80"/>
      <c r="DD211" s="80">
        <f t="shared" si="670"/>
        <v>0.4617977032933645</v>
      </c>
      <c r="DE211" s="80">
        <f t="shared" si="671"/>
        <v>1.1646939560086314E-2</v>
      </c>
      <c r="DF211" s="80">
        <f t="shared" si="672"/>
        <v>0.18890488350009477</v>
      </c>
      <c r="DG211" s="80">
        <f t="shared" si="673"/>
        <v>6.5120867186587272E-2</v>
      </c>
      <c r="DH211" s="80">
        <f t="shared" si="674"/>
        <v>1.271755174302224E-3</v>
      </c>
      <c r="DI211" s="80">
        <f t="shared" si="675"/>
        <v>6.225395682805953E-2</v>
      </c>
      <c r="DJ211" s="80">
        <f t="shared" si="676"/>
        <v>0.10557493895816007</v>
      </c>
      <c r="DK211" s="80">
        <f t="shared" si="677"/>
        <v>6.8776067645461181E-2</v>
      </c>
      <c r="DL211" s="80">
        <f t="shared" si="678"/>
        <v>2.3943461685491958E-2</v>
      </c>
      <c r="DM211" s="80">
        <f t="shared" si="679"/>
        <v>4.3030753779236463E-3</v>
      </c>
      <c r="DN211" s="80">
        <f t="shared" si="680"/>
        <v>6.4063507904686739E-3</v>
      </c>
      <c r="DO211" s="80">
        <f t="shared" si="681"/>
        <v>1.0000000000000002</v>
      </c>
      <c r="DP211" s="80">
        <f t="shared" si="682"/>
        <v>48.874616557586734</v>
      </c>
      <c r="DQ211" s="80">
        <f t="shared" si="683"/>
        <v>0.82017265741633005</v>
      </c>
      <c r="DR211" s="80">
        <f t="shared" si="684"/>
        <v>1.3375263524239223E-2</v>
      </c>
      <c r="DS211" s="80">
        <f t="shared" si="685"/>
        <v>3.6546326536616942E-2</v>
      </c>
      <c r="DT211" s="80">
        <f t="shared" si="686"/>
        <v>9.3546788704792438E-2</v>
      </c>
      <c r="DU211" s="80">
        <f t="shared" si="687"/>
        <v>1.9580616740088107E-3</v>
      </c>
      <c r="DV211" s="80">
        <f t="shared" si="688"/>
        <v>0.36680114329949087</v>
      </c>
      <c r="DW211" s="80">
        <f t="shared" si="689"/>
        <v>0.39741678465834723</v>
      </c>
      <c r="DX211" s="80">
        <f t="shared" si="690"/>
        <v>3.2785351143695676E-3</v>
      </c>
      <c r="DY211" s="80">
        <f t="shared" si="691"/>
        <v>3.6838082296488175E-4</v>
      </c>
      <c r="DZ211" s="80">
        <f t="shared" si="692"/>
        <v>3.3947770434123565E-4</v>
      </c>
      <c r="EA211" s="80">
        <f t="shared" si="693"/>
        <v>1.7338034194555014</v>
      </c>
      <c r="EB211" s="80"/>
      <c r="EC211" s="80">
        <f t="shared" si="694"/>
        <v>1.6403453148326601</v>
      </c>
      <c r="ED211" s="80">
        <f t="shared" si="695"/>
        <v>2.6750527048478447E-2</v>
      </c>
      <c r="EE211" s="80">
        <f t="shared" si="696"/>
        <v>0.10963897960985083</v>
      </c>
      <c r="EF211" s="80">
        <f t="shared" si="697"/>
        <v>9.3546788704792438E-2</v>
      </c>
      <c r="EG211" s="80">
        <f t="shared" si="698"/>
        <v>1.9580616740088107E-3</v>
      </c>
      <c r="EH211" s="80">
        <f t="shared" si="699"/>
        <v>0.36680114329949087</v>
      </c>
      <c r="EI211" s="80">
        <f t="shared" si="700"/>
        <v>0.39741678465834723</v>
      </c>
      <c r="EJ211" s="80">
        <f t="shared" si="701"/>
        <v>3.2785351143695676E-3</v>
      </c>
      <c r="EK211" s="80">
        <f t="shared" si="702"/>
        <v>3.6838082296488175E-4</v>
      </c>
      <c r="EL211" s="80">
        <f t="shared" si="703"/>
        <v>1.0184331130237069E-3</v>
      </c>
      <c r="EM211" s="80">
        <f t="shared" si="704"/>
        <v>2.6411229488779875</v>
      </c>
      <c r="EN211" s="80">
        <f t="shared" si="705"/>
        <v>2.2717609577959799</v>
      </c>
      <c r="EO211" s="80"/>
      <c r="EP211" s="80">
        <f t="shared" si="706"/>
        <v>1.8632362217701961</v>
      </c>
      <c r="EQ211" s="80">
        <f t="shared" si="707"/>
        <v>3.0385401474599331E-2</v>
      </c>
      <c r="ER211" s="80">
        <f t="shared" si="708"/>
        <v>0.1367637782298039</v>
      </c>
      <c r="ES211" s="80">
        <f t="shared" si="709"/>
        <v>2.9285257323695191E-2</v>
      </c>
      <c r="ET211" s="80">
        <f t="shared" si="710"/>
        <v>0.16604903555349909</v>
      </c>
      <c r="EU211" s="80">
        <f t="shared" si="711"/>
        <v>0.21251594230673743</v>
      </c>
      <c r="EV211" s="80">
        <f t="shared" si="712"/>
        <v>4.4482480639698556E-3</v>
      </c>
      <c r="EW211" s="80">
        <f t="shared" si="713"/>
        <v>0.83328451662271186</v>
      </c>
      <c r="EX211" s="80">
        <f t="shared" si="714"/>
        <v>0.90283593535964557</v>
      </c>
      <c r="EY211" s="80">
        <f t="shared" si="715"/>
        <v>1.4896096143175922E-2</v>
      </c>
      <c r="EZ211" s="80">
        <f t="shared" si="716"/>
        <v>1.673746342424742E-3</v>
      </c>
      <c r="FA211" s="80">
        <f t="shared" si="717"/>
        <v>1.5424243895292519E-3</v>
      </c>
      <c r="FB211" s="80">
        <f t="shared" si="718"/>
        <v>4.0308675680264887</v>
      </c>
      <c r="FC211" s="80">
        <f t="shared" si="719"/>
        <v>6.006138971055671E-2</v>
      </c>
      <c r="FD211" s="80">
        <f t="shared" si="720"/>
        <v>9.1893571313537592E-2</v>
      </c>
      <c r="FE211" s="80">
        <f t="shared" si="721"/>
        <v>1.4896096143175922E-2</v>
      </c>
      <c r="FF211" s="80">
        <f t="shared" si="722"/>
        <v>1.4389161180519269E-2</v>
      </c>
      <c r="FG211" s="80">
        <f t="shared" si="723"/>
        <v>6.1187308524642318E-2</v>
      </c>
      <c r="FH211" s="80">
        <f t="shared" si="724"/>
        <v>7.7121219476462594E-4</v>
      </c>
      <c r="FI211" s="184">
        <f t="shared" si="725"/>
        <v>0.82648825345971944</v>
      </c>
      <c r="FJ211" s="80">
        <f t="shared" si="726"/>
        <v>0.10965610273486498</v>
      </c>
      <c r="FK211" s="80">
        <f t="shared" si="727"/>
        <v>1.0273881342376865</v>
      </c>
      <c r="FL211" s="80">
        <f t="shared" si="728"/>
        <v>0.82648825345971944</v>
      </c>
      <c r="FM211" s="80">
        <f t="shared" si="729"/>
        <v>1.6820117077877199</v>
      </c>
      <c r="FN211" s="80">
        <f t="shared" si="730"/>
        <v>-3.9816308543263612</v>
      </c>
      <c r="FO211" s="80">
        <f t="shared" si="731"/>
        <v>-3.9816308543263612</v>
      </c>
      <c r="FP211" s="80">
        <f t="shared" si="732"/>
        <v>0.48874616557586731</v>
      </c>
      <c r="FQ211" s="185">
        <f t="shared" ca="1" si="733"/>
        <v>1396.7141203463786</v>
      </c>
      <c r="FR211" s="185">
        <f t="shared" ca="1" si="734"/>
        <v>0.78127955068995103</v>
      </c>
      <c r="FS211" s="80">
        <f t="shared" ca="1" si="735"/>
        <v>0.13967141203463787</v>
      </c>
      <c r="FT211" s="184">
        <f t="shared" ca="1" si="736"/>
        <v>-0.2903894798104325</v>
      </c>
      <c r="FU211" s="184">
        <f t="shared" ca="1" si="737"/>
        <v>5.684346515649632</v>
      </c>
      <c r="FV211" s="80">
        <f t="shared" si="738"/>
        <v>171.73470046178434</v>
      </c>
      <c r="FW211" s="80">
        <f t="shared" si="739"/>
        <v>7.3173053694632895E-2</v>
      </c>
      <c r="FX211" s="184">
        <f t="shared" si="740"/>
        <v>79.679111775846522</v>
      </c>
      <c r="FY211" s="184">
        <f t="shared" si="741"/>
        <v>312.68732097467739</v>
      </c>
      <c r="FZ211" s="184">
        <f t="shared" si="742"/>
        <v>1.6611494615586205E-3</v>
      </c>
      <c r="GA211" s="184">
        <f t="shared" si="743"/>
        <v>0.24380633599586143</v>
      </c>
      <c r="GB211" s="80">
        <f t="shared" si="744"/>
        <v>0.92218027956679127</v>
      </c>
      <c r="GC211" s="80">
        <f t="shared" si="745"/>
        <v>0.12127447289838048</v>
      </c>
      <c r="GD211" s="80">
        <f t="shared" si="746"/>
        <v>0.13053334408125372</v>
      </c>
      <c r="GE211" s="80">
        <f t="shared" si="747"/>
        <v>0.94032934120170553</v>
      </c>
      <c r="GF211" s="80">
        <f t="shared" si="748"/>
        <v>4.5409728017187012E-2</v>
      </c>
      <c r="GG211" s="80">
        <f t="shared" si="749"/>
        <v>0.15245455259618071</v>
      </c>
      <c r="GH211" s="80">
        <f t="shared" si="750"/>
        <v>0.86946665591874628</v>
      </c>
      <c r="GI211" s="80">
        <f t="shared" si="751"/>
        <v>0.32888761921166809</v>
      </c>
      <c r="GJ211" s="80">
        <f t="shared" si="752"/>
        <v>-1.1863970661804699E-2</v>
      </c>
      <c r="GK211" s="80">
        <f t="shared" si="753"/>
        <v>2.5071959864266434E-2</v>
      </c>
      <c r="GL211" s="80">
        <f t="shared" si="754"/>
        <v>2.5071959864266434E-2</v>
      </c>
      <c r="GM211" s="80">
        <f t="shared" si="755"/>
        <v>0.12738259273191427</v>
      </c>
      <c r="GN211" s="80">
        <f t="shared" si="756"/>
        <v>5.2747760568942294E-2</v>
      </c>
      <c r="GO211" s="80">
        <f t="shared" si="757"/>
        <v>0.7805367560537696</v>
      </c>
      <c r="GP211" s="80">
        <f t="shared" si="758"/>
        <v>0.90283593535964557</v>
      </c>
      <c r="GQ211" s="80">
        <f t="shared" si="759"/>
        <v>1.4896096143175922E-2</v>
      </c>
      <c r="GR211" s="80">
        <f t="shared" si="760"/>
        <v>440.78215854503566</v>
      </c>
      <c r="GS211" s="80">
        <f t="shared" si="761"/>
        <v>11.837526452783989</v>
      </c>
      <c r="GT211" s="80">
        <f t="shared" si="762"/>
        <v>2.2100475177411085</v>
      </c>
      <c r="GU211" s="80">
        <f t="shared" si="763"/>
        <v>9.0888204167103079E-6</v>
      </c>
      <c r="GV211" s="80">
        <f t="shared" si="764"/>
        <v>1851.7404048368276</v>
      </c>
      <c r="GW211" s="80">
        <f t="shared" si="765"/>
        <v>-8.0664371181185923E-3</v>
      </c>
      <c r="GX211" s="184">
        <f t="shared" ca="1" si="766"/>
        <v>17.690243001121189</v>
      </c>
      <c r="GY211" s="81" t="e">
        <f>#REF!</f>
        <v>#REF!</v>
      </c>
      <c r="GZ211" s="81" t="e">
        <f>#REF!</f>
        <v>#REF!</v>
      </c>
      <c r="HA211" s="81">
        <f t="shared" si="767"/>
        <v>5.8671749896227876</v>
      </c>
      <c r="HB211" s="81">
        <f t="shared" si="768"/>
        <v>4.7595286485956976</v>
      </c>
      <c r="HC211" s="81" t="e">
        <f t="shared" si="769"/>
        <v>#REF!</v>
      </c>
      <c r="HD211" s="80">
        <f t="shared" si="770"/>
        <v>440.78215854503566</v>
      </c>
      <c r="HE211" s="80">
        <f t="shared" si="771"/>
        <v>11.837526452783989</v>
      </c>
      <c r="HF211" s="81">
        <f t="shared" si="772"/>
        <v>-1.8378206926041685</v>
      </c>
      <c r="HG211" s="81"/>
      <c r="HH211" s="82">
        <f t="shared" si="773"/>
        <v>0.15690280066015055</v>
      </c>
      <c r="HI211" s="82">
        <f t="shared" si="774"/>
        <v>0.83328451662271186</v>
      </c>
      <c r="HJ211" s="82">
        <f t="shared" si="775"/>
        <v>1.4896096143175922E-2</v>
      </c>
      <c r="HK211" s="82">
        <f t="shared" si="776"/>
        <v>0</v>
      </c>
      <c r="HL211" s="82">
        <f t="shared" si="777"/>
        <v>4.516529356738079E-2</v>
      </c>
      <c r="HM211" s="82">
        <f t="shared" si="778"/>
        <v>0</v>
      </c>
      <c r="HN211" s="82">
        <f t="shared" si="779"/>
        <v>0</v>
      </c>
      <c r="HO211" s="82">
        <f t="shared" si="780"/>
        <v>2.9285257323695191E-2</v>
      </c>
      <c r="HP211" s="82">
        <f t="shared" si="781"/>
        <v>9.159848466242311E-2</v>
      </c>
      <c r="HQ211" s="82">
        <f t="shared" si="782"/>
        <v>0.15845769575266014</v>
      </c>
      <c r="HR211" s="82">
        <f t="shared" si="783"/>
        <v>0.6446821283307772</v>
      </c>
      <c r="HS211" s="82">
        <f t="shared" si="784"/>
        <v>0.12139002879906451</v>
      </c>
      <c r="HT211" s="82">
        <f t="shared" si="785"/>
        <v>6.9231975774863161E-2</v>
      </c>
      <c r="HU211" s="82">
        <f t="shared" si="786"/>
        <v>1.3035992722315341E-2</v>
      </c>
      <c r="HV211" s="82">
        <f t="shared" si="787"/>
        <v>1.4896096143175922E-2</v>
      </c>
      <c r="HW211" s="82"/>
      <c r="HX211" s="186">
        <f t="shared" si="788"/>
        <v>-8.7769430776875628E-7</v>
      </c>
      <c r="HY211" s="186">
        <f t="shared" si="789"/>
        <v>1.6433406114774395E-12</v>
      </c>
      <c r="HZ211" s="186">
        <f t="shared" si="790"/>
        <v>2.7189444107901916E-5</v>
      </c>
      <c r="IA211" s="186">
        <f t="shared" si="791"/>
        <v>7.7482906966657368E-9</v>
      </c>
      <c r="IB211" s="82">
        <f t="shared" si="792"/>
        <v>2.2100475177411085</v>
      </c>
      <c r="IC211" s="82" t="e">
        <f t="shared" ca="1" si="793"/>
        <v>#REF!</v>
      </c>
      <c r="ID211" s="82" t="e">
        <f ca="1">ID$8+ID$9*IE211+ID$10*#REF!+ID$11*EW211/(EW211+EU211)</f>
        <v>#REF!</v>
      </c>
      <c r="IE211" s="82" t="e">
        <f t="shared" ca="1" si="794"/>
        <v>#REF!</v>
      </c>
      <c r="IF211" s="82" t="e">
        <f ca="1">IF$8+IF$9*IE211+IF$10*#REF!+IF$11*(EW211/(EW211+EU211))</f>
        <v>#REF!</v>
      </c>
      <c r="IG211" s="82" t="e">
        <f t="shared" ca="1" si="795"/>
        <v>#REF!</v>
      </c>
      <c r="IH211" s="184">
        <f t="shared" si="796"/>
        <v>7.3173053694632895E-2</v>
      </c>
      <c r="II211" s="187">
        <f t="shared" si="797"/>
        <v>-25</v>
      </c>
      <c r="IJ211" s="187"/>
      <c r="IK211" s="82">
        <f t="shared" si="798"/>
        <v>2.0763198566204313</v>
      </c>
      <c r="IL211" s="187">
        <f t="shared" si="799"/>
        <v>1851.7404048368276</v>
      </c>
      <c r="IM211" s="186">
        <f t="shared" si="800"/>
        <v>1.2556572777719588E-5</v>
      </c>
    </row>
    <row r="212" spans="1:247" ht="14" x14ac:dyDescent="0.2">
      <c r="A212" s="189" t="s">
        <v>234</v>
      </c>
      <c r="F212" s="193">
        <v>49.952193986044534</v>
      </c>
      <c r="G212" s="193">
        <v>1.6748855939234604</v>
      </c>
      <c r="H212" s="193">
        <v>17.337603602553148</v>
      </c>
      <c r="I212" s="193">
        <v>8.4230034872756843</v>
      </c>
      <c r="J212" s="193">
        <v>0.16241314850166888</v>
      </c>
      <c r="K212" s="193">
        <v>4.5171156927026654</v>
      </c>
      <c r="L212" s="193">
        <v>10.658362870422019</v>
      </c>
      <c r="M212" s="193">
        <v>3.8370106333519272</v>
      </c>
      <c r="N212" s="193">
        <v>2.0301643562708609</v>
      </c>
      <c r="O212" s="193">
        <v>0.58874766331854955</v>
      </c>
      <c r="P212" s="193">
        <v>0.81849896563549951</v>
      </c>
      <c r="Q212" s="194">
        <v>1.5</v>
      </c>
      <c r="R212" s="176">
        <f t="shared" ca="1" si="606"/>
        <v>5.8927938475884885</v>
      </c>
      <c r="T212" s="4">
        <v>49.013399999999997</v>
      </c>
      <c r="U212" s="4">
        <v>1.1222000000000001</v>
      </c>
      <c r="V212" s="4">
        <v>4.0594000000000001</v>
      </c>
      <c r="W212" s="4">
        <v>6.9105999999999996</v>
      </c>
      <c r="X212" s="4">
        <v>0.15090000000000001</v>
      </c>
      <c r="Y212" s="4">
        <v>14.522500000000001</v>
      </c>
      <c r="Z212" s="4">
        <v>22.541</v>
      </c>
      <c r="AA212" s="4">
        <v>0.251</v>
      </c>
      <c r="AB212" s="4">
        <v>0</v>
      </c>
      <c r="AC212" s="4">
        <v>2.1100000000000001E-2</v>
      </c>
      <c r="AE212" s="177">
        <f t="shared" ca="1" si="607"/>
        <v>1379.1483226751418</v>
      </c>
      <c r="AF212" s="178">
        <f t="shared" ca="1" si="608"/>
        <v>1105.9983226751419</v>
      </c>
      <c r="AG212" s="178">
        <f t="shared" ca="1" si="609"/>
        <v>2.9327604563687477</v>
      </c>
      <c r="AH212" s="175"/>
      <c r="AI212" s="179">
        <f t="shared" ca="1" si="610"/>
        <v>1409.1843101869392</v>
      </c>
      <c r="AJ212" s="179">
        <f t="shared" ca="1" si="611"/>
        <v>2.3083887362305395</v>
      </c>
      <c r="AK212" s="179"/>
      <c r="AL212" s="179">
        <f t="shared" si="612"/>
        <v>1388.9171049413671</v>
      </c>
      <c r="AM212" s="179">
        <f t="shared" si="613"/>
        <v>1.1298640208936503</v>
      </c>
      <c r="AN212" s="180"/>
      <c r="AO212" s="179">
        <f t="shared" ca="1" si="614"/>
        <v>1368.3046619201152</v>
      </c>
      <c r="AP212" s="179">
        <f t="shared" ca="1" si="615"/>
        <v>1095.1546619201154</v>
      </c>
      <c r="AQ212" s="179">
        <f t="shared" ca="1" si="616"/>
        <v>0.80453136295394767</v>
      </c>
      <c r="AR212" s="179"/>
      <c r="AS212" s="179">
        <f t="shared" ca="1" si="617"/>
        <v>1379.3536204512884</v>
      </c>
      <c r="AT212" s="179">
        <f t="shared" ca="1" si="618"/>
        <v>1106.2036204512883</v>
      </c>
      <c r="AU212" s="181">
        <f t="shared" ca="1" si="619"/>
        <v>1.2109941985849746</v>
      </c>
      <c r="AV212" s="80"/>
      <c r="AW212" s="181">
        <f t="shared" si="620"/>
        <v>1396.9505118175618</v>
      </c>
      <c r="AX212" s="181">
        <f t="shared" si="621"/>
        <v>1123.800511817562</v>
      </c>
      <c r="AY212" s="181">
        <f t="shared" ca="1" si="622"/>
        <v>1409.1843101869392</v>
      </c>
      <c r="AZ212" s="181">
        <f t="shared" ca="1" si="623"/>
        <v>1136.0343101869394</v>
      </c>
      <c r="BA212" s="181">
        <f t="shared" ca="1" si="624"/>
        <v>2.3083887362305395</v>
      </c>
      <c r="BB212" s="181"/>
      <c r="BC212" s="181">
        <f t="shared" si="625"/>
        <v>1388.9171049413671</v>
      </c>
      <c r="BD212" s="181">
        <f t="shared" si="626"/>
        <v>1.1298640208936503</v>
      </c>
      <c r="BE212" s="181">
        <f t="shared" si="627"/>
        <v>1115.7671049413671</v>
      </c>
      <c r="BF212" s="181"/>
      <c r="BG212" s="181">
        <f t="shared" ca="1" si="628"/>
        <v>2.8699260877409807</v>
      </c>
      <c r="BH212" s="181">
        <f t="shared" ca="1" si="629"/>
        <v>4.6650116704900384</v>
      </c>
      <c r="BI212" s="181">
        <f t="shared" ca="1" si="630"/>
        <v>1102.3623835924495</v>
      </c>
      <c r="BJ212" s="181">
        <f t="shared" ca="1" si="631"/>
        <v>1115.7114850581333</v>
      </c>
      <c r="BK212" s="181">
        <f t="shared" ca="1" si="632"/>
        <v>1115.7114850581333</v>
      </c>
      <c r="BL212" s="181"/>
      <c r="BM212" s="181">
        <f t="shared" si="633"/>
        <v>1118.7607401351779</v>
      </c>
      <c r="BN212" s="180"/>
      <c r="BO212" s="182">
        <f t="shared" ca="1" si="634"/>
        <v>0.84031618441981859</v>
      </c>
      <c r="BP212" s="182">
        <f t="shared" ca="1" si="635"/>
        <v>0.81809138139104409</v>
      </c>
      <c r="BQ212" s="182">
        <f t="shared" ca="1" si="636"/>
        <v>6.0102827345111118E-2</v>
      </c>
      <c r="BR212" s="182">
        <f t="shared" ca="1" si="637"/>
        <v>1.0627447289167561E-2</v>
      </c>
      <c r="BS212" s="182">
        <f t="shared" ca="1" si="638"/>
        <v>1.7719998000289245E-2</v>
      </c>
      <c r="BT212" s="182">
        <f t="shared" ca="1" si="639"/>
        <v>8.3313344954944482E-2</v>
      </c>
      <c r="BU212" s="182">
        <f t="shared" si="640"/>
        <v>0.32699407506955769</v>
      </c>
      <c r="BV212" s="181">
        <f t="shared" ca="1" si="641"/>
        <v>1.316849074050114</v>
      </c>
      <c r="BW212" s="180"/>
      <c r="BX212" s="182">
        <f t="shared" si="642"/>
        <v>0.83066850515273427</v>
      </c>
      <c r="BY212" s="182">
        <f t="shared" si="643"/>
        <v>0.10262094710185343</v>
      </c>
      <c r="BZ212" s="182">
        <f t="shared" si="644"/>
        <v>1.3407699722477549E-2</v>
      </c>
      <c r="CA212" s="182">
        <f t="shared" si="645"/>
        <v>1.8379570279182491E-2</v>
      </c>
      <c r="CB212" s="182">
        <f t="shared" si="646"/>
        <v>6.7747336050029319E-2</v>
      </c>
      <c r="CC212" s="182">
        <f t="shared" si="647"/>
        <v>3.1500649652197523E-4</v>
      </c>
      <c r="CD212" s="182">
        <f t="shared" si="648"/>
        <v>1.0331390648027992</v>
      </c>
      <c r="CE212" s="182">
        <f t="shared" si="649"/>
        <v>0.25519290988722726</v>
      </c>
      <c r="CF212" s="180"/>
      <c r="CG212" s="181">
        <f t="shared" ca="1" si="650"/>
        <v>0.23170056014441798</v>
      </c>
      <c r="CH212" s="181">
        <f t="shared" ca="1" si="651"/>
        <v>0.69968405262977029</v>
      </c>
      <c r="CI212" s="181">
        <f t="shared" ca="1" si="652"/>
        <v>5.8887601570579573</v>
      </c>
      <c r="CJ212" s="181">
        <f t="shared" ca="1" si="653"/>
        <v>1124.1744997206742</v>
      </c>
      <c r="CK212" s="183">
        <f t="shared" ca="1" si="654"/>
        <v>0.26531045079809995</v>
      </c>
      <c r="CL212" s="79"/>
      <c r="CM212" s="181">
        <f t="shared" si="655"/>
        <v>-1.4106264932537866</v>
      </c>
      <c r="CN212" s="181">
        <f t="shared" si="656"/>
        <v>-1.8490499729271046</v>
      </c>
      <c r="CO212" s="181">
        <f t="shared" ca="1" si="657"/>
        <v>776.60983189084311</v>
      </c>
      <c r="CP212" s="184"/>
      <c r="CQ212" s="80">
        <f t="shared" si="658"/>
        <v>0.83136849370042654</v>
      </c>
      <c r="CR212" s="80">
        <f t="shared" si="659"/>
        <v>2.0967836195880014E-2</v>
      </c>
      <c r="CS212" s="80">
        <f t="shared" si="660"/>
        <v>0.34008304356671959</v>
      </c>
      <c r="CT212" s="80">
        <f t="shared" si="661"/>
        <v>0.11723626357445445</v>
      </c>
      <c r="CU212" s="80">
        <f t="shared" si="662"/>
        <v>2.289524560375949E-3</v>
      </c>
      <c r="CV212" s="80">
        <f t="shared" si="663"/>
        <v>0.11207500155572754</v>
      </c>
      <c r="CW212" s="80">
        <f t="shared" si="664"/>
        <v>0.19006521112644345</v>
      </c>
      <c r="CX212" s="80">
        <f t="shared" si="665"/>
        <v>0.12381667416981995</v>
      </c>
      <c r="CY212" s="80">
        <f t="shared" si="666"/>
        <v>4.3105107568704851E-2</v>
      </c>
      <c r="CZ212" s="80">
        <f t="shared" si="667"/>
        <v>7.7467715185910039E-3</v>
      </c>
      <c r="DA212" s="80">
        <f t="shared" si="668"/>
        <v>1.153327131946567E-2</v>
      </c>
      <c r="DB212" s="80">
        <f t="shared" si="669"/>
        <v>1.8002871988566087</v>
      </c>
      <c r="DC212" s="80"/>
      <c r="DD212" s="80">
        <f t="shared" si="670"/>
        <v>0.4617977032933645</v>
      </c>
      <c r="DE212" s="80">
        <f t="shared" si="671"/>
        <v>1.1646939560086314E-2</v>
      </c>
      <c r="DF212" s="80">
        <f t="shared" si="672"/>
        <v>0.18890488350009477</v>
      </c>
      <c r="DG212" s="80">
        <f t="shared" si="673"/>
        <v>6.5120867186587272E-2</v>
      </c>
      <c r="DH212" s="80">
        <f t="shared" si="674"/>
        <v>1.271755174302224E-3</v>
      </c>
      <c r="DI212" s="80">
        <f t="shared" si="675"/>
        <v>6.225395682805953E-2</v>
      </c>
      <c r="DJ212" s="80">
        <f t="shared" si="676"/>
        <v>0.10557493895816007</v>
      </c>
      <c r="DK212" s="80">
        <f t="shared" si="677"/>
        <v>6.8776067645461181E-2</v>
      </c>
      <c r="DL212" s="80">
        <f t="shared" si="678"/>
        <v>2.3943461685491958E-2</v>
      </c>
      <c r="DM212" s="80">
        <f t="shared" si="679"/>
        <v>4.3030753779236463E-3</v>
      </c>
      <c r="DN212" s="80">
        <f t="shared" si="680"/>
        <v>6.4063507904686739E-3</v>
      </c>
      <c r="DO212" s="80">
        <f t="shared" si="681"/>
        <v>1.0000000000000002</v>
      </c>
      <c r="DP212" s="80">
        <f t="shared" si="682"/>
        <v>48.874616557586734</v>
      </c>
      <c r="DQ212" s="80">
        <f t="shared" si="683"/>
        <v>0.81574387984881236</v>
      </c>
      <c r="DR212" s="80">
        <f t="shared" si="684"/>
        <v>1.4048783907620046E-2</v>
      </c>
      <c r="DS212" s="80">
        <f t="shared" si="685"/>
        <v>3.9813261933484376E-2</v>
      </c>
      <c r="DT212" s="80">
        <f t="shared" si="686"/>
        <v>9.6185751826117938E-2</v>
      </c>
      <c r="DU212" s="80">
        <f t="shared" si="687"/>
        <v>2.1272246696035241E-3</v>
      </c>
      <c r="DV212" s="80">
        <f t="shared" si="688"/>
        <v>0.36032046128958628</v>
      </c>
      <c r="DW212" s="80">
        <f t="shared" si="689"/>
        <v>0.40196228783788124</v>
      </c>
      <c r="DX212" s="80">
        <f t="shared" si="690"/>
        <v>4.0497653233600465E-3</v>
      </c>
      <c r="DY212" s="80">
        <f t="shared" si="691"/>
        <v>0</v>
      </c>
      <c r="DZ212" s="80">
        <f t="shared" si="692"/>
        <v>1.3881743336434247E-4</v>
      </c>
      <c r="EA212" s="80">
        <f t="shared" si="693"/>
        <v>1.7343902340698301</v>
      </c>
      <c r="EB212" s="80"/>
      <c r="EC212" s="80">
        <f t="shared" si="694"/>
        <v>1.6314877596976247</v>
      </c>
      <c r="ED212" s="80">
        <f t="shared" si="695"/>
        <v>2.8097567815240091E-2</v>
      </c>
      <c r="EE212" s="80">
        <f t="shared" si="696"/>
        <v>0.11943978580045313</v>
      </c>
      <c r="EF212" s="80">
        <f t="shared" si="697"/>
        <v>9.6185751826117938E-2</v>
      </c>
      <c r="EG212" s="80">
        <f t="shared" si="698"/>
        <v>2.1272246696035241E-3</v>
      </c>
      <c r="EH212" s="80">
        <f t="shared" si="699"/>
        <v>0.36032046128958628</v>
      </c>
      <c r="EI212" s="80">
        <f t="shared" si="700"/>
        <v>0.40196228783788124</v>
      </c>
      <c r="EJ212" s="80">
        <f t="shared" si="701"/>
        <v>4.0497653233600465E-3</v>
      </c>
      <c r="EK212" s="80">
        <f t="shared" si="702"/>
        <v>0</v>
      </c>
      <c r="EL212" s="80">
        <f t="shared" si="703"/>
        <v>4.164523000930274E-4</v>
      </c>
      <c r="EM212" s="80">
        <f t="shared" si="704"/>
        <v>2.6440870565599601</v>
      </c>
      <c r="EN212" s="80">
        <f t="shared" si="705"/>
        <v>2.2692142397936728</v>
      </c>
      <c r="EO212" s="80"/>
      <c r="EP212" s="80">
        <f t="shared" si="706"/>
        <v>1.8510976281774638</v>
      </c>
      <c r="EQ212" s="80">
        <f t="shared" si="707"/>
        <v>3.1879700494955608E-2</v>
      </c>
      <c r="ER212" s="80">
        <f t="shared" si="708"/>
        <v>0.14890237182253618</v>
      </c>
      <c r="ES212" s="80">
        <f t="shared" si="709"/>
        <v>3.178727000166004E-2</v>
      </c>
      <c r="ET212" s="80">
        <f t="shared" si="710"/>
        <v>0.18068964182419622</v>
      </c>
      <c r="EU212" s="80">
        <f t="shared" si="711"/>
        <v>0.2182660777090871</v>
      </c>
      <c r="EV212" s="80">
        <f t="shared" si="712"/>
        <v>4.8271285115047075E-3</v>
      </c>
      <c r="EW212" s="80">
        <f t="shared" si="713"/>
        <v>0.81764432164735401</v>
      </c>
      <c r="EX212" s="80">
        <f t="shared" si="714"/>
        <v>0.91213854742176315</v>
      </c>
      <c r="EY212" s="80">
        <f t="shared" si="715"/>
        <v>1.8379570279182491E-2</v>
      </c>
      <c r="EZ212" s="80">
        <f t="shared" si="716"/>
        <v>0</v>
      </c>
      <c r="FA212" s="80">
        <f t="shared" si="717"/>
        <v>6.3001299304395045E-4</v>
      </c>
      <c r="FB212" s="80">
        <f t="shared" si="718"/>
        <v>4.0355526290585511</v>
      </c>
      <c r="FC212" s="80">
        <f t="shared" si="719"/>
        <v>7.110525811710347E-2</v>
      </c>
      <c r="FD212" s="80">
        <f t="shared" si="720"/>
        <v>0.10571824677259656</v>
      </c>
      <c r="FE212" s="80">
        <f t="shared" si="721"/>
        <v>1.8379570279182491E-2</v>
      </c>
      <c r="FF212" s="80">
        <f t="shared" si="722"/>
        <v>1.3407699722477549E-2</v>
      </c>
      <c r="FG212" s="80">
        <f t="shared" si="723"/>
        <v>6.7747336050029319E-2</v>
      </c>
      <c r="FH212" s="80">
        <f t="shared" si="724"/>
        <v>3.1500649652197523E-4</v>
      </c>
      <c r="FI212" s="184">
        <f t="shared" si="725"/>
        <v>0.83066850515273427</v>
      </c>
      <c r="FJ212" s="80">
        <f t="shared" si="726"/>
        <v>0.10262094710185343</v>
      </c>
      <c r="FK212" s="80">
        <f t="shared" si="727"/>
        <v>1.0331390648027989</v>
      </c>
      <c r="FL212" s="80">
        <f t="shared" si="728"/>
        <v>0.83066850515273427</v>
      </c>
      <c r="FM212" s="80">
        <f t="shared" si="729"/>
        <v>1.8921522698281401</v>
      </c>
      <c r="FN212" s="80">
        <f t="shared" si="730"/>
        <v>-3.7765353920183093</v>
      </c>
      <c r="FO212" s="80">
        <f t="shared" si="731"/>
        <v>-3.7765353920183098</v>
      </c>
      <c r="FP212" s="80">
        <f t="shared" si="732"/>
        <v>0.48874616557586731</v>
      </c>
      <c r="FQ212" s="185">
        <f t="shared" ca="1" si="733"/>
        <v>1409.1843101869392</v>
      </c>
      <c r="FR212" s="185">
        <f t="shared" ca="1" si="734"/>
        <v>2.3083887362305395</v>
      </c>
      <c r="FS212" s="80">
        <f t="shared" ca="1" si="735"/>
        <v>0.14091843101869392</v>
      </c>
      <c r="FT212" s="184">
        <f t="shared" ca="1" si="736"/>
        <v>-0.57707698607137314</v>
      </c>
      <c r="FU212" s="184">
        <f t="shared" ca="1" si="737"/>
        <v>5.6817850459825676</v>
      </c>
      <c r="FV212" s="80">
        <f t="shared" si="738"/>
        <v>172.76058374256246</v>
      </c>
      <c r="FW212" s="80">
        <f t="shared" si="739"/>
        <v>6.2544143272373356E-2</v>
      </c>
      <c r="FX212" s="184">
        <f t="shared" si="740"/>
        <v>78.930023499649693</v>
      </c>
      <c r="FY212" s="184">
        <f t="shared" si="741"/>
        <v>312.84625949002429</v>
      </c>
      <c r="FZ212" s="184">
        <f t="shared" si="742"/>
        <v>1.6611494615586205E-3</v>
      </c>
      <c r="GA212" s="184">
        <f t="shared" si="743"/>
        <v>0.25519290988722726</v>
      </c>
      <c r="GB212" s="80">
        <f t="shared" si="744"/>
        <v>0.9353452462124503</v>
      </c>
      <c r="GC212" s="80">
        <f t="shared" si="745"/>
        <v>0.13540224160676306</v>
      </c>
      <c r="GD212" s="80">
        <f t="shared" si="746"/>
        <v>0.13147224814720684</v>
      </c>
      <c r="GE212" s="80">
        <f t="shared" si="747"/>
        <v>0.93633302950338437</v>
      </c>
      <c r="GF212" s="80">
        <f t="shared" si="748"/>
        <v>2.847211173595332E-2</v>
      </c>
      <c r="GG212" s="80">
        <f t="shared" si="749"/>
        <v>0.14716081959198363</v>
      </c>
      <c r="GH212" s="80">
        <f t="shared" si="750"/>
        <v>0.86852775185279318</v>
      </c>
      <c r="GI212" s="80">
        <f t="shared" si="751"/>
        <v>0.31081280469745559</v>
      </c>
      <c r="GJ212" s="80">
        <f t="shared" si="752"/>
        <v>-9.5146465578937224E-3</v>
      </c>
      <c r="GK212" s="80">
        <f t="shared" si="753"/>
        <v>2.1396127899493637E-2</v>
      </c>
      <c r="GL212" s="80">
        <f t="shared" si="754"/>
        <v>2.1396127899493637E-2</v>
      </c>
      <c r="GM212" s="80">
        <f t="shared" si="755"/>
        <v>0.12576469169248999</v>
      </c>
      <c r="GN212" s="80">
        <f t="shared" si="756"/>
        <v>4.3258625888056068E-2</v>
      </c>
      <c r="GO212" s="80">
        <f t="shared" si="757"/>
        <v>0.77438569575929794</v>
      </c>
      <c r="GP212" s="80">
        <f t="shared" si="758"/>
        <v>0.91213854742176315</v>
      </c>
      <c r="GQ212" s="80">
        <f t="shared" si="759"/>
        <v>1.8379570279182491E-2</v>
      </c>
      <c r="GR212" s="80">
        <f t="shared" si="760"/>
        <v>440.89514983387051</v>
      </c>
      <c r="GS212" s="80">
        <f t="shared" si="761"/>
        <v>11.822207167897146</v>
      </c>
      <c r="GT212" s="80">
        <f t="shared" si="762"/>
        <v>2.2383872002188205</v>
      </c>
      <c r="GU212" s="80">
        <f t="shared" si="763"/>
        <v>9.2053673608998981E-6</v>
      </c>
      <c r="GV212" s="80">
        <f t="shared" si="764"/>
        <v>1877.8125155702469</v>
      </c>
      <c r="GW212" s="80">
        <f t="shared" si="765"/>
        <v>-8.1592654109548472E-3</v>
      </c>
      <c r="GX212" s="184">
        <f t="shared" ca="1" si="766"/>
        <v>18.863385157057959</v>
      </c>
      <c r="GY212" s="81" t="e">
        <f>#REF!</f>
        <v>#REF!</v>
      </c>
      <c r="GZ212" s="81" t="e">
        <f>#REF!</f>
        <v>#REF!</v>
      </c>
      <c r="HA212" s="81">
        <f t="shared" si="767"/>
        <v>5.8671749896227876</v>
      </c>
      <c r="HB212" s="81">
        <f t="shared" si="768"/>
        <v>4.7595286485956976</v>
      </c>
      <c r="HC212" s="81" t="e">
        <f t="shared" si="769"/>
        <v>#REF!</v>
      </c>
      <c r="HD212" s="80">
        <f t="shared" si="770"/>
        <v>440.89514983387051</v>
      </c>
      <c r="HE212" s="80">
        <f t="shared" si="771"/>
        <v>11.822207167897146</v>
      </c>
      <c r="HF212" s="81">
        <f t="shared" si="772"/>
        <v>-1.7412191753103912</v>
      </c>
      <c r="HG212" s="81"/>
      <c r="HH212" s="82">
        <f t="shared" si="773"/>
        <v>0.15198794810348834</v>
      </c>
      <c r="HI212" s="82">
        <f t="shared" si="774"/>
        <v>0.81764432164735401</v>
      </c>
      <c r="HJ212" s="82">
        <f t="shared" si="775"/>
        <v>1.8379570279182491E-2</v>
      </c>
      <c r="HK212" s="82">
        <f t="shared" si="776"/>
        <v>0</v>
      </c>
      <c r="HL212" s="82">
        <f t="shared" si="777"/>
        <v>5.2725687837920976E-2</v>
      </c>
      <c r="HM212" s="82">
        <f t="shared" si="778"/>
        <v>0</v>
      </c>
      <c r="HN212" s="82">
        <f t="shared" si="779"/>
        <v>0</v>
      </c>
      <c r="HO212" s="82">
        <f t="shared" si="780"/>
        <v>3.178727000166004E-2</v>
      </c>
      <c r="HP212" s="82">
        <f t="shared" si="781"/>
        <v>9.6176683984615208E-2</v>
      </c>
      <c r="HQ212" s="82">
        <f t="shared" si="782"/>
        <v>0.15674802999547788</v>
      </c>
      <c r="HR212" s="82">
        <f t="shared" si="783"/>
        <v>0.64360040865276547</v>
      </c>
      <c r="HS212" s="82">
        <f t="shared" si="784"/>
        <v>0.11963576694646146</v>
      </c>
      <c r="HT212" s="82">
        <f t="shared" si="785"/>
        <v>5.859073412829998E-2</v>
      </c>
      <c r="HU212" s="82">
        <f t="shared" si="786"/>
        <v>1.0891148170754447E-2</v>
      </c>
      <c r="HV212" s="82">
        <f t="shared" si="787"/>
        <v>1.8379570279182491E-2</v>
      </c>
      <c r="HW212" s="82"/>
      <c r="HX212" s="186">
        <f t="shared" si="788"/>
        <v>-8.7872912561940421E-7</v>
      </c>
      <c r="HY212" s="186">
        <f t="shared" si="789"/>
        <v>1.6674945333635492E-12</v>
      </c>
      <c r="HZ212" s="186">
        <f t="shared" si="790"/>
        <v>2.7132035717970733E-5</v>
      </c>
      <c r="IA212" s="186">
        <f t="shared" si="791"/>
        <v>7.7021754273627986E-9</v>
      </c>
      <c r="IB212" s="82">
        <f t="shared" si="792"/>
        <v>2.2383872002188205</v>
      </c>
      <c r="IC212" s="82" t="e">
        <f t="shared" ca="1" si="793"/>
        <v>#REF!</v>
      </c>
      <c r="ID212" s="82" t="e">
        <f ca="1">ID$8+ID$9*IE212+ID$10*#REF!+ID$11*EW212/(EW212+EU212)</f>
        <v>#REF!</v>
      </c>
      <c r="IE212" s="82" t="e">
        <f t="shared" ca="1" si="794"/>
        <v>#REF!</v>
      </c>
      <c r="IF212" s="82" t="e">
        <f ca="1">IF$8+IF$9*IE212+IF$10*#REF!+IF$11*(EW212/(EW212+EU212))</f>
        <v>#REF!</v>
      </c>
      <c r="IG212" s="82" t="e">
        <f t="shared" ca="1" si="795"/>
        <v>#REF!</v>
      </c>
      <c r="IH212" s="184">
        <f t="shared" si="796"/>
        <v>6.2544143272373356E-2</v>
      </c>
      <c r="II212" s="187">
        <f t="shared" si="797"/>
        <v>-25</v>
      </c>
      <c r="IJ212" s="187"/>
      <c r="IK212" s="82">
        <f t="shared" si="798"/>
        <v>2.0754618234739191</v>
      </c>
      <c r="IL212" s="187">
        <f t="shared" si="799"/>
        <v>1877.8125155702469</v>
      </c>
      <c r="IM212" s="186">
        <f t="shared" si="800"/>
        <v>1.2401176852133466E-5</v>
      </c>
    </row>
    <row r="213" spans="1:247" ht="14" x14ac:dyDescent="0.2">
      <c r="A213" s="189" t="s">
        <v>234</v>
      </c>
      <c r="F213" s="193">
        <v>49.952193986044534</v>
      </c>
      <c r="G213" s="193">
        <v>1.6748855939234604</v>
      </c>
      <c r="H213" s="193">
        <v>17.337603602553148</v>
      </c>
      <c r="I213" s="193">
        <v>8.4230034872756843</v>
      </c>
      <c r="J213" s="193">
        <v>0.16241314850166888</v>
      </c>
      <c r="K213" s="193">
        <v>4.5171156927026654</v>
      </c>
      <c r="L213" s="193">
        <v>10.658362870422019</v>
      </c>
      <c r="M213" s="193">
        <v>3.8370106333519272</v>
      </c>
      <c r="N213" s="193">
        <v>2.0301643562708609</v>
      </c>
      <c r="O213" s="193">
        <v>0.58874766331854955</v>
      </c>
      <c r="P213" s="193">
        <v>0.81849896563549951</v>
      </c>
      <c r="Q213" s="194">
        <v>1.5</v>
      </c>
      <c r="R213" s="176">
        <f t="shared" ca="1" si="606"/>
        <v>8.9348212365873714</v>
      </c>
      <c r="T213" s="4">
        <v>47.613399999999999</v>
      </c>
      <c r="U213" s="4">
        <v>1.2371000000000001</v>
      </c>
      <c r="V213" s="4">
        <v>5.8072999999999997</v>
      </c>
      <c r="W213" s="4">
        <v>7.0635000000000003</v>
      </c>
      <c r="X213" s="4">
        <v>0.1007</v>
      </c>
      <c r="Y213" s="4">
        <v>13.838200000000001</v>
      </c>
      <c r="Z213" s="4">
        <v>22.313400000000001</v>
      </c>
      <c r="AA213" s="4">
        <v>0.33829999999999999</v>
      </c>
      <c r="AB213" s="4">
        <v>1.61E-2</v>
      </c>
      <c r="AC213" s="4">
        <v>4.6899999999999997E-2</v>
      </c>
      <c r="AE213" s="177">
        <f t="shared" ca="1" si="607"/>
        <v>1401.455065867387</v>
      </c>
      <c r="AF213" s="178">
        <f t="shared" ca="1" si="608"/>
        <v>1128.3050658673869</v>
      </c>
      <c r="AG213" s="178">
        <f t="shared" ca="1" si="609"/>
        <v>4.9773953371864827</v>
      </c>
      <c r="AH213" s="175"/>
      <c r="AI213" s="179">
        <f t="shared" ca="1" si="610"/>
        <v>1430.0503256155746</v>
      </c>
      <c r="AJ213" s="179">
        <f t="shared" ca="1" si="611"/>
        <v>4.6490751136454582</v>
      </c>
      <c r="AK213" s="179"/>
      <c r="AL213" s="179">
        <f t="shared" si="612"/>
        <v>1405.0949958993592</v>
      </c>
      <c r="AM213" s="179">
        <f t="shared" si="613"/>
        <v>2.8322460790467558</v>
      </c>
      <c r="AN213" s="180"/>
      <c r="AO213" s="179">
        <f t="shared" ca="1" si="614"/>
        <v>1392.1639599412952</v>
      </c>
      <c r="AP213" s="179">
        <f t="shared" ca="1" si="615"/>
        <v>1119.0139599412951</v>
      </c>
      <c r="AQ213" s="179">
        <f t="shared" ca="1" si="616"/>
        <v>3.213657292913628</v>
      </c>
      <c r="AR213" s="179"/>
      <c r="AS213" s="179">
        <f t="shared" ca="1" si="617"/>
        <v>1398.9697398717233</v>
      </c>
      <c r="AT213" s="179">
        <f t="shared" ca="1" si="618"/>
        <v>1125.8197398717234</v>
      </c>
      <c r="AU213" s="181">
        <f t="shared" ca="1" si="619"/>
        <v>3.4715109461276592</v>
      </c>
      <c r="AV213" s="80"/>
      <c r="AW213" s="181">
        <f t="shared" si="620"/>
        <v>1415.1748209085069</v>
      </c>
      <c r="AX213" s="181">
        <f t="shared" si="621"/>
        <v>1142.0248209085071</v>
      </c>
      <c r="AY213" s="181">
        <f t="shared" ca="1" si="622"/>
        <v>1430.0503256155746</v>
      </c>
      <c r="AZ213" s="181">
        <f t="shared" ca="1" si="623"/>
        <v>1156.9003256155747</v>
      </c>
      <c r="BA213" s="181">
        <f t="shared" ca="1" si="624"/>
        <v>4.6490751136454582</v>
      </c>
      <c r="BB213" s="181"/>
      <c r="BC213" s="181">
        <f t="shared" si="625"/>
        <v>1405.0949958993592</v>
      </c>
      <c r="BD213" s="181">
        <f t="shared" si="626"/>
        <v>2.8322460790467558</v>
      </c>
      <c r="BE213" s="181">
        <f t="shared" si="627"/>
        <v>1131.9449958993591</v>
      </c>
      <c r="BF213" s="181"/>
      <c r="BG213" s="181">
        <f t="shared" ca="1" si="628"/>
        <v>5.0585837846882011</v>
      </c>
      <c r="BH213" s="181">
        <f t="shared" ca="1" si="629"/>
        <v>6.7850157771514876</v>
      </c>
      <c r="BI213" s="181">
        <f t="shared" ca="1" si="630"/>
        <v>1125.6558851714235</v>
      </c>
      <c r="BJ213" s="181">
        <f t="shared" ca="1" si="631"/>
        <v>1136.0840708706414</v>
      </c>
      <c r="BK213" s="181">
        <f t="shared" ca="1" si="632"/>
        <v>1136.0840708706414</v>
      </c>
      <c r="BL213" s="181"/>
      <c r="BM213" s="181">
        <f t="shared" si="633"/>
        <v>1127.355883422596</v>
      </c>
      <c r="BN213" s="180"/>
      <c r="BO213" s="182">
        <f t="shared" ca="1" si="634"/>
        <v>0.78601431922244791</v>
      </c>
      <c r="BP213" s="182">
        <f t="shared" ca="1" si="635"/>
        <v>0.75768086575979243</v>
      </c>
      <c r="BQ213" s="182">
        <f t="shared" ca="1" si="636"/>
        <v>7.3837363654934596E-2</v>
      </c>
      <c r="BR213" s="182">
        <f t="shared" ca="1" si="637"/>
        <v>1.3635514566848939E-2</v>
      </c>
      <c r="BS213" s="182">
        <f t="shared" ca="1" si="638"/>
        <v>1.7726733744484958E-2</v>
      </c>
      <c r="BT213" s="182">
        <f t="shared" ca="1" si="639"/>
        <v>7.4029213321444229E-2</v>
      </c>
      <c r="BU213" s="182">
        <f t="shared" si="640"/>
        <v>0.32699407506955769</v>
      </c>
      <c r="BV213" s="181">
        <f t="shared" ca="1" si="641"/>
        <v>1.2639037661170627</v>
      </c>
      <c r="BW213" s="180"/>
      <c r="BX213" s="182">
        <f t="shared" si="642"/>
        <v>0.78829764607902075</v>
      </c>
      <c r="BY213" s="182">
        <f t="shared" si="643"/>
        <v>0.10882601403565417</v>
      </c>
      <c r="BZ213" s="182">
        <f t="shared" si="644"/>
        <v>3.9520069872686282E-2</v>
      </c>
      <c r="CA213" s="182">
        <f t="shared" si="645"/>
        <v>2.4864525788124835E-2</v>
      </c>
      <c r="CB213" s="182">
        <f t="shared" si="646"/>
        <v>7.7775220513956703E-2</v>
      </c>
      <c r="CC213" s="182">
        <f t="shared" si="647"/>
        <v>7.0279141757788929E-4</v>
      </c>
      <c r="CD213" s="182">
        <f t="shared" si="648"/>
        <v>1.0399862677070206</v>
      </c>
      <c r="CE213" s="182">
        <f t="shared" si="649"/>
        <v>0.27373767852058645</v>
      </c>
      <c r="CF213" s="180"/>
      <c r="CG213" s="181">
        <f t="shared" ca="1" si="650"/>
        <v>3.8100276715786094</v>
      </c>
      <c r="CH213" s="181">
        <f t="shared" ca="1" si="651"/>
        <v>2.7553077557566787</v>
      </c>
      <c r="CI213" s="181">
        <f t="shared" ca="1" si="652"/>
        <v>8.5071787268758321</v>
      </c>
      <c r="CJ213" s="181">
        <f t="shared" ca="1" si="653"/>
        <v>1137.3352463668812</v>
      </c>
      <c r="CK213" s="183">
        <f t="shared" ca="1" si="654"/>
        <v>0.27007499522213613</v>
      </c>
      <c r="CL213" s="79"/>
      <c r="CM213" s="181">
        <f t="shared" si="655"/>
        <v>0.95376922584685964</v>
      </c>
      <c r="CN213" s="181">
        <f t="shared" si="656"/>
        <v>0.61555456325086344</v>
      </c>
      <c r="CO213" s="181">
        <f t="shared" ca="1" si="657"/>
        <v>763.84499257793448</v>
      </c>
      <c r="CP213" s="184"/>
      <c r="CQ213" s="80">
        <f t="shared" si="658"/>
        <v>0.83136849370042654</v>
      </c>
      <c r="CR213" s="80">
        <f t="shared" si="659"/>
        <v>2.0967836195880014E-2</v>
      </c>
      <c r="CS213" s="80">
        <f t="shared" si="660"/>
        <v>0.34008304356671959</v>
      </c>
      <c r="CT213" s="80">
        <f t="shared" si="661"/>
        <v>0.11723626357445445</v>
      </c>
      <c r="CU213" s="80">
        <f t="shared" si="662"/>
        <v>2.289524560375949E-3</v>
      </c>
      <c r="CV213" s="80">
        <f t="shared" si="663"/>
        <v>0.11207500155572754</v>
      </c>
      <c r="CW213" s="80">
        <f t="shared" si="664"/>
        <v>0.19006521112644345</v>
      </c>
      <c r="CX213" s="80">
        <f t="shared" si="665"/>
        <v>0.12381667416981995</v>
      </c>
      <c r="CY213" s="80">
        <f t="shared" si="666"/>
        <v>4.3105107568704851E-2</v>
      </c>
      <c r="CZ213" s="80">
        <f t="shared" si="667"/>
        <v>7.7467715185910039E-3</v>
      </c>
      <c r="DA213" s="80">
        <f t="shared" si="668"/>
        <v>1.153327131946567E-2</v>
      </c>
      <c r="DB213" s="80">
        <f t="shared" si="669"/>
        <v>1.8002871988566087</v>
      </c>
      <c r="DC213" s="80"/>
      <c r="DD213" s="80">
        <f t="shared" si="670"/>
        <v>0.4617977032933645</v>
      </c>
      <c r="DE213" s="80">
        <f t="shared" si="671"/>
        <v>1.1646939560086314E-2</v>
      </c>
      <c r="DF213" s="80">
        <f t="shared" si="672"/>
        <v>0.18890488350009477</v>
      </c>
      <c r="DG213" s="80">
        <f t="shared" si="673"/>
        <v>6.5120867186587272E-2</v>
      </c>
      <c r="DH213" s="80">
        <f t="shared" si="674"/>
        <v>1.271755174302224E-3</v>
      </c>
      <c r="DI213" s="80">
        <f t="shared" si="675"/>
        <v>6.225395682805953E-2</v>
      </c>
      <c r="DJ213" s="80">
        <f t="shared" si="676"/>
        <v>0.10557493895816007</v>
      </c>
      <c r="DK213" s="80">
        <f t="shared" si="677"/>
        <v>6.8776067645461181E-2</v>
      </c>
      <c r="DL213" s="80">
        <f t="shared" si="678"/>
        <v>2.3943461685491958E-2</v>
      </c>
      <c r="DM213" s="80">
        <f t="shared" si="679"/>
        <v>4.3030753779236463E-3</v>
      </c>
      <c r="DN213" s="80">
        <f t="shared" si="680"/>
        <v>6.4063507904686739E-3</v>
      </c>
      <c r="DO213" s="80">
        <f t="shared" si="681"/>
        <v>1.0000000000000002</v>
      </c>
      <c r="DP213" s="80">
        <f t="shared" si="682"/>
        <v>48.874616557586734</v>
      </c>
      <c r="DQ213" s="80">
        <f t="shared" si="683"/>
        <v>0.79244328385285345</v>
      </c>
      <c r="DR213" s="80">
        <f t="shared" si="684"/>
        <v>1.5487213127888753E-2</v>
      </c>
      <c r="DS213" s="80">
        <f t="shared" si="685"/>
        <v>5.6956091054422765E-2</v>
      </c>
      <c r="DT213" s="80">
        <f t="shared" si="686"/>
        <v>9.8313902993051844E-2</v>
      </c>
      <c r="DU213" s="80">
        <f t="shared" si="687"/>
        <v>1.4195594713656387E-3</v>
      </c>
      <c r="DV213" s="80">
        <f t="shared" si="688"/>
        <v>0.34334216611585833</v>
      </c>
      <c r="DW213" s="80">
        <f t="shared" si="689"/>
        <v>0.39790361179369949</v>
      </c>
      <c r="DX213" s="80">
        <f t="shared" si="690"/>
        <v>5.4583091987757118E-3</v>
      </c>
      <c r="DY213" s="80">
        <f t="shared" si="691"/>
        <v>1.7092020892606904E-4</v>
      </c>
      <c r="DZ213" s="80">
        <f t="shared" si="692"/>
        <v>3.0855628553496029E-4</v>
      </c>
      <c r="EA213" s="80">
        <f t="shared" si="693"/>
        <v>1.7118036141023769</v>
      </c>
      <c r="EB213" s="80"/>
      <c r="EC213" s="80">
        <f t="shared" si="694"/>
        <v>1.5848865677057069</v>
      </c>
      <c r="ED213" s="80">
        <f t="shared" si="695"/>
        <v>3.0974426255777506E-2</v>
      </c>
      <c r="EE213" s="80">
        <f t="shared" si="696"/>
        <v>0.1708682731632683</v>
      </c>
      <c r="EF213" s="80">
        <f t="shared" si="697"/>
        <v>9.8313902993051844E-2</v>
      </c>
      <c r="EG213" s="80">
        <f t="shared" si="698"/>
        <v>1.4195594713656387E-3</v>
      </c>
      <c r="EH213" s="80">
        <f t="shared" si="699"/>
        <v>0.34334216611585833</v>
      </c>
      <c r="EI213" s="80">
        <f t="shared" si="700"/>
        <v>0.39790361179369949</v>
      </c>
      <c r="EJ213" s="80">
        <f t="shared" si="701"/>
        <v>5.4583091987757118E-3</v>
      </c>
      <c r="EK213" s="80">
        <f t="shared" si="702"/>
        <v>1.7092020892606904E-4</v>
      </c>
      <c r="EL213" s="80">
        <f t="shared" si="703"/>
        <v>9.2566885660488093E-4</v>
      </c>
      <c r="EM213" s="80">
        <f t="shared" si="704"/>
        <v>2.634263405763035</v>
      </c>
      <c r="EN213" s="80">
        <f t="shared" si="705"/>
        <v>2.2776765553792648</v>
      </c>
      <c r="EO213" s="80"/>
      <c r="EP213" s="80">
        <f t="shared" si="706"/>
        <v>1.8049294890994003</v>
      </c>
      <c r="EQ213" s="80">
        <f t="shared" si="707"/>
        <v>3.5274862249554187E-2</v>
      </c>
      <c r="ER213" s="80">
        <f t="shared" si="708"/>
        <v>0.19507051090059968</v>
      </c>
      <c r="ES213" s="80">
        <f t="shared" si="709"/>
        <v>6.4384595660811117E-2</v>
      </c>
      <c r="ET213" s="80">
        <f t="shared" si="710"/>
        <v>0.2594551065614108</v>
      </c>
      <c r="EU213" s="80">
        <f t="shared" si="711"/>
        <v>0.22392727191510553</v>
      </c>
      <c r="EV213" s="80">
        <f t="shared" si="712"/>
        <v>3.2332973268960983E-3</v>
      </c>
      <c r="EW213" s="80">
        <f t="shared" si="713"/>
        <v>0.78202240223522357</v>
      </c>
      <c r="EX213" s="80">
        <f t="shared" si="714"/>
        <v>0.90629572788324164</v>
      </c>
      <c r="EY213" s="80">
        <f t="shared" si="715"/>
        <v>2.4864525788124835E-2</v>
      </c>
      <c r="EZ213" s="80">
        <f t="shared" si="716"/>
        <v>7.7860190542286642E-4</v>
      </c>
      <c r="FA213" s="80">
        <f t="shared" si="717"/>
        <v>1.4055828351557786E-3</v>
      </c>
      <c r="FB213" s="80">
        <f t="shared" si="718"/>
        <v>4.0421868677995354</v>
      </c>
      <c r="FC213" s="80">
        <f t="shared" si="719"/>
        <v>8.3595133693649251E-2</v>
      </c>
      <c r="FD213" s="80">
        <f t="shared" si="720"/>
        <v>0.12523973535889787</v>
      </c>
      <c r="FE213" s="80">
        <f t="shared" si="721"/>
        <v>2.4864525788124835E-2</v>
      </c>
      <c r="FF213" s="80">
        <f t="shared" si="722"/>
        <v>3.9520069872686282E-2</v>
      </c>
      <c r="FG213" s="80">
        <f t="shared" si="723"/>
        <v>7.7775220513956703E-2</v>
      </c>
      <c r="FH213" s="80">
        <f t="shared" si="724"/>
        <v>7.0279141757788929E-4</v>
      </c>
      <c r="FI213" s="184">
        <f t="shared" si="725"/>
        <v>0.78829764607902075</v>
      </c>
      <c r="FJ213" s="80">
        <f t="shared" si="726"/>
        <v>0.10882601403565417</v>
      </c>
      <c r="FK213" s="80">
        <f t="shared" si="727"/>
        <v>1.0399862677070206</v>
      </c>
      <c r="FL213" s="80">
        <f t="shared" si="728"/>
        <v>0.78829764607902075</v>
      </c>
      <c r="FM213" s="80">
        <f t="shared" si="729"/>
        <v>2.1943546535029421</v>
      </c>
      <c r="FN213" s="80">
        <f t="shared" si="730"/>
        <v>-3.4219779458298603</v>
      </c>
      <c r="FO213" s="80">
        <f t="shared" si="731"/>
        <v>-3.4219779458298603</v>
      </c>
      <c r="FP213" s="80">
        <f t="shared" si="732"/>
        <v>0.48874616557586731</v>
      </c>
      <c r="FQ213" s="185">
        <f t="shared" ca="1" si="733"/>
        <v>1430.0503256155746</v>
      </c>
      <c r="FR213" s="185">
        <f t="shared" ca="1" si="734"/>
        <v>4.6490751136454582</v>
      </c>
      <c r="FS213" s="80">
        <f t="shared" ca="1" si="735"/>
        <v>0.14300503256155747</v>
      </c>
      <c r="FT213" s="184">
        <f t="shared" ca="1" si="736"/>
        <v>-0.89279720120564099</v>
      </c>
      <c r="FU213" s="184">
        <f t="shared" ca="1" si="737"/>
        <v>5.6834649809718396</v>
      </c>
      <c r="FV213" s="80">
        <f t="shared" si="738"/>
        <v>174.58566485491261</v>
      </c>
      <c r="FW213" s="80">
        <f t="shared" si="739"/>
        <v>5.8311255586824949E-2</v>
      </c>
      <c r="FX213" s="184">
        <f t="shared" si="740"/>
        <v>77.739714255164429</v>
      </c>
      <c r="FY213" s="184">
        <f t="shared" si="741"/>
        <v>314.29116503756262</v>
      </c>
      <c r="FZ213" s="184">
        <f t="shared" si="742"/>
        <v>1.6611494615586205E-3</v>
      </c>
      <c r="GA213" s="184">
        <f t="shared" si="743"/>
        <v>0.27373767852058645</v>
      </c>
      <c r="GB213" s="80">
        <f t="shared" si="744"/>
        <v>0.9343935509982626</v>
      </c>
      <c r="GC213" s="80">
        <f t="shared" si="745"/>
        <v>0.18466017443917032</v>
      </c>
      <c r="GD213" s="80">
        <f t="shared" si="746"/>
        <v>0.13298603686556662</v>
      </c>
      <c r="GE213" s="80">
        <f t="shared" si="747"/>
        <v>0.90034054208963465</v>
      </c>
      <c r="GF213" s="80">
        <f t="shared" si="748"/>
        <v>2.2013998367045207E-2</v>
      </c>
      <c r="GG213" s="80">
        <f t="shared" si="749"/>
        <v>0.14033213822145629</v>
      </c>
      <c r="GH213" s="80">
        <f t="shared" si="750"/>
        <v>0.86701396313443335</v>
      </c>
      <c r="GI213" s="80">
        <f t="shared" si="751"/>
        <v>0.3012119055909821</v>
      </c>
      <c r="GJ213" s="80">
        <f t="shared" si="752"/>
        <v>-9.2066932695307364E-3</v>
      </c>
      <c r="GK213" s="80">
        <f t="shared" si="753"/>
        <v>2.1247758697589363E-2</v>
      </c>
      <c r="GL213" s="80">
        <f t="shared" si="754"/>
        <v>2.1247758697589363E-2</v>
      </c>
      <c r="GM213" s="80">
        <f t="shared" si="755"/>
        <v>0.11908437952386693</v>
      </c>
      <c r="GN213" s="80">
        <f t="shared" si="756"/>
        <v>4.4358690304148032E-2</v>
      </c>
      <c r="GO213" s="80">
        <f t="shared" si="757"/>
        <v>0.73766371193107549</v>
      </c>
      <c r="GP213" s="80">
        <f t="shared" si="758"/>
        <v>0.90629572788324164</v>
      </c>
      <c r="GQ213" s="80">
        <f t="shared" si="759"/>
        <v>2.4864525788124835E-2</v>
      </c>
      <c r="GR213" s="80">
        <f t="shared" si="760"/>
        <v>440.24634252797659</v>
      </c>
      <c r="GS213" s="80">
        <f t="shared" si="761"/>
        <v>11.716367429218398</v>
      </c>
      <c r="GT213" s="80">
        <f t="shared" si="762"/>
        <v>2.3027515684769502</v>
      </c>
      <c r="GU213" s="80">
        <f t="shared" si="763"/>
        <v>9.4700658253614571E-6</v>
      </c>
      <c r="GV213" s="80">
        <f t="shared" si="764"/>
        <v>1948.4569592741564</v>
      </c>
      <c r="GW213" s="80">
        <f t="shared" si="765"/>
        <v>-8.3186536267567494E-3</v>
      </c>
      <c r="GX213" s="184">
        <f t="shared" ca="1" si="766"/>
        <v>21.481803726875821</v>
      </c>
      <c r="GY213" s="81" t="e">
        <f>#REF!</f>
        <v>#REF!</v>
      </c>
      <c r="GZ213" s="81" t="e">
        <f>#REF!</f>
        <v>#REF!</v>
      </c>
      <c r="HA213" s="81">
        <f t="shared" si="767"/>
        <v>5.8671749896227876</v>
      </c>
      <c r="HB213" s="81">
        <f t="shared" si="768"/>
        <v>4.7595286485956976</v>
      </c>
      <c r="HC213" s="81" t="e">
        <f t="shared" si="769"/>
        <v>#REF!</v>
      </c>
      <c r="HD213" s="80">
        <f t="shared" si="770"/>
        <v>440.24634252797659</v>
      </c>
      <c r="HE213" s="80">
        <f t="shared" si="771"/>
        <v>11.716367429218398</v>
      </c>
      <c r="HF213" s="81">
        <f t="shared" si="772"/>
        <v>0.81736245252261597</v>
      </c>
      <c r="HG213" s="81"/>
      <c r="HH213" s="82">
        <f t="shared" si="773"/>
        <v>0.14356543554835238</v>
      </c>
      <c r="HI213" s="82">
        <f t="shared" si="774"/>
        <v>0.78202240223522357</v>
      </c>
      <c r="HJ213" s="82">
        <f t="shared" si="775"/>
        <v>2.4864525788124835E-2</v>
      </c>
      <c r="HK213" s="82">
        <f t="shared" si="776"/>
        <v>0</v>
      </c>
      <c r="HL213" s="82">
        <f t="shared" si="777"/>
        <v>5.8730607905524417E-2</v>
      </c>
      <c r="HM213" s="82">
        <f t="shared" si="778"/>
        <v>0</v>
      </c>
      <c r="HN213" s="82">
        <f t="shared" si="779"/>
        <v>0</v>
      </c>
      <c r="HO213" s="82">
        <f t="shared" si="780"/>
        <v>6.4384595660811117E-2</v>
      </c>
      <c r="HP213" s="82">
        <f t="shared" si="781"/>
        <v>0.13633990299507526</v>
      </c>
      <c r="HQ213" s="82">
        <f t="shared" si="782"/>
        <v>0.15510730552827481</v>
      </c>
      <c r="HR213" s="82">
        <f t="shared" si="783"/>
        <v>0.60090898995270181</v>
      </c>
      <c r="HS213" s="82">
        <f t="shared" si="784"/>
        <v>0.11031622702994019</v>
      </c>
      <c r="HT213" s="82">
        <f t="shared" si="785"/>
        <v>5.8162198762349217E-2</v>
      </c>
      <c r="HU213" s="82">
        <f t="shared" si="786"/>
        <v>1.0677547566284291E-2</v>
      </c>
      <c r="HV213" s="82">
        <f t="shared" si="787"/>
        <v>2.4864525788124835E-2</v>
      </c>
      <c r="HW213" s="82"/>
      <c r="HX213" s="186">
        <f t="shared" si="788"/>
        <v>-8.7748444259646256E-7</v>
      </c>
      <c r="HY213" s="186">
        <f t="shared" si="789"/>
        <v>1.6947226484598951E-12</v>
      </c>
      <c r="HZ213" s="186">
        <f t="shared" si="790"/>
        <v>2.6813628404175639E-5</v>
      </c>
      <c r="IA213" s="186">
        <f t="shared" si="791"/>
        <v>7.52548078779079E-9</v>
      </c>
      <c r="IB213" s="82">
        <f t="shared" si="792"/>
        <v>2.3027515684769502</v>
      </c>
      <c r="IC213" s="82" t="e">
        <f t="shared" ca="1" si="793"/>
        <v>#REF!</v>
      </c>
      <c r="ID213" s="82" t="e">
        <f ca="1">ID$8+ID$9*IE213+ID$10*#REF!+ID$11*EW213/(EW213+EU213)</f>
        <v>#REF!</v>
      </c>
      <c r="IE213" s="82" t="e">
        <f t="shared" ca="1" si="794"/>
        <v>#REF!</v>
      </c>
      <c r="IF213" s="82" t="e">
        <f ca="1">IF$8+IF$9*IE213+IF$10*#REF!+IF$11*(EW213/(EW213+EU213))</f>
        <v>#REF!</v>
      </c>
      <c r="IG213" s="82" t="e">
        <f t="shared" ca="1" si="795"/>
        <v>#REF!</v>
      </c>
      <c r="IH213" s="184">
        <f t="shared" si="796"/>
        <v>5.8311255586824949E-2</v>
      </c>
      <c r="II213" s="187">
        <f t="shared" si="797"/>
        <v>-25</v>
      </c>
      <c r="IJ213" s="187"/>
      <c r="IK213" s="82">
        <f t="shared" si="798"/>
        <v>2.0695337397105225</v>
      </c>
      <c r="IL213" s="187">
        <f t="shared" si="799"/>
        <v>1948.4569592741564</v>
      </c>
      <c r="IM213" s="186">
        <f t="shared" si="800"/>
        <v>1.2048245566184724E-5</v>
      </c>
    </row>
    <row r="214" spans="1:247" ht="14" x14ac:dyDescent="0.2">
      <c r="A214" s="189" t="s">
        <v>234</v>
      </c>
      <c r="F214" s="193">
        <v>49.952193986044534</v>
      </c>
      <c r="G214" s="193">
        <v>1.6748855939234604</v>
      </c>
      <c r="H214" s="193">
        <v>17.337603602553148</v>
      </c>
      <c r="I214" s="193">
        <v>8.4230034872756843</v>
      </c>
      <c r="J214" s="193">
        <v>0.16241314850166888</v>
      </c>
      <c r="K214" s="193">
        <v>4.5171156927026654</v>
      </c>
      <c r="L214" s="193">
        <v>10.658362870422019</v>
      </c>
      <c r="M214" s="193">
        <v>3.8370106333519272</v>
      </c>
      <c r="N214" s="193">
        <v>2.0301643562708609</v>
      </c>
      <c r="O214" s="193">
        <v>0.58874766331854955</v>
      </c>
      <c r="P214" s="193">
        <v>0.81849896563549951</v>
      </c>
      <c r="Q214" s="194">
        <v>1.5</v>
      </c>
      <c r="R214" s="176">
        <f t="shared" ca="1" si="606"/>
        <v>10.268785114394941</v>
      </c>
      <c r="T214" s="4">
        <v>47.869799999999998</v>
      </c>
      <c r="U214" s="4">
        <v>1.2058</v>
      </c>
      <c r="V214" s="4">
        <v>5.4706999999999999</v>
      </c>
      <c r="W214" s="4">
        <v>6.8441000000000001</v>
      </c>
      <c r="X214" s="4">
        <v>0.1477</v>
      </c>
      <c r="Y214" s="4">
        <v>13.8604</v>
      </c>
      <c r="Z214" s="4">
        <v>22.260999999999999</v>
      </c>
      <c r="AA214" s="4">
        <v>0.40010000000000001</v>
      </c>
      <c r="AB214" s="4">
        <v>8.2000000000000007E-3</v>
      </c>
      <c r="AC214" s="4">
        <v>7.51E-2</v>
      </c>
      <c r="AE214" s="177">
        <f t="shared" ca="1" si="607"/>
        <v>1408.7820046347106</v>
      </c>
      <c r="AF214" s="178">
        <f t="shared" ca="1" si="608"/>
        <v>1135.6320046347105</v>
      </c>
      <c r="AG214" s="178">
        <f t="shared" ca="1" si="609"/>
        <v>5.9291657083762743</v>
      </c>
      <c r="AH214" s="175"/>
      <c r="AI214" s="179">
        <f t="shared" ca="1" si="610"/>
        <v>1440.5756800562638</v>
      </c>
      <c r="AJ214" s="179">
        <f t="shared" ca="1" si="611"/>
        <v>5.9345361960218606</v>
      </c>
      <c r="AK214" s="179"/>
      <c r="AL214" s="179">
        <f t="shared" si="612"/>
        <v>1410.795792020753</v>
      </c>
      <c r="AM214" s="179">
        <f t="shared" si="613"/>
        <v>3.7444144192829483</v>
      </c>
      <c r="AN214" s="180"/>
      <c r="AO214" s="179">
        <f t="shared" ca="1" si="614"/>
        <v>1400.6133106362743</v>
      </c>
      <c r="AP214" s="179">
        <f t="shared" ca="1" si="615"/>
        <v>1127.4633106362744</v>
      </c>
      <c r="AQ214" s="179">
        <f t="shared" ca="1" si="616"/>
        <v>4.3958668276608455</v>
      </c>
      <c r="AR214" s="179"/>
      <c r="AS214" s="179">
        <f t="shared" ca="1" si="617"/>
        <v>1410.2692624564902</v>
      </c>
      <c r="AT214" s="179">
        <f t="shared" ca="1" si="618"/>
        <v>1137.1192624564901</v>
      </c>
      <c r="AU214" s="181">
        <f t="shared" ca="1" si="619"/>
        <v>4.7676495198228528</v>
      </c>
      <c r="AV214" s="80"/>
      <c r="AW214" s="181">
        <f t="shared" si="620"/>
        <v>1423.4838054832917</v>
      </c>
      <c r="AX214" s="181">
        <f t="shared" si="621"/>
        <v>1150.3338054832916</v>
      </c>
      <c r="AY214" s="181">
        <f t="shared" ca="1" si="622"/>
        <v>1440.5756800562638</v>
      </c>
      <c r="AZ214" s="181">
        <f t="shared" ca="1" si="623"/>
        <v>1167.4256800562639</v>
      </c>
      <c r="BA214" s="181">
        <f t="shared" ca="1" si="624"/>
        <v>5.9345361960218606</v>
      </c>
      <c r="BB214" s="181"/>
      <c r="BC214" s="181">
        <f t="shared" si="625"/>
        <v>1410.795792020753</v>
      </c>
      <c r="BD214" s="181">
        <f t="shared" si="626"/>
        <v>3.7444144192829483</v>
      </c>
      <c r="BE214" s="181">
        <f t="shared" si="627"/>
        <v>1137.6457920207531</v>
      </c>
      <c r="BF214" s="181"/>
      <c r="BG214" s="181">
        <f t="shared" ca="1" si="628"/>
        <v>6.1734777182219247</v>
      </c>
      <c r="BH214" s="181">
        <f t="shared" ca="1" si="629"/>
        <v>7.7888234843741948</v>
      </c>
      <c r="BI214" s="181">
        <f t="shared" ca="1" si="630"/>
        <v>1134.4839116787157</v>
      </c>
      <c r="BJ214" s="181">
        <f t="shared" ca="1" si="631"/>
        <v>1147.3216769486421</v>
      </c>
      <c r="BK214" s="181">
        <f t="shared" ca="1" si="632"/>
        <v>1147.3216769486421</v>
      </c>
      <c r="BL214" s="181"/>
      <c r="BM214" s="181">
        <f t="shared" si="633"/>
        <v>1132.005144924256</v>
      </c>
      <c r="BN214" s="180"/>
      <c r="BO214" s="182">
        <f t="shared" ca="1" si="634"/>
        <v>0.77414994202633791</v>
      </c>
      <c r="BP214" s="182">
        <f t="shared" ca="1" si="635"/>
        <v>0.73510733899768133</v>
      </c>
      <c r="BQ214" s="182">
        <f t="shared" ca="1" si="636"/>
        <v>6.9364951208879852E-2</v>
      </c>
      <c r="BR214" s="182">
        <f t="shared" ca="1" si="637"/>
        <v>1.3250717297292334E-2</v>
      </c>
      <c r="BS214" s="182">
        <f t="shared" ca="1" si="638"/>
        <v>1.7730393826794106E-2</v>
      </c>
      <c r="BT214" s="182">
        <f t="shared" ca="1" si="639"/>
        <v>7.5045277220868706E-2</v>
      </c>
      <c r="BU214" s="182">
        <f t="shared" si="640"/>
        <v>0.32699407506955769</v>
      </c>
      <c r="BV214" s="181">
        <f t="shared" ca="1" si="641"/>
        <v>1.237492753621074</v>
      </c>
      <c r="BW214" s="180"/>
      <c r="BX214" s="182">
        <f t="shared" si="642"/>
        <v>0.79658267228533175</v>
      </c>
      <c r="BY214" s="182">
        <f t="shared" si="643"/>
        <v>0.10249040180949165</v>
      </c>
      <c r="BZ214" s="182">
        <f t="shared" si="644"/>
        <v>3.2326720107558542E-2</v>
      </c>
      <c r="CA214" s="182">
        <f t="shared" si="645"/>
        <v>2.944538035951328E-2</v>
      </c>
      <c r="CB214" s="182">
        <f t="shared" si="646"/>
        <v>7.531955823716685E-2</v>
      </c>
      <c r="CC214" s="182">
        <f t="shared" si="647"/>
        <v>1.1268444701940906E-3</v>
      </c>
      <c r="CD214" s="182">
        <f t="shared" si="648"/>
        <v>1.0372915772692564</v>
      </c>
      <c r="CE214" s="182">
        <f t="shared" si="649"/>
        <v>0.26481026504652061</v>
      </c>
      <c r="CF214" s="180"/>
      <c r="CG214" s="181">
        <f t="shared" ca="1" si="650"/>
        <v>4.1645501425491602</v>
      </c>
      <c r="CH214" s="181">
        <f t="shared" ca="1" si="651"/>
        <v>3.6159149390536136</v>
      </c>
      <c r="CI214" s="181">
        <f t="shared" ca="1" si="652"/>
        <v>8.8134708992710387</v>
      </c>
      <c r="CJ214" s="181">
        <f t="shared" ca="1" si="653"/>
        <v>1147.4035376381753</v>
      </c>
      <c r="CK214" s="183">
        <f t="shared" ca="1" si="654"/>
        <v>0.27245741401307066</v>
      </c>
      <c r="CL214" s="79"/>
      <c r="CM214" s="181">
        <f t="shared" si="655"/>
        <v>0.90318660853884414</v>
      </c>
      <c r="CN214" s="181">
        <f t="shared" si="656"/>
        <v>0.57816545733246472</v>
      </c>
      <c r="CO214" s="181">
        <f t="shared" ca="1" si="657"/>
        <v>755.28748183233517</v>
      </c>
      <c r="CP214" s="184"/>
      <c r="CQ214" s="80">
        <f t="shared" si="658"/>
        <v>0.83136849370042654</v>
      </c>
      <c r="CR214" s="80">
        <f t="shared" si="659"/>
        <v>2.0967836195880014E-2</v>
      </c>
      <c r="CS214" s="80">
        <f t="shared" si="660"/>
        <v>0.34008304356671959</v>
      </c>
      <c r="CT214" s="80">
        <f t="shared" si="661"/>
        <v>0.11723626357445445</v>
      </c>
      <c r="CU214" s="80">
        <f t="shared" si="662"/>
        <v>2.289524560375949E-3</v>
      </c>
      <c r="CV214" s="80">
        <f t="shared" si="663"/>
        <v>0.11207500155572754</v>
      </c>
      <c r="CW214" s="80">
        <f t="shared" si="664"/>
        <v>0.19006521112644345</v>
      </c>
      <c r="CX214" s="80">
        <f t="shared" si="665"/>
        <v>0.12381667416981995</v>
      </c>
      <c r="CY214" s="80">
        <f t="shared" si="666"/>
        <v>4.3105107568704851E-2</v>
      </c>
      <c r="CZ214" s="80">
        <f t="shared" si="667"/>
        <v>7.7467715185910039E-3</v>
      </c>
      <c r="DA214" s="80">
        <f t="shared" si="668"/>
        <v>1.153327131946567E-2</v>
      </c>
      <c r="DB214" s="80">
        <f t="shared" si="669"/>
        <v>1.8002871988566087</v>
      </c>
      <c r="DC214" s="80"/>
      <c r="DD214" s="80">
        <f t="shared" si="670"/>
        <v>0.4617977032933645</v>
      </c>
      <c r="DE214" s="80">
        <f t="shared" si="671"/>
        <v>1.1646939560086314E-2</v>
      </c>
      <c r="DF214" s="80">
        <f t="shared" si="672"/>
        <v>0.18890488350009477</v>
      </c>
      <c r="DG214" s="80">
        <f t="shared" si="673"/>
        <v>6.5120867186587272E-2</v>
      </c>
      <c r="DH214" s="80">
        <f t="shared" si="674"/>
        <v>1.271755174302224E-3</v>
      </c>
      <c r="DI214" s="80">
        <f t="shared" si="675"/>
        <v>6.225395682805953E-2</v>
      </c>
      <c r="DJ214" s="80">
        <f t="shared" si="676"/>
        <v>0.10557493895816007</v>
      </c>
      <c r="DK214" s="80">
        <f t="shared" si="677"/>
        <v>6.8776067645461181E-2</v>
      </c>
      <c r="DL214" s="80">
        <f t="shared" si="678"/>
        <v>2.3943461685491958E-2</v>
      </c>
      <c r="DM214" s="80">
        <f t="shared" si="679"/>
        <v>4.3030753779236463E-3</v>
      </c>
      <c r="DN214" s="80">
        <f t="shared" si="680"/>
        <v>6.4063507904686739E-3</v>
      </c>
      <c r="DO214" s="80">
        <f t="shared" si="681"/>
        <v>1.0000000000000002</v>
      </c>
      <c r="DP214" s="80">
        <f t="shared" si="682"/>
        <v>48.874616557586734</v>
      </c>
      <c r="DQ214" s="80">
        <f t="shared" si="683"/>
        <v>0.79671062157668471</v>
      </c>
      <c r="DR214" s="80">
        <f t="shared" si="684"/>
        <v>1.5095369484769425E-2</v>
      </c>
      <c r="DS214" s="80">
        <f t="shared" si="685"/>
        <v>5.3654828807092908E-2</v>
      </c>
      <c r="DT214" s="80">
        <f t="shared" si="686"/>
        <v>9.5260166132193125E-2</v>
      </c>
      <c r="DU214" s="80">
        <f t="shared" si="687"/>
        <v>2.082114537444934E-3</v>
      </c>
      <c r="DV214" s="80">
        <f t="shared" si="688"/>
        <v>0.34389297446432648</v>
      </c>
      <c r="DW214" s="80">
        <f t="shared" si="689"/>
        <v>0.396969189013756</v>
      </c>
      <c r="DX214" s="80">
        <f t="shared" si="690"/>
        <v>6.4554227325751183E-3</v>
      </c>
      <c r="DY214" s="80">
        <f t="shared" si="691"/>
        <v>8.7052528769799152E-5</v>
      </c>
      <c r="DZ214" s="80">
        <f t="shared" si="692"/>
        <v>4.9408479837261226E-4</v>
      </c>
      <c r="EA214" s="80">
        <f t="shared" si="693"/>
        <v>1.7107018240759848</v>
      </c>
      <c r="EB214" s="80"/>
      <c r="EC214" s="80">
        <f t="shared" si="694"/>
        <v>1.5934212431533694</v>
      </c>
      <c r="ED214" s="80">
        <f t="shared" si="695"/>
        <v>3.019073896953885E-2</v>
      </c>
      <c r="EE214" s="80">
        <f t="shared" si="696"/>
        <v>0.16096448642127872</v>
      </c>
      <c r="EF214" s="80">
        <f t="shared" si="697"/>
        <v>9.5260166132193125E-2</v>
      </c>
      <c r="EG214" s="80">
        <f t="shared" si="698"/>
        <v>2.082114537444934E-3</v>
      </c>
      <c r="EH214" s="80">
        <f t="shared" si="699"/>
        <v>0.34389297446432648</v>
      </c>
      <c r="EI214" s="80">
        <f t="shared" si="700"/>
        <v>0.396969189013756</v>
      </c>
      <c r="EJ214" s="80">
        <f t="shared" si="701"/>
        <v>6.4554227325751183E-3</v>
      </c>
      <c r="EK214" s="80">
        <f t="shared" si="702"/>
        <v>8.7052528769799152E-5</v>
      </c>
      <c r="EL214" s="80">
        <f t="shared" si="703"/>
        <v>1.4822543951178368E-3</v>
      </c>
      <c r="EM214" s="80">
        <f t="shared" si="704"/>
        <v>2.6308056423483701</v>
      </c>
      <c r="EN214" s="80">
        <f t="shared" si="705"/>
        <v>2.280670188408195</v>
      </c>
      <c r="EO214" s="80"/>
      <c r="EP214" s="80">
        <f t="shared" si="706"/>
        <v>1.8170341634181078</v>
      </c>
      <c r="EQ214" s="80">
        <f t="shared" si="707"/>
        <v>3.4427559166920405E-2</v>
      </c>
      <c r="ER214" s="80">
        <f t="shared" si="708"/>
        <v>0.18296583658189225</v>
      </c>
      <c r="ES214" s="80">
        <f t="shared" si="709"/>
        <v>6.1772100467071822E-2</v>
      </c>
      <c r="ET214" s="80">
        <f t="shared" si="710"/>
        <v>0.24473793704896407</v>
      </c>
      <c r="EU214" s="80">
        <f t="shared" si="711"/>
        <v>0.21725702104050484</v>
      </c>
      <c r="EV214" s="80">
        <f t="shared" si="712"/>
        <v>4.748616554401979E-3</v>
      </c>
      <c r="EW214" s="80">
        <f t="shared" si="713"/>
        <v>0.78430645486381012</v>
      </c>
      <c r="EX214" s="80">
        <f t="shared" si="714"/>
        <v>0.90535579510025121</v>
      </c>
      <c r="EY214" s="80">
        <f t="shared" si="715"/>
        <v>2.944538035951328E-2</v>
      </c>
      <c r="EZ214" s="80">
        <f t="shared" si="716"/>
        <v>3.9707621438165528E-4</v>
      </c>
      <c r="FA214" s="80">
        <f t="shared" si="717"/>
        <v>2.2536889403881812E-3</v>
      </c>
      <c r="FB214" s="80">
        <f t="shared" si="718"/>
        <v>4.0399636927072438</v>
      </c>
      <c r="FC214" s="80">
        <f t="shared" si="719"/>
        <v>7.9530309200104704E-2</v>
      </c>
      <c r="FD214" s="80">
        <f t="shared" si="720"/>
        <v>0.11870510454156147</v>
      </c>
      <c r="FE214" s="80">
        <f t="shared" si="721"/>
        <v>2.944538035951328E-2</v>
      </c>
      <c r="FF214" s="80">
        <f t="shared" si="722"/>
        <v>3.2326720107558542E-2</v>
      </c>
      <c r="FG214" s="80">
        <f t="shared" si="723"/>
        <v>7.531955823716685E-2</v>
      </c>
      <c r="FH214" s="80">
        <f t="shared" si="724"/>
        <v>1.1268444701940906E-3</v>
      </c>
      <c r="FI214" s="184">
        <f t="shared" si="725"/>
        <v>0.79658267228533175</v>
      </c>
      <c r="FJ214" s="80">
        <f t="shared" si="726"/>
        <v>0.10249040180949165</v>
      </c>
      <c r="FK214" s="80">
        <f t="shared" si="727"/>
        <v>1.0372915772692561</v>
      </c>
      <c r="FL214" s="80">
        <f t="shared" si="728"/>
        <v>0.79658267228533175</v>
      </c>
      <c r="FM214" s="80">
        <f t="shared" si="729"/>
        <v>2.3634495669186344</v>
      </c>
      <c r="FN214" s="80">
        <f t="shared" si="730"/>
        <v>-3.2633382088465464</v>
      </c>
      <c r="FO214" s="80">
        <f t="shared" si="731"/>
        <v>-3.2633382088465464</v>
      </c>
      <c r="FP214" s="80">
        <f t="shared" si="732"/>
        <v>0.48874616557586731</v>
      </c>
      <c r="FQ214" s="185">
        <f t="shared" ca="1" si="733"/>
        <v>1440.5756800562638</v>
      </c>
      <c r="FR214" s="185">
        <f t="shared" ca="1" si="734"/>
        <v>5.9345361960218606</v>
      </c>
      <c r="FS214" s="80">
        <f t="shared" ca="1" si="735"/>
        <v>0.14405756800562639</v>
      </c>
      <c r="FT214" s="184">
        <f t="shared" ca="1" si="736"/>
        <v>-1.4315364339761032</v>
      </c>
      <c r="FU214" s="184">
        <f t="shared" ca="1" si="737"/>
        <v>5.6810391382762928</v>
      </c>
      <c r="FV214" s="80">
        <f t="shared" si="738"/>
        <v>175.06083738465787</v>
      </c>
      <c r="FW214" s="80">
        <f t="shared" si="739"/>
        <v>5.5832082052712756E-2</v>
      </c>
      <c r="FX214" s="184">
        <f t="shared" si="740"/>
        <v>78.308212483053779</v>
      </c>
      <c r="FY214" s="184">
        <f t="shared" si="741"/>
        <v>314.42633833477277</v>
      </c>
      <c r="FZ214" s="184">
        <f t="shared" si="742"/>
        <v>1.6611494615586205E-3</v>
      </c>
      <c r="GA214" s="184">
        <f t="shared" si="743"/>
        <v>0.26481026504652061</v>
      </c>
      <c r="GB214" s="80">
        <f t="shared" si="744"/>
        <v>0.93954979201416644</v>
      </c>
      <c r="GC214" s="80">
        <f t="shared" si="745"/>
        <v>0.1779836577744851</v>
      </c>
      <c r="GD214" s="80">
        <f t="shared" si="746"/>
        <v>0.13297289087314834</v>
      </c>
      <c r="GE214" s="80">
        <f t="shared" si="747"/>
        <v>0.90380034036600776</v>
      </c>
      <c r="GF214" s="80">
        <f t="shared" si="748"/>
        <v>1.8232826338202557E-2</v>
      </c>
      <c r="GG214" s="80">
        <f t="shared" si="749"/>
        <v>0.13772671184040014</v>
      </c>
      <c r="GH214" s="80">
        <f t="shared" si="750"/>
        <v>0.86702710912685166</v>
      </c>
      <c r="GI214" s="80">
        <f t="shared" si="751"/>
        <v>0.29443017755018563</v>
      </c>
      <c r="GJ214" s="80">
        <f t="shared" si="752"/>
        <v>-8.3256083759571543E-3</v>
      </c>
      <c r="GK214" s="80">
        <f t="shared" si="753"/>
        <v>1.9731699953914078E-2</v>
      </c>
      <c r="GL214" s="80">
        <f t="shared" si="754"/>
        <v>1.9731699953914078E-2</v>
      </c>
      <c r="GM214" s="80">
        <f t="shared" si="755"/>
        <v>0.11799501188648606</v>
      </c>
      <c r="GN214" s="80">
        <f t="shared" si="756"/>
        <v>4.0718508031919481E-2</v>
      </c>
      <c r="GO214" s="80">
        <f t="shared" si="757"/>
        <v>0.74358794683189067</v>
      </c>
      <c r="GP214" s="80">
        <f t="shared" si="758"/>
        <v>0.90535579510025121</v>
      </c>
      <c r="GQ214" s="80">
        <f t="shared" si="759"/>
        <v>2.944538035951328E-2</v>
      </c>
      <c r="GR214" s="80">
        <f t="shared" si="760"/>
        <v>440.17303765802103</v>
      </c>
      <c r="GS214" s="80">
        <f t="shared" si="761"/>
        <v>11.725377025740604</v>
      </c>
      <c r="GT214" s="80">
        <f t="shared" si="762"/>
        <v>2.2915444499271294</v>
      </c>
      <c r="GU214" s="80">
        <f t="shared" si="763"/>
        <v>9.423976550325318E-6</v>
      </c>
      <c r="GV214" s="80">
        <f t="shared" si="764"/>
        <v>1937.5564495887352</v>
      </c>
      <c r="GW214" s="80">
        <f t="shared" si="765"/>
        <v>-8.2845481080575916E-3</v>
      </c>
      <c r="GX214" s="184">
        <f t="shared" ca="1" si="766"/>
        <v>21.788095899271028</v>
      </c>
      <c r="GY214" s="81" t="e">
        <f>#REF!</f>
        <v>#REF!</v>
      </c>
      <c r="GZ214" s="81" t="e">
        <f>#REF!</f>
        <v>#REF!</v>
      </c>
      <c r="HA214" s="81">
        <f t="shared" si="767"/>
        <v>5.8671749896227876</v>
      </c>
      <c r="HB214" s="81">
        <f t="shared" si="768"/>
        <v>4.7595286485956976</v>
      </c>
      <c r="HC214" s="81" t="e">
        <f t="shared" si="769"/>
        <v>#REF!</v>
      </c>
      <c r="HD214" s="80">
        <f t="shared" si="770"/>
        <v>440.17303765802103</v>
      </c>
      <c r="HE214" s="80">
        <f t="shared" si="771"/>
        <v>11.725377025740604</v>
      </c>
      <c r="HF214" s="81">
        <f t="shared" si="772"/>
        <v>0.7696146369411565</v>
      </c>
      <c r="HG214" s="81"/>
      <c r="HH214" s="82">
        <f t="shared" si="773"/>
        <v>0.14247532839480212</v>
      </c>
      <c r="HI214" s="82">
        <f t="shared" si="774"/>
        <v>0.78430645486381012</v>
      </c>
      <c r="HJ214" s="82">
        <f t="shared" si="775"/>
        <v>2.944538035951328E-2</v>
      </c>
      <c r="HK214" s="82">
        <f t="shared" si="776"/>
        <v>0</v>
      </c>
      <c r="HL214" s="82">
        <f t="shared" si="777"/>
        <v>5.0084928840591424E-2</v>
      </c>
      <c r="HM214" s="82">
        <f t="shared" si="778"/>
        <v>0</v>
      </c>
      <c r="HN214" s="82">
        <f t="shared" si="779"/>
        <v>0</v>
      </c>
      <c r="HO214" s="82">
        <f t="shared" si="780"/>
        <v>6.1772100467071822E-2</v>
      </c>
      <c r="HP214" s="82">
        <f t="shared" si="781"/>
        <v>0.13288090774130082</v>
      </c>
      <c r="HQ214" s="82">
        <f t="shared" si="782"/>
        <v>0.15373125688104439</v>
      </c>
      <c r="HR214" s="82">
        <f t="shared" si="783"/>
        <v>0.61133604223708615</v>
      </c>
      <c r="HS214" s="82">
        <f t="shared" si="784"/>
        <v>0.11105391628127284</v>
      </c>
      <c r="HT214" s="82">
        <f t="shared" si="785"/>
        <v>5.5175727296498403E-2</v>
      </c>
      <c r="HU214" s="82">
        <f t="shared" si="786"/>
        <v>1.0023097243737083E-2</v>
      </c>
      <c r="HV214" s="82">
        <f t="shared" si="787"/>
        <v>2.944538035951328E-2</v>
      </c>
      <c r="HW214" s="82"/>
      <c r="HX214" s="186">
        <f t="shared" si="788"/>
        <v>-8.7791158698059934E-7</v>
      </c>
      <c r="HY214" s="186">
        <f t="shared" si="789"/>
        <v>1.6956997748493665E-12</v>
      </c>
      <c r="HZ214" s="186">
        <f t="shared" si="790"/>
        <v>2.6871050682345603E-5</v>
      </c>
      <c r="IA214" s="186">
        <f t="shared" si="791"/>
        <v>7.5388806351820053E-9</v>
      </c>
      <c r="IB214" s="82">
        <f t="shared" si="792"/>
        <v>2.2915444499271294</v>
      </c>
      <c r="IC214" s="82" t="e">
        <f t="shared" ca="1" si="793"/>
        <v>#REF!</v>
      </c>
      <c r="ID214" s="82" t="e">
        <f ca="1">ID$8+ID$9*IE214+ID$10*#REF!+ID$11*EW214/(EW214+EU214)</f>
        <v>#REF!</v>
      </c>
      <c r="IE214" s="82" t="e">
        <f t="shared" ca="1" si="794"/>
        <v>#REF!</v>
      </c>
      <c r="IF214" s="82" t="e">
        <f ca="1">IF$8+IF$9*IE214+IF$10*#REF!+IF$11*(EW214/(EW214+EU214))</f>
        <v>#REF!</v>
      </c>
      <c r="IG214" s="82" t="e">
        <f t="shared" ca="1" si="795"/>
        <v>#REF!</v>
      </c>
      <c r="IH214" s="184">
        <f t="shared" si="796"/>
        <v>5.5832082052712756E-2</v>
      </c>
      <c r="II214" s="187">
        <f t="shared" si="797"/>
        <v>-25</v>
      </c>
      <c r="IJ214" s="187"/>
      <c r="IK214" s="82">
        <f t="shared" si="798"/>
        <v>2.0700383672117311</v>
      </c>
      <c r="IL214" s="187">
        <f t="shared" si="799"/>
        <v>1937.5564495887352</v>
      </c>
      <c r="IM214" s="186">
        <f t="shared" si="800"/>
        <v>1.2109697932899573E-5</v>
      </c>
    </row>
    <row r="215" spans="1:247" ht="14" x14ac:dyDescent="0.2">
      <c r="A215" s="189" t="s">
        <v>234</v>
      </c>
      <c r="F215" s="193">
        <v>49.952193986044534</v>
      </c>
      <c r="G215" s="193">
        <v>1.6748855939234604</v>
      </c>
      <c r="H215" s="193">
        <v>17.337603602553148</v>
      </c>
      <c r="I215" s="193">
        <v>8.4230034872756843</v>
      </c>
      <c r="J215" s="193">
        <v>0.16241314850166888</v>
      </c>
      <c r="K215" s="193">
        <v>4.5171156927026654</v>
      </c>
      <c r="L215" s="193">
        <v>10.658362870422019</v>
      </c>
      <c r="M215" s="193">
        <v>3.8370106333519272</v>
      </c>
      <c r="N215" s="193">
        <v>2.0301643562708609</v>
      </c>
      <c r="O215" s="193">
        <v>0.58874766331854955</v>
      </c>
      <c r="P215" s="193">
        <v>0.81849896563549951</v>
      </c>
      <c r="Q215" s="194">
        <v>1.5</v>
      </c>
      <c r="R215" s="176">
        <f t="shared" ca="1" si="606"/>
        <v>10.951797599520049</v>
      </c>
      <c r="T215" s="4">
        <v>46.6965</v>
      </c>
      <c r="U215" s="4">
        <v>1.4565999999999999</v>
      </c>
      <c r="V215" s="4">
        <v>6.2305999999999999</v>
      </c>
      <c r="W215" s="4">
        <v>7.3742999999999999</v>
      </c>
      <c r="X215" s="4">
        <v>0.15709999999999999</v>
      </c>
      <c r="Y215" s="4">
        <v>13.424799999999999</v>
      </c>
      <c r="Z215" s="4">
        <v>22.127400000000002</v>
      </c>
      <c r="AA215" s="4">
        <v>0.43440000000000001</v>
      </c>
      <c r="AB215" s="4">
        <v>2.5000000000000001E-3</v>
      </c>
      <c r="AC215" s="4">
        <v>0</v>
      </c>
      <c r="AE215" s="177">
        <f t="shared" ca="1" si="607"/>
        <v>1417.6414515026256</v>
      </c>
      <c r="AF215" s="178">
        <f t="shared" ca="1" si="608"/>
        <v>1144.4914515026258</v>
      </c>
      <c r="AG215" s="178">
        <f t="shared" ca="1" si="609"/>
        <v>6.5839460955944027</v>
      </c>
      <c r="AH215" s="175"/>
      <c r="AI215" s="179">
        <f t="shared" ca="1" si="610"/>
        <v>1447.1790318633211</v>
      </c>
      <c r="AJ215" s="179">
        <f t="shared" ca="1" si="611"/>
        <v>6.6563824947721892</v>
      </c>
      <c r="AK215" s="179"/>
      <c r="AL215" s="179">
        <f t="shared" si="612"/>
        <v>1415.9991957794243</v>
      </c>
      <c r="AM215" s="179">
        <f t="shared" si="613"/>
        <v>4.2649473767675961</v>
      </c>
      <c r="AN215" s="180"/>
      <c r="AO215" s="179">
        <f t="shared" ca="1" si="614"/>
        <v>1410.3038870288578</v>
      </c>
      <c r="AP215" s="179">
        <f t="shared" ca="1" si="615"/>
        <v>1137.1538870288578</v>
      </c>
      <c r="AQ215" s="179">
        <f t="shared" ca="1" si="616"/>
        <v>5.2246656793148931</v>
      </c>
      <c r="AR215" s="179"/>
      <c r="AS215" s="179">
        <f t="shared" ca="1" si="617"/>
        <v>1416.2959137615401</v>
      </c>
      <c r="AT215" s="179">
        <f t="shared" ca="1" si="618"/>
        <v>1143.1459137615402</v>
      </c>
      <c r="AU215" s="181">
        <f t="shared" ca="1" si="619"/>
        <v>5.4573125060694023</v>
      </c>
      <c r="AV215" s="80"/>
      <c r="AW215" s="181">
        <f t="shared" si="620"/>
        <v>1429.1823367080788</v>
      </c>
      <c r="AX215" s="181">
        <f t="shared" si="621"/>
        <v>1156.0323367080787</v>
      </c>
      <c r="AY215" s="181">
        <f t="shared" ca="1" si="622"/>
        <v>1447.1790318633211</v>
      </c>
      <c r="AZ215" s="181">
        <f t="shared" ca="1" si="623"/>
        <v>1174.0290318633211</v>
      </c>
      <c r="BA215" s="181">
        <f t="shared" ca="1" si="624"/>
        <v>6.6563824947721892</v>
      </c>
      <c r="BB215" s="181"/>
      <c r="BC215" s="181">
        <f t="shared" si="625"/>
        <v>1415.9991957794243</v>
      </c>
      <c r="BD215" s="181">
        <f t="shared" si="626"/>
        <v>4.2649473767675961</v>
      </c>
      <c r="BE215" s="181">
        <f t="shared" si="627"/>
        <v>1142.8491957794245</v>
      </c>
      <c r="BF215" s="181"/>
      <c r="BG215" s="181">
        <f t="shared" ca="1" si="628"/>
        <v>6.8547935316206345</v>
      </c>
      <c r="BH215" s="181">
        <f t="shared" ca="1" si="629"/>
        <v>8.3742406730898402</v>
      </c>
      <c r="BI215" s="181">
        <f t="shared" ca="1" si="630"/>
        <v>1143.5473976484141</v>
      </c>
      <c r="BJ215" s="181">
        <f t="shared" ca="1" si="631"/>
        <v>1153.6461515998049</v>
      </c>
      <c r="BK215" s="181">
        <f t="shared" ca="1" si="632"/>
        <v>1153.6461515998049</v>
      </c>
      <c r="BL215" s="181"/>
      <c r="BM215" s="181">
        <f t="shared" si="633"/>
        <v>1134.6721267778889</v>
      </c>
      <c r="BN215" s="180"/>
      <c r="BO215" s="182">
        <f t="shared" ca="1" si="634"/>
        <v>0.75290147823436737</v>
      </c>
      <c r="BP215" s="182">
        <f t="shared" ca="1" si="635"/>
        <v>0.71612989636242452</v>
      </c>
      <c r="BQ215" s="182">
        <f t="shared" ca="1" si="636"/>
        <v>7.4222709642502466E-2</v>
      </c>
      <c r="BR215" s="182">
        <f t="shared" ca="1" si="637"/>
        <v>1.443291745069401E-2</v>
      </c>
      <c r="BS215" s="182">
        <f t="shared" ca="1" si="638"/>
        <v>1.7732362409924072E-2</v>
      </c>
      <c r="BT215" s="182">
        <f t="shared" ca="1" si="639"/>
        <v>7.2065495552682629E-2</v>
      </c>
      <c r="BU215" s="182">
        <f t="shared" si="640"/>
        <v>0.32699407506955769</v>
      </c>
      <c r="BV215" s="181">
        <f t="shared" ca="1" si="641"/>
        <v>1.2215774564877853</v>
      </c>
      <c r="BW215" s="180"/>
      <c r="BX215" s="182">
        <f t="shared" si="642"/>
        <v>0.78161647894940089</v>
      </c>
      <c r="BY215" s="182">
        <f t="shared" si="643"/>
        <v>0.1093120726647292</v>
      </c>
      <c r="BZ215" s="182">
        <f t="shared" si="644"/>
        <v>3.2460255804045698E-2</v>
      </c>
      <c r="CA215" s="182">
        <f t="shared" si="645"/>
        <v>3.2178658822433218E-2</v>
      </c>
      <c r="CB215" s="182">
        <f t="shared" si="646"/>
        <v>9.1727836675904534E-2</v>
      </c>
      <c r="CC215" s="182">
        <f t="shared" si="647"/>
        <v>0</v>
      </c>
      <c r="CD215" s="182">
        <f t="shared" si="648"/>
        <v>1.0472953029165135</v>
      </c>
      <c r="CE215" s="182">
        <f t="shared" si="649"/>
        <v>0.29458268110443675</v>
      </c>
      <c r="CF215" s="180"/>
      <c r="CG215" s="181">
        <f t="shared" ca="1" si="650"/>
        <v>5.0201381811198189</v>
      </c>
      <c r="CH215" s="181">
        <f t="shared" ca="1" si="651"/>
        <v>3.9031567332503307</v>
      </c>
      <c r="CI215" s="181">
        <f t="shared" ca="1" si="652"/>
        <v>10.427124182982219</v>
      </c>
      <c r="CJ215" s="181">
        <f t="shared" ca="1" si="653"/>
        <v>1140.7432998003164</v>
      </c>
      <c r="CK215" s="183">
        <f t="shared" ca="1" si="654"/>
        <v>0.27394493623566329</v>
      </c>
      <c r="CL215" s="79"/>
      <c r="CM215" s="181">
        <f t="shared" si="655"/>
        <v>1.2099012981271451</v>
      </c>
      <c r="CN215" s="181">
        <f t="shared" si="656"/>
        <v>0.85015303002702325</v>
      </c>
      <c r="CO215" s="181">
        <f t="shared" ca="1" si="657"/>
        <v>732.97415541399948</v>
      </c>
      <c r="CP215" s="184"/>
      <c r="CQ215" s="80">
        <f t="shared" si="658"/>
        <v>0.83136849370042654</v>
      </c>
      <c r="CR215" s="80">
        <f t="shared" si="659"/>
        <v>2.0967836195880014E-2</v>
      </c>
      <c r="CS215" s="80">
        <f t="shared" si="660"/>
        <v>0.34008304356671959</v>
      </c>
      <c r="CT215" s="80">
        <f t="shared" si="661"/>
        <v>0.11723626357445445</v>
      </c>
      <c r="CU215" s="80">
        <f t="shared" si="662"/>
        <v>2.289524560375949E-3</v>
      </c>
      <c r="CV215" s="80">
        <f t="shared" si="663"/>
        <v>0.11207500155572754</v>
      </c>
      <c r="CW215" s="80">
        <f t="shared" si="664"/>
        <v>0.19006521112644345</v>
      </c>
      <c r="CX215" s="80">
        <f t="shared" si="665"/>
        <v>0.12381667416981995</v>
      </c>
      <c r="CY215" s="80">
        <f t="shared" si="666"/>
        <v>4.3105107568704851E-2</v>
      </c>
      <c r="CZ215" s="80">
        <f t="shared" si="667"/>
        <v>7.7467715185910039E-3</v>
      </c>
      <c r="DA215" s="80">
        <f t="shared" si="668"/>
        <v>1.153327131946567E-2</v>
      </c>
      <c r="DB215" s="80">
        <f t="shared" si="669"/>
        <v>1.8002871988566087</v>
      </c>
      <c r="DC215" s="80"/>
      <c r="DD215" s="80">
        <f t="shared" si="670"/>
        <v>0.4617977032933645</v>
      </c>
      <c r="DE215" s="80">
        <f t="shared" si="671"/>
        <v>1.1646939560086314E-2</v>
      </c>
      <c r="DF215" s="80">
        <f t="shared" si="672"/>
        <v>0.18890488350009477</v>
      </c>
      <c r="DG215" s="80">
        <f t="shared" si="673"/>
        <v>6.5120867186587272E-2</v>
      </c>
      <c r="DH215" s="80">
        <f t="shared" si="674"/>
        <v>1.271755174302224E-3</v>
      </c>
      <c r="DI215" s="80">
        <f t="shared" si="675"/>
        <v>6.225395682805953E-2</v>
      </c>
      <c r="DJ215" s="80">
        <f t="shared" si="676"/>
        <v>0.10557493895816007</v>
      </c>
      <c r="DK215" s="80">
        <f t="shared" si="677"/>
        <v>6.8776067645461181E-2</v>
      </c>
      <c r="DL215" s="80">
        <f t="shared" si="678"/>
        <v>2.3943461685491958E-2</v>
      </c>
      <c r="DM215" s="80">
        <f t="shared" si="679"/>
        <v>4.3030753779236463E-3</v>
      </c>
      <c r="DN215" s="80">
        <f t="shared" si="680"/>
        <v>6.4063507904686739E-3</v>
      </c>
      <c r="DO215" s="80">
        <f t="shared" si="681"/>
        <v>1.0000000000000002</v>
      </c>
      <c r="DP215" s="80">
        <f t="shared" si="682"/>
        <v>48.874616557586734</v>
      </c>
      <c r="DQ215" s="80">
        <f t="shared" si="683"/>
        <v>0.77718305780378572</v>
      </c>
      <c r="DR215" s="80">
        <f t="shared" si="684"/>
        <v>1.8235126216217569E-2</v>
      </c>
      <c r="DS215" s="80">
        <f t="shared" si="685"/>
        <v>6.1107678426064869E-2</v>
      </c>
      <c r="DT215" s="80">
        <f t="shared" si="686"/>
        <v>0.1026397982362373</v>
      </c>
      <c r="DU215" s="80">
        <f t="shared" si="687"/>
        <v>2.214625550660793E-3</v>
      </c>
      <c r="DV215" s="80">
        <f t="shared" si="688"/>
        <v>0.33308522146465397</v>
      </c>
      <c r="DW215" s="80">
        <f t="shared" si="689"/>
        <v>0.39458676757481626</v>
      </c>
      <c r="DX215" s="80">
        <f t="shared" si="690"/>
        <v>7.0088368783569888E-3</v>
      </c>
      <c r="DY215" s="80">
        <f t="shared" si="691"/>
        <v>2.6540405112743641E-5</v>
      </c>
      <c r="DZ215" s="80">
        <f t="shared" si="692"/>
        <v>0</v>
      </c>
      <c r="EA215" s="80">
        <f t="shared" si="693"/>
        <v>1.6960876525559061</v>
      </c>
      <c r="EB215" s="80"/>
      <c r="EC215" s="80">
        <f t="shared" si="694"/>
        <v>1.5543661156075714</v>
      </c>
      <c r="ED215" s="80">
        <f t="shared" si="695"/>
        <v>3.6470252432435138E-2</v>
      </c>
      <c r="EE215" s="80">
        <f t="shared" si="696"/>
        <v>0.1833230352781946</v>
      </c>
      <c r="EF215" s="80">
        <f t="shared" si="697"/>
        <v>0.1026397982362373</v>
      </c>
      <c r="EG215" s="80">
        <f t="shared" si="698"/>
        <v>2.214625550660793E-3</v>
      </c>
      <c r="EH215" s="80">
        <f t="shared" si="699"/>
        <v>0.33308522146465397</v>
      </c>
      <c r="EI215" s="80">
        <f t="shared" si="700"/>
        <v>0.39458676757481626</v>
      </c>
      <c r="EJ215" s="80">
        <f t="shared" si="701"/>
        <v>7.0088368783569888E-3</v>
      </c>
      <c r="EK215" s="80">
        <f t="shared" si="702"/>
        <v>2.6540405112743641E-5</v>
      </c>
      <c r="EL215" s="80">
        <f t="shared" si="703"/>
        <v>0</v>
      </c>
      <c r="EM215" s="80">
        <f t="shared" si="704"/>
        <v>2.6137211934280393</v>
      </c>
      <c r="EN215" s="80">
        <f t="shared" si="705"/>
        <v>2.295577667230325</v>
      </c>
      <c r="EO215" s="80"/>
      <c r="EP215" s="80">
        <f t="shared" si="706"/>
        <v>1.7840840708441452</v>
      </c>
      <c r="EQ215" s="80">
        <f t="shared" si="707"/>
        <v>4.1860148501075271E-2</v>
      </c>
      <c r="ER215" s="80">
        <f t="shared" si="708"/>
        <v>0.21591592915585478</v>
      </c>
      <c r="ES215" s="80">
        <f t="shared" si="709"/>
        <v>6.4638914626478916E-2</v>
      </c>
      <c r="ET215" s="80">
        <f t="shared" si="710"/>
        <v>0.2805548437823337</v>
      </c>
      <c r="EU215" s="80">
        <f t="shared" si="711"/>
        <v>0.23561762860013283</v>
      </c>
      <c r="EV215" s="80">
        <f t="shared" si="712"/>
        <v>5.0838449553745769E-3</v>
      </c>
      <c r="EW215" s="80">
        <f t="shared" si="713"/>
        <v>0.76462299567872649</v>
      </c>
      <c r="EX215" s="80">
        <f t="shared" si="714"/>
        <v>0.90580457142935111</v>
      </c>
      <c r="EY215" s="80">
        <f t="shared" si="715"/>
        <v>3.2178658822433218E-2</v>
      </c>
      <c r="EZ215" s="80">
        <f t="shared" si="716"/>
        <v>1.2185112251211967E-4</v>
      </c>
      <c r="FA215" s="80">
        <f t="shared" si="717"/>
        <v>0</v>
      </c>
      <c r="FB215" s="80">
        <f t="shared" si="718"/>
        <v>4.0499286137360837</v>
      </c>
      <c r="FC215" s="80">
        <f t="shared" si="719"/>
        <v>9.9735376349658525E-2</v>
      </c>
      <c r="FD215" s="80">
        <f t="shared" si="720"/>
        <v>0.14793924090436938</v>
      </c>
      <c r="FE215" s="80">
        <f t="shared" si="721"/>
        <v>3.2178658822433218E-2</v>
      </c>
      <c r="FF215" s="80">
        <f t="shared" si="722"/>
        <v>3.2460255804045698E-2</v>
      </c>
      <c r="FG215" s="80">
        <f t="shared" si="723"/>
        <v>9.1727836675904534E-2</v>
      </c>
      <c r="FH215" s="80">
        <f t="shared" si="724"/>
        <v>0</v>
      </c>
      <c r="FI215" s="184">
        <f t="shared" si="725"/>
        <v>0.78161647894940089</v>
      </c>
      <c r="FJ215" s="80">
        <f t="shared" si="726"/>
        <v>0.1093120726647292</v>
      </c>
      <c r="FK215" s="80">
        <f t="shared" si="727"/>
        <v>1.0472953029165135</v>
      </c>
      <c r="FL215" s="80">
        <f t="shared" si="728"/>
        <v>0.78161647894940089</v>
      </c>
      <c r="FM215" s="80">
        <f t="shared" si="729"/>
        <v>2.4522159963109198</v>
      </c>
      <c r="FN215" s="80">
        <f t="shared" si="730"/>
        <v>-3.1556050451491067</v>
      </c>
      <c r="FO215" s="80">
        <f t="shared" si="731"/>
        <v>-3.1556050451491067</v>
      </c>
      <c r="FP215" s="80">
        <f t="shared" si="732"/>
        <v>0.48874616557586731</v>
      </c>
      <c r="FQ215" s="185">
        <f t="shared" ca="1" si="733"/>
        <v>1447.1790318633211</v>
      </c>
      <c r="FR215" s="185">
        <f t="shared" ca="1" si="734"/>
        <v>6.6563824947721892</v>
      </c>
      <c r="FS215" s="80">
        <f t="shared" ca="1" si="735"/>
        <v>0.14471790318633213</v>
      </c>
      <c r="FT215" s="184">
        <f t="shared" ca="1" si="736"/>
        <v>-1.6174144564021775</v>
      </c>
      <c r="FU215" s="184">
        <f t="shared" ca="1" si="737"/>
        <v>5.6819896611485472</v>
      </c>
      <c r="FV215" s="80">
        <f t="shared" si="738"/>
        <v>175.3347728903683</v>
      </c>
      <c r="FW215" s="80">
        <f t="shared" si="739"/>
        <v>5.221284029542074E-2</v>
      </c>
      <c r="FX215" s="184">
        <f t="shared" si="740"/>
        <v>76.443905308284656</v>
      </c>
      <c r="FY215" s="184">
        <f t="shared" si="741"/>
        <v>314.30341789520253</v>
      </c>
      <c r="FZ215" s="184">
        <f t="shared" si="742"/>
        <v>1.6611494615586205E-3</v>
      </c>
      <c r="GA215" s="184">
        <f t="shared" si="743"/>
        <v>0.29458268110443675</v>
      </c>
      <c r="GB215" s="80">
        <f t="shared" si="744"/>
        <v>0.94306707520715893</v>
      </c>
      <c r="GC215" s="80">
        <f t="shared" si="745"/>
        <v>0.20623443947721271</v>
      </c>
      <c r="GD215" s="80">
        <f t="shared" si="746"/>
        <v>0.13400611862815226</v>
      </c>
      <c r="GE215" s="80">
        <f t="shared" si="747"/>
        <v>0.89350093687244581</v>
      </c>
      <c r="GF215" s="80">
        <f t="shared" si="748"/>
        <v>7.0043110567550304E-3</v>
      </c>
      <c r="GG215" s="80">
        <f t="shared" si="749"/>
        <v>0.13588225225047429</v>
      </c>
      <c r="GH215" s="80">
        <f t="shared" si="750"/>
        <v>0.86599388137184774</v>
      </c>
      <c r="GI215" s="80">
        <f t="shared" si="751"/>
        <v>0.28764997663441483</v>
      </c>
      <c r="GJ215" s="80">
        <f t="shared" si="752"/>
        <v>-7.7361740480581115E-3</v>
      </c>
      <c r="GK215" s="80">
        <f t="shared" si="753"/>
        <v>1.8756970353467295E-2</v>
      </c>
      <c r="GL215" s="80">
        <f t="shared" si="754"/>
        <v>1.8756970353467295E-2</v>
      </c>
      <c r="GM215" s="80">
        <f t="shared" si="755"/>
        <v>0.11712528189700699</v>
      </c>
      <c r="GN215" s="80">
        <f t="shared" si="756"/>
        <v>3.8175954439373772E-2</v>
      </c>
      <c r="GO215" s="80">
        <f t="shared" si="757"/>
        <v>0.72644704123935266</v>
      </c>
      <c r="GP215" s="80">
        <f t="shared" si="758"/>
        <v>0.90580457142935111</v>
      </c>
      <c r="GQ215" s="80">
        <f t="shared" si="759"/>
        <v>3.2178658822433218E-2</v>
      </c>
      <c r="GR215" s="80">
        <f t="shared" si="760"/>
        <v>440.36003596749867</v>
      </c>
      <c r="GS215" s="80">
        <f t="shared" si="761"/>
        <v>11.692634588290124</v>
      </c>
      <c r="GT215" s="80">
        <f t="shared" si="762"/>
        <v>2.3477081132054325</v>
      </c>
      <c r="GU215" s="80">
        <f t="shared" si="763"/>
        <v>9.6549496155573407E-6</v>
      </c>
      <c r="GV215" s="80">
        <f t="shared" si="764"/>
        <v>1990.3293675456564</v>
      </c>
      <c r="GW215" s="80">
        <f t="shared" si="765"/>
        <v>-8.4638204207404932E-3</v>
      </c>
      <c r="GX215" s="184">
        <f t="shared" ca="1" si="766"/>
        <v>23.401749182982236</v>
      </c>
      <c r="GY215" s="81" t="e">
        <f>#REF!</f>
        <v>#REF!</v>
      </c>
      <c r="GZ215" s="81" t="e">
        <f>#REF!</f>
        <v>#REF!</v>
      </c>
      <c r="HA215" s="81">
        <f t="shared" si="767"/>
        <v>5.8671749896227876</v>
      </c>
      <c r="HB215" s="81">
        <f t="shared" si="768"/>
        <v>4.7595286485956976</v>
      </c>
      <c r="HC215" s="81" t="e">
        <f t="shared" si="769"/>
        <v>#REF!</v>
      </c>
      <c r="HD215" s="80">
        <f t="shared" si="770"/>
        <v>440.36003596749867</v>
      </c>
      <c r="HE215" s="80">
        <f t="shared" si="771"/>
        <v>11.692634588290124</v>
      </c>
      <c r="HF215" s="81">
        <f t="shared" si="772"/>
        <v>1.0481903887067574</v>
      </c>
      <c r="HG215" s="81"/>
      <c r="HH215" s="82">
        <f t="shared" si="773"/>
        <v>0.14096609720584888</v>
      </c>
      <c r="HI215" s="82">
        <f t="shared" si="774"/>
        <v>0.76462299567872649</v>
      </c>
      <c r="HJ215" s="82">
        <f t="shared" si="775"/>
        <v>3.2178658822433218E-2</v>
      </c>
      <c r="HK215" s="82">
        <f t="shared" si="776"/>
        <v>0</v>
      </c>
      <c r="HL215" s="82">
        <f t="shared" si="777"/>
        <v>6.7556717527225307E-2</v>
      </c>
      <c r="HM215" s="82">
        <f t="shared" si="778"/>
        <v>0</v>
      </c>
      <c r="HN215" s="82">
        <f t="shared" si="779"/>
        <v>0</v>
      </c>
      <c r="HO215" s="82">
        <f t="shared" si="780"/>
        <v>6.4638914626478916E-2</v>
      </c>
      <c r="HP215" s="82">
        <f t="shared" si="781"/>
        <v>0.14835921162862947</v>
      </c>
      <c r="HQ215" s="82">
        <f t="shared" si="782"/>
        <v>0.15566231783648055</v>
      </c>
      <c r="HR215" s="82">
        <f t="shared" si="783"/>
        <v>0.58249897716814125</v>
      </c>
      <c r="HS215" s="82">
        <f t="shared" si="784"/>
        <v>0.107389665105355</v>
      </c>
      <c r="HT215" s="82">
        <f t="shared" si="785"/>
        <v>5.2363095624477267E-2</v>
      </c>
      <c r="HU215" s="82">
        <f t="shared" si="786"/>
        <v>9.6536741237386123E-3</v>
      </c>
      <c r="HV215" s="82">
        <f t="shared" si="787"/>
        <v>3.2178658822433218E-2</v>
      </c>
      <c r="HW215" s="82"/>
      <c r="HX215" s="186">
        <f t="shared" si="788"/>
        <v>-8.7771620560350896E-7</v>
      </c>
      <c r="HY215" s="186">
        <f t="shared" si="789"/>
        <v>1.7171076421273778E-12</v>
      </c>
      <c r="HZ215" s="186">
        <f t="shared" si="790"/>
        <v>2.6671122926361858E-5</v>
      </c>
      <c r="IA215" s="186">
        <f t="shared" si="791"/>
        <v>7.426086642531345E-9</v>
      </c>
      <c r="IB215" s="82">
        <f t="shared" si="792"/>
        <v>2.3477081132054325</v>
      </c>
      <c r="IC215" s="82" t="e">
        <f t="shared" ca="1" si="793"/>
        <v>#REF!</v>
      </c>
      <c r="ID215" s="82" t="e">
        <f ca="1">ID$8+ID$9*IE215+ID$10*#REF!+ID$11*EW215/(EW215+EU215)</f>
        <v>#REF!</v>
      </c>
      <c r="IE215" s="82" t="e">
        <f t="shared" ca="1" si="794"/>
        <v>#REF!</v>
      </c>
      <c r="IF215" s="82" t="e">
        <f ca="1">IF$8+IF$9*IE215+IF$10*#REF!+IF$11*(EW215/(EW215+EU215))</f>
        <v>#REF!</v>
      </c>
      <c r="IG215" s="82" t="e">
        <f t="shared" ca="1" si="795"/>
        <v>#REF!</v>
      </c>
      <c r="IH215" s="184">
        <f t="shared" si="796"/>
        <v>5.221284029542074E-2</v>
      </c>
      <c r="II215" s="187">
        <f t="shared" si="797"/>
        <v>-25</v>
      </c>
      <c r="IJ215" s="187"/>
      <c r="IK215" s="82">
        <f t="shared" si="798"/>
        <v>2.06820446329013</v>
      </c>
      <c r="IL215" s="187">
        <f t="shared" si="799"/>
        <v>1990.3293675456564</v>
      </c>
      <c r="IM215" s="186">
        <f t="shared" si="800"/>
        <v>1.1801733845923545E-5</v>
      </c>
    </row>
    <row r="216" spans="1:247" ht="14" x14ac:dyDescent="0.2">
      <c r="A216" s="189" t="s">
        <v>234</v>
      </c>
      <c r="F216" s="193">
        <v>49.952193986044534</v>
      </c>
      <c r="G216" s="193">
        <v>1.6748855939234604</v>
      </c>
      <c r="H216" s="193">
        <v>17.337603602553148</v>
      </c>
      <c r="I216" s="193">
        <v>8.4230034872756843</v>
      </c>
      <c r="J216" s="193">
        <v>0.16241314850166888</v>
      </c>
      <c r="K216" s="193">
        <v>4.5171156927026654</v>
      </c>
      <c r="L216" s="193">
        <v>10.658362870422019</v>
      </c>
      <c r="M216" s="193">
        <v>3.8370106333519272</v>
      </c>
      <c r="N216" s="193">
        <v>2.0301643562708609</v>
      </c>
      <c r="O216" s="193">
        <v>0.58874766331854955</v>
      </c>
      <c r="P216" s="193">
        <v>0.81849896563549951</v>
      </c>
      <c r="Q216" s="194">
        <v>1.5</v>
      </c>
      <c r="R216" s="176">
        <f t="shared" ca="1" si="606"/>
        <v>10.913679824511641</v>
      </c>
      <c r="T216" s="4">
        <v>46.637599999999999</v>
      </c>
      <c r="U216" s="4">
        <v>1.4859</v>
      </c>
      <c r="V216" s="4">
        <v>6.4610000000000003</v>
      </c>
      <c r="W216" s="4">
        <v>7.2144000000000004</v>
      </c>
      <c r="X216" s="4">
        <v>0.1479</v>
      </c>
      <c r="Y216" s="4">
        <v>13.2278</v>
      </c>
      <c r="Z216" s="4">
        <v>22.155899999999999</v>
      </c>
      <c r="AA216" s="4">
        <v>0.43159999999999998</v>
      </c>
      <c r="AB216" s="4">
        <v>1.9E-2</v>
      </c>
      <c r="AC216" s="4">
        <v>5.3900000000000003E-2</v>
      </c>
      <c r="AE216" s="177">
        <f t="shared" ca="1" si="607"/>
        <v>1415.5464074937436</v>
      </c>
      <c r="AF216" s="178">
        <f t="shared" ca="1" si="608"/>
        <v>1142.3964074937435</v>
      </c>
      <c r="AG216" s="178">
        <f t="shared" ca="1" si="609"/>
        <v>6.5547008071946777</v>
      </c>
      <c r="AH216" s="175"/>
      <c r="AI216" s="179">
        <f t="shared" ca="1" si="610"/>
        <v>1447.0034368187501</v>
      </c>
      <c r="AJ216" s="179">
        <f t="shared" ca="1" si="611"/>
        <v>6.6154826966014033</v>
      </c>
      <c r="AK216" s="179"/>
      <c r="AL216" s="179">
        <f t="shared" si="612"/>
        <v>1416.310215162539</v>
      </c>
      <c r="AM216" s="179">
        <f t="shared" si="613"/>
        <v>4.238671977231677</v>
      </c>
      <c r="AN216" s="180"/>
      <c r="AO216" s="179">
        <f t="shared" ca="1" si="614"/>
        <v>1407.6601438677333</v>
      </c>
      <c r="AP216" s="179">
        <f t="shared" ca="1" si="615"/>
        <v>1134.5101438677334</v>
      </c>
      <c r="AQ216" s="179">
        <f t="shared" ca="1" si="616"/>
        <v>5.088864074913551</v>
      </c>
      <c r="AR216" s="179"/>
      <c r="AS216" s="179">
        <f t="shared" ca="1" si="617"/>
        <v>1415.8543618891542</v>
      </c>
      <c r="AT216" s="179">
        <f t="shared" ca="1" si="618"/>
        <v>1142.7043618891544</v>
      </c>
      <c r="AU216" s="181">
        <f t="shared" ca="1" si="619"/>
        <v>5.4068203231931706</v>
      </c>
      <c r="AV216" s="80"/>
      <c r="AW216" s="181">
        <f t="shared" si="620"/>
        <v>1429.175519987501</v>
      </c>
      <c r="AX216" s="181">
        <f t="shared" si="621"/>
        <v>1156.025519987501</v>
      </c>
      <c r="AY216" s="181">
        <f t="shared" ca="1" si="622"/>
        <v>1447.0034368187501</v>
      </c>
      <c r="AZ216" s="181">
        <f t="shared" ca="1" si="623"/>
        <v>1173.8534368187502</v>
      </c>
      <c r="BA216" s="181">
        <f t="shared" ca="1" si="624"/>
        <v>6.6154826966014033</v>
      </c>
      <c r="BB216" s="181"/>
      <c r="BC216" s="181">
        <f t="shared" si="625"/>
        <v>1416.310215162539</v>
      </c>
      <c r="BD216" s="181">
        <f t="shared" si="626"/>
        <v>4.238671977231677</v>
      </c>
      <c r="BE216" s="181">
        <f t="shared" si="627"/>
        <v>1143.1602151625389</v>
      </c>
      <c r="BF216" s="181"/>
      <c r="BG216" s="181">
        <f t="shared" ca="1" si="628"/>
        <v>6.832681885957431</v>
      </c>
      <c r="BH216" s="181">
        <f t="shared" ca="1" si="629"/>
        <v>8.5159517535242646</v>
      </c>
      <c r="BI216" s="181">
        <f t="shared" ca="1" si="630"/>
        <v>1141.4003583707977</v>
      </c>
      <c r="BJ216" s="181">
        <f t="shared" ca="1" si="631"/>
        <v>1153.2875489756684</v>
      </c>
      <c r="BK216" s="181">
        <f t="shared" ca="1" si="632"/>
        <v>1153.2875489756684</v>
      </c>
      <c r="BL216" s="181"/>
      <c r="BM216" s="181">
        <f t="shared" si="633"/>
        <v>1134.5372605969328</v>
      </c>
      <c r="BN216" s="180"/>
      <c r="BO216" s="182">
        <f t="shared" ca="1" si="634"/>
        <v>0.75997885259108389</v>
      </c>
      <c r="BP216" s="182">
        <f t="shared" ca="1" si="635"/>
        <v>0.71890845736105879</v>
      </c>
      <c r="BQ216" s="182">
        <f t="shared" ca="1" si="636"/>
        <v>7.6629266426068557E-2</v>
      </c>
      <c r="BR216" s="182">
        <f t="shared" ca="1" si="637"/>
        <v>1.4724807233544739E-2</v>
      </c>
      <c r="BS216" s="182">
        <f t="shared" ca="1" si="638"/>
        <v>1.7732280066503566E-2</v>
      </c>
      <c r="BT216" s="182">
        <f t="shared" ca="1" si="639"/>
        <v>7.1384114374523633E-2</v>
      </c>
      <c r="BU216" s="182">
        <f t="shared" si="640"/>
        <v>0.32699407506955769</v>
      </c>
      <c r="BV216" s="181">
        <f t="shared" ca="1" si="641"/>
        <v>1.226373000531257</v>
      </c>
      <c r="BW216" s="180"/>
      <c r="BX216" s="182">
        <f t="shared" si="642"/>
        <v>0.77667483573456686</v>
      </c>
      <c r="BY216" s="182">
        <f t="shared" si="643"/>
        <v>0.10361614804169417</v>
      </c>
      <c r="BZ216" s="182">
        <f t="shared" si="644"/>
        <v>4.0783276927751813E-2</v>
      </c>
      <c r="CA216" s="182">
        <f t="shared" si="645"/>
        <v>3.1971110411617862E-2</v>
      </c>
      <c r="CB216" s="182">
        <f t="shared" si="646"/>
        <v>8.8695262273319059E-2</v>
      </c>
      <c r="CC216" s="182">
        <f t="shared" si="647"/>
        <v>8.140301171041908E-4</v>
      </c>
      <c r="CD216" s="182">
        <f t="shared" si="648"/>
        <v>1.0425546635060541</v>
      </c>
      <c r="CE216" s="182">
        <f t="shared" si="649"/>
        <v>0.2924871774193783</v>
      </c>
      <c r="CF216" s="180"/>
      <c r="CG216" s="181">
        <f t="shared" ca="1" si="650"/>
        <v>5.3736909270460274</v>
      </c>
      <c r="CH216" s="181">
        <f t="shared" ca="1" si="651"/>
        <v>3.8955011222504616</v>
      </c>
      <c r="CI216" s="181">
        <f t="shared" ca="1" si="652"/>
        <v>10.400126287945326</v>
      </c>
      <c r="CJ216" s="181">
        <f t="shared" ca="1" si="653"/>
        <v>1139.3949686485412</v>
      </c>
      <c r="CK216" s="183">
        <f t="shared" ca="1" si="654"/>
        <v>0.2739054515863385</v>
      </c>
      <c r="CL216" s="79"/>
      <c r="CM216" s="181">
        <f t="shared" si="655"/>
        <v>1.5894244244361611</v>
      </c>
      <c r="CN216" s="181">
        <f t="shared" si="656"/>
        <v>1.2562558103451262</v>
      </c>
      <c r="CO216" s="181">
        <f t="shared" ca="1" si="657"/>
        <v>724.62784554851885</v>
      </c>
      <c r="CP216" s="184"/>
      <c r="CQ216" s="80">
        <f t="shared" si="658"/>
        <v>0.83136849370042654</v>
      </c>
      <c r="CR216" s="80">
        <f t="shared" si="659"/>
        <v>2.0967836195880014E-2</v>
      </c>
      <c r="CS216" s="80">
        <f t="shared" si="660"/>
        <v>0.34008304356671959</v>
      </c>
      <c r="CT216" s="80">
        <f t="shared" si="661"/>
        <v>0.11723626357445445</v>
      </c>
      <c r="CU216" s="80">
        <f t="shared" si="662"/>
        <v>2.289524560375949E-3</v>
      </c>
      <c r="CV216" s="80">
        <f t="shared" si="663"/>
        <v>0.11207500155572754</v>
      </c>
      <c r="CW216" s="80">
        <f t="shared" si="664"/>
        <v>0.19006521112644345</v>
      </c>
      <c r="CX216" s="80">
        <f t="shared" si="665"/>
        <v>0.12381667416981995</v>
      </c>
      <c r="CY216" s="80">
        <f t="shared" si="666"/>
        <v>4.3105107568704851E-2</v>
      </c>
      <c r="CZ216" s="80">
        <f t="shared" si="667"/>
        <v>7.7467715185910039E-3</v>
      </c>
      <c r="DA216" s="80">
        <f t="shared" si="668"/>
        <v>1.153327131946567E-2</v>
      </c>
      <c r="DB216" s="80">
        <f t="shared" si="669"/>
        <v>1.8002871988566087</v>
      </c>
      <c r="DC216" s="80"/>
      <c r="DD216" s="80">
        <f t="shared" si="670"/>
        <v>0.4617977032933645</v>
      </c>
      <c r="DE216" s="80">
        <f t="shared" si="671"/>
        <v>1.1646939560086314E-2</v>
      </c>
      <c r="DF216" s="80">
        <f t="shared" si="672"/>
        <v>0.18890488350009477</v>
      </c>
      <c r="DG216" s="80">
        <f t="shared" si="673"/>
        <v>6.5120867186587272E-2</v>
      </c>
      <c r="DH216" s="80">
        <f t="shared" si="674"/>
        <v>1.271755174302224E-3</v>
      </c>
      <c r="DI216" s="80">
        <f t="shared" si="675"/>
        <v>6.225395682805953E-2</v>
      </c>
      <c r="DJ216" s="80">
        <f t="shared" si="676"/>
        <v>0.10557493895816007</v>
      </c>
      <c r="DK216" s="80">
        <f t="shared" si="677"/>
        <v>6.8776067645461181E-2</v>
      </c>
      <c r="DL216" s="80">
        <f t="shared" si="678"/>
        <v>2.3943461685491958E-2</v>
      </c>
      <c r="DM216" s="80">
        <f t="shared" si="679"/>
        <v>4.3030753779236463E-3</v>
      </c>
      <c r="DN216" s="80">
        <f t="shared" si="680"/>
        <v>6.4063507904686739E-3</v>
      </c>
      <c r="DO216" s="80">
        <f t="shared" si="681"/>
        <v>1.0000000000000002</v>
      </c>
      <c r="DP216" s="80">
        <f t="shared" si="682"/>
        <v>48.874616557586734</v>
      </c>
      <c r="DQ216" s="80">
        <f t="shared" si="683"/>
        <v>0.77620276844366998</v>
      </c>
      <c r="DR216" s="80">
        <f t="shared" si="684"/>
        <v>1.8601931926869208E-2</v>
      </c>
      <c r="DS216" s="80">
        <f t="shared" si="685"/>
        <v>6.3367365953648946E-2</v>
      </c>
      <c r="DT216" s="80">
        <f t="shared" si="686"/>
        <v>0.10041421699625869</v>
      </c>
      <c r="DU216" s="80">
        <f t="shared" si="687"/>
        <v>2.0849339207048459E-3</v>
      </c>
      <c r="DV216" s="80">
        <f t="shared" si="688"/>
        <v>0.32819741765167076</v>
      </c>
      <c r="DW216" s="80">
        <f t="shared" si="689"/>
        <v>0.39509499370512896</v>
      </c>
      <c r="DX216" s="80">
        <f t="shared" si="690"/>
        <v>6.9636602133952034E-3</v>
      </c>
      <c r="DY216" s="80">
        <f t="shared" si="691"/>
        <v>2.0170707885685166E-4</v>
      </c>
      <c r="DZ216" s="80">
        <f t="shared" si="692"/>
        <v>3.5460946248047675E-4</v>
      </c>
      <c r="EA216" s="80">
        <f t="shared" si="693"/>
        <v>1.6914836053526838</v>
      </c>
      <c r="EB216" s="80"/>
      <c r="EC216" s="80">
        <f t="shared" si="694"/>
        <v>1.55240553688734</v>
      </c>
      <c r="ED216" s="80">
        <f t="shared" si="695"/>
        <v>3.7203863853738417E-2</v>
      </c>
      <c r="EE216" s="80">
        <f t="shared" si="696"/>
        <v>0.19010209786094684</v>
      </c>
      <c r="EF216" s="80">
        <f t="shared" si="697"/>
        <v>0.10041421699625869</v>
      </c>
      <c r="EG216" s="80">
        <f t="shared" si="698"/>
        <v>2.0849339207048459E-3</v>
      </c>
      <c r="EH216" s="80">
        <f t="shared" si="699"/>
        <v>0.32819741765167076</v>
      </c>
      <c r="EI216" s="80">
        <f t="shared" si="700"/>
        <v>0.39509499370512896</v>
      </c>
      <c r="EJ216" s="80">
        <f t="shared" si="701"/>
        <v>6.9636602133952034E-3</v>
      </c>
      <c r="EK216" s="80">
        <f t="shared" si="702"/>
        <v>2.0170707885685166E-4</v>
      </c>
      <c r="EL216" s="80">
        <f t="shared" si="703"/>
        <v>1.0638283874414302E-3</v>
      </c>
      <c r="EM216" s="80">
        <f t="shared" si="704"/>
        <v>2.6137322565554824</v>
      </c>
      <c r="EN216" s="80">
        <f t="shared" si="705"/>
        <v>2.2955679507537332</v>
      </c>
      <c r="EO216" s="80"/>
      <c r="EP216" s="80">
        <f t="shared" si="706"/>
        <v>1.7818261985256101</v>
      </c>
      <c r="EQ216" s="80">
        <f t="shared" si="707"/>
        <v>4.2701998753423592E-2</v>
      </c>
      <c r="ER216" s="80">
        <f t="shared" si="708"/>
        <v>0.21817380147438992</v>
      </c>
      <c r="ES216" s="80">
        <f t="shared" si="709"/>
        <v>7.2754387339369675E-2</v>
      </c>
      <c r="ET216" s="80">
        <f t="shared" si="710"/>
        <v>0.29092818881375959</v>
      </c>
      <c r="EU216" s="80">
        <f t="shared" si="711"/>
        <v>0.23050765833664225</v>
      </c>
      <c r="EV216" s="80">
        <f t="shared" si="712"/>
        <v>4.7861074878093697E-3</v>
      </c>
      <c r="EW216" s="80">
        <f t="shared" si="713"/>
        <v>0.75339947348131298</v>
      </c>
      <c r="EX216" s="80">
        <f t="shared" si="714"/>
        <v>0.90696740505274198</v>
      </c>
      <c r="EY216" s="80">
        <f t="shared" si="715"/>
        <v>3.1971110411617862E-2</v>
      </c>
      <c r="EZ216" s="80">
        <f t="shared" si="716"/>
        <v>9.2606461132788923E-4</v>
      </c>
      <c r="FA216" s="80">
        <f t="shared" si="717"/>
        <v>1.6280602342083816E-3</v>
      </c>
      <c r="FB216" s="80">
        <f t="shared" si="718"/>
        <v>4.0456422657084543</v>
      </c>
      <c r="FC216" s="80">
        <f t="shared" si="719"/>
        <v>9.0358466805582557E-2</v>
      </c>
      <c r="FD216" s="80">
        <f t="shared" si="720"/>
        <v>0.13538201168796071</v>
      </c>
      <c r="FE216" s="80">
        <f t="shared" si="721"/>
        <v>3.1971110411617862E-2</v>
      </c>
      <c r="FF216" s="80">
        <f t="shared" si="722"/>
        <v>4.0783276927751813E-2</v>
      </c>
      <c r="FG216" s="80">
        <f t="shared" si="723"/>
        <v>8.8695262273319059E-2</v>
      </c>
      <c r="FH216" s="80">
        <f t="shared" si="724"/>
        <v>8.140301171041908E-4</v>
      </c>
      <c r="FI216" s="184">
        <f t="shared" si="725"/>
        <v>0.77667483573456686</v>
      </c>
      <c r="FJ216" s="80">
        <f t="shared" si="726"/>
        <v>0.10361614804169417</v>
      </c>
      <c r="FK216" s="80">
        <f t="shared" si="727"/>
        <v>1.0425546635060541</v>
      </c>
      <c r="FL216" s="80">
        <f t="shared" si="728"/>
        <v>0.77667483573456686</v>
      </c>
      <c r="FM216" s="80">
        <f t="shared" si="729"/>
        <v>2.4457452283727501</v>
      </c>
      <c r="FN216" s="80">
        <f t="shared" si="730"/>
        <v>-3.1557334049206811</v>
      </c>
      <c r="FO216" s="80">
        <f t="shared" si="731"/>
        <v>-3.1557334049206811</v>
      </c>
      <c r="FP216" s="80">
        <f t="shared" si="732"/>
        <v>0.48874616557586731</v>
      </c>
      <c r="FQ216" s="185">
        <f t="shared" ca="1" si="733"/>
        <v>1447.0034368187501</v>
      </c>
      <c r="FR216" s="185">
        <f t="shared" ca="1" si="734"/>
        <v>6.6154826966014033</v>
      </c>
      <c r="FS216" s="80">
        <f t="shared" ca="1" si="735"/>
        <v>0.14470034368187501</v>
      </c>
      <c r="FT216" s="184">
        <f t="shared" ca="1" si="736"/>
        <v>-1.5269404231759713</v>
      </c>
      <c r="FU216" s="184">
        <f t="shared" ca="1" si="737"/>
        <v>5.6826129322235284</v>
      </c>
      <c r="FV216" s="80">
        <f t="shared" si="738"/>
        <v>175.39225474958124</v>
      </c>
      <c r="FW216" s="80">
        <f t="shared" si="739"/>
        <v>5.034978076315743E-2</v>
      </c>
      <c r="FX216" s="184">
        <f t="shared" si="740"/>
        <v>76.572213892714075</v>
      </c>
      <c r="FY216" s="184">
        <f t="shared" si="741"/>
        <v>314.62903306553824</v>
      </c>
      <c r="FZ216" s="184">
        <f t="shared" si="742"/>
        <v>1.6611494615586205E-3</v>
      </c>
      <c r="GA216" s="184">
        <f t="shared" si="743"/>
        <v>0.2924871774193783</v>
      </c>
      <c r="GB216" s="80">
        <f t="shared" si="744"/>
        <v>0.94372462295216919</v>
      </c>
      <c r="GC216" s="80">
        <f t="shared" si="745"/>
        <v>0.2074429131325842</v>
      </c>
      <c r="GD216" s="80">
        <f t="shared" si="746"/>
        <v>0.13407014167551723</v>
      </c>
      <c r="GE216" s="80">
        <f t="shared" si="747"/>
        <v>0.8845436139072067</v>
      </c>
      <c r="GF216" s="80">
        <f t="shared" si="748"/>
        <v>9.0050511051660287E-3</v>
      </c>
      <c r="GG216" s="80">
        <f t="shared" si="749"/>
        <v>0.1401491915310597</v>
      </c>
      <c r="GH216" s="80">
        <f t="shared" si="750"/>
        <v>0.86592985832448277</v>
      </c>
      <c r="GI216" s="80">
        <f t="shared" si="751"/>
        <v>0.28988809495314438</v>
      </c>
      <c r="GJ216" s="80">
        <f t="shared" si="752"/>
        <v>-7.8869485963590415E-3</v>
      </c>
      <c r="GK216" s="80">
        <f t="shared" si="753"/>
        <v>1.8967457969074657E-2</v>
      </c>
      <c r="GL216" s="80">
        <f t="shared" si="754"/>
        <v>1.8967457969074657E-2</v>
      </c>
      <c r="GM216" s="80">
        <f t="shared" si="755"/>
        <v>0.12118173356198504</v>
      </c>
      <c r="GN216" s="80">
        <f t="shared" si="756"/>
        <v>3.7307919078756149E-2</v>
      </c>
      <c r="GO216" s="80">
        <f t="shared" si="757"/>
        <v>0.71609155440255678</v>
      </c>
      <c r="GP216" s="80">
        <f t="shared" si="758"/>
        <v>0.90696740505274198</v>
      </c>
      <c r="GQ216" s="80">
        <f t="shared" si="759"/>
        <v>3.1971110411617862E-2</v>
      </c>
      <c r="GR216" s="80">
        <f t="shared" si="760"/>
        <v>440.1962871921744</v>
      </c>
      <c r="GS216" s="80">
        <f t="shared" si="761"/>
        <v>11.679356931161571</v>
      </c>
      <c r="GT216" s="80">
        <f t="shared" si="762"/>
        <v>2.3395773140802598</v>
      </c>
      <c r="GU216" s="80">
        <f t="shared" si="763"/>
        <v>9.6215117041550682E-6</v>
      </c>
      <c r="GV216" s="80">
        <f t="shared" si="764"/>
        <v>1985.5774173725486</v>
      </c>
      <c r="GW216" s="80">
        <f t="shared" si="765"/>
        <v>-8.4249404309025833E-3</v>
      </c>
      <c r="GX216" s="184">
        <f t="shared" ca="1" si="766"/>
        <v>23.374751287945312</v>
      </c>
      <c r="GY216" s="81" t="e">
        <f>#REF!</f>
        <v>#REF!</v>
      </c>
      <c r="GZ216" s="81" t="e">
        <f>#REF!</f>
        <v>#REF!</v>
      </c>
      <c r="HA216" s="81">
        <f t="shared" si="767"/>
        <v>5.8671749896227876</v>
      </c>
      <c r="HB216" s="81">
        <f t="shared" si="768"/>
        <v>4.7595286485956976</v>
      </c>
      <c r="HC216" s="81" t="e">
        <f t="shared" si="769"/>
        <v>#REF!</v>
      </c>
      <c r="HD216" s="80">
        <f t="shared" si="770"/>
        <v>440.1962871921744</v>
      </c>
      <c r="HE216" s="80">
        <f t="shared" si="771"/>
        <v>11.679356931161571</v>
      </c>
      <c r="HF216" s="81">
        <f t="shared" si="772"/>
        <v>1.478122302573837</v>
      </c>
      <c r="HG216" s="81"/>
      <c r="HH216" s="82">
        <f t="shared" si="773"/>
        <v>0.14493529901886906</v>
      </c>
      <c r="HI216" s="82">
        <f t="shared" si="774"/>
        <v>0.75339947348131298</v>
      </c>
      <c r="HJ216" s="82">
        <f t="shared" si="775"/>
        <v>3.1971110411617862E-2</v>
      </c>
      <c r="HK216" s="82">
        <f t="shared" si="776"/>
        <v>0</v>
      </c>
      <c r="HL216" s="82">
        <f t="shared" si="777"/>
        <v>5.8387356393964696E-2</v>
      </c>
      <c r="HM216" s="82">
        <f t="shared" si="778"/>
        <v>0</v>
      </c>
      <c r="HN216" s="82">
        <f t="shared" si="779"/>
        <v>0</v>
      </c>
      <c r="HO216" s="82">
        <f t="shared" si="780"/>
        <v>7.2754387339369675E-2</v>
      </c>
      <c r="HP216" s="82">
        <f t="shared" si="781"/>
        <v>0.15978644508042522</v>
      </c>
      <c r="HQ216" s="82">
        <f t="shared" si="782"/>
        <v>0.1613377367275847</v>
      </c>
      <c r="HR216" s="82">
        <f t="shared" si="783"/>
        <v>0.57766520250458353</v>
      </c>
      <c r="HS216" s="82">
        <f t="shared" si="784"/>
        <v>0.11112840107376849</v>
      </c>
      <c r="HT216" s="82">
        <f t="shared" si="785"/>
        <v>5.120996281943363E-2</v>
      </c>
      <c r="HU216" s="82">
        <f t="shared" si="786"/>
        <v>9.8515217162066099E-3</v>
      </c>
      <c r="HV216" s="82">
        <f t="shared" si="787"/>
        <v>3.1971110411617862E-2</v>
      </c>
      <c r="HW216" s="82"/>
      <c r="HX216" s="186">
        <f t="shared" si="788"/>
        <v>-8.7830800713181501E-7</v>
      </c>
      <c r="HY216" s="186">
        <f t="shared" si="789"/>
        <v>1.718387391427586E-12</v>
      </c>
      <c r="HZ216" s="186">
        <f t="shared" si="790"/>
        <v>2.6676649591368946E-5</v>
      </c>
      <c r="IA216" s="186">
        <f t="shared" si="791"/>
        <v>7.4214886126523215E-9</v>
      </c>
      <c r="IB216" s="82">
        <f t="shared" si="792"/>
        <v>2.3395773140802598</v>
      </c>
      <c r="IC216" s="82" t="e">
        <f t="shared" ca="1" si="793"/>
        <v>#REF!</v>
      </c>
      <c r="ID216" s="82" t="e">
        <f ca="1">ID$8+ID$9*IE216+ID$10*#REF!+ID$11*EW216/(EW216+EU216)</f>
        <v>#REF!</v>
      </c>
      <c r="IE216" s="82" t="e">
        <f t="shared" ca="1" si="794"/>
        <v>#REF!</v>
      </c>
      <c r="IF216" s="82" t="e">
        <f ca="1">IF$8+IF$9*IE216+IF$10*#REF!+IF$11*(EW216/(EW216+EU216))</f>
        <v>#REF!</v>
      </c>
      <c r="IG216" s="82" t="e">
        <f t="shared" ca="1" si="795"/>
        <v>#REF!</v>
      </c>
      <c r="IH216" s="184">
        <f t="shared" si="796"/>
        <v>5.034978076315743E-2</v>
      </c>
      <c r="II216" s="187">
        <f t="shared" si="797"/>
        <v>-25</v>
      </c>
      <c r="IJ216" s="187"/>
      <c r="IK216" s="82">
        <f t="shared" si="798"/>
        <v>2.0674607817143595</v>
      </c>
      <c r="IL216" s="187">
        <f t="shared" si="799"/>
        <v>1985.5774173725486</v>
      </c>
      <c r="IM216" s="186">
        <f t="shared" si="800"/>
        <v>1.1846317727793243E-5</v>
      </c>
    </row>
    <row r="217" spans="1:247" ht="14" x14ac:dyDescent="0.2">
      <c r="A217" s="189" t="s">
        <v>234</v>
      </c>
      <c r="F217" s="193">
        <v>49.952193986044534</v>
      </c>
      <c r="G217" s="193">
        <v>1.6748855939234604</v>
      </c>
      <c r="H217" s="193">
        <v>17.337603602553148</v>
      </c>
      <c r="I217" s="193">
        <v>8.4230034872756843</v>
      </c>
      <c r="J217" s="193">
        <v>0.16241314850166888</v>
      </c>
      <c r="K217" s="193">
        <v>4.5171156927026654</v>
      </c>
      <c r="L217" s="193">
        <v>10.658362870422019</v>
      </c>
      <c r="M217" s="193">
        <v>3.8370106333519272</v>
      </c>
      <c r="N217" s="193">
        <v>2.0301643562708609</v>
      </c>
      <c r="O217" s="193">
        <v>0.58874766331854955</v>
      </c>
      <c r="P217" s="193">
        <v>0.81849896563549951</v>
      </c>
      <c r="Q217" s="194">
        <v>1.5</v>
      </c>
      <c r="R217" s="176">
        <f t="shared" ca="1" si="606"/>
        <v>9.6831576819472165</v>
      </c>
      <c r="T217" s="4">
        <v>47.8277</v>
      </c>
      <c r="U217" s="4">
        <v>1.236</v>
      </c>
      <c r="V217" s="4">
        <v>5.6208</v>
      </c>
      <c r="W217" s="4">
        <v>7.4684999999999997</v>
      </c>
      <c r="X217" s="4">
        <v>0.13120000000000001</v>
      </c>
      <c r="Y217" s="4">
        <v>13.531599999999999</v>
      </c>
      <c r="Z217" s="4">
        <v>21.7959</v>
      </c>
      <c r="AA217" s="4">
        <v>0.36830000000000002</v>
      </c>
      <c r="AB217" s="4">
        <v>3.5999999999999999E-3</v>
      </c>
      <c r="AC217" s="4">
        <v>0</v>
      </c>
      <c r="AE217" s="177">
        <f t="shared" ca="1" si="607"/>
        <v>1409.482153740606</v>
      </c>
      <c r="AF217" s="178">
        <f t="shared" ca="1" si="608"/>
        <v>1136.3321537406059</v>
      </c>
      <c r="AG217" s="178">
        <f t="shared" ca="1" si="609"/>
        <v>5.6014474847904978</v>
      </c>
      <c r="AH217" s="175"/>
      <c r="AI217" s="179">
        <f t="shared" ca="1" si="610"/>
        <v>1436.3630681837476</v>
      </c>
      <c r="AJ217" s="179">
        <f t="shared" ca="1" si="611"/>
        <v>5.3518115069548822</v>
      </c>
      <c r="AK217" s="179"/>
      <c r="AL217" s="179">
        <f t="shared" si="612"/>
        <v>1409.9428468536103</v>
      </c>
      <c r="AM217" s="179">
        <f t="shared" si="613"/>
        <v>3.3404865837390232</v>
      </c>
      <c r="AN217" s="180"/>
      <c r="AO217" s="179">
        <f t="shared" ca="1" si="614"/>
        <v>1400.9338255334681</v>
      </c>
      <c r="AP217" s="179">
        <f t="shared" ca="1" si="615"/>
        <v>1127.7838255334682</v>
      </c>
      <c r="AQ217" s="179">
        <f t="shared" ca="1" si="616"/>
        <v>3.9980536061079084</v>
      </c>
      <c r="AR217" s="179"/>
      <c r="AS217" s="179">
        <f t="shared" ca="1" si="617"/>
        <v>1404.8651226824109</v>
      </c>
      <c r="AT217" s="179">
        <f t="shared" ca="1" si="618"/>
        <v>1131.7151226824108</v>
      </c>
      <c r="AU217" s="181">
        <f t="shared" ca="1" si="619"/>
        <v>4.1482691957690223</v>
      </c>
      <c r="AV217" s="80"/>
      <c r="AW217" s="181">
        <f t="shared" si="620"/>
        <v>1420.6234723487457</v>
      </c>
      <c r="AX217" s="181">
        <f t="shared" si="621"/>
        <v>1147.4734723487459</v>
      </c>
      <c r="AY217" s="181">
        <f t="shared" ca="1" si="622"/>
        <v>1436.3630681837476</v>
      </c>
      <c r="AZ217" s="181">
        <f t="shared" ca="1" si="623"/>
        <v>1163.2130681837475</v>
      </c>
      <c r="BA217" s="181">
        <f t="shared" ca="1" si="624"/>
        <v>5.3518115069548822</v>
      </c>
      <c r="BB217" s="181"/>
      <c r="BC217" s="181">
        <f t="shared" si="625"/>
        <v>1409.9428468536103</v>
      </c>
      <c r="BD217" s="181">
        <f t="shared" si="626"/>
        <v>3.3404865837390232</v>
      </c>
      <c r="BE217" s="181">
        <f t="shared" si="627"/>
        <v>1136.7928468536102</v>
      </c>
      <c r="BF217" s="181"/>
      <c r="BG217" s="181">
        <f t="shared" ca="1" si="628"/>
        <v>5.7154040510876456</v>
      </c>
      <c r="BH217" s="181">
        <f t="shared" ca="1" si="629"/>
        <v>7.2300036361621203</v>
      </c>
      <c r="BI217" s="181">
        <f t="shared" ca="1" si="630"/>
        <v>1133.9339993971034</v>
      </c>
      <c r="BJ217" s="181">
        <f t="shared" ca="1" si="631"/>
        <v>1142.2233697466791</v>
      </c>
      <c r="BK217" s="181">
        <f t="shared" ca="1" si="632"/>
        <v>1142.2233697466791</v>
      </c>
      <c r="BL217" s="181"/>
      <c r="BM217" s="181">
        <f t="shared" si="633"/>
        <v>1129.9425490594986</v>
      </c>
      <c r="BN217" s="180"/>
      <c r="BO217" s="182">
        <f t="shared" ca="1" si="634"/>
        <v>0.76614332762921011</v>
      </c>
      <c r="BP217" s="182">
        <f t="shared" ca="1" si="635"/>
        <v>0.73894225563594718</v>
      </c>
      <c r="BQ217" s="182">
        <f t="shared" ca="1" si="636"/>
        <v>7.7825502625730111E-2</v>
      </c>
      <c r="BR217" s="182">
        <f t="shared" ca="1" si="637"/>
        <v>1.463255883593507E-2</v>
      </c>
      <c r="BS217" s="182">
        <f t="shared" ca="1" si="638"/>
        <v>1.7728693746723565E-2</v>
      </c>
      <c r="BT217" s="182">
        <f t="shared" ca="1" si="639"/>
        <v>7.1593679447014516E-2</v>
      </c>
      <c r="BU217" s="182">
        <f t="shared" si="640"/>
        <v>0.32699407506955769</v>
      </c>
      <c r="BV217" s="181">
        <f t="shared" ca="1" si="641"/>
        <v>1.247716765360908</v>
      </c>
      <c r="BW217" s="180"/>
      <c r="BX217" s="182">
        <f t="shared" si="642"/>
        <v>0.77611499644934889</v>
      </c>
      <c r="BY217" s="182">
        <f t="shared" si="643"/>
        <v>0.11452903343469617</v>
      </c>
      <c r="BZ217" s="182">
        <f t="shared" si="644"/>
        <v>4.4654324244535776E-2</v>
      </c>
      <c r="CA217" s="182">
        <f t="shared" si="645"/>
        <v>2.7169776734932236E-2</v>
      </c>
      <c r="CB217" s="182">
        <f t="shared" si="646"/>
        <v>6.7787400633335368E-2</v>
      </c>
      <c r="CC217" s="182">
        <f t="shared" si="647"/>
        <v>0</v>
      </c>
      <c r="CD217" s="182">
        <f t="shared" si="648"/>
        <v>1.0302555314968485</v>
      </c>
      <c r="CE217" s="182">
        <f t="shared" si="649"/>
        <v>0.29599097368588406</v>
      </c>
      <c r="CF217" s="180"/>
      <c r="CG217" s="181">
        <f t="shared" ca="1" si="650"/>
        <v>4.688690089366446</v>
      </c>
      <c r="CH217" s="181">
        <f t="shared" ca="1" si="651"/>
        <v>4.0127157853757502</v>
      </c>
      <c r="CI217" s="181">
        <f t="shared" ca="1" si="652"/>
        <v>8.292158465109587</v>
      </c>
      <c r="CJ217" s="181">
        <f t="shared" ca="1" si="653"/>
        <v>1149.3273550292997</v>
      </c>
      <c r="CK217" s="183">
        <f t="shared" ca="1" si="654"/>
        <v>0.27150556969069956</v>
      </c>
      <c r="CL217" s="79"/>
      <c r="CM217" s="181">
        <f t="shared" si="655"/>
        <v>0.91854348937083763</v>
      </c>
      <c r="CN217" s="181">
        <f t="shared" si="656"/>
        <v>0.6147167489246943</v>
      </c>
      <c r="CO217" s="181">
        <f t="shared" ca="1" si="657"/>
        <v>818.62488961248357</v>
      </c>
      <c r="CP217" s="184"/>
      <c r="CQ217" s="80">
        <f t="shared" si="658"/>
        <v>0.83136849370042654</v>
      </c>
      <c r="CR217" s="80">
        <f t="shared" si="659"/>
        <v>2.0967836195880014E-2</v>
      </c>
      <c r="CS217" s="80">
        <f t="shared" si="660"/>
        <v>0.34008304356671959</v>
      </c>
      <c r="CT217" s="80">
        <f t="shared" si="661"/>
        <v>0.11723626357445445</v>
      </c>
      <c r="CU217" s="80">
        <f t="shared" si="662"/>
        <v>2.289524560375949E-3</v>
      </c>
      <c r="CV217" s="80">
        <f t="shared" si="663"/>
        <v>0.11207500155572754</v>
      </c>
      <c r="CW217" s="80">
        <f t="shared" si="664"/>
        <v>0.19006521112644345</v>
      </c>
      <c r="CX217" s="80">
        <f t="shared" si="665"/>
        <v>0.12381667416981995</v>
      </c>
      <c r="CY217" s="80">
        <f t="shared" si="666"/>
        <v>4.3105107568704851E-2</v>
      </c>
      <c r="CZ217" s="80">
        <f t="shared" si="667"/>
        <v>7.7467715185910039E-3</v>
      </c>
      <c r="DA217" s="80">
        <f t="shared" si="668"/>
        <v>1.153327131946567E-2</v>
      </c>
      <c r="DB217" s="80">
        <f t="shared" si="669"/>
        <v>1.8002871988566087</v>
      </c>
      <c r="DC217" s="80"/>
      <c r="DD217" s="80">
        <f t="shared" si="670"/>
        <v>0.4617977032933645</v>
      </c>
      <c r="DE217" s="80">
        <f t="shared" si="671"/>
        <v>1.1646939560086314E-2</v>
      </c>
      <c r="DF217" s="80">
        <f t="shared" si="672"/>
        <v>0.18890488350009477</v>
      </c>
      <c r="DG217" s="80">
        <f t="shared" si="673"/>
        <v>6.5120867186587272E-2</v>
      </c>
      <c r="DH217" s="80">
        <f t="shared" si="674"/>
        <v>1.271755174302224E-3</v>
      </c>
      <c r="DI217" s="80">
        <f t="shared" si="675"/>
        <v>6.225395682805953E-2</v>
      </c>
      <c r="DJ217" s="80">
        <f t="shared" si="676"/>
        <v>0.10557493895816007</v>
      </c>
      <c r="DK217" s="80">
        <f t="shared" si="677"/>
        <v>6.8776067645461181E-2</v>
      </c>
      <c r="DL217" s="80">
        <f t="shared" si="678"/>
        <v>2.3943461685491958E-2</v>
      </c>
      <c r="DM217" s="80">
        <f t="shared" si="679"/>
        <v>4.3030753779236463E-3</v>
      </c>
      <c r="DN217" s="80">
        <f t="shared" si="680"/>
        <v>6.4063507904686739E-3</v>
      </c>
      <c r="DO217" s="80">
        <f t="shared" si="681"/>
        <v>1.0000000000000002</v>
      </c>
      <c r="DP217" s="80">
        <f t="shared" si="682"/>
        <v>48.874616557586734</v>
      </c>
      <c r="DQ217" s="80">
        <f t="shared" si="683"/>
        <v>0.7960099393685206</v>
      </c>
      <c r="DR217" s="80">
        <f t="shared" si="684"/>
        <v>1.5473442265031523E-2</v>
      </c>
      <c r="DS217" s="80">
        <f t="shared" si="685"/>
        <v>5.5126960308353193E-2</v>
      </c>
      <c r="DT217" s="80">
        <f t="shared" si="686"/>
        <v>0.10395092864778192</v>
      </c>
      <c r="DU217" s="80">
        <f t="shared" si="687"/>
        <v>1.8495154185022029E-3</v>
      </c>
      <c r="DV217" s="80">
        <f t="shared" si="688"/>
        <v>0.33573505622214939</v>
      </c>
      <c r="DW217" s="80">
        <f t="shared" si="689"/>
        <v>0.38867529521696798</v>
      </c>
      <c r="DX217" s="80">
        <f t="shared" si="690"/>
        <v>5.9423448947948411E-3</v>
      </c>
      <c r="DY217" s="80">
        <f t="shared" si="691"/>
        <v>3.8218183362350842E-5</v>
      </c>
      <c r="DZ217" s="80">
        <f t="shared" si="692"/>
        <v>0</v>
      </c>
      <c r="EA217" s="80">
        <f t="shared" si="693"/>
        <v>1.7028017005254639</v>
      </c>
      <c r="EB217" s="80"/>
      <c r="EC217" s="80">
        <f t="shared" si="694"/>
        <v>1.5920198787370412</v>
      </c>
      <c r="ED217" s="80">
        <f t="shared" si="695"/>
        <v>3.0946884530063046E-2</v>
      </c>
      <c r="EE217" s="80">
        <f t="shared" si="696"/>
        <v>0.16538088092505959</v>
      </c>
      <c r="EF217" s="80">
        <f t="shared" si="697"/>
        <v>0.10395092864778192</v>
      </c>
      <c r="EG217" s="80">
        <f t="shared" si="698"/>
        <v>1.8495154185022029E-3</v>
      </c>
      <c r="EH217" s="80">
        <f t="shared" si="699"/>
        <v>0.33573505622214939</v>
      </c>
      <c r="EI217" s="80">
        <f t="shared" si="700"/>
        <v>0.38867529521696798</v>
      </c>
      <c r="EJ217" s="80">
        <f t="shared" si="701"/>
        <v>5.9423448947948411E-3</v>
      </c>
      <c r="EK217" s="80">
        <f t="shared" si="702"/>
        <v>3.8218183362350842E-5</v>
      </c>
      <c r="EL217" s="80">
        <f t="shared" si="703"/>
        <v>0</v>
      </c>
      <c r="EM217" s="80">
        <f t="shared" si="704"/>
        <v>2.6245390027757232</v>
      </c>
      <c r="EN217" s="80">
        <f t="shared" si="705"/>
        <v>2.2861157687709635</v>
      </c>
      <c r="EO217" s="80"/>
      <c r="EP217" s="80">
        <f t="shared" si="706"/>
        <v>1.8197708744887935</v>
      </c>
      <c r="EQ217" s="80">
        <f t="shared" si="707"/>
        <v>3.5374080359255662E-2</v>
      </c>
      <c r="ER217" s="80">
        <f t="shared" si="708"/>
        <v>0.18022912551120651</v>
      </c>
      <c r="ES217" s="80">
        <f t="shared" si="709"/>
        <v>7.1824100979468009E-2</v>
      </c>
      <c r="ET217" s="80">
        <f t="shared" si="710"/>
        <v>0.25205322649067452</v>
      </c>
      <c r="EU217" s="80">
        <f t="shared" si="711"/>
        <v>0.23764385716007955</v>
      </c>
      <c r="EV217" s="80">
        <f t="shared" si="712"/>
        <v>4.2282063628229141E-3</v>
      </c>
      <c r="EW217" s="80">
        <f t="shared" si="713"/>
        <v>0.76752920615866171</v>
      </c>
      <c r="EX217" s="80">
        <f t="shared" si="714"/>
        <v>0.88855672132721997</v>
      </c>
      <c r="EY217" s="80">
        <f t="shared" si="715"/>
        <v>2.7169776734932236E-2</v>
      </c>
      <c r="EZ217" s="80">
        <f t="shared" si="716"/>
        <v>1.7474238327690067E-4</v>
      </c>
      <c r="FA217" s="80">
        <f t="shared" si="717"/>
        <v>0</v>
      </c>
      <c r="FB217" s="80">
        <f t="shared" si="718"/>
        <v>4.0325006914657173</v>
      </c>
      <c r="FC217" s="80">
        <f t="shared" si="719"/>
        <v>6.4826640548159412E-2</v>
      </c>
      <c r="FD217" s="80">
        <f t="shared" si="720"/>
        <v>9.6716238242441577E-2</v>
      </c>
      <c r="FE217" s="80">
        <f t="shared" si="721"/>
        <v>2.7169776734932236E-2</v>
      </c>
      <c r="FF217" s="80">
        <f t="shared" si="722"/>
        <v>4.4654324244535776E-2</v>
      </c>
      <c r="FG217" s="80">
        <f t="shared" si="723"/>
        <v>6.7787400633335368E-2</v>
      </c>
      <c r="FH217" s="80">
        <f t="shared" si="724"/>
        <v>0</v>
      </c>
      <c r="FI217" s="184">
        <f t="shared" si="725"/>
        <v>0.77611499644934889</v>
      </c>
      <c r="FJ217" s="80">
        <f t="shared" si="726"/>
        <v>0.11452903343469617</v>
      </c>
      <c r="FK217" s="80">
        <f t="shared" si="727"/>
        <v>1.0302555314968485</v>
      </c>
      <c r="FL217" s="80">
        <f t="shared" si="728"/>
        <v>0.77611499644934889</v>
      </c>
      <c r="FM217" s="80">
        <f t="shared" si="729"/>
        <v>2.283017739045702</v>
      </c>
      <c r="FN217" s="80">
        <f t="shared" si="730"/>
        <v>-3.3177398188029112</v>
      </c>
      <c r="FO217" s="80">
        <f t="shared" si="731"/>
        <v>-3.3177398188029112</v>
      </c>
      <c r="FP217" s="80">
        <f t="shared" si="732"/>
        <v>0.48874616557586731</v>
      </c>
      <c r="FQ217" s="185">
        <f t="shared" ca="1" si="733"/>
        <v>1436.3630681837476</v>
      </c>
      <c r="FR217" s="185">
        <f t="shared" ca="1" si="734"/>
        <v>5.3518115069548822</v>
      </c>
      <c r="FS217" s="80">
        <f t="shared" ca="1" si="735"/>
        <v>0.14363630681837475</v>
      </c>
      <c r="FT217" s="184">
        <f t="shared" ca="1" si="736"/>
        <v>-1.0117214225745268</v>
      </c>
      <c r="FU217" s="184">
        <f t="shared" ca="1" si="737"/>
        <v>5.6840548192355929</v>
      </c>
      <c r="FV217" s="80">
        <f t="shared" si="738"/>
        <v>175.61992571625805</v>
      </c>
      <c r="FW217" s="80">
        <f t="shared" si="739"/>
        <v>7.2350257640545562E-2</v>
      </c>
      <c r="FX217" s="184">
        <f t="shared" si="740"/>
        <v>76.357916280062256</v>
      </c>
      <c r="FY217" s="184">
        <f t="shared" si="741"/>
        <v>314.9955033135895</v>
      </c>
      <c r="FZ217" s="184">
        <f t="shared" si="742"/>
        <v>1.6611494615586205E-3</v>
      </c>
      <c r="GA217" s="184">
        <f t="shared" si="743"/>
        <v>0.29599097368588406</v>
      </c>
      <c r="GB217" s="80">
        <f t="shared" si="744"/>
        <v>0.91995470442497518</v>
      </c>
      <c r="GC217" s="80">
        <f t="shared" si="745"/>
        <v>0.17202482188688306</v>
      </c>
      <c r="GD217" s="80">
        <f t="shared" si="746"/>
        <v>0.1320346114499491</v>
      </c>
      <c r="GE217" s="80">
        <f t="shared" si="747"/>
        <v>0.89280181866127628</v>
      </c>
      <c r="GF217" s="80">
        <f t="shared" si="748"/>
        <v>4.7544604109305499E-2</v>
      </c>
      <c r="GG217" s="80">
        <f t="shared" si="749"/>
        <v>0.17281721661192012</v>
      </c>
      <c r="GH217" s="80">
        <f t="shared" si="750"/>
        <v>0.8679653885500509</v>
      </c>
      <c r="GI217" s="80">
        <f t="shared" si="751"/>
        <v>0.34363418319894701</v>
      </c>
      <c r="GJ217" s="80">
        <f t="shared" si="752"/>
        <v>-1.3833205184154236E-2</v>
      </c>
      <c r="GK217" s="80">
        <f t="shared" si="753"/>
        <v>2.774603722960697E-2</v>
      </c>
      <c r="GL217" s="80">
        <f t="shared" si="754"/>
        <v>2.774603722960697E-2</v>
      </c>
      <c r="GM217" s="80">
        <f t="shared" si="755"/>
        <v>0.14507117938231315</v>
      </c>
      <c r="GN217" s="80">
        <f t="shared" si="756"/>
        <v>5.2299258345417848E-2</v>
      </c>
      <c r="GO217" s="80">
        <f t="shared" si="757"/>
        <v>0.71522994781324389</v>
      </c>
      <c r="GP217" s="80">
        <f t="shared" si="758"/>
        <v>0.88855672132721997</v>
      </c>
      <c r="GQ217" s="80">
        <f t="shared" si="759"/>
        <v>2.7169776734932236E-2</v>
      </c>
      <c r="GR217" s="80">
        <f t="shared" si="760"/>
        <v>440.05193029408412</v>
      </c>
      <c r="GS217" s="80">
        <f t="shared" si="761"/>
        <v>11.730191691893037</v>
      </c>
      <c r="GT217" s="80">
        <f t="shared" si="762"/>
        <v>2.2720508004110194</v>
      </c>
      <c r="GU217" s="80">
        <f t="shared" si="763"/>
        <v>9.3438089166903166E-6</v>
      </c>
      <c r="GV217" s="80">
        <f t="shared" si="764"/>
        <v>1920.3235009448106</v>
      </c>
      <c r="GW217" s="80">
        <f t="shared" si="765"/>
        <v>-8.2174708864760637E-3</v>
      </c>
      <c r="GX217" s="184">
        <f t="shared" ca="1" si="766"/>
        <v>21.26678346510959</v>
      </c>
      <c r="GY217" s="81" t="e">
        <f>#REF!</f>
        <v>#REF!</v>
      </c>
      <c r="GZ217" s="81" t="e">
        <f>#REF!</f>
        <v>#REF!</v>
      </c>
      <c r="HA217" s="81">
        <f t="shared" si="767"/>
        <v>5.8671749896227876</v>
      </c>
      <c r="HB217" s="81">
        <f t="shared" si="768"/>
        <v>4.7595286485956976</v>
      </c>
      <c r="HC217" s="81" t="e">
        <f t="shared" si="769"/>
        <v>#REF!</v>
      </c>
      <c r="HD217" s="80">
        <f t="shared" si="770"/>
        <v>440.05193029408412</v>
      </c>
      <c r="HE217" s="80">
        <f t="shared" si="771"/>
        <v>11.730191691893037</v>
      </c>
      <c r="HF217" s="81">
        <f t="shared" si="772"/>
        <v>0.85249688235697363</v>
      </c>
      <c r="HG217" s="81"/>
      <c r="HH217" s="82">
        <f t="shared" si="773"/>
        <v>0.17704542297474304</v>
      </c>
      <c r="HI217" s="82">
        <f t="shared" si="774"/>
        <v>0.76752920615866171</v>
      </c>
      <c r="HJ217" s="82">
        <f t="shared" si="775"/>
        <v>2.7169776734932236E-2</v>
      </c>
      <c r="HK217" s="82">
        <f t="shared" si="776"/>
        <v>0</v>
      </c>
      <c r="HL217" s="82">
        <f t="shared" si="777"/>
        <v>3.7656863813227179E-2</v>
      </c>
      <c r="HM217" s="82">
        <f t="shared" si="778"/>
        <v>0</v>
      </c>
      <c r="HN217" s="82">
        <f t="shared" si="779"/>
        <v>0</v>
      </c>
      <c r="HO217" s="82">
        <f t="shared" si="780"/>
        <v>7.1824100979468009E-2</v>
      </c>
      <c r="HP217" s="82">
        <f t="shared" si="781"/>
        <v>0.14257226169797932</v>
      </c>
      <c r="HQ217" s="82">
        <f t="shared" si="782"/>
        <v>0.1874340232250071</v>
      </c>
      <c r="HR217" s="82">
        <f t="shared" si="783"/>
        <v>0.57556290477092131</v>
      </c>
      <c r="HS217" s="82">
        <f t="shared" si="784"/>
        <v>0.13276469104509211</v>
      </c>
      <c r="HT217" s="82">
        <f t="shared" si="785"/>
        <v>6.8477780418376558E-2</v>
      </c>
      <c r="HU217" s="82">
        <f t="shared" si="786"/>
        <v>1.5795721519471246E-2</v>
      </c>
      <c r="HV217" s="82">
        <f t="shared" si="787"/>
        <v>2.7169776734932236E-2</v>
      </c>
      <c r="HW217" s="82"/>
      <c r="HX217" s="186">
        <f t="shared" si="788"/>
        <v>-8.7892367361011515E-7</v>
      </c>
      <c r="HY217" s="186">
        <f t="shared" si="789"/>
        <v>1.6632474909041719E-12</v>
      </c>
      <c r="HZ217" s="186">
        <f t="shared" si="790"/>
        <v>2.6935273965999052E-5</v>
      </c>
      <c r="IA217" s="186">
        <f t="shared" si="791"/>
        <v>7.545765130370735E-9</v>
      </c>
      <c r="IB217" s="82">
        <f t="shared" si="792"/>
        <v>2.2720508004110194</v>
      </c>
      <c r="IC217" s="82" t="e">
        <f t="shared" ca="1" si="793"/>
        <v>#REF!</v>
      </c>
      <c r="ID217" s="82" t="e">
        <f ca="1">ID$8+ID$9*IE217+ID$10*#REF!+ID$11*EW217/(EW217+EU217)</f>
        <v>#REF!</v>
      </c>
      <c r="IE217" s="82" t="e">
        <f t="shared" ca="1" si="794"/>
        <v>#REF!</v>
      </c>
      <c r="IF217" s="82" t="e">
        <f ca="1">IF$8+IF$9*IE217+IF$10*#REF!+IF$11*(EW217/(EW217+EU217))</f>
        <v>#REF!</v>
      </c>
      <c r="IG217" s="82" t="e">
        <f t="shared" ca="1" si="795"/>
        <v>#REF!</v>
      </c>
      <c r="IH217" s="184">
        <f t="shared" si="796"/>
        <v>7.2350257640545562E-2</v>
      </c>
      <c r="II217" s="187">
        <f t="shared" si="797"/>
        <v>-25</v>
      </c>
      <c r="IJ217" s="187"/>
      <c r="IK217" s="82">
        <f t="shared" si="798"/>
        <v>2.070308036662929</v>
      </c>
      <c r="IL217" s="187">
        <f t="shared" si="799"/>
        <v>1920.3235009448106</v>
      </c>
      <c r="IM217" s="186">
        <f t="shared" si="800"/>
        <v>1.2216588111079577E-5</v>
      </c>
    </row>
    <row r="218" spans="1:247" ht="14" x14ac:dyDescent="0.2">
      <c r="A218" s="189" t="s">
        <v>234</v>
      </c>
      <c r="F218" s="193">
        <v>49.952193986044534</v>
      </c>
      <c r="G218" s="193">
        <v>1.6748855939234604</v>
      </c>
      <c r="H218" s="193">
        <v>17.337603602553148</v>
      </c>
      <c r="I218" s="193">
        <v>8.4230034872756843</v>
      </c>
      <c r="J218" s="193">
        <v>0.16241314850166888</v>
      </c>
      <c r="K218" s="193">
        <v>4.5171156927026654</v>
      </c>
      <c r="L218" s="193">
        <v>10.658362870422019</v>
      </c>
      <c r="M218" s="193">
        <v>3.8370106333519272</v>
      </c>
      <c r="N218" s="193">
        <v>2.0301643562708609</v>
      </c>
      <c r="O218" s="193">
        <v>0.58874766331854955</v>
      </c>
      <c r="P218" s="193">
        <v>0.81849896563549951</v>
      </c>
      <c r="Q218" s="194">
        <v>1.5</v>
      </c>
      <c r="R218" s="176">
        <f t="shared" ca="1" si="606"/>
        <v>9.9983786706409763</v>
      </c>
      <c r="T218" s="4">
        <v>46.793900000000001</v>
      </c>
      <c r="U218" s="4">
        <v>1.4430000000000001</v>
      </c>
      <c r="V218" s="4">
        <v>6.4122000000000003</v>
      </c>
      <c r="W218" s="4">
        <v>7.1151</v>
      </c>
      <c r="X218" s="4">
        <v>9.5399999999999999E-2</v>
      </c>
      <c r="Y218" s="4">
        <v>13.327199999999999</v>
      </c>
      <c r="Z218" s="4">
        <v>22.0002</v>
      </c>
      <c r="AA218" s="4">
        <v>0.38109999999999999</v>
      </c>
      <c r="AB218" s="4">
        <v>0</v>
      </c>
      <c r="AC218" s="4">
        <v>4.7000000000000002E-3</v>
      </c>
      <c r="AE218" s="177">
        <f t="shared" ca="1" si="607"/>
        <v>1410.0389291278223</v>
      </c>
      <c r="AF218" s="178">
        <f t="shared" ca="1" si="608"/>
        <v>1136.8889291278224</v>
      </c>
      <c r="AG218" s="178">
        <f t="shared" ca="1" si="609"/>
        <v>5.8505858620897833</v>
      </c>
      <c r="AH218" s="175"/>
      <c r="AI218" s="179">
        <f t="shared" ca="1" si="610"/>
        <v>1439.1657785983814</v>
      </c>
      <c r="AJ218" s="179">
        <f t="shared" ca="1" si="611"/>
        <v>5.6629516683090975</v>
      </c>
      <c r="AK218" s="179"/>
      <c r="AL218" s="179">
        <f t="shared" si="612"/>
        <v>1412.0894535277039</v>
      </c>
      <c r="AM218" s="179">
        <f t="shared" si="613"/>
        <v>3.5650836885186847</v>
      </c>
      <c r="AN218" s="180"/>
      <c r="AO218" s="179">
        <f t="shared" ca="1" si="614"/>
        <v>1401.28807337637</v>
      </c>
      <c r="AP218" s="179">
        <f t="shared" ca="1" si="615"/>
        <v>1128.1380733763699</v>
      </c>
      <c r="AQ218" s="179">
        <f t="shared" ca="1" si="616"/>
        <v>4.2102671765990651</v>
      </c>
      <c r="AR218" s="179"/>
      <c r="AS218" s="179">
        <f t="shared" ca="1" si="617"/>
        <v>1407.4755210929375</v>
      </c>
      <c r="AT218" s="179">
        <f t="shared" ca="1" si="618"/>
        <v>1134.3255210929374</v>
      </c>
      <c r="AU218" s="181">
        <f t="shared" ca="1" si="619"/>
        <v>4.4475679657688696</v>
      </c>
      <c r="AV218" s="80"/>
      <c r="AW218" s="181">
        <f t="shared" si="620"/>
        <v>1423.033228543989</v>
      </c>
      <c r="AX218" s="181">
        <f t="shared" si="621"/>
        <v>1149.8832285439889</v>
      </c>
      <c r="AY218" s="181">
        <f t="shared" ca="1" si="622"/>
        <v>1439.1657785983814</v>
      </c>
      <c r="AZ218" s="181">
        <f t="shared" ca="1" si="623"/>
        <v>1166.0157785983815</v>
      </c>
      <c r="BA218" s="181">
        <f t="shared" ca="1" si="624"/>
        <v>5.6629516683090975</v>
      </c>
      <c r="BB218" s="181"/>
      <c r="BC218" s="181">
        <f t="shared" si="625"/>
        <v>1412.0894535277039</v>
      </c>
      <c r="BD218" s="181">
        <f t="shared" si="626"/>
        <v>3.5650836885186847</v>
      </c>
      <c r="BE218" s="181">
        <f t="shared" si="627"/>
        <v>1138.9394535277038</v>
      </c>
      <c r="BF218" s="181"/>
      <c r="BG218" s="181">
        <f t="shared" ca="1" si="628"/>
        <v>6.0062199886801739</v>
      </c>
      <c r="BH218" s="181">
        <f t="shared" ca="1" si="629"/>
        <v>7.7317617112071115</v>
      </c>
      <c r="BI218" s="181">
        <f t="shared" ca="1" si="630"/>
        <v>1134.7589862269624</v>
      </c>
      <c r="BJ218" s="181">
        <f t="shared" ca="1" si="631"/>
        <v>1144.9447372592244</v>
      </c>
      <c r="BK218" s="181">
        <f t="shared" ca="1" si="632"/>
        <v>1144.9447372592244</v>
      </c>
      <c r="BL218" s="181"/>
      <c r="BM218" s="181">
        <f t="shared" si="633"/>
        <v>1131.0886718938341</v>
      </c>
      <c r="BN218" s="180"/>
      <c r="BO218" s="182">
        <f t="shared" ca="1" si="634"/>
        <v>0.76859134045413735</v>
      </c>
      <c r="BP218" s="182">
        <f t="shared" ca="1" si="635"/>
        <v>0.73506687672105575</v>
      </c>
      <c r="BQ218" s="182">
        <f t="shared" ca="1" si="636"/>
        <v>8.009095132648901E-2</v>
      </c>
      <c r="BR218" s="182">
        <f t="shared" ca="1" si="637"/>
        <v>1.5015131314122883E-2</v>
      </c>
      <c r="BS218" s="182">
        <f t="shared" ca="1" si="638"/>
        <v>1.7729595190599294E-2</v>
      </c>
      <c r="BT218" s="182">
        <f t="shared" ca="1" si="639"/>
        <v>7.0723290512640244E-2</v>
      </c>
      <c r="BU218" s="182">
        <f t="shared" si="640"/>
        <v>0.32699407506955769</v>
      </c>
      <c r="BV218" s="181">
        <f t="shared" ca="1" si="641"/>
        <v>1.2456199201344649</v>
      </c>
      <c r="BW218" s="180"/>
      <c r="BX218" s="182">
        <f t="shared" si="642"/>
        <v>0.77078185854712311</v>
      </c>
      <c r="BY218" s="182">
        <f t="shared" si="643"/>
        <v>0.10813312347847054</v>
      </c>
      <c r="BZ218" s="182">
        <f t="shared" si="644"/>
        <v>4.9652837989878171E-2</v>
      </c>
      <c r="CA218" s="182">
        <f t="shared" si="645"/>
        <v>2.8248951949918461E-2</v>
      </c>
      <c r="CB218" s="182">
        <f t="shared" si="646"/>
        <v>8.0683558402379396E-2</v>
      </c>
      <c r="CC218" s="182">
        <f t="shared" si="647"/>
        <v>7.1029159003079326E-5</v>
      </c>
      <c r="CD218" s="182">
        <f t="shared" si="648"/>
        <v>1.0375713595267728</v>
      </c>
      <c r="CE218" s="182">
        <f t="shared" si="649"/>
        <v>0.2863098744410883</v>
      </c>
      <c r="CF218" s="180"/>
      <c r="CG218" s="181">
        <f t="shared" ca="1" si="650"/>
        <v>5.1027065768498687</v>
      </c>
      <c r="CH218" s="181">
        <f t="shared" ca="1" si="651"/>
        <v>3.8967371006330112</v>
      </c>
      <c r="CI218" s="181">
        <f t="shared" ca="1" si="652"/>
        <v>9.5315776582091907</v>
      </c>
      <c r="CJ218" s="181">
        <f t="shared" ca="1" si="653"/>
        <v>1141.2555829128705</v>
      </c>
      <c r="CK218" s="183">
        <f t="shared" ca="1" si="654"/>
        <v>0.2721390950275448</v>
      </c>
      <c r="CL218" s="79"/>
      <c r="CM218" s="181">
        <f t="shared" si="655"/>
        <v>1.7195309319512779</v>
      </c>
      <c r="CN218" s="181">
        <f t="shared" si="656"/>
        <v>1.4146559319378214</v>
      </c>
      <c r="CO218" s="181">
        <f t="shared" ca="1" si="657"/>
        <v>767.17159555072328</v>
      </c>
      <c r="CP218" s="184"/>
      <c r="CQ218" s="80">
        <f t="shared" si="658"/>
        <v>0.83136849370042654</v>
      </c>
      <c r="CR218" s="80">
        <f t="shared" si="659"/>
        <v>2.0967836195880014E-2</v>
      </c>
      <c r="CS218" s="80">
        <f t="shared" si="660"/>
        <v>0.34008304356671959</v>
      </c>
      <c r="CT218" s="80">
        <f t="shared" si="661"/>
        <v>0.11723626357445445</v>
      </c>
      <c r="CU218" s="80">
        <f t="shared" si="662"/>
        <v>2.289524560375949E-3</v>
      </c>
      <c r="CV218" s="80">
        <f t="shared" si="663"/>
        <v>0.11207500155572754</v>
      </c>
      <c r="CW218" s="80">
        <f t="shared" si="664"/>
        <v>0.19006521112644345</v>
      </c>
      <c r="CX218" s="80">
        <f t="shared" si="665"/>
        <v>0.12381667416981995</v>
      </c>
      <c r="CY218" s="80">
        <f t="shared" si="666"/>
        <v>4.3105107568704851E-2</v>
      </c>
      <c r="CZ218" s="80">
        <f t="shared" si="667"/>
        <v>7.7467715185910039E-3</v>
      </c>
      <c r="DA218" s="80">
        <f t="shared" si="668"/>
        <v>1.153327131946567E-2</v>
      </c>
      <c r="DB218" s="80">
        <f t="shared" si="669"/>
        <v>1.8002871988566087</v>
      </c>
      <c r="DC218" s="80"/>
      <c r="DD218" s="80">
        <f t="shared" si="670"/>
        <v>0.4617977032933645</v>
      </c>
      <c r="DE218" s="80">
        <f t="shared" si="671"/>
        <v>1.1646939560086314E-2</v>
      </c>
      <c r="DF218" s="80">
        <f t="shared" si="672"/>
        <v>0.18890488350009477</v>
      </c>
      <c r="DG218" s="80">
        <f t="shared" si="673"/>
        <v>6.5120867186587272E-2</v>
      </c>
      <c r="DH218" s="80">
        <f t="shared" si="674"/>
        <v>1.271755174302224E-3</v>
      </c>
      <c r="DI218" s="80">
        <f t="shared" si="675"/>
        <v>6.225395682805953E-2</v>
      </c>
      <c r="DJ218" s="80">
        <f t="shared" si="676"/>
        <v>0.10557493895816007</v>
      </c>
      <c r="DK218" s="80">
        <f t="shared" si="677"/>
        <v>6.8776067645461181E-2</v>
      </c>
      <c r="DL218" s="80">
        <f t="shared" si="678"/>
        <v>2.3943461685491958E-2</v>
      </c>
      <c r="DM218" s="80">
        <f t="shared" si="679"/>
        <v>4.3030753779236463E-3</v>
      </c>
      <c r="DN218" s="80">
        <f t="shared" si="680"/>
        <v>6.4063507904686739E-3</v>
      </c>
      <c r="DO218" s="80">
        <f t="shared" si="681"/>
        <v>1.0000000000000002</v>
      </c>
      <c r="DP218" s="80">
        <f t="shared" si="682"/>
        <v>48.874616557586734</v>
      </c>
      <c r="DQ218" s="80">
        <f t="shared" si="683"/>
        <v>0.77880411355379031</v>
      </c>
      <c r="DR218" s="80">
        <f t="shared" si="684"/>
        <v>1.8064868275437289E-2</v>
      </c>
      <c r="DS218" s="80">
        <f t="shared" si="685"/>
        <v>6.2888751581487046E-2</v>
      </c>
      <c r="DT218" s="80">
        <f t="shared" si="686"/>
        <v>9.9032101817210047E-2</v>
      </c>
      <c r="DU218" s="80">
        <f t="shared" si="687"/>
        <v>1.3448458149779735E-3</v>
      </c>
      <c r="DV218" s="80">
        <f t="shared" si="688"/>
        <v>0.33066364962634348</v>
      </c>
      <c r="DW218" s="80">
        <f t="shared" si="689"/>
        <v>0.39231847410899934</v>
      </c>
      <c r="DX218" s="80">
        <f t="shared" si="690"/>
        <v>6.1488667917630026E-3</v>
      </c>
      <c r="DY218" s="80">
        <f t="shared" si="691"/>
        <v>0</v>
      </c>
      <c r="DZ218" s="80">
        <f t="shared" si="692"/>
        <v>3.0921418806275342E-5</v>
      </c>
      <c r="EA218" s="80">
        <f t="shared" si="693"/>
        <v>1.6892965929888148</v>
      </c>
      <c r="EB218" s="80"/>
      <c r="EC218" s="80">
        <f t="shared" si="694"/>
        <v>1.5576082271075806</v>
      </c>
      <c r="ED218" s="80">
        <f t="shared" si="695"/>
        <v>3.6129736550874578E-2</v>
      </c>
      <c r="EE218" s="80">
        <f t="shared" si="696"/>
        <v>0.18866625474446114</v>
      </c>
      <c r="EF218" s="80">
        <f t="shared" si="697"/>
        <v>9.9032101817210047E-2</v>
      </c>
      <c r="EG218" s="80">
        <f t="shared" si="698"/>
        <v>1.3448458149779735E-3</v>
      </c>
      <c r="EH218" s="80">
        <f t="shared" si="699"/>
        <v>0.33066364962634348</v>
      </c>
      <c r="EI218" s="80">
        <f t="shared" si="700"/>
        <v>0.39231847410899934</v>
      </c>
      <c r="EJ218" s="80">
        <f t="shared" si="701"/>
        <v>6.1488667917630026E-3</v>
      </c>
      <c r="EK218" s="80">
        <f t="shared" si="702"/>
        <v>0</v>
      </c>
      <c r="EL218" s="80">
        <f t="shared" si="703"/>
        <v>9.2764256418826027E-5</v>
      </c>
      <c r="EM218" s="80">
        <f t="shared" si="704"/>
        <v>2.6120049208186291</v>
      </c>
      <c r="EN218" s="80">
        <f t="shared" si="705"/>
        <v>2.2970860246769895</v>
      </c>
      <c r="EO218" s="80"/>
      <c r="EP218" s="80">
        <f t="shared" si="706"/>
        <v>1.788980045205363</v>
      </c>
      <c r="EQ218" s="80">
        <f t="shared" si="707"/>
        <v>4.1496556453137705E-2</v>
      </c>
      <c r="ER218" s="80">
        <f t="shared" si="708"/>
        <v>0.21101995479463698</v>
      </c>
      <c r="ES218" s="80">
        <f t="shared" si="709"/>
        <v>7.7901789939796628E-2</v>
      </c>
      <c r="ET218" s="80">
        <f t="shared" si="710"/>
        <v>0.28892174473443361</v>
      </c>
      <c r="EU218" s="80">
        <f t="shared" si="711"/>
        <v>0.2274852570787019</v>
      </c>
      <c r="EV218" s="80">
        <f t="shared" si="712"/>
        <v>3.0892265269312391E-3</v>
      </c>
      <c r="EW218" s="80">
        <f t="shared" si="713"/>
        <v>0.75956284842536226</v>
      </c>
      <c r="EX218" s="80">
        <f t="shared" si="714"/>
        <v>0.90118928409838372</v>
      </c>
      <c r="EY218" s="80">
        <f t="shared" si="715"/>
        <v>2.8248951949918461E-2</v>
      </c>
      <c r="EZ218" s="80">
        <f t="shared" si="716"/>
        <v>0</v>
      </c>
      <c r="FA218" s="80">
        <f t="shared" si="717"/>
        <v>1.4205831800615865E-4</v>
      </c>
      <c r="FB218" s="80">
        <f t="shared" si="718"/>
        <v>4.0391159727902375</v>
      </c>
      <c r="FC218" s="80">
        <f t="shared" si="719"/>
        <v>7.8231945580477247E-2</v>
      </c>
      <c r="FD218" s="80">
        <f t="shared" si="720"/>
        <v>0.11621148702957207</v>
      </c>
      <c r="FE218" s="80">
        <f t="shared" si="721"/>
        <v>2.8248951949918461E-2</v>
      </c>
      <c r="FF218" s="80">
        <f t="shared" si="722"/>
        <v>4.9652837989878171E-2</v>
      </c>
      <c r="FG218" s="80">
        <f t="shared" si="723"/>
        <v>8.0683558402379396E-2</v>
      </c>
      <c r="FH218" s="80">
        <f t="shared" si="724"/>
        <v>7.1029159003079326E-5</v>
      </c>
      <c r="FI218" s="184">
        <f t="shared" si="725"/>
        <v>0.77078185854712311</v>
      </c>
      <c r="FJ218" s="80">
        <f t="shared" si="726"/>
        <v>0.10813312347847054</v>
      </c>
      <c r="FK218" s="80">
        <f t="shared" si="727"/>
        <v>1.0375713595267728</v>
      </c>
      <c r="FL218" s="80">
        <f t="shared" si="728"/>
        <v>0.77078185854712311</v>
      </c>
      <c r="FM218" s="80">
        <f t="shared" si="729"/>
        <v>2.3219688907653286</v>
      </c>
      <c r="FN218" s="80">
        <f t="shared" si="730"/>
        <v>-3.2718933669662893</v>
      </c>
      <c r="FO218" s="80">
        <f t="shared" si="731"/>
        <v>-3.2718933669662893</v>
      </c>
      <c r="FP218" s="80">
        <f t="shared" si="732"/>
        <v>0.48874616557586731</v>
      </c>
      <c r="FQ218" s="185">
        <f t="shared" ca="1" si="733"/>
        <v>1439.1657785983814</v>
      </c>
      <c r="FR218" s="185">
        <f t="shared" ca="1" si="734"/>
        <v>5.6629516683090975</v>
      </c>
      <c r="FS218" s="80">
        <f t="shared" ca="1" si="735"/>
        <v>0.14391657785983814</v>
      </c>
      <c r="FT218" s="184">
        <f t="shared" ca="1" si="736"/>
        <v>-1.0692428624995776</v>
      </c>
      <c r="FU218" s="184">
        <f t="shared" ca="1" si="737"/>
        <v>5.6843313261372526</v>
      </c>
      <c r="FV218" s="80">
        <f t="shared" si="738"/>
        <v>175.62003019991278</v>
      </c>
      <c r="FW218" s="80">
        <f t="shared" si="739"/>
        <v>5.9366690093028154E-2</v>
      </c>
      <c r="FX218" s="184">
        <f t="shared" si="740"/>
        <v>76.952971612003637</v>
      </c>
      <c r="FY218" s="184">
        <f t="shared" si="741"/>
        <v>314.83373483691355</v>
      </c>
      <c r="FZ218" s="184">
        <f t="shared" si="742"/>
        <v>1.6611494615586205E-3</v>
      </c>
      <c r="GA218" s="184">
        <f t="shared" si="743"/>
        <v>0.2863098744410883</v>
      </c>
      <c r="GB218" s="80">
        <f t="shared" si="744"/>
        <v>0.93252746257523345</v>
      </c>
      <c r="GC218" s="80">
        <f t="shared" si="745"/>
        <v>0.19777235029141776</v>
      </c>
      <c r="GD218" s="80">
        <f t="shared" si="746"/>
        <v>0.13332977026039089</v>
      </c>
      <c r="GE218" s="80">
        <f t="shared" si="747"/>
        <v>0.88060165360706577</v>
      </c>
      <c r="GF218" s="80">
        <f t="shared" si="748"/>
        <v>2.8214506316521115E-2</v>
      </c>
      <c r="GG218" s="80">
        <f t="shared" si="749"/>
        <v>0.14925331149822466</v>
      </c>
      <c r="GH218" s="80">
        <f t="shared" si="750"/>
        <v>0.86667022973960917</v>
      </c>
      <c r="GI218" s="80">
        <f t="shared" si="751"/>
        <v>0.30900209108814314</v>
      </c>
      <c r="GJ218" s="80">
        <f t="shared" si="752"/>
        <v>-1.0070499645834303E-2</v>
      </c>
      <c r="GK218" s="80">
        <f t="shared" si="753"/>
        <v>2.25760281068563E-2</v>
      </c>
      <c r="GL218" s="80">
        <f t="shared" si="754"/>
        <v>2.25760281068563E-2</v>
      </c>
      <c r="GM218" s="80">
        <f t="shared" si="755"/>
        <v>0.12667728339136836</v>
      </c>
      <c r="GN218" s="80">
        <f t="shared" si="756"/>
        <v>4.4896509317910255E-2</v>
      </c>
      <c r="GO218" s="80">
        <f t="shared" si="757"/>
        <v>0.71466633910745203</v>
      </c>
      <c r="GP218" s="80">
        <f t="shared" si="758"/>
        <v>0.90118928409838372</v>
      </c>
      <c r="GQ218" s="80">
        <f t="shared" si="759"/>
        <v>2.8248951949918461E-2</v>
      </c>
      <c r="GR218" s="80">
        <f t="shared" si="760"/>
        <v>440.03112189049011</v>
      </c>
      <c r="GS218" s="80">
        <f t="shared" si="761"/>
        <v>11.681749481749446</v>
      </c>
      <c r="GT218" s="80">
        <f t="shared" si="762"/>
        <v>2.3175008523250313</v>
      </c>
      <c r="GU218" s="80">
        <f t="shared" si="763"/>
        <v>9.5307222551866903E-6</v>
      </c>
      <c r="GV218" s="80">
        <f t="shared" si="764"/>
        <v>1966.4589253246386</v>
      </c>
      <c r="GW218" s="80">
        <f t="shared" si="765"/>
        <v>-8.3471799328847206E-3</v>
      </c>
      <c r="GX218" s="184">
        <f t="shared" ca="1" si="766"/>
        <v>22.506202658209176</v>
      </c>
      <c r="GY218" s="81" t="e">
        <f>#REF!</f>
        <v>#REF!</v>
      </c>
      <c r="GZ218" s="81" t="e">
        <f>#REF!</f>
        <v>#REF!</v>
      </c>
      <c r="HA218" s="81">
        <f t="shared" si="767"/>
        <v>5.8671749896227876</v>
      </c>
      <c r="HB218" s="81">
        <f t="shared" si="768"/>
        <v>4.7595286485956976</v>
      </c>
      <c r="HC218" s="81" t="e">
        <f t="shared" si="769"/>
        <v>#REF!</v>
      </c>
      <c r="HD218" s="80">
        <f t="shared" si="770"/>
        <v>440.03112189049011</v>
      </c>
      <c r="HE218" s="80">
        <f t="shared" si="771"/>
        <v>11.681749481749446</v>
      </c>
      <c r="HF218" s="81">
        <f t="shared" si="772"/>
        <v>1.6582020640585426</v>
      </c>
      <c r="HG218" s="81"/>
      <c r="HH218" s="82">
        <f t="shared" si="773"/>
        <v>0.1523425380251559</v>
      </c>
      <c r="HI218" s="82">
        <f t="shared" si="774"/>
        <v>0.75956284842536226</v>
      </c>
      <c r="HJ218" s="82">
        <f t="shared" si="775"/>
        <v>2.8248951949918461E-2</v>
      </c>
      <c r="HK218" s="82">
        <f t="shared" si="776"/>
        <v>0</v>
      </c>
      <c r="HL218" s="82">
        <f t="shared" si="777"/>
        <v>4.9982993630558789E-2</v>
      </c>
      <c r="HM218" s="82">
        <f t="shared" si="778"/>
        <v>0</v>
      </c>
      <c r="HN218" s="82">
        <f t="shared" si="779"/>
        <v>0</v>
      </c>
      <c r="HO218" s="82">
        <f t="shared" si="780"/>
        <v>7.7901789939796628E-2</v>
      </c>
      <c r="HP218" s="82">
        <f t="shared" si="781"/>
        <v>0.1610369611640782</v>
      </c>
      <c r="HQ218" s="82">
        <f t="shared" si="782"/>
        <v>0.1670595878571689</v>
      </c>
      <c r="HR218" s="82">
        <f t="shared" si="783"/>
        <v>0.57486992559860417</v>
      </c>
      <c r="HS218" s="82">
        <f t="shared" si="784"/>
        <v>0.11529940370514262</v>
      </c>
      <c r="HT218" s="82">
        <f t="shared" si="785"/>
        <v>5.8773744747452276E-2</v>
      </c>
      <c r="HU218" s="82">
        <f t="shared" si="786"/>
        <v>1.1788019204245461E-2</v>
      </c>
      <c r="HV218" s="82">
        <f t="shared" si="787"/>
        <v>2.8248951949918461E-2</v>
      </c>
      <c r="HW218" s="82"/>
      <c r="HX218" s="186">
        <f t="shared" si="788"/>
        <v>-8.779374538729888E-7</v>
      </c>
      <c r="HY218" s="186">
        <f t="shared" si="789"/>
        <v>1.7000874341871885E-12</v>
      </c>
      <c r="HZ218" s="186">
        <f t="shared" si="790"/>
        <v>2.672574524967356E-5</v>
      </c>
      <c r="IA218" s="186">
        <f t="shared" si="791"/>
        <v>7.4568023807341232E-9</v>
      </c>
      <c r="IB218" s="82">
        <f t="shared" si="792"/>
        <v>2.3175008523250313</v>
      </c>
      <c r="IC218" s="82" t="e">
        <f t="shared" ca="1" si="793"/>
        <v>#REF!</v>
      </c>
      <c r="ID218" s="82" t="e">
        <f ca="1">ID$8+ID$9*IE218+ID$10*#REF!+ID$11*EW218/(EW218+EU218)</f>
        <v>#REF!</v>
      </c>
      <c r="IE218" s="82" t="e">
        <f t="shared" ca="1" si="794"/>
        <v>#REF!</v>
      </c>
      <c r="IF218" s="82" t="e">
        <f ca="1">IF$8+IF$9*IE218+IF$10*#REF!+IF$11*(EW218/(EW218+EU218))</f>
        <v>#REF!</v>
      </c>
      <c r="IG218" s="82" t="e">
        <f t="shared" ca="1" si="795"/>
        <v>#REF!</v>
      </c>
      <c r="IH218" s="184">
        <f t="shared" si="796"/>
        <v>5.9366690093028154E-2</v>
      </c>
      <c r="II218" s="187">
        <f t="shared" si="797"/>
        <v>-25</v>
      </c>
      <c r="IJ218" s="187"/>
      <c r="IK218" s="82">
        <f t="shared" si="798"/>
        <v>2.0675947884727863</v>
      </c>
      <c r="IL218" s="187">
        <f t="shared" si="799"/>
        <v>1966.4589253246386</v>
      </c>
      <c r="IM218" s="186">
        <f t="shared" si="800"/>
        <v>1.1967370326417744E-5</v>
      </c>
    </row>
    <row r="219" spans="1:247" ht="14" x14ac:dyDescent="0.2">
      <c r="A219" s="189" t="s">
        <v>234</v>
      </c>
      <c r="F219" s="193">
        <v>49.952193986044534</v>
      </c>
      <c r="G219" s="193">
        <v>1.6748855939234604</v>
      </c>
      <c r="H219" s="193">
        <v>17.337603602553148</v>
      </c>
      <c r="I219" s="193">
        <v>8.4230034872756843</v>
      </c>
      <c r="J219" s="193">
        <v>0.16241314850166888</v>
      </c>
      <c r="K219" s="193">
        <v>4.5171156927026654</v>
      </c>
      <c r="L219" s="193">
        <v>10.658362870422019</v>
      </c>
      <c r="M219" s="193">
        <v>3.8370106333519272</v>
      </c>
      <c r="N219" s="193">
        <v>2.0301643562708609</v>
      </c>
      <c r="O219" s="193">
        <v>0.58874766331854955</v>
      </c>
      <c r="P219" s="193">
        <v>0.81849896563549951</v>
      </c>
      <c r="Q219" s="194">
        <v>1.5</v>
      </c>
      <c r="R219" s="176">
        <f t="shared" ca="1" si="606"/>
        <v>8.8735198981163084</v>
      </c>
      <c r="T219" s="4">
        <v>46.670999999999999</v>
      </c>
      <c r="U219" s="4">
        <v>1.6501999999999999</v>
      </c>
      <c r="V219" s="4">
        <v>6.5324</v>
      </c>
      <c r="W219" s="4">
        <v>6.6455000000000002</v>
      </c>
      <c r="X219" s="4">
        <v>0.1129</v>
      </c>
      <c r="Y219" s="4">
        <v>13.312799999999999</v>
      </c>
      <c r="Z219" s="4">
        <v>22.529199999999999</v>
      </c>
      <c r="AA219" s="4">
        <v>0.3337</v>
      </c>
      <c r="AB219" s="4">
        <v>9.1000000000000004E-3</v>
      </c>
      <c r="AC219" s="4">
        <v>9.4000000000000004E-3</v>
      </c>
      <c r="AE219" s="177">
        <f t="shared" ca="1" si="607"/>
        <v>1394.7282682698037</v>
      </c>
      <c r="AF219" s="178">
        <f t="shared" ca="1" si="608"/>
        <v>1121.5782682698036</v>
      </c>
      <c r="AG219" s="178">
        <f t="shared" ca="1" si="609"/>
        <v>4.8899453477014774</v>
      </c>
      <c r="AH219" s="175"/>
      <c r="AI219" s="179">
        <f t="shared" ca="1" si="610"/>
        <v>1429.6706479427598</v>
      </c>
      <c r="AJ219" s="179">
        <f t="shared" ca="1" si="611"/>
        <v>4.5939829344787322</v>
      </c>
      <c r="AK219" s="179"/>
      <c r="AL219" s="179">
        <f t="shared" si="612"/>
        <v>1405.0633523745446</v>
      </c>
      <c r="AM219" s="179">
        <f t="shared" si="613"/>
        <v>2.7941320600362416</v>
      </c>
      <c r="AN219" s="180"/>
      <c r="AO219" s="179">
        <f t="shared" ca="1" si="614"/>
        <v>1384.2151080049182</v>
      </c>
      <c r="AP219" s="179">
        <f t="shared" ca="1" si="615"/>
        <v>1111.0651080049183</v>
      </c>
      <c r="AQ219" s="179">
        <f t="shared" ca="1" si="616"/>
        <v>2.8730826554710474</v>
      </c>
      <c r="AR219" s="179"/>
      <c r="AS219" s="179">
        <f t="shared" ca="1" si="617"/>
        <v>1398.4527112621679</v>
      </c>
      <c r="AT219" s="179">
        <f t="shared" ca="1" si="618"/>
        <v>1125.302711262168</v>
      </c>
      <c r="AU219" s="181">
        <f t="shared" ca="1" si="619"/>
        <v>3.4121037616179821</v>
      </c>
      <c r="AV219" s="80"/>
      <c r="AW219" s="181">
        <f t="shared" si="620"/>
        <v>1414.9290819676146</v>
      </c>
      <c r="AX219" s="181">
        <f t="shared" si="621"/>
        <v>1141.7790819676147</v>
      </c>
      <c r="AY219" s="181">
        <f t="shared" ca="1" si="622"/>
        <v>1429.6706479427598</v>
      </c>
      <c r="AZ219" s="181">
        <f t="shared" ca="1" si="623"/>
        <v>1156.5206479427598</v>
      </c>
      <c r="BA219" s="181">
        <f t="shared" ca="1" si="624"/>
        <v>4.5939829344787322</v>
      </c>
      <c r="BB219" s="181"/>
      <c r="BC219" s="181">
        <f t="shared" si="625"/>
        <v>1405.0633523745446</v>
      </c>
      <c r="BD219" s="181">
        <f t="shared" si="626"/>
        <v>2.7941320600362416</v>
      </c>
      <c r="BE219" s="181">
        <f t="shared" si="627"/>
        <v>1131.9133523745445</v>
      </c>
      <c r="BF219" s="181"/>
      <c r="BG219" s="181">
        <f t="shared" ca="1" si="628"/>
        <v>5.0167032958196724</v>
      </c>
      <c r="BH219" s="181">
        <f t="shared" ca="1" si="629"/>
        <v>7.2451923981645958</v>
      </c>
      <c r="BI219" s="181">
        <f t="shared" ca="1" si="630"/>
        <v>1119.1344455768094</v>
      </c>
      <c r="BJ219" s="181">
        <f t="shared" ca="1" si="631"/>
        <v>1135.6031981240444</v>
      </c>
      <c r="BK219" s="181">
        <f t="shared" ca="1" si="632"/>
        <v>1135.6031981240444</v>
      </c>
      <c r="BL219" s="181"/>
      <c r="BM219" s="181">
        <f t="shared" si="633"/>
        <v>1127.1622883283876</v>
      </c>
      <c r="BN219" s="180"/>
      <c r="BO219" s="182">
        <f t="shared" ca="1" si="634"/>
        <v>0.80987462090738027</v>
      </c>
      <c r="BP219" s="182">
        <f t="shared" ca="1" si="635"/>
        <v>0.76649116611356094</v>
      </c>
      <c r="BQ219" s="182">
        <f t="shared" ca="1" si="636"/>
        <v>7.5942327861673084E-2</v>
      </c>
      <c r="BR219" s="182">
        <f t="shared" ca="1" si="637"/>
        <v>1.3647998494541713E-2</v>
      </c>
      <c r="BS219" s="182">
        <f t="shared" ca="1" si="638"/>
        <v>1.7726649662718533E-2</v>
      </c>
      <c r="BT219" s="182">
        <f t="shared" ca="1" si="639"/>
        <v>7.3996993429637337E-2</v>
      </c>
      <c r="BU219" s="182">
        <f t="shared" si="640"/>
        <v>0.32699407506955769</v>
      </c>
      <c r="BV219" s="181">
        <f t="shared" ca="1" si="641"/>
        <v>1.2747992106316892</v>
      </c>
      <c r="BW219" s="180"/>
      <c r="BX219" s="182">
        <f t="shared" si="642"/>
        <v>0.78585603306885721</v>
      </c>
      <c r="BY219" s="182">
        <f t="shared" si="643"/>
        <v>9.1409397941099813E-2</v>
      </c>
      <c r="BZ219" s="182">
        <f t="shared" si="644"/>
        <v>4.8515559441848141E-2</v>
      </c>
      <c r="CA219" s="182">
        <f t="shared" si="645"/>
        <v>2.4670787204416195E-2</v>
      </c>
      <c r="CB219" s="182">
        <f t="shared" si="646"/>
        <v>8.5933261436470121E-2</v>
      </c>
      <c r="CC219" s="182">
        <f t="shared" si="647"/>
        <v>1.4168702378293465E-4</v>
      </c>
      <c r="CD219" s="182">
        <f t="shared" si="648"/>
        <v>1.0365267261164743</v>
      </c>
      <c r="CE219" s="182">
        <f t="shared" si="649"/>
        <v>0.26770253770936503</v>
      </c>
      <c r="CF219" s="180"/>
      <c r="CG219" s="181">
        <f t="shared" ca="1" si="650"/>
        <v>4.1590595803950237</v>
      </c>
      <c r="CH219" s="181">
        <f t="shared" ca="1" si="651"/>
        <v>2.6445810007994588</v>
      </c>
      <c r="CI219" s="181">
        <f t="shared" ca="1" si="652"/>
        <v>9.3042874281909231</v>
      </c>
      <c r="CJ219" s="181">
        <f t="shared" ca="1" si="653"/>
        <v>1119.5153660862361</v>
      </c>
      <c r="CK219" s="183">
        <f t="shared" ca="1" si="654"/>
        <v>0.26998879295807532</v>
      </c>
      <c r="CL219" s="79"/>
      <c r="CM219" s="181">
        <f t="shared" si="655"/>
        <v>1.4320708751980431</v>
      </c>
      <c r="CN219" s="181">
        <f t="shared" si="656"/>
        <v>1.0831593976326181</v>
      </c>
      <c r="CO219" s="181">
        <f t="shared" ca="1" si="657"/>
        <v>698.48643280866736</v>
      </c>
      <c r="CP219" s="184"/>
      <c r="CQ219" s="80">
        <f t="shared" si="658"/>
        <v>0.83136849370042654</v>
      </c>
      <c r="CR219" s="80">
        <f t="shared" si="659"/>
        <v>2.0967836195880014E-2</v>
      </c>
      <c r="CS219" s="80">
        <f t="shared" si="660"/>
        <v>0.34008304356671959</v>
      </c>
      <c r="CT219" s="80">
        <f t="shared" si="661"/>
        <v>0.11723626357445445</v>
      </c>
      <c r="CU219" s="80">
        <f t="shared" si="662"/>
        <v>2.289524560375949E-3</v>
      </c>
      <c r="CV219" s="80">
        <f t="shared" si="663"/>
        <v>0.11207500155572754</v>
      </c>
      <c r="CW219" s="80">
        <f t="shared" si="664"/>
        <v>0.19006521112644345</v>
      </c>
      <c r="CX219" s="80">
        <f t="shared" si="665"/>
        <v>0.12381667416981995</v>
      </c>
      <c r="CY219" s="80">
        <f t="shared" si="666"/>
        <v>4.3105107568704851E-2</v>
      </c>
      <c r="CZ219" s="80">
        <f t="shared" si="667"/>
        <v>7.7467715185910039E-3</v>
      </c>
      <c r="DA219" s="80">
        <f t="shared" si="668"/>
        <v>1.153327131946567E-2</v>
      </c>
      <c r="DB219" s="80">
        <f t="shared" si="669"/>
        <v>1.8002871988566087</v>
      </c>
      <c r="DC219" s="80"/>
      <c r="DD219" s="80">
        <f t="shared" si="670"/>
        <v>0.4617977032933645</v>
      </c>
      <c r="DE219" s="80">
        <f t="shared" si="671"/>
        <v>1.1646939560086314E-2</v>
      </c>
      <c r="DF219" s="80">
        <f t="shared" si="672"/>
        <v>0.18890488350009477</v>
      </c>
      <c r="DG219" s="80">
        <f t="shared" si="673"/>
        <v>6.5120867186587272E-2</v>
      </c>
      <c r="DH219" s="80">
        <f t="shared" si="674"/>
        <v>1.271755174302224E-3</v>
      </c>
      <c r="DI219" s="80">
        <f t="shared" si="675"/>
        <v>6.225395682805953E-2</v>
      </c>
      <c r="DJ219" s="80">
        <f t="shared" si="676"/>
        <v>0.10557493895816007</v>
      </c>
      <c r="DK219" s="80">
        <f t="shared" si="677"/>
        <v>6.8776067645461181E-2</v>
      </c>
      <c r="DL219" s="80">
        <f t="shared" si="678"/>
        <v>2.3943461685491958E-2</v>
      </c>
      <c r="DM219" s="80">
        <f t="shared" si="679"/>
        <v>4.3030753779236463E-3</v>
      </c>
      <c r="DN219" s="80">
        <f t="shared" si="680"/>
        <v>6.4063507904686739E-3</v>
      </c>
      <c r="DO219" s="80">
        <f t="shared" si="681"/>
        <v>1.0000000000000002</v>
      </c>
      <c r="DP219" s="80">
        <f t="shared" si="682"/>
        <v>48.874616557586734</v>
      </c>
      <c r="DQ219" s="80">
        <f t="shared" si="683"/>
        <v>0.7767586540910022</v>
      </c>
      <c r="DR219" s="80">
        <f t="shared" si="684"/>
        <v>2.0658798079089821E-2</v>
      </c>
      <c r="DS219" s="80">
        <f t="shared" si="685"/>
        <v>6.4067633703082549E-2</v>
      </c>
      <c r="DT219" s="80">
        <f t="shared" si="686"/>
        <v>9.2495935774095844E-2</v>
      </c>
      <c r="DU219" s="80">
        <f t="shared" si="687"/>
        <v>1.5915418502202643E-3</v>
      </c>
      <c r="DV219" s="80">
        <f t="shared" si="688"/>
        <v>0.33030636853544526</v>
      </c>
      <c r="DW219" s="80">
        <f t="shared" si="689"/>
        <v>0.40175186438743593</v>
      </c>
      <c r="DX219" s="80">
        <f t="shared" si="690"/>
        <v>5.3840903920527794E-3</v>
      </c>
      <c r="DY219" s="80">
        <f t="shared" si="691"/>
        <v>9.6607074610386857E-5</v>
      </c>
      <c r="DZ219" s="80">
        <f t="shared" si="692"/>
        <v>6.1842837612550685E-5</v>
      </c>
      <c r="EA219" s="80">
        <f t="shared" si="693"/>
        <v>1.6931733367246475</v>
      </c>
      <c r="EB219" s="80"/>
      <c r="EC219" s="80">
        <f t="shared" si="694"/>
        <v>1.5535173081820044</v>
      </c>
      <c r="ED219" s="80">
        <f t="shared" si="695"/>
        <v>4.1317596158179641E-2</v>
      </c>
      <c r="EE219" s="80">
        <f t="shared" si="696"/>
        <v>0.19220290110924765</v>
      </c>
      <c r="EF219" s="80">
        <f t="shared" si="697"/>
        <v>9.2495935774095844E-2</v>
      </c>
      <c r="EG219" s="80">
        <f t="shared" si="698"/>
        <v>1.5915418502202643E-3</v>
      </c>
      <c r="EH219" s="80">
        <f t="shared" si="699"/>
        <v>0.33030636853544526</v>
      </c>
      <c r="EI219" s="80">
        <f t="shared" si="700"/>
        <v>0.40175186438743593</v>
      </c>
      <c r="EJ219" s="80">
        <f t="shared" si="701"/>
        <v>5.3840903920527794E-3</v>
      </c>
      <c r="EK219" s="80">
        <f t="shared" si="702"/>
        <v>9.6607074610386857E-5</v>
      </c>
      <c r="EL219" s="80">
        <f t="shared" si="703"/>
        <v>1.8552851283765205E-4</v>
      </c>
      <c r="EM219" s="80">
        <f t="shared" si="704"/>
        <v>2.6188497419761294</v>
      </c>
      <c r="EN219" s="80">
        <f t="shared" si="705"/>
        <v>2.2910821891875801</v>
      </c>
      <c r="EO219" s="80"/>
      <c r="EP219" s="80">
        <f t="shared" si="706"/>
        <v>1.7796179176852116</v>
      </c>
      <c r="EQ219" s="80">
        <f t="shared" si="707"/>
        <v>4.7331004329025282E-2</v>
      </c>
      <c r="ER219" s="80">
        <f t="shared" si="708"/>
        <v>0.2203820823147884</v>
      </c>
      <c r="ES219" s="80">
        <f t="shared" si="709"/>
        <v>7.3186346646264333E-2</v>
      </c>
      <c r="ET219" s="80">
        <f t="shared" si="710"/>
        <v>0.29356842896105273</v>
      </c>
      <c r="EU219" s="80">
        <f t="shared" si="711"/>
        <v>0.2119157910242693</v>
      </c>
      <c r="EV219" s="80">
        <f t="shared" si="712"/>
        <v>3.646353186386295E-3</v>
      </c>
      <c r="EW219" s="80">
        <f t="shared" si="713"/>
        <v>0.75675903792678756</v>
      </c>
      <c r="EX219" s="80">
        <f t="shared" si="714"/>
        <v>0.92044654097095846</v>
      </c>
      <c r="EY219" s="80">
        <f t="shared" si="715"/>
        <v>2.4670787204416195E-2</v>
      </c>
      <c r="EZ219" s="80">
        <f t="shared" si="716"/>
        <v>4.42669495978746E-4</v>
      </c>
      <c r="FA219" s="80">
        <f t="shared" si="717"/>
        <v>2.8337404756586929E-4</v>
      </c>
      <c r="FB219" s="80">
        <f t="shared" si="718"/>
        <v>4.0386819048316527</v>
      </c>
      <c r="FC219" s="80">
        <f t="shared" si="719"/>
        <v>7.6921140167323834E-2</v>
      </c>
      <c r="FD219" s="80">
        <f t="shared" si="720"/>
        <v>0.114934245607337</v>
      </c>
      <c r="FE219" s="80">
        <f t="shared" si="721"/>
        <v>2.4670787204416195E-2</v>
      </c>
      <c r="FF219" s="80">
        <f t="shared" si="722"/>
        <v>4.8515559441848141E-2</v>
      </c>
      <c r="FG219" s="80">
        <f t="shared" si="723"/>
        <v>8.5933261436470121E-2</v>
      </c>
      <c r="FH219" s="80">
        <f t="shared" si="724"/>
        <v>1.4168702378293465E-4</v>
      </c>
      <c r="FI219" s="184">
        <f t="shared" si="725"/>
        <v>0.78585603306885721</v>
      </c>
      <c r="FJ219" s="80">
        <f t="shared" si="726"/>
        <v>9.1409397941099813E-2</v>
      </c>
      <c r="FK219" s="80">
        <f t="shared" si="727"/>
        <v>1.0365267261164743</v>
      </c>
      <c r="FL219" s="80">
        <f t="shared" si="728"/>
        <v>0.78585603306885732</v>
      </c>
      <c r="FM219" s="80">
        <f t="shared" si="729"/>
        <v>2.1865323723916403</v>
      </c>
      <c r="FN219" s="80">
        <f t="shared" si="730"/>
        <v>-3.4266980965703864</v>
      </c>
      <c r="FO219" s="80">
        <f t="shared" si="731"/>
        <v>-3.4266980965703864</v>
      </c>
      <c r="FP219" s="80">
        <f t="shared" si="732"/>
        <v>0.48874616557586731</v>
      </c>
      <c r="FQ219" s="185">
        <f t="shared" ca="1" si="733"/>
        <v>1429.6706479427598</v>
      </c>
      <c r="FR219" s="185">
        <f t="shared" ca="1" si="734"/>
        <v>4.5939829344787322</v>
      </c>
      <c r="FS219" s="80">
        <f t="shared" ca="1" si="735"/>
        <v>0.14296706479427598</v>
      </c>
      <c r="FT219" s="184">
        <f t="shared" ca="1" si="736"/>
        <v>-0.86104440284881567</v>
      </c>
      <c r="FU219" s="184">
        <f t="shared" ca="1" si="737"/>
        <v>5.6838091621777664</v>
      </c>
      <c r="FV219" s="80">
        <f t="shared" si="738"/>
        <v>174.67473989491637</v>
      </c>
      <c r="FW219" s="80">
        <f t="shared" si="739"/>
        <v>4.5757767587988572E-2</v>
      </c>
      <c r="FX219" s="184">
        <f t="shared" si="740"/>
        <v>78.123124015336984</v>
      </c>
      <c r="FY219" s="184">
        <f t="shared" si="741"/>
        <v>314.32194386616857</v>
      </c>
      <c r="FZ219" s="184">
        <f t="shared" si="742"/>
        <v>1.6611494615586205E-3</v>
      </c>
      <c r="GA219" s="184">
        <f t="shared" si="743"/>
        <v>0.26770253770936503</v>
      </c>
      <c r="GB219" s="80">
        <f t="shared" si="744"/>
        <v>0.94876368136176092</v>
      </c>
      <c r="GC219" s="80">
        <f t="shared" si="745"/>
        <v>0.19772186519017931</v>
      </c>
      <c r="GD219" s="80">
        <f t="shared" si="746"/>
        <v>0.1339552497132529</v>
      </c>
      <c r="GE219" s="80">
        <f t="shared" si="747"/>
        <v>0.87948264902471041</v>
      </c>
      <c r="GF219" s="80">
        <f t="shared" si="748"/>
        <v>1.2271039759022551E-2</v>
      </c>
      <c r="GG219" s="80">
        <f t="shared" si="749"/>
        <v>0.13499465085694545</v>
      </c>
      <c r="GH219" s="80">
        <f t="shared" si="750"/>
        <v>0.8660447502867471</v>
      </c>
      <c r="GI219" s="80">
        <f t="shared" si="751"/>
        <v>0.28073944153585528</v>
      </c>
      <c r="GJ219" s="80">
        <f t="shared" si="752"/>
        <v>-6.9166289457642909E-3</v>
      </c>
      <c r="GK219" s="80">
        <f t="shared" si="753"/>
        <v>1.7254242964550755E-2</v>
      </c>
      <c r="GL219" s="80">
        <f t="shared" si="754"/>
        <v>1.7254242964550755E-2</v>
      </c>
      <c r="GM219" s="80">
        <f t="shared" si="755"/>
        <v>0.11774040789239471</v>
      </c>
      <c r="GN219" s="80">
        <f t="shared" si="756"/>
        <v>3.3982075673688321E-2</v>
      </c>
      <c r="GO219" s="80">
        <f t="shared" si="757"/>
        <v>0.72277696225309929</v>
      </c>
      <c r="GP219" s="80">
        <f t="shared" si="758"/>
        <v>0.92044654097095846</v>
      </c>
      <c r="GQ219" s="80">
        <f t="shared" si="759"/>
        <v>2.4670787204416195E-2</v>
      </c>
      <c r="GR219" s="80">
        <f t="shared" si="760"/>
        <v>440.29119913061271</v>
      </c>
      <c r="GS219" s="80">
        <f t="shared" si="761"/>
        <v>11.682414185471176</v>
      </c>
      <c r="GT219" s="80">
        <f t="shared" si="762"/>
        <v>2.3215313401905511</v>
      </c>
      <c r="GU219" s="80">
        <f t="shared" si="763"/>
        <v>9.5472976365336396E-6</v>
      </c>
      <c r="GV219" s="80">
        <f t="shared" si="764"/>
        <v>1969.7724898913616</v>
      </c>
      <c r="GW219" s="80">
        <f t="shared" si="765"/>
        <v>-8.3621675468054171E-3</v>
      </c>
      <c r="GX219" s="184">
        <f t="shared" ca="1" si="766"/>
        <v>22.278912428190925</v>
      </c>
      <c r="GY219" s="81" t="e">
        <f>#REF!</f>
        <v>#REF!</v>
      </c>
      <c r="GZ219" s="81" t="e">
        <f>#REF!</f>
        <v>#REF!</v>
      </c>
      <c r="HA219" s="81">
        <f t="shared" si="767"/>
        <v>5.8671749896227876</v>
      </c>
      <c r="HB219" s="81">
        <f t="shared" si="768"/>
        <v>4.7595286485956976</v>
      </c>
      <c r="HC219" s="81" t="e">
        <f t="shared" si="769"/>
        <v>#REF!</v>
      </c>
      <c r="HD219" s="80">
        <f t="shared" si="770"/>
        <v>440.29119913061271</v>
      </c>
      <c r="HE219" s="80">
        <f t="shared" si="771"/>
        <v>11.682414185471176</v>
      </c>
      <c r="HF219" s="81">
        <f t="shared" si="772"/>
        <v>1.3034420747904107</v>
      </c>
      <c r="HG219" s="81"/>
      <c r="HH219" s="82">
        <f t="shared" si="773"/>
        <v>0.13864100404333174</v>
      </c>
      <c r="HI219" s="82">
        <f t="shared" si="774"/>
        <v>0.75675903792678756</v>
      </c>
      <c r="HJ219" s="82">
        <f t="shared" si="775"/>
        <v>2.4670787204416195E-2</v>
      </c>
      <c r="HK219" s="82">
        <f t="shared" si="776"/>
        <v>0</v>
      </c>
      <c r="HL219" s="82">
        <f t="shared" si="777"/>
        <v>5.2250352962907642E-2</v>
      </c>
      <c r="HM219" s="82">
        <f t="shared" si="778"/>
        <v>0</v>
      </c>
      <c r="HN219" s="82">
        <f t="shared" si="779"/>
        <v>0</v>
      </c>
      <c r="HO219" s="82">
        <f t="shared" si="780"/>
        <v>7.3186346646264333E-2</v>
      </c>
      <c r="HP219" s="82">
        <f t="shared" si="781"/>
        <v>0.16813172935188075</v>
      </c>
      <c r="HQ219" s="82">
        <f t="shared" si="782"/>
        <v>0.1548369416403918</v>
      </c>
      <c r="HR219" s="82">
        <f t="shared" si="783"/>
        <v>0.59166861892671208</v>
      </c>
      <c r="HS219" s="82">
        <f t="shared" si="784"/>
        <v>0.10839583972945786</v>
      </c>
      <c r="HT219" s="82">
        <f t="shared" si="785"/>
        <v>4.6384806770247262E-2</v>
      </c>
      <c r="HU219" s="82">
        <f t="shared" si="786"/>
        <v>8.4978650543783285E-3</v>
      </c>
      <c r="HV219" s="82">
        <f t="shared" si="787"/>
        <v>2.4670787204416195E-2</v>
      </c>
      <c r="HW219" s="82"/>
      <c r="HX219" s="186">
        <f t="shared" si="788"/>
        <v>-8.7865675603333275E-7</v>
      </c>
      <c r="HY219" s="186">
        <f t="shared" si="789"/>
        <v>1.7248838646201984E-12</v>
      </c>
      <c r="HZ219" s="186">
        <f t="shared" si="790"/>
        <v>2.6703331263258945E-5</v>
      </c>
      <c r="IA219" s="186">
        <f t="shared" si="791"/>
        <v>7.4616006010511705E-9</v>
      </c>
      <c r="IB219" s="82">
        <f t="shared" si="792"/>
        <v>2.3215313401905511</v>
      </c>
      <c r="IC219" s="82" t="e">
        <f t="shared" ca="1" si="793"/>
        <v>#REF!</v>
      </c>
      <c r="ID219" s="82" t="e">
        <f ca="1">ID$8+ID$9*IE219+ID$10*#REF!+ID$11*EW219/(EW219+EU219)</f>
        <v>#REF!</v>
      </c>
      <c r="IE219" s="82" t="e">
        <f t="shared" ca="1" si="794"/>
        <v>#REF!</v>
      </c>
      <c r="IF219" s="82" t="e">
        <f ca="1">IF$8+IF$9*IE219+IF$10*#REF!+IF$11*(EW219/(EW219+EU219))</f>
        <v>#REF!</v>
      </c>
      <c r="IG219" s="82" t="e">
        <f t="shared" ca="1" si="795"/>
        <v>#REF!</v>
      </c>
      <c r="IH219" s="184">
        <f t="shared" si="796"/>
        <v>4.5757767587988572E-2</v>
      </c>
      <c r="II219" s="187">
        <f t="shared" si="797"/>
        <v>-25</v>
      </c>
      <c r="IJ219" s="187"/>
      <c r="IK219" s="82">
        <f t="shared" si="798"/>
        <v>2.0676320185282404</v>
      </c>
      <c r="IL219" s="187">
        <f t="shared" si="799"/>
        <v>1969.7724898913616</v>
      </c>
      <c r="IM219" s="186">
        <f t="shared" si="800"/>
        <v>1.1945269817955144E-5</v>
      </c>
    </row>
    <row r="220" spans="1:247" ht="14" x14ac:dyDescent="0.2">
      <c r="A220" s="189" t="s">
        <v>234</v>
      </c>
      <c r="F220" s="193">
        <v>49.952193986044534</v>
      </c>
      <c r="G220" s="193">
        <v>1.6748855939234604</v>
      </c>
      <c r="H220" s="193">
        <v>17.337603602553148</v>
      </c>
      <c r="I220" s="193">
        <v>8.4230034872756843</v>
      </c>
      <c r="J220" s="193">
        <v>0.16241314850166888</v>
      </c>
      <c r="K220" s="193">
        <v>4.5171156927026654</v>
      </c>
      <c r="L220" s="193">
        <v>10.658362870422019</v>
      </c>
      <c r="M220" s="193">
        <v>3.8370106333519272</v>
      </c>
      <c r="N220" s="193">
        <v>2.0301643562708609</v>
      </c>
      <c r="O220" s="193">
        <v>0.58874766331854955</v>
      </c>
      <c r="P220" s="193">
        <v>0.81849896563549951</v>
      </c>
      <c r="Q220" s="194">
        <v>1.5</v>
      </c>
      <c r="R220" s="176">
        <f t="shared" ca="1" si="606"/>
        <v>10.960175232559076</v>
      </c>
      <c r="T220" s="4">
        <v>48.140900000000002</v>
      </c>
      <c r="U220" s="4">
        <v>1.4046000000000001</v>
      </c>
      <c r="V220" s="4">
        <v>5.4321999999999999</v>
      </c>
      <c r="W220" s="4">
        <v>7.1904000000000003</v>
      </c>
      <c r="X220" s="4">
        <v>0.1575</v>
      </c>
      <c r="Y220" s="4">
        <v>13.63</v>
      </c>
      <c r="Z220" s="4">
        <v>22.131699999999999</v>
      </c>
      <c r="AA220" s="4">
        <v>0.44040000000000001</v>
      </c>
      <c r="AB220" s="4">
        <v>4.4000000000000003E-3</v>
      </c>
      <c r="AC220" s="4">
        <v>5.1499999999999997E-2</v>
      </c>
      <c r="AE220" s="177">
        <f t="shared" ca="1" si="607"/>
        <v>1414.706653199421</v>
      </c>
      <c r="AF220" s="178">
        <f t="shared" ca="1" si="608"/>
        <v>1141.5566531994209</v>
      </c>
      <c r="AG220" s="178">
        <f t="shared" ca="1" si="609"/>
        <v>6.5242676787119755</v>
      </c>
      <c r="AH220" s="175"/>
      <c r="AI220" s="179">
        <f t="shared" ca="1" si="610"/>
        <v>1446.9274543040653</v>
      </c>
      <c r="AJ220" s="179">
        <f t="shared" ca="1" si="611"/>
        <v>6.6646691531684299</v>
      </c>
      <c r="AK220" s="179"/>
      <c r="AL220" s="179">
        <f t="shared" si="612"/>
        <v>1415.0637177756644</v>
      </c>
      <c r="AM220" s="179">
        <f t="shared" si="613"/>
        <v>4.2656868122691467</v>
      </c>
      <c r="AN220" s="180"/>
      <c r="AO220" s="179">
        <f t="shared" ca="1" si="614"/>
        <v>1407.159565196886</v>
      </c>
      <c r="AP220" s="179">
        <f t="shared" ca="1" si="615"/>
        <v>1134.0095651968859</v>
      </c>
      <c r="AQ220" s="179">
        <f t="shared" ca="1" si="616"/>
        <v>5.1201422425001519</v>
      </c>
      <c r="AR220" s="179"/>
      <c r="AS220" s="179">
        <f t="shared" ca="1" si="617"/>
        <v>1416.5299731132011</v>
      </c>
      <c r="AT220" s="179">
        <f t="shared" ca="1" si="618"/>
        <v>1143.3799731132012</v>
      </c>
      <c r="AU220" s="181">
        <f t="shared" ca="1" si="619"/>
        <v>5.4840752426068926</v>
      </c>
      <c r="AV220" s="80"/>
      <c r="AW220" s="181">
        <f t="shared" si="620"/>
        <v>1428.728692890963</v>
      </c>
      <c r="AX220" s="181">
        <f t="shared" si="621"/>
        <v>1155.5786928909629</v>
      </c>
      <c r="AY220" s="181">
        <f t="shared" ca="1" si="622"/>
        <v>1446.9274543040653</v>
      </c>
      <c r="AZ220" s="181">
        <f t="shared" ca="1" si="623"/>
        <v>1173.7774543040655</v>
      </c>
      <c r="BA220" s="181">
        <f t="shared" ca="1" si="624"/>
        <v>6.6646691531684299</v>
      </c>
      <c r="BB220" s="181"/>
      <c r="BC220" s="181">
        <f t="shared" si="625"/>
        <v>1415.0637177756644</v>
      </c>
      <c r="BD220" s="181">
        <f t="shared" si="626"/>
        <v>4.2656868122691467</v>
      </c>
      <c r="BE220" s="181">
        <f t="shared" si="627"/>
        <v>1141.9137177756643</v>
      </c>
      <c r="BF220" s="181"/>
      <c r="BG220" s="181">
        <f t="shared" ca="1" si="628"/>
        <v>6.8355085608501369</v>
      </c>
      <c r="BH220" s="181">
        <f t="shared" ca="1" si="629"/>
        <v>8.3541038418904456</v>
      </c>
      <c r="BI220" s="181">
        <f t="shared" ca="1" si="630"/>
        <v>1140.9817202024242</v>
      </c>
      <c r="BJ220" s="181">
        <f t="shared" ca="1" si="631"/>
        <v>1153.7188113526104</v>
      </c>
      <c r="BK220" s="181">
        <f t="shared" ca="1" si="632"/>
        <v>1153.7188113526104</v>
      </c>
      <c r="BL220" s="181"/>
      <c r="BM220" s="181">
        <f t="shared" si="633"/>
        <v>1134.6759225209471</v>
      </c>
      <c r="BN220" s="180"/>
      <c r="BO220" s="182">
        <f t="shared" ca="1" si="634"/>
        <v>0.76227864848633109</v>
      </c>
      <c r="BP220" s="182">
        <f t="shared" ca="1" si="635"/>
        <v>0.7200861576261538</v>
      </c>
      <c r="BQ220" s="182">
        <f t="shared" ca="1" si="636"/>
        <v>7.0777379825495812E-2</v>
      </c>
      <c r="BR220" s="182">
        <f t="shared" ca="1" si="637"/>
        <v>1.3737214930713986E-2</v>
      </c>
      <c r="BS220" s="182">
        <f t="shared" ca="1" si="638"/>
        <v>1.7732429439507296E-2</v>
      </c>
      <c r="BT220" s="182">
        <f t="shared" ca="1" si="639"/>
        <v>7.3774562205164068E-2</v>
      </c>
      <c r="BU220" s="182">
        <f t="shared" si="640"/>
        <v>0.32699407506955769</v>
      </c>
      <c r="BV220" s="181">
        <f t="shared" ca="1" si="641"/>
        <v>1.2231018190965925</v>
      </c>
      <c r="BW220" s="180"/>
      <c r="BX220" s="182">
        <f t="shared" si="642"/>
        <v>0.79103086595224459</v>
      </c>
      <c r="BY220" s="182">
        <f t="shared" si="643"/>
        <v>0.10236121594082109</v>
      </c>
      <c r="BZ220" s="182">
        <f t="shared" si="644"/>
        <v>3.0251202369378886E-2</v>
      </c>
      <c r="CA220" s="182">
        <f t="shared" si="645"/>
        <v>3.2289155203185878E-2</v>
      </c>
      <c r="CB220" s="182">
        <f t="shared" si="646"/>
        <v>7.4654251206829864E-2</v>
      </c>
      <c r="CC220" s="182">
        <f t="shared" si="647"/>
        <v>7.698250249822125E-4</v>
      </c>
      <c r="CD220" s="182">
        <f t="shared" si="648"/>
        <v>1.0313565156974422</v>
      </c>
      <c r="CE220" s="182">
        <f t="shared" si="649"/>
        <v>0.2829120386974226</v>
      </c>
      <c r="CF220" s="180"/>
      <c r="CG220" s="181">
        <f t="shared" ca="1" si="650"/>
        <v>4.7528883981749459</v>
      </c>
      <c r="CH220" s="181">
        <f t="shared" ca="1" si="651"/>
        <v>4.2896076684376467</v>
      </c>
      <c r="CI220" s="181">
        <f t="shared" ca="1" si="652"/>
        <v>9.1179701604804073</v>
      </c>
      <c r="CJ220" s="181">
        <f t="shared" ca="1" si="653"/>
        <v>1150.7616259131319</v>
      </c>
      <c r="CK220" s="183">
        <f t="shared" ca="1" si="654"/>
        <v>0.2738883648015531</v>
      </c>
      <c r="CL220" s="79"/>
      <c r="CM220" s="181">
        <f t="shared" si="655"/>
        <v>0.65252180930712356</v>
      </c>
      <c r="CN220" s="181">
        <f t="shared" si="656"/>
        <v>0.31925311347076352</v>
      </c>
      <c r="CO220" s="181">
        <f t="shared" ca="1" si="657"/>
        <v>773.43787150093851</v>
      </c>
      <c r="CP220" s="184"/>
      <c r="CQ220" s="80">
        <f t="shared" si="658"/>
        <v>0.83136849370042654</v>
      </c>
      <c r="CR220" s="80">
        <f t="shared" si="659"/>
        <v>2.0967836195880014E-2</v>
      </c>
      <c r="CS220" s="80">
        <f t="shared" si="660"/>
        <v>0.34008304356671959</v>
      </c>
      <c r="CT220" s="80">
        <f t="shared" si="661"/>
        <v>0.11723626357445445</v>
      </c>
      <c r="CU220" s="80">
        <f t="shared" si="662"/>
        <v>2.289524560375949E-3</v>
      </c>
      <c r="CV220" s="80">
        <f t="shared" si="663"/>
        <v>0.11207500155572754</v>
      </c>
      <c r="CW220" s="80">
        <f t="shared" si="664"/>
        <v>0.19006521112644345</v>
      </c>
      <c r="CX220" s="80">
        <f t="shared" si="665"/>
        <v>0.12381667416981995</v>
      </c>
      <c r="CY220" s="80">
        <f t="shared" si="666"/>
        <v>4.3105107568704851E-2</v>
      </c>
      <c r="CZ220" s="80">
        <f t="shared" si="667"/>
        <v>7.7467715185910039E-3</v>
      </c>
      <c r="DA220" s="80">
        <f t="shared" si="668"/>
        <v>1.153327131946567E-2</v>
      </c>
      <c r="DB220" s="80">
        <f t="shared" si="669"/>
        <v>1.8002871988566087</v>
      </c>
      <c r="DC220" s="80"/>
      <c r="DD220" s="80">
        <f t="shared" si="670"/>
        <v>0.4617977032933645</v>
      </c>
      <c r="DE220" s="80">
        <f t="shared" si="671"/>
        <v>1.1646939560086314E-2</v>
      </c>
      <c r="DF220" s="80">
        <f t="shared" si="672"/>
        <v>0.18890488350009477</v>
      </c>
      <c r="DG220" s="80">
        <f t="shared" si="673"/>
        <v>6.5120867186587272E-2</v>
      </c>
      <c r="DH220" s="80">
        <f t="shared" si="674"/>
        <v>1.271755174302224E-3</v>
      </c>
      <c r="DI220" s="80">
        <f t="shared" si="675"/>
        <v>6.225395682805953E-2</v>
      </c>
      <c r="DJ220" s="80">
        <f t="shared" si="676"/>
        <v>0.10557493895816007</v>
      </c>
      <c r="DK220" s="80">
        <f t="shared" si="677"/>
        <v>6.8776067645461181E-2</v>
      </c>
      <c r="DL220" s="80">
        <f t="shared" si="678"/>
        <v>2.3943461685491958E-2</v>
      </c>
      <c r="DM220" s="80">
        <f t="shared" si="679"/>
        <v>4.3030753779236463E-3</v>
      </c>
      <c r="DN220" s="80">
        <f t="shared" si="680"/>
        <v>6.4063507904686739E-3</v>
      </c>
      <c r="DO220" s="80">
        <f t="shared" si="681"/>
        <v>1.0000000000000002</v>
      </c>
      <c r="DP220" s="80">
        <f t="shared" si="682"/>
        <v>48.874616557586734</v>
      </c>
      <c r="DQ220" s="80">
        <f t="shared" si="683"/>
        <v>0.80122261555847374</v>
      </c>
      <c r="DR220" s="80">
        <f t="shared" si="684"/>
        <v>1.7584139972057669E-2</v>
      </c>
      <c r="DS220" s="80">
        <f t="shared" si="685"/>
        <v>5.3277233452006162E-2</v>
      </c>
      <c r="DT220" s="80">
        <f t="shared" si="686"/>
        <v>0.10008017103153394</v>
      </c>
      <c r="DU220" s="80">
        <f t="shared" si="687"/>
        <v>2.2202643171806168E-3</v>
      </c>
      <c r="DV220" s="80">
        <f t="shared" si="688"/>
        <v>0.33817647700995423</v>
      </c>
      <c r="DW220" s="80">
        <f t="shared" si="689"/>
        <v>0.39466344730675817</v>
      </c>
      <c r="DX220" s="80">
        <f t="shared" si="690"/>
        <v>7.1056440175608152E-3</v>
      </c>
      <c r="DY220" s="80">
        <f t="shared" si="691"/>
        <v>4.6711112998428811E-5</v>
      </c>
      <c r="DZ220" s="80">
        <f t="shared" si="692"/>
        <v>3.3881980181344254E-4</v>
      </c>
      <c r="EA220" s="80">
        <f t="shared" si="693"/>
        <v>1.7147155235803375</v>
      </c>
      <c r="EB220" s="80"/>
      <c r="EC220" s="80">
        <f t="shared" si="694"/>
        <v>1.6024452311169475</v>
      </c>
      <c r="ED220" s="80">
        <f t="shared" si="695"/>
        <v>3.5168279944115338E-2</v>
      </c>
      <c r="EE220" s="80">
        <f t="shared" si="696"/>
        <v>0.15983170035601849</v>
      </c>
      <c r="EF220" s="80">
        <f t="shared" si="697"/>
        <v>0.10008017103153394</v>
      </c>
      <c r="EG220" s="80">
        <f t="shared" si="698"/>
        <v>2.2202643171806168E-3</v>
      </c>
      <c r="EH220" s="80">
        <f t="shared" si="699"/>
        <v>0.33817647700995423</v>
      </c>
      <c r="EI220" s="80">
        <f t="shared" si="700"/>
        <v>0.39466344730675817</v>
      </c>
      <c r="EJ220" s="80">
        <f t="shared" si="701"/>
        <v>7.1056440175608152E-3</v>
      </c>
      <c r="EK220" s="80">
        <f t="shared" si="702"/>
        <v>4.6711112998428811E-5</v>
      </c>
      <c r="EL220" s="80">
        <f t="shared" si="703"/>
        <v>1.0164594054403275E-3</v>
      </c>
      <c r="EM220" s="80">
        <f t="shared" si="704"/>
        <v>2.6407543856185081</v>
      </c>
      <c r="EN220" s="80">
        <f t="shared" si="705"/>
        <v>2.272078021597113</v>
      </c>
      <c r="EO220" s="80"/>
      <c r="EP220" s="80">
        <f t="shared" si="706"/>
        <v>1.8204402952169614</v>
      </c>
      <c r="EQ220" s="80">
        <f t="shared" si="707"/>
        <v>3.9952537959199501E-2</v>
      </c>
      <c r="ER220" s="80">
        <f t="shared" si="708"/>
        <v>0.17955970478303862</v>
      </c>
      <c r="ES220" s="80">
        <f t="shared" si="709"/>
        <v>6.2540357572564764E-2</v>
      </c>
      <c r="ET220" s="80">
        <f t="shared" si="710"/>
        <v>0.24210006235560338</v>
      </c>
      <c r="EU220" s="80">
        <f t="shared" si="711"/>
        <v>0.22738995699842834</v>
      </c>
      <c r="EV220" s="80">
        <f t="shared" si="712"/>
        <v>5.0446137572024013E-3</v>
      </c>
      <c r="EW220" s="80">
        <f t="shared" si="713"/>
        <v>0.76836334083545843</v>
      </c>
      <c r="EX220" s="80">
        <f t="shared" si="714"/>
        <v>0.89670614455343556</v>
      </c>
      <c r="EY220" s="80">
        <f t="shared" si="715"/>
        <v>3.2289155203185878E-2</v>
      </c>
      <c r="EZ220" s="80">
        <f t="shared" si="716"/>
        <v>2.1226258641613864E-4</v>
      </c>
      <c r="FA220" s="80">
        <f t="shared" si="717"/>
        <v>1.539650049964425E-3</v>
      </c>
      <c r="FB220" s="80">
        <f t="shared" si="718"/>
        <v>4.0340380195158554</v>
      </c>
      <c r="FC220" s="80">
        <f t="shared" si="719"/>
        <v>6.78637764452963E-2</v>
      </c>
      <c r="FD220" s="80">
        <f t="shared" si="720"/>
        <v>0.10125245032749675</v>
      </c>
      <c r="FE220" s="80">
        <f t="shared" si="721"/>
        <v>3.2289155203185878E-2</v>
      </c>
      <c r="FF220" s="80">
        <f t="shared" si="722"/>
        <v>3.0251202369378886E-2</v>
      </c>
      <c r="FG220" s="80">
        <f t="shared" si="723"/>
        <v>7.4654251206829864E-2</v>
      </c>
      <c r="FH220" s="80">
        <f t="shared" si="724"/>
        <v>7.698250249822125E-4</v>
      </c>
      <c r="FI220" s="184">
        <f t="shared" si="725"/>
        <v>0.79103086595224459</v>
      </c>
      <c r="FJ220" s="80">
        <f t="shared" si="726"/>
        <v>0.10236121594082109</v>
      </c>
      <c r="FK220" s="80">
        <f t="shared" si="727"/>
        <v>1.0313565156974425</v>
      </c>
      <c r="FL220" s="80">
        <f t="shared" si="728"/>
        <v>0.79103086595224459</v>
      </c>
      <c r="FM220" s="80">
        <f t="shared" si="729"/>
        <v>2.4556439546068645</v>
      </c>
      <c r="FN220" s="80">
        <f t="shared" si="730"/>
        <v>-3.1641498911748154</v>
      </c>
      <c r="FO220" s="80">
        <f t="shared" si="731"/>
        <v>-3.1641498911748154</v>
      </c>
      <c r="FP220" s="80">
        <f t="shared" si="732"/>
        <v>0.48874616557586731</v>
      </c>
      <c r="FQ220" s="185">
        <f t="shared" ca="1" si="733"/>
        <v>1446.9274543040653</v>
      </c>
      <c r="FR220" s="185">
        <f t="shared" ca="1" si="734"/>
        <v>6.6646691531684299</v>
      </c>
      <c r="FS220" s="80">
        <f t="shared" ca="1" si="735"/>
        <v>0.14469274543040653</v>
      </c>
      <c r="FT220" s="184">
        <f t="shared" ca="1" si="736"/>
        <v>-1.7670313001086124</v>
      </c>
      <c r="FU220" s="184">
        <f t="shared" ca="1" si="737"/>
        <v>5.6808844475843552</v>
      </c>
      <c r="FV220" s="80">
        <f t="shared" si="738"/>
        <v>175.52776235315147</v>
      </c>
      <c r="FW220" s="80">
        <f t="shared" si="739"/>
        <v>6.1018085785030082E-2</v>
      </c>
      <c r="FX220" s="184">
        <f t="shared" si="740"/>
        <v>77.164026722976317</v>
      </c>
      <c r="FY220" s="184">
        <f t="shared" si="741"/>
        <v>314.6638187588407</v>
      </c>
      <c r="FZ220" s="184">
        <f t="shared" si="742"/>
        <v>1.6611494615586205E-3</v>
      </c>
      <c r="GA220" s="184">
        <f t="shared" si="743"/>
        <v>0.2829120386974226</v>
      </c>
      <c r="GB220" s="80">
        <f t="shared" si="744"/>
        <v>0.93403991351382387</v>
      </c>
      <c r="GC220" s="80">
        <f t="shared" si="745"/>
        <v>0.17189632202702498</v>
      </c>
      <c r="GD220" s="80">
        <f t="shared" si="746"/>
        <v>0.13256911586966358</v>
      </c>
      <c r="GE220" s="80">
        <f t="shared" si="747"/>
        <v>0.89750710446823567</v>
      </c>
      <c r="GF220" s="80">
        <f t="shared" si="748"/>
        <v>3.0382416920354816E-2</v>
      </c>
      <c r="GG220" s="80">
        <f t="shared" si="749"/>
        <v>0.15952618055313206</v>
      </c>
      <c r="GH220" s="80">
        <f t="shared" si="750"/>
        <v>0.86743088413033642</v>
      </c>
      <c r="GI220" s="80">
        <f t="shared" si="751"/>
        <v>0.31860324545236696</v>
      </c>
      <c r="GJ220" s="80">
        <f t="shared" si="752"/>
        <v>-1.0522360666093938E-2</v>
      </c>
      <c r="GK220" s="80">
        <f t="shared" si="753"/>
        <v>2.2945326724168026E-2</v>
      </c>
      <c r="GL220" s="80">
        <f t="shared" si="754"/>
        <v>2.2945326724168026E-2</v>
      </c>
      <c r="GM220" s="80">
        <f t="shared" si="755"/>
        <v>0.13658085382896404</v>
      </c>
      <c r="GN220" s="80">
        <f t="shared" si="756"/>
        <v>4.3014759762008102E-2</v>
      </c>
      <c r="GO220" s="80">
        <f t="shared" si="757"/>
        <v>0.72534858107345035</v>
      </c>
      <c r="GP220" s="80">
        <f t="shared" si="758"/>
        <v>0.89670614455343556</v>
      </c>
      <c r="GQ220" s="80">
        <f t="shared" si="759"/>
        <v>3.2289155203185878E-2</v>
      </c>
      <c r="GR220" s="80">
        <f t="shared" si="760"/>
        <v>440.22815570291164</v>
      </c>
      <c r="GS220" s="80">
        <f t="shared" si="761"/>
        <v>11.736428381839243</v>
      </c>
      <c r="GT220" s="80">
        <f t="shared" si="762"/>
        <v>2.2795003738451034</v>
      </c>
      <c r="GU220" s="80">
        <f t="shared" si="763"/>
        <v>9.3744452874379872E-6</v>
      </c>
      <c r="GV220" s="80">
        <f t="shared" si="764"/>
        <v>1925.6449453015211</v>
      </c>
      <c r="GW220" s="80">
        <f t="shared" si="765"/>
        <v>-8.248788137169968E-3</v>
      </c>
      <c r="GX220" s="184">
        <f t="shared" ca="1" si="766"/>
        <v>22.092595160480407</v>
      </c>
      <c r="GY220" s="81" t="e">
        <f>#REF!</f>
        <v>#REF!</v>
      </c>
      <c r="GZ220" s="81" t="e">
        <f>#REF!</f>
        <v>#REF!</v>
      </c>
      <c r="HA220" s="81">
        <f t="shared" si="767"/>
        <v>5.8671749896227876</v>
      </c>
      <c r="HB220" s="81">
        <f t="shared" si="768"/>
        <v>4.7595286485956976</v>
      </c>
      <c r="HC220" s="81" t="e">
        <f t="shared" si="769"/>
        <v>#REF!</v>
      </c>
      <c r="HD220" s="80">
        <f t="shared" si="770"/>
        <v>440.22815570291164</v>
      </c>
      <c r="HE220" s="80">
        <f t="shared" si="771"/>
        <v>11.736428381839243</v>
      </c>
      <c r="HF220" s="81">
        <f t="shared" si="772"/>
        <v>0.51916447918239328</v>
      </c>
      <c r="HG220" s="81"/>
      <c r="HH220" s="82">
        <f t="shared" si="773"/>
        <v>0.16457079431033445</v>
      </c>
      <c r="HI220" s="82">
        <f t="shared" si="774"/>
        <v>0.76836334083545843</v>
      </c>
      <c r="HJ220" s="82">
        <f t="shared" si="775"/>
        <v>3.2289155203185878E-2</v>
      </c>
      <c r="HK220" s="82">
        <f t="shared" si="776"/>
        <v>0</v>
      </c>
      <c r="HL220" s="82">
        <f t="shared" si="777"/>
        <v>3.5574621242110423E-2</v>
      </c>
      <c r="HM220" s="82">
        <f t="shared" si="778"/>
        <v>0</v>
      </c>
      <c r="HN220" s="82">
        <f t="shared" si="779"/>
        <v>0</v>
      </c>
      <c r="HO220" s="82">
        <f t="shared" si="780"/>
        <v>6.2540357572564764E-2</v>
      </c>
      <c r="HP220" s="82">
        <f t="shared" si="781"/>
        <v>0.1439850835409282</v>
      </c>
      <c r="HQ220" s="82">
        <f t="shared" si="782"/>
        <v>0.17640130006028387</v>
      </c>
      <c r="HR220" s="82">
        <f t="shared" si="783"/>
        <v>0.59064087546129485</v>
      </c>
      <c r="HS220" s="82">
        <f t="shared" si="784"/>
        <v>0.12650556430910209</v>
      </c>
      <c r="HT220" s="82">
        <f t="shared" si="785"/>
        <v>5.8479378810055833E-2</v>
      </c>
      <c r="HU220" s="82">
        <f t="shared" si="786"/>
        <v>1.2525321433322734E-2</v>
      </c>
      <c r="HV220" s="82">
        <f t="shared" si="787"/>
        <v>3.2289155203185878E-2</v>
      </c>
      <c r="HW220" s="82"/>
      <c r="HX220" s="186">
        <f t="shared" si="788"/>
        <v>-8.7934256977289357E-7</v>
      </c>
      <c r="HY220" s="186">
        <f t="shared" si="789"/>
        <v>1.6840481843490492E-12</v>
      </c>
      <c r="HZ220" s="186">
        <f t="shared" si="790"/>
        <v>2.69226157514437E-5</v>
      </c>
      <c r="IA220" s="186">
        <f t="shared" si="791"/>
        <v>7.5290550239625159E-9</v>
      </c>
      <c r="IB220" s="82">
        <f t="shared" si="792"/>
        <v>2.2795003738451034</v>
      </c>
      <c r="IC220" s="82" t="e">
        <f t="shared" ca="1" si="793"/>
        <v>#REF!</v>
      </c>
      <c r="ID220" s="82" t="e">
        <f ca="1">ID$8+ID$9*IE220+ID$10*#REF!+ID$11*EW220/(EW220+EU220)</f>
        <v>#REF!</v>
      </c>
      <c r="IE220" s="82" t="e">
        <f t="shared" ca="1" si="794"/>
        <v>#REF!</v>
      </c>
      <c r="IF220" s="82" t="e">
        <f ca="1">IF$8+IF$9*IE220+IF$10*#REF!+IF$11*(EW220/(EW220+EU220))</f>
        <v>#REF!</v>
      </c>
      <c r="IG220" s="82" t="e">
        <f t="shared" ca="1" si="795"/>
        <v>#REF!</v>
      </c>
      <c r="IH220" s="184">
        <f t="shared" si="796"/>
        <v>6.1018085785030082E-2</v>
      </c>
      <c r="II220" s="187">
        <f t="shared" si="797"/>
        <v>-25</v>
      </c>
      <c r="IJ220" s="187"/>
      <c r="IK220" s="82">
        <f t="shared" si="798"/>
        <v>2.070657353666816</v>
      </c>
      <c r="IL220" s="187">
        <f t="shared" si="799"/>
        <v>1925.6449453015211</v>
      </c>
      <c r="IM220" s="186">
        <f t="shared" si="800"/>
        <v>1.217573961674935E-5</v>
      </c>
    </row>
    <row r="221" spans="1:247" ht="14" x14ac:dyDescent="0.2">
      <c r="A221" s="189" t="s">
        <v>234</v>
      </c>
      <c r="F221" s="193">
        <v>50.3</v>
      </c>
      <c r="G221" s="193">
        <v>1.46</v>
      </c>
      <c r="H221" s="193">
        <v>16.5</v>
      </c>
      <c r="I221" s="193">
        <v>10.84</v>
      </c>
      <c r="J221" s="193">
        <v>0.14000000000000001</v>
      </c>
      <c r="K221" s="193">
        <v>4.5199999999999996</v>
      </c>
      <c r="L221" s="193">
        <v>9.8000000000000007</v>
      </c>
      <c r="M221" s="193">
        <v>3.5</v>
      </c>
      <c r="N221" s="193">
        <v>2.02</v>
      </c>
      <c r="O221" s="198">
        <v>0.31</v>
      </c>
      <c r="P221" s="198">
        <v>0.41</v>
      </c>
      <c r="Q221" s="194">
        <v>1.5</v>
      </c>
      <c r="R221" s="176">
        <f t="shared" ca="1" si="606"/>
        <v>7.223361225309568</v>
      </c>
      <c r="T221" s="4">
        <v>44.326599999999999</v>
      </c>
      <c r="U221" s="4">
        <v>1.9354</v>
      </c>
      <c r="V221" s="4">
        <v>6.9349999999999996</v>
      </c>
      <c r="W221" s="4">
        <v>7.6013999999999999</v>
      </c>
      <c r="X221" s="4">
        <v>8.9099999999999999E-2</v>
      </c>
      <c r="Y221" s="4">
        <v>12.5817</v>
      </c>
      <c r="Z221" s="4">
        <v>22.7073</v>
      </c>
      <c r="AA221" s="4">
        <v>0.29020000000000001</v>
      </c>
      <c r="AB221" s="4">
        <v>8.3999999999999995E-3</v>
      </c>
      <c r="AC221" s="4">
        <v>3.0300000000000001E-2</v>
      </c>
      <c r="AE221" s="177">
        <f t="shared" ca="1" si="607"/>
        <v>1361.5591844582741</v>
      </c>
      <c r="AF221" s="178">
        <f t="shared" ca="1" si="608"/>
        <v>1088.409184458274</v>
      </c>
      <c r="AG221" s="178">
        <f t="shared" ca="1" si="609"/>
        <v>3.4262820861498011</v>
      </c>
      <c r="AH221" s="175"/>
      <c r="AI221" s="179">
        <f t="shared" ca="1" si="610"/>
        <v>1411.6997895154577</v>
      </c>
      <c r="AJ221" s="179">
        <f t="shared" ca="1" si="611"/>
        <v>3.2370536184152705</v>
      </c>
      <c r="AK221" s="179"/>
      <c r="AL221" s="179">
        <f t="shared" si="612"/>
        <v>1396.0220954984693</v>
      </c>
      <c r="AM221" s="179">
        <f t="shared" si="613"/>
        <v>2.4725710428161247</v>
      </c>
      <c r="AN221" s="180"/>
      <c r="AO221" s="179">
        <f t="shared" ca="1" si="614"/>
        <v>1348.8485721960669</v>
      </c>
      <c r="AP221" s="179">
        <f t="shared" ca="1" si="615"/>
        <v>1075.6985721960668</v>
      </c>
      <c r="AQ221" s="179">
        <f t="shared" ca="1" si="616"/>
        <v>0.86296114236120403</v>
      </c>
      <c r="AR221" s="179"/>
      <c r="AS221" s="179">
        <f t="shared" ca="1" si="617"/>
        <v>1386.2838445091043</v>
      </c>
      <c r="AT221" s="179">
        <f t="shared" ca="1" si="618"/>
        <v>1113.1338445091042</v>
      </c>
      <c r="AU221" s="181">
        <f t="shared" ca="1" si="619"/>
        <v>2.2770116910686777</v>
      </c>
      <c r="AV221" s="80"/>
      <c r="AW221" s="181">
        <f t="shared" si="620"/>
        <v>1402.4662531518986</v>
      </c>
      <c r="AX221" s="181">
        <f t="shared" si="621"/>
        <v>1129.3162531518988</v>
      </c>
      <c r="AY221" s="181">
        <f t="shared" ca="1" si="622"/>
        <v>1411.6997895154577</v>
      </c>
      <c r="AZ221" s="181">
        <f t="shared" ca="1" si="623"/>
        <v>1138.5497895154576</v>
      </c>
      <c r="BA221" s="181">
        <f t="shared" ca="1" si="624"/>
        <v>3.2370536184152705</v>
      </c>
      <c r="BB221" s="181"/>
      <c r="BC221" s="181">
        <f t="shared" si="625"/>
        <v>1396.0220954984693</v>
      </c>
      <c r="BD221" s="181">
        <f t="shared" si="626"/>
        <v>2.4725710428161247</v>
      </c>
      <c r="BE221" s="181">
        <f t="shared" si="627"/>
        <v>1122.8720954984692</v>
      </c>
      <c r="BF221" s="181"/>
      <c r="BG221" s="181">
        <f t="shared" ca="1" si="628"/>
        <v>3.7847542512888688</v>
      </c>
      <c r="BH221" s="181">
        <f t="shared" ca="1" si="629"/>
        <v>6.94748100954744</v>
      </c>
      <c r="BI221" s="181">
        <f t="shared" ca="1" si="630"/>
        <v>1086.863681834755</v>
      </c>
      <c r="BJ221" s="181">
        <f t="shared" ca="1" si="631"/>
        <v>1121.4465425318458</v>
      </c>
      <c r="BK221" s="181">
        <f t="shared" ca="1" si="632"/>
        <v>1121.4465425318458</v>
      </c>
      <c r="BL221" s="181"/>
      <c r="BM221" s="181">
        <f t="shared" si="633"/>
        <v>1146.5305703542326</v>
      </c>
      <c r="BN221" s="180"/>
      <c r="BO221" s="182">
        <f t="shared" ca="1" si="634"/>
        <v>0.91506548216073114</v>
      </c>
      <c r="BP221" s="182">
        <f t="shared" ca="1" si="635"/>
        <v>0.79080850860337826</v>
      </c>
      <c r="BQ221" s="182">
        <f t="shared" ca="1" si="636"/>
        <v>9.5277936692541323E-2</v>
      </c>
      <c r="BR221" s="182">
        <f t="shared" ca="1" si="637"/>
        <v>1.0773243792289819E-2</v>
      </c>
      <c r="BS221" s="182">
        <f t="shared" ca="1" si="638"/>
        <v>1.6096120235376501E-2</v>
      </c>
      <c r="BT221" s="182">
        <f t="shared" ca="1" si="639"/>
        <v>5.3819484943290134E-2</v>
      </c>
      <c r="BU221" s="182">
        <f t="shared" si="640"/>
        <v>8.6940973246937558E-2</v>
      </c>
      <c r="BV221" s="181">
        <f t="shared" ca="1" si="641"/>
        <v>1.0537162675138136</v>
      </c>
      <c r="BW221" s="180"/>
      <c r="BX221" s="182">
        <f t="shared" si="642"/>
        <v>0.80092298919965854</v>
      </c>
      <c r="BY221" s="182">
        <f t="shared" si="643"/>
        <v>8.9821522073588678E-2</v>
      </c>
      <c r="BZ221" s="182">
        <f t="shared" si="644"/>
        <v>2.793028686911429E-2</v>
      </c>
      <c r="CA221" s="182">
        <f t="shared" si="645"/>
        <v>2.196937736665185E-2</v>
      </c>
      <c r="CB221" s="182">
        <f t="shared" si="646"/>
        <v>0.12065331346166273</v>
      </c>
      <c r="CC221" s="182">
        <f t="shared" si="647"/>
        <v>4.6766879490895297E-4</v>
      </c>
      <c r="CD221" s="182">
        <f t="shared" si="648"/>
        <v>1.0617651577655851</v>
      </c>
      <c r="CE221" s="182">
        <f t="shared" si="649"/>
        <v>0.2519204442861091</v>
      </c>
      <c r="CF221" s="180"/>
      <c r="CG221" s="181">
        <f t="shared" ca="1" si="650"/>
        <v>2.5538512918278684</v>
      </c>
      <c r="CH221" s="181">
        <f t="shared" ca="1" si="651"/>
        <v>0.37768044568516501</v>
      </c>
      <c r="CI221" s="181">
        <f t="shared" ca="1" si="652"/>
        <v>10.490762997925845</v>
      </c>
      <c r="CJ221" s="181">
        <f t="shared" ca="1" si="653"/>
        <v>1058.4887464286981</v>
      </c>
      <c r="CK221" s="183">
        <f t="shared" ca="1" si="654"/>
        <v>0.26588776590507379</v>
      </c>
      <c r="CL221" s="79"/>
      <c r="CM221" s="181">
        <f t="shared" si="655"/>
        <v>-6.6341270652340564E-2</v>
      </c>
      <c r="CN221" s="181">
        <f t="shared" si="656"/>
        <v>-0.62297271491884765</v>
      </c>
      <c r="CO221" s="181">
        <f t="shared" ca="1" si="657"/>
        <v>528.90033186250957</v>
      </c>
      <c r="CP221" s="184"/>
      <c r="CQ221" s="80">
        <f t="shared" si="658"/>
        <v>0.83715712756909877</v>
      </c>
      <c r="CR221" s="80">
        <f t="shared" si="659"/>
        <v>1.8277690701412639E-2</v>
      </c>
      <c r="CS221" s="80">
        <f t="shared" si="660"/>
        <v>0.32365316150292761</v>
      </c>
      <c r="CT221" s="80">
        <f t="shared" si="661"/>
        <v>0.150877427400677</v>
      </c>
      <c r="CU221" s="80">
        <f t="shared" si="662"/>
        <v>1.9735682819383262E-3</v>
      </c>
      <c r="CV221" s="80">
        <f t="shared" si="663"/>
        <v>0.11214656464306626</v>
      </c>
      <c r="CW221" s="80">
        <f t="shared" si="664"/>
        <v>0.17475845884438296</v>
      </c>
      <c r="CX221" s="80">
        <f t="shared" si="665"/>
        <v>0.11294166240446345</v>
      </c>
      <c r="CY221" s="80">
        <f t="shared" si="666"/>
        <v>4.2889294662193725E-2</v>
      </c>
      <c r="CZ221" s="80">
        <f t="shared" si="667"/>
        <v>4.0789956723171726E-3</v>
      </c>
      <c r="DA221" s="80">
        <f t="shared" si="668"/>
        <v>5.7772110161550538E-3</v>
      </c>
      <c r="DB221" s="80">
        <f t="shared" si="669"/>
        <v>1.7845311626986329</v>
      </c>
      <c r="DC221" s="80"/>
      <c r="DD221" s="80">
        <f t="shared" si="670"/>
        <v>0.46911880558203273</v>
      </c>
      <c r="DE221" s="80">
        <f t="shared" si="671"/>
        <v>1.024229281251242E-2</v>
      </c>
      <c r="DF221" s="80">
        <f t="shared" si="672"/>
        <v>0.18136593423983</v>
      </c>
      <c r="DG221" s="80">
        <f t="shared" si="673"/>
        <v>8.4547376114471814E-2</v>
      </c>
      <c r="DH221" s="80">
        <f t="shared" si="674"/>
        <v>1.1059309712214969E-3</v>
      </c>
      <c r="DI221" s="80">
        <f t="shared" si="675"/>
        <v>6.2843713232485193E-2</v>
      </c>
      <c r="DJ221" s="80">
        <f t="shared" si="676"/>
        <v>9.7929620113838114E-2</v>
      </c>
      <c r="DK221" s="80">
        <f t="shared" si="677"/>
        <v>6.3289263177488564E-2</v>
      </c>
      <c r="DL221" s="80">
        <f t="shared" si="678"/>
        <v>2.4033928663557198E-2</v>
      </c>
      <c r="DM221" s="80">
        <f t="shared" si="679"/>
        <v>2.2857519989445112E-3</v>
      </c>
      <c r="DN221" s="80">
        <f t="shared" si="680"/>
        <v>3.2373830936180152E-3</v>
      </c>
      <c r="DO221" s="80">
        <f t="shared" si="681"/>
        <v>1</v>
      </c>
      <c r="DP221" s="80">
        <f t="shared" si="682"/>
        <v>42.637389757363003</v>
      </c>
      <c r="DQ221" s="80">
        <f t="shared" si="683"/>
        <v>0.73774014176748337</v>
      </c>
      <c r="DR221" s="80">
        <f t="shared" si="684"/>
        <v>2.4229207248982209E-2</v>
      </c>
      <c r="DS221" s="80">
        <f t="shared" si="685"/>
        <v>6.8016202273418258E-2</v>
      </c>
      <c r="DT221" s="80">
        <f t="shared" si="686"/>
        <v>0.10580070817744522</v>
      </c>
      <c r="DU221" s="80">
        <f t="shared" si="687"/>
        <v>1.2560352422907488E-3</v>
      </c>
      <c r="DV221" s="80">
        <f t="shared" si="688"/>
        <v>0.31216690981629797</v>
      </c>
      <c r="DW221" s="80">
        <f t="shared" si="689"/>
        <v>0.4049278318894956</v>
      </c>
      <c r="DX221" s="80">
        <f t="shared" si="690"/>
        <v>4.6822386328250424E-3</v>
      </c>
      <c r="DY221" s="80">
        <f t="shared" si="691"/>
        <v>8.9175761178818624E-5</v>
      </c>
      <c r="DZ221" s="80">
        <f t="shared" si="692"/>
        <v>1.9934446592130697E-4</v>
      </c>
      <c r="EA221" s="80">
        <f t="shared" si="693"/>
        <v>1.6591077952753388</v>
      </c>
      <c r="EB221" s="80"/>
      <c r="EC221" s="80">
        <f t="shared" si="694"/>
        <v>1.4754802835349667</v>
      </c>
      <c r="ED221" s="80">
        <f t="shared" si="695"/>
        <v>4.8458414497964418E-2</v>
      </c>
      <c r="EE221" s="80">
        <f t="shared" si="696"/>
        <v>0.20404860682025477</v>
      </c>
      <c r="EF221" s="80">
        <f t="shared" si="697"/>
        <v>0.10580070817744522</v>
      </c>
      <c r="EG221" s="80">
        <f t="shared" si="698"/>
        <v>1.2560352422907488E-3</v>
      </c>
      <c r="EH221" s="80">
        <f t="shared" si="699"/>
        <v>0.31216690981629797</v>
      </c>
      <c r="EI221" s="80">
        <f t="shared" si="700"/>
        <v>0.4049278318894956</v>
      </c>
      <c r="EJ221" s="80">
        <f t="shared" si="701"/>
        <v>4.6822386328250424E-3</v>
      </c>
      <c r="EK221" s="80">
        <f t="shared" si="702"/>
        <v>8.9175761178818624E-5</v>
      </c>
      <c r="EL221" s="80">
        <f t="shared" si="703"/>
        <v>5.9803339776392096E-4</v>
      </c>
      <c r="EM221" s="80">
        <f t="shared" si="704"/>
        <v>2.5575082377704832</v>
      </c>
      <c r="EN221" s="80">
        <f t="shared" si="705"/>
        <v>2.3460334990867993</v>
      </c>
      <c r="EO221" s="80"/>
      <c r="EP221" s="80">
        <f t="shared" si="706"/>
        <v>1.7307630862075603</v>
      </c>
      <c r="EQ221" s="80">
        <f t="shared" si="707"/>
        <v>5.684253186242897E-2</v>
      </c>
      <c r="ER221" s="80">
        <f t="shared" si="708"/>
        <v>0.26923691379243975</v>
      </c>
      <c r="ES221" s="80">
        <f t="shared" si="709"/>
        <v>4.9899664235766139E-2</v>
      </c>
      <c r="ET221" s="80">
        <f t="shared" si="710"/>
        <v>0.31913657802820589</v>
      </c>
      <c r="EU221" s="80">
        <f t="shared" si="711"/>
        <v>0.24821200561139314</v>
      </c>
      <c r="EV221" s="80">
        <f t="shared" si="712"/>
        <v>2.9467007544477014E-3</v>
      </c>
      <c r="EW221" s="80">
        <f t="shared" si="713"/>
        <v>0.73235402773544278</v>
      </c>
      <c r="EX221" s="80">
        <f t="shared" si="714"/>
        <v>0.94997425832534454</v>
      </c>
      <c r="EY221" s="80">
        <f t="shared" si="715"/>
        <v>2.196937736665185E-2</v>
      </c>
      <c r="EZ221" s="80">
        <f t="shared" si="716"/>
        <v>4.1841864606414521E-4</v>
      </c>
      <c r="FA221" s="80">
        <f t="shared" si="717"/>
        <v>9.3533758981790595E-4</v>
      </c>
      <c r="FB221" s="80">
        <f t="shared" si="718"/>
        <v>4.0635523221273573</v>
      </c>
      <c r="FC221" s="80">
        <f t="shared" si="719"/>
        <v>0.12668622560864962</v>
      </c>
      <c r="FD221" s="80">
        <f t="shared" si="720"/>
        <v>0.18767516819594832</v>
      </c>
      <c r="FE221" s="80">
        <f t="shared" si="721"/>
        <v>2.196937736665185E-2</v>
      </c>
      <c r="FF221" s="80">
        <f t="shared" si="722"/>
        <v>2.793028686911429E-2</v>
      </c>
      <c r="FG221" s="80">
        <f t="shared" si="723"/>
        <v>0.12065331346166273</v>
      </c>
      <c r="FH221" s="80">
        <f t="shared" si="724"/>
        <v>4.6766879490895297E-4</v>
      </c>
      <c r="FI221" s="184">
        <f t="shared" si="725"/>
        <v>0.80092298919965854</v>
      </c>
      <c r="FJ221" s="80">
        <f t="shared" si="726"/>
        <v>8.9821522073588678E-2</v>
      </c>
      <c r="FK221" s="80">
        <f t="shared" si="727"/>
        <v>1.0617651577655851</v>
      </c>
      <c r="FL221" s="80">
        <f t="shared" si="728"/>
        <v>0.80092298919965854</v>
      </c>
      <c r="FM221" s="80">
        <f t="shared" si="729"/>
        <v>2.162970853280183</v>
      </c>
      <c r="FN221" s="80">
        <f t="shared" si="730"/>
        <v>-3.3670090921439133</v>
      </c>
      <c r="FO221" s="80">
        <f t="shared" si="731"/>
        <v>-3.3670090921439133</v>
      </c>
      <c r="FP221" s="80">
        <f t="shared" si="732"/>
        <v>0.42637389757363003</v>
      </c>
      <c r="FQ221" s="185">
        <f t="shared" ca="1" si="733"/>
        <v>1411.6997895154577</v>
      </c>
      <c r="FR221" s="185">
        <f t="shared" ca="1" si="734"/>
        <v>3.2370536184152705</v>
      </c>
      <c r="FS221" s="80">
        <f t="shared" ca="1" si="735"/>
        <v>0.14116997895154576</v>
      </c>
      <c r="FT221" s="184">
        <f t="shared" ca="1" si="736"/>
        <v>-0.60202643168172076</v>
      </c>
      <c r="FU221" s="184">
        <f t="shared" ca="1" si="737"/>
        <v>5.6707538073668049</v>
      </c>
      <c r="FV221" s="80">
        <f t="shared" si="738"/>
        <v>173.06001963488549</v>
      </c>
      <c r="FW221" s="80">
        <f t="shared" si="739"/>
        <v>2.2905504211212537E-2</v>
      </c>
      <c r="FX221" s="184">
        <f t="shared" si="740"/>
        <v>74.686864813764359</v>
      </c>
      <c r="FY221" s="184">
        <f t="shared" si="741"/>
        <v>312.59468715631937</v>
      </c>
      <c r="FZ221" s="184">
        <f t="shared" si="742"/>
        <v>1.6611494615586205E-3</v>
      </c>
      <c r="GA221" s="184">
        <f t="shared" si="743"/>
        <v>0.2519204442861091</v>
      </c>
      <c r="GB221" s="80">
        <f t="shared" si="744"/>
        <v>0.97489033644644407</v>
      </c>
      <c r="GC221" s="80">
        <f t="shared" si="745"/>
        <v>0.23436375929666264</v>
      </c>
      <c r="GD221" s="80">
        <f t="shared" si="746"/>
        <v>0.13615271510423066</v>
      </c>
      <c r="GE221" s="80">
        <f t="shared" si="747"/>
        <v>0.89325780390180487</v>
      </c>
      <c r="GF221" s="80">
        <f t="shared" si="748"/>
        <v>-3.9377996163618589E-2</v>
      </c>
      <c r="GG221" s="80">
        <f t="shared" si="749"/>
        <v>0.12152578000274353</v>
      </c>
      <c r="GH221" s="80">
        <f t="shared" si="750"/>
        <v>0.86384728489576934</v>
      </c>
      <c r="GI221" s="80">
        <f t="shared" si="751"/>
        <v>0.24292868398182865</v>
      </c>
      <c r="GJ221" s="80">
        <f t="shared" si="752"/>
        <v>-3.051471448952345E-3</v>
      </c>
      <c r="GK221" s="80">
        <f t="shared" si="753"/>
        <v>8.9885548533646699E-3</v>
      </c>
      <c r="GL221" s="80">
        <f t="shared" si="754"/>
        <v>8.9885548533646699E-3</v>
      </c>
      <c r="GM221" s="80">
        <f t="shared" si="755"/>
        <v>0.11253722514937886</v>
      </c>
      <c r="GN221" s="80">
        <f t="shared" si="756"/>
        <v>1.6121108700191258E-2</v>
      </c>
      <c r="GO221" s="80">
        <f t="shared" si="757"/>
        <v>0.71623291903525155</v>
      </c>
      <c r="GP221" s="80">
        <f t="shared" si="758"/>
        <v>0.94997425832534454</v>
      </c>
      <c r="GQ221" s="80">
        <f t="shared" si="759"/>
        <v>2.196937736665185E-2</v>
      </c>
      <c r="GR221" s="80">
        <f t="shared" si="760"/>
        <v>441.52194921255608</v>
      </c>
      <c r="GS221" s="80">
        <f t="shared" si="761"/>
        <v>11.692066409665868</v>
      </c>
      <c r="GT221" s="80">
        <f t="shared" si="762"/>
        <v>2.4174740981216778</v>
      </c>
      <c r="GU221" s="80">
        <f t="shared" si="763"/>
        <v>9.9418622285253995E-6</v>
      </c>
      <c r="GV221" s="80">
        <f t="shared" si="764"/>
        <v>2049.569868147204</v>
      </c>
      <c r="GW221" s="80">
        <f t="shared" si="765"/>
        <v>-8.7148194483389514E-3</v>
      </c>
      <c r="GX221" s="184">
        <f t="shared" ca="1" si="766"/>
        <v>23.465387997925845</v>
      </c>
      <c r="GY221" s="81" t="e">
        <f>#REF!</f>
        <v>#REF!</v>
      </c>
      <c r="GZ221" s="81" t="e">
        <f>#REF!</f>
        <v>#REF!</v>
      </c>
      <c r="HA221" s="81">
        <f t="shared" si="767"/>
        <v>5.52</v>
      </c>
      <c r="HB221" s="81">
        <f t="shared" si="768"/>
        <v>4.8858476199999856</v>
      </c>
      <c r="HC221" s="81" t="e">
        <f t="shared" si="769"/>
        <v>#REF!</v>
      </c>
      <c r="HD221" s="80">
        <f t="shared" si="770"/>
        <v>441.52194921255608</v>
      </c>
      <c r="HE221" s="80">
        <f t="shared" si="771"/>
        <v>11.692066409665868</v>
      </c>
      <c r="HF221" s="81">
        <f t="shared" si="772"/>
        <v>-0.47989361308418665</v>
      </c>
      <c r="HG221" s="81"/>
      <c r="HH221" s="82">
        <f t="shared" si="773"/>
        <v>0.12447248075719122</v>
      </c>
      <c r="HI221" s="82">
        <f t="shared" si="774"/>
        <v>0.73235402773544278</v>
      </c>
      <c r="HJ221" s="82">
        <f t="shared" si="775"/>
        <v>2.196937736665185E-2</v>
      </c>
      <c r="HK221" s="82">
        <f t="shared" si="776"/>
        <v>0</v>
      </c>
      <c r="HL221" s="82">
        <f t="shared" si="777"/>
        <v>0.10471684824199777</v>
      </c>
      <c r="HM221" s="82">
        <f t="shared" si="778"/>
        <v>0</v>
      </c>
      <c r="HN221" s="82">
        <f t="shared" si="779"/>
        <v>0</v>
      </c>
      <c r="HO221" s="82">
        <f t="shared" si="780"/>
        <v>4.9899664235766139E-2</v>
      </c>
      <c r="HP221" s="82">
        <f t="shared" si="781"/>
        <v>0.16452006555044199</v>
      </c>
      <c r="HQ221" s="82">
        <f t="shared" si="782"/>
        <v>0.14527151007053757</v>
      </c>
      <c r="HR221" s="82">
        <f t="shared" si="783"/>
        <v>0.58184560253120199</v>
      </c>
      <c r="HS221" s="82">
        <f t="shared" si="784"/>
        <v>9.8891742001702879E-2</v>
      </c>
      <c r="HT221" s="82">
        <f t="shared" si="785"/>
        <v>2.3980573897890746E-2</v>
      </c>
      <c r="HU221" s="82">
        <f t="shared" si="786"/>
        <v>4.0757904101128093E-3</v>
      </c>
      <c r="HV221" s="82">
        <f t="shared" si="787"/>
        <v>2.196937736665185E-2</v>
      </c>
      <c r="HW221" s="82"/>
      <c r="HX221" s="186">
        <f t="shared" si="788"/>
        <v>-8.8020603225596057E-7</v>
      </c>
      <c r="HY221" s="186">
        <f t="shared" si="789"/>
        <v>1.7832721302736269E-12</v>
      </c>
      <c r="HZ221" s="186">
        <f t="shared" si="790"/>
        <v>2.6479473503418917E-5</v>
      </c>
      <c r="IA221" s="186">
        <f t="shared" si="791"/>
        <v>7.3511890994693271E-9</v>
      </c>
      <c r="IB221" s="82">
        <f t="shared" si="792"/>
        <v>2.4174740981216778</v>
      </c>
      <c r="IC221" s="82" t="e">
        <f t="shared" ca="1" si="793"/>
        <v>#REF!</v>
      </c>
      <c r="ID221" s="82" t="e">
        <f ca="1">ID$8+ID$9*IE221+ID$10*#REF!+ID$11*EW221/(EW221+EU221)</f>
        <v>#REF!</v>
      </c>
      <c r="IE221" s="82" t="e">
        <f t="shared" ca="1" si="794"/>
        <v>#REF!</v>
      </c>
      <c r="IF221" s="82" t="e">
        <f ca="1">IF$8+IF$9*IE221+IF$10*#REF!+IF$11*(EW221/(EW221+EU221))</f>
        <v>#REF!</v>
      </c>
      <c r="IG221" s="82" t="e">
        <f t="shared" ca="1" si="795"/>
        <v>#REF!</v>
      </c>
      <c r="IH221" s="184">
        <f t="shared" si="796"/>
        <v>2.2905504211212537E-2</v>
      </c>
      <c r="II221" s="187">
        <f t="shared" si="797"/>
        <v>-25</v>
      </c>
      <c r="IJ221" s="187"/>
      <c r="IK221" s="82">
        <f t="shared" si="798"/>
        <v>2.0681726396053852</v>
      </c>
      <c r="IL221" s="187">
        <f t="shared" si="799"/>
        <v>2049.569868147204</v>
      </c>
      <c r="IM221" s="186">
        <f t="shared" si="800"/>
        <v>1.1419183695299467E-5</v>
      </c>
    </row>
    <row r="222" spans="1:247" ht="14" x14ac:dyDescent="0.2">
      <c r="A222" s="189" t="s">
        <v>234</v>
      </c>
      <c r="F222" s="193">
        <v>50.3</v>
      </c>
      <c r="G222" s="193">
        <v>1.46</v>
      </c>
      <c r="H222" s="193">
        <v>16.5</v>
      </c>
      <c r="I222" s="193">
        <v>10.84</v>
      </c>
      <c r="J222" s="193">
        <v>0.14000000000000001</v>
      </c>
      <c r="K222" s="193">
        <v>4.5199999999999996</v>
      </c>
      <c r="L222" s="193">
        <v>9.8000000000000007</v>
      </c>
      <c r="M222" s="193">
        <v>3.5</v>
      </c>
      <c r="N222" s="193">
        <v>2.02</v>
      </c>
      <c r="O222" s="198">
        <v>0.31</v>
      </c>
      <c r="P222" s="198">
        <v>0.41</v>
      </c>
      <c r="Q222" s="194">
        <v>1.5</v>
      </c>
      <c r="R222" s="176">
        <f t="shared" ca="1" si="606"/>
        <v>9.1280323752012755</v>
      </c>
      <c r="T222" s="4">
        <v>43.4953</v>
      </c>
      <c r="U222" s="4">
        <v>2.8069000000000002</v>
      </c>
      <c r="V222" s="4">
        <v>8.5558999999999994</v>
      </c>
      <c r="W222" s="4">
        <v>8.6504999999999992</v>
      </c>
      <c r="X222" s="4">
        <v>0.121</v>
      </c>
      <c r="Y222" s="4">
        <v>11.575799999999999</v>
      </c>
      <c r="Z222" s="4">
        <v>22.293199999999999</v>
      </c>
      <c r="AA222" s="4">
        <v>0.35680000000000001</v>
      </c>
      <c r="AB222" s="4">
        <v>0</v>
      </c>
      <c r="AC222" s="4">
        <v>1.6299999999999999E-2</v>
      </c>
      <c r="AE222" s="177">
        <f t="shared" ca="1" si="607"/>
        <v>1381.1560515782746</v>
      </c>
      <c r="AF222" s="178">
        <f t="shared" ca="1" si="608"/>
        <v>1108.0060515782748</v>
      </c>
      <c r="AG222" s="178">
        <f t="shared" ca="1" si="609"/>
        <v>4.980450797921522</v>
      </c>
      <c r="AH222" s="175"/>
      <c r="AI222" s="179">
        <f t="shared" ca="1" si="610"/>
        <v>1426.9572016135287</v>
      </c>
      <c r="AJ222" s="179">
        <f t="shared" ca="1" si="611"/>
        <v>4.8354579524615016</v>
      </c>
      <c r="AK222" s="179"/>
      <c r="AL222" s="179">
        <f t="shared" si="612"/>
        <v>1410.4162763966974</v>
      </c>
      <c r="AM222" s="179">
        <f t="shared" si="613"/>
        <v>3.6543352478088704</v>
      </c>
      <c r="AN222" s="180"/>
      <c r="AO222" s="179">
        <f t="shared" ca="1" si="614"/>
        <v>1369.0338827724004</v>
      </c>
      <c r="AP222" s="179">
        <f t="shared" ca="1" si="615"/>
        <v>1095.8838827724003</v>
      </c>
      <c r="AQ222" s="179">
        <f t="shared" ca="1" si="616"/>
        <v>2.6060194580560108</v>
      </c>
      <c r="AR222" s="179"/>
      <c r="AS222" s="179">
        <f t="shared" ca="1" si="617"/>
        <v>1399.1922859946069</v>
      </c>
      <c r="AT222" s="179">
        <f t="shared" ca="1" si="618"/>
        <v>1126.042285994607</v>
      </c>
      <c r="AU222" s="181">
        <f t="shared" ca="1" si="619"/>
        <v>3.7668007533717187</v>
      </c>
      <c r="AV222" s="80"/>
      <c r="AW222" s="181">
        <f t="shared" si="620"/>
        <v>1416.5978696154405</v>
      </c>
      <c r="AX222" s="181">
        <f t="shared" si="621"/>
        <v>1143.4478696154406</v>
      </c>
      <c r="AY222" s="181">
        <f t="shared" ca="1" si="622"/>
        <v>1426.9572016135287</v>
      </c>
      <c r="AZ222" s="181">
        <f t="shared" ca="1" si="623"/>
        <v>1153.8072016135288</v>
      </c>
      <c r="BA222" s="181">
        <f t="shared" ca="1" si="624"/>
        <v>4.8354579524615016</v>
      </c>
      <c r="BB222" s="181"/>
      <c r="BC222" s="181">
        <f t="shared" si="625"/>
        <v>1410.4162763966974</v>
      </c>
      <c r="BD222" s="181">
        <f t="shared" si="626"/>
        <v>3.6543352478088704</v>
      </c>
      <c r="BE222" s="181">
        <f t="shared" si="627"/>
        <v>1137.2662763966973</v>
      </c>
      <c r="BF222" s="181"/>
      <c r="BG222" s="181">
        <f t="shared" ca="1" si="628"/>
        <v>5.3705317539507824</v>
      </c>
      <c r="BH222" s="181">
        <f t="shared" ca="1" si="629"/>
        <v>8.2998949830474871</v>
      </c>
      <c r="BI222" s="181">
        <f t="shared" ca="1" si="630"/>
        <v>1106.3388729007638</v>
      </c>
      <c r="BJ222" s="181">
        <f t="shared" ca="1" si="631"/>
        <v>1135.331510115207</v>
      </c>
      <c r="BK222" s="181">
        <f t="shared" ca="1" si="632"/>
        <v>1135.331510115207</v>
      </c>
      <c r="BL222" s="181"/>
      <c r="BM222" s="181">
        <f t="shared" si="633"/>
        <v>1152.7264522521391</v>
      </c>
      <c r="BN222" s="180"/>
      <c r="BO222" s="182">
        <f t="shared" ca="1" si="634"/>
        <v>0.85622202705573158</v>
      </c>
      <c r="BP222" s="182">
        <f t="shared" ca="1" si="635"/>
        <v>0.74277052399317001</v>
      </c>
      <c r="BQ222" s="182">
        <f t="shared" ca="1" si="636"/>
        <v>0.1277837647036271</v>
      </c>
      <c r="BR222" s="182">
        <f t="shared" ca="1" si="637"/>
        <v>1.4794173836552302E-2</v>
      </c>
      <c r="BS222" s="182">
        <f t="shared" ca="1" si="638"/>
        <v>1.610031206108033E-2</v>
      </c>
      <c r="BT222" s="182">
        <f t="shared" ca="1" si="639"/>
        <v>4.6304063204704114E-2</v>
      </c>
      <c r="BU222" s="182">
        <f t="shared" si="640"/>
        <v>8.6940973246937558E-2</v>
      </c>
      <c r="BV222" s="181">
        <f t="shared" ca="1" si="641"/>
        <v>1.0346938110460715</v>
      </c>
      <c r="BW222" s="180"/>
      <c r="BX222" s="182">
        <f t="shared" si="642"/>
        <v>0.7417146498248377</v>
      </c>
      <c r="BY222" s="182">
        <f t="shared" si="643"/>
        <v>0.1026021603911263</v>
      </c>
      <c r="BZ222" s="182">
        <f t="shared" si="644"/>
        <v>4.4824408946824601E-2</v>
      </c>
      <c r="CA222" s="182">
        <f t="shared" si="645"/>
        <v>2.674710620893761E-2</v>
      </c>
      <c r="CB222" s="182">
        <f t="shared" si="646"/>
        <v>0.13674045659281453</v>
      </c>
      <c r="CC222" s="182">
        <f t="shared" si="647"/>
        <v>2.4912366500544987E-4</v>
      </c>
      <c r="CD222" s="182">
        <f t="shared" si="648"/>
        <v>1.0528779056295461</v>
      </c>
      <c r="CE222" s="182">
        <f t="shared" si="649"/>
        <v>0.31160136278706896</v>
      </c>
      <c r="CF222" s="180"/>
      <c r="CG222" s="181">
        <f t="shared" ca="1" si="650"/>
        <v>5.2316963639973437</v>
      </c>
      <c r="CH222" s="181">
        <f t="shared" ca="1" si="651"/>
        <v>1.4437543617312567</v>
      </c>
      <c r="CI222" s="181">
        <f t="shared" ca="1" si="652"/>
        <v>13.097027076653797</v>
      </c>
      <c r="CJ222" s="181">
        <f t="shared" ca="1" si="653"/>
        <v>1076.5873402137263</v>
      </c>
      <c r="CK222" s="183">
        <f t="shared" ca="1" si="654"/>
        <v>0.26937219864798284</v>
      </c>
      <c r="CL222" s="79"/>
      <c r="CM222" s="181">
        <f t="shared" si="655"/>
        <v>0.90438278884352263</v>
      </c>
      <c r="CN222" s="181">
        <f t="shared" si="656"/>
        <v>0.35637026808482275</v>
      </c>
      <c r="CO222" s="181">
        <f t="shared" ca="1" si="657"/>
        <v>636.84714266644335</v>
      </c>
      <c r="CP222" s="184"/>
      <c r="CQ222" s="80">
        <f t="shared" si="658"/>
        <v>0.83715712756909877</v>
      </c>
      <c r="CR222" s="80">
        <f t="shared" si="659"/>
        <v>1.8277690701412639E-2</v>
      </c>
      <c r="CS222" s="80">
        <f t="shared" si="660"/>
        <v>0.32365316150292761</v>
      </c>
      <c r="CT222" s="80">
        <f t="shared" si="661"/>
        <v>0.150877427400677</v>
      </c>
      <c r="CU222" s="80">
        <f t="shared" si="662"/>
        <v>1.9735682819383262E-3</v>
      </c>
      <c r="CV222" s="80">
        <f t="shared" si="663"/>
        <v>0.11214656464306626</v>
      </c>
      <c r="CW222" s="80">
        <f t="shared" si="664"/>
        <v>0.17475845884438296</v>
      </c>
      <c r="CX222" s="80">
        <f t="shared" si="665"/>
        <v>0.11294166240446345</v>
      </c>
      <c r="CY222" s="80">
        <f t="shared" si="666"/>
        <v>4.2889294662193725E-2</v>
      </c>
      <c r="CZ222" s="80">
        <f t="shared" si="667"/>
        <v>4.0789956723171726E-3</v>
      </c>
      <c r="DA222" s="80">
        <f t="shared" si="668"/>
        <v>5.7772110161550538E-3</v>
      </c>
      <c r="DB222" s="80">
        <f t="shared" si="669"/>
        <v>1.7845311626986329</v>
      </c>
      <c r="DC222" s="80"/>
      <c r="DD222" s="80">
        <f t="shared" si="670"/>
        <v>0.46911880558203273</v>
      </c>
      <c r="DE222" s="80">
        <f t="shared" si="671"/>
        <v>1.024229281251242E-2</v>
      </c>
      <c r="DF222" s="80">
        <f t="shared" si="672"/>
        <v>0.18136593423983</v>
      </c>
      <c r="DG222" s="80">
        <f t="shared" si="673"/>
        <v>8.4547376114471814E-2</v>
      </c>
      <c r="DH222" s="80">
        <f t="shared" si="674"/>
        <v>1.1059309712214969E-3</v>
      </c>
      <c r="DI222" s="80">
        <f t="shared" si="675"/>
        <v>6.2843713232485193E-2</v>
      </c>
      <c r="DJ222" s="80">
        <f t="shared" si="676"/>
        <v>9.7929620113838114E-2</v>
      </c>
      <c r="DK222" s="80">
        <f t="shared" si="677"/>
        <v>6.3289263177488564E-2</v>
      </c>
      <c r="DL222" s="80">
        <f t="shared" si="678"/>
        <v>2.4033928663557198E-2</v>
      </c>
      <c r="DM222" s="80">
        <f t="shared" si="679"/>
        <v>2.2857519989445112E-3</v>
      </c>
      <c r="DN222" s="80">
        <f t="shared" si="680"/>
        <v>3.2373830936180152E-3</v>
      </c>
      <c r="DO222" s="80">
        <f t="shared" si="681"/>
        <v>1</v>
      </c>
      <c r="DP222" s="80">
        <f t="shared" si="682"/>
        <v>42.637389757363003</v>
      </c>
      <c r="DQ222" s="80">
        <f t="shared" si="683"/>
        <v>0.72390458073074004</v>
      </c>
      <c r="DR222" s="80">
        <f t="shared" si="684"/>
        <v>3.5139486321777498E-2</v>
      </c>
      <c r="DS222" s="80">
        <f t="shared" si="685"/>
        <v>8.391345710614842E-2</v>
      </c>
      <c r="DT222" s="80">
        <f t="shared" si="686"/>
        <v>0.12040269241047566</v>
      </c>
      <c r="DU222" s="80">
        <f t="shared" si="687"/>
        <v>1.705726872246696E-3</v>
      </c>
      <c r="DV222" s="80">
        <f t="shared" si="688"/>
        <v>0.28720933694584211</v>
      </c>
      <c r="DW222" s="80">
        <f t="shared" si="689"/>
        <v>0.3975433953785304</v>
      </c>
      <c r="DX222" s="80">
        <f t="shared" si="690"/>
        <v>5.7567978779875083E-3</v>
      </c>
      <c r="DY222" s="80">
        <f t="shared" si="691"/>
        <v>0</v>
      </c>
      <c r="DZ222" s="80">
        <f t="shared" si="692"/>
        <v>1.0723811203027403E-4</v>
      </c>
      <c r="EA222" s="80">
        <f t="shared" si="693"/>
        <v>1.6556827117557784</v>
      </c>
      <c r="EB222" s="80"/>
      <c r="EC222" s="80">
        <f t="shared" si="694"/>
        <v>1.4478091614614801</v>
      </c>
      <c r="ED222" s="80">
        <f t="shared" si="695"/>
        <v>7.0278972643554996E-2</v>
      </c>
      <c r="EE222" s="80">
        <f t="shared" si="696"/>
        <v>0.25174037131844529</v>
      </c>
      <c r="EF222" s="80">
        <f t="shared" si="697"/>
        <v>0.12040269241047566</v>
      </c>
      <c r="EG222" s="80">
        <f t="shared" si="698"/>
        <v>1.705726872246696E-3</v>
      </c>
      <c r="EH222" s="80">
        <f t="shared" si="699"/>
        <v>0.28720933694584211</v>
      </c>
      <c r="EI222" s="80">
        <f t="shared" si="700"/>
        <v>0.3975433953785304</v>
      </c>
      <c r="EJ222" s="80">
        <f t="shared" si="701"/>
        <v>5.7567978779875083E-3</v>
      </c>
      <c r="EK222" s="80">
        <f t="shared" si="702"/>
        <v>0</v>
      </c>
      <c r="EL222" s="80">
        <f t="shared" si="703"/>
        <v>3.2171433609082213E-4</v>
      </c>
      <c r="EM222" s="80">
        <f t="shared" si="704"/>
        <v>2.5827681692446536</v>
      </c>
      <c r="EN222" s="80">
        <f t="shared" si="705"/>
        <v>2.3230888747381213</v>
      </c>
      <c r="EO222" s="80"/>
      <c r="EP222" s="80">
        <f t="shared" si="706"/>
        <v>1.6816946778675463</v>
      </c>
      <c r="EQ222" s="80">
        <f t="shared" si="707"/>
        <v>8.1632149738133694E-2</v>
      </c>
      <c r="ER222" s="80">
        <f t="shared" si="708"/>
        <v>0.31830532213245366</v>
      </c>
      <c r="ES222" s="80">
        <f t="shared" si="709"/>
        <v>7.1571515155762211E-2</v>
      </c>
      <c r="ET222" s="80">
        <f t="shared" si="710"/>
        <v>0.38987683728821587</v>
      </c>
      <c r="EU222" s="80">
        <f t="shared" si="711"/>
        <v>0.27970615522729203</v>
      </c>
      <c r="EV222" s="80">
        <f t="shared" si="712"/>
        <v>3.9625551202581519E-3</v>
      </c>
      <c r="EW222" s="80">
        <f t="shared" si="713"/>
        <v>0.66721281537979826</v>
      </c>
      <c r="EX222" s="80">
        <f t="shared" si="714"/>
        <v>0.92352863902948223</v>
      </c>
      <c r="EY222" s="80">
        <f t="shared" si="715"/>
        <v>2.674710620893761E-2</v>
      </c>
      <c r="EZ222" s="80">
        <f t="shared" si="716"/>
        <v>0</v>
      </c>
      <c r="FA222" s="80">
        <f t="shared" si="717"/>
        <v>4.9824733001089974E-4</v>
      </c>
      <c r="FB222" s="80">
        <f t="shared" si="718"/>
        <v>4.0548591831896754</v>
      </c>
      <c r="FC222" s="80">
        <f t="shared" si="719"/>
        <v>0.10971836637935077</v>
      </c>
      <c r="FD222" s="80">
        <f t="shared" si="720"/>
        <v>0.16235093958509772</v>
      </c>
      <c r="FE222" s="80">
        <f t="shared" si="721"/>
        <v>2.674710620893761E-2</v>
      </c>
      <c r="FF222" s="80">
        <f t="shared" si="722"/>
        <v>4.4824408946824601E-2</v>
      </c>
      <c r="FG222" s="80">
        <f t="shared" si="723"/>
        <v>0.13674045659281453</v>
      </c>
      <c r="FH222" s="80">
        <f t="shared" si="724"/>
        <v>2.4912366500544987E-4</v>
      </c>
      <c r="FI222" s="184">
        <f t="shared" si="725"/>
        <v>0.7417146498248377</v>
      </c>
      <c r="FJ222" s="80">
        <f t="shared" si="726"/>
        <v>0.1026021603911263</v>
      </c>
      <c r="FK222" s="80">
        <f t="shared" si="727"/>
        <v>1.0528779056295461</v>
      </c>
      <c r="FL222" s="80">
        <f t="shared" si="728"/>
        <v>0.7417146498248377</v>
      </c>
      <c r="FM222" s="80">
        <f t="shared" si="729"/>
        <v>2.3597475958318519</v>
      </c>
      <c r="FN222" s="80">
        <f t="shared" si="730"/>
        <v>-3.0934321506997748</v>
      </c>
      <c r="FO222" s="80">
        <f t="shared" si="731"/>
        <v>-3.0934321506997748</v>
      </c>
      <c r="FP222" s="80">
        <f t="shared" si="732"/>
        <v>0.42637389757363003</v>
      </c>
      <c r="FQ222" s="185">
        <f t="shared" ca="1" si="733"/>
        <v>1426.9572016135287</v>
      </c>
      <c r="FR222" s="185">
        <f t="shared" ca="1" si="734"/>
        <v>4.8354579524615016</v>
      </c>
      <c r="FS222" s="80">
        <f t="shared" ca="1" si="735"/>
        <v>0.14269572016135287</v>
      </c>
      <c r="FT222" s="184">
        <f t="shared" ca="1" si="736"/>
        <v>-0.62535059489096667</v>
      </c>
      <c r="FU222" s="184">
        <f t="shared" ca="1" si="737"/>
        <v>5.6754711015289123</v>
      </c>
      <c r="FV222" s="80">
        <f t="shared" si="738"/>
        <v>174.20614694847242</v>
      </c>
      <c r="FW222" s="80">
        <f t="shared" si="739"/>
        <v>3.9353709719880968E-2</v>
      </c>
      <c r="FX222" s="184">
        <f t="shared" si="740"/>
        <v>70.461447715218299</v>
      </c>
      <c r="FY222" s="184">
        <f t="shared" si="741"/>
        <v>312.88800912311638</v>
      </c>
      <c r="FZ222" s="184">
        <f t="shared" si="742"/>
        <v>1.6611494615586205E-3</v>
      </c>
      <c r="GA222" s="184">
        <f t="shared" si="743"/>
        <v>0.31160136278706896</v>
      </c>
      <c r="GB222" s="80">
        <f t="shared" si="744"/>
        <v>0.95423830035867796</v>
      </c>
      <c r="GC222" s="80">
        <f t="shared" si="745"/>
        <v>0.26342027860325756</v>
      </c>
      <c r="GD222" s="80">
        <f t="shared" si="746"/>
        <v>0.13628171459043223</v>
      </c>
      <c r="GE222" s="80">
        <f t="shared" si="747"/>
        <v>0.84679633510610408</v>
      </c>
      <c r="GF222" s="80">
        <f t="shared" si="748"/>
        <v>-9.5957308783645168E-3</v>
      </c>
      <c r="GG222" s="80">
        <f t="shared" si="749"/>
        <v>0.16998778884794125</v>
      </c>
      <c r="GH222" s="80">
        <f t="shared" si="750"/>
        <v>0.86371828540956774</v>
      </c>
      <c r="GI222" s="80">
        <f t="shared" si="751"/>
        <v>0.30044191207623994</v>
      </c>
      <c r="GJ222" s="80">
        <f t="shared" si="752"/>
        <v>-7.7789301359519596E-3</v>
      </c>
      <c r="GK222" s="80">
        <f t="shared" si="753"/>
        <v>1.8058672982857536E-2</v>
      </c>
      <c r="GL222" s="80">
        <f t="shared" si="754"/>
        <v>1.8058672982857536E-2</v>
      </c>
      <c r="GM222" s="80">
        <f t="shared" si="755"/>
        <v>0.1519291158650837</v>
      </c>
      <c r="GN222" s="80">
        <f t="shared" si="756"/>
        <v>2.7703026658464504E-2</v>
      </c>
      <c r="GO222" s="80">
        <f t="shared" si="757"/>
        <v>0.63950978872133379</v>
      </c>
      <c r="GP222" s="80">
        <f t="shared" si="758"/>
        <v>0.92352863902948223</v>
      </c>
      <c r="GQ222" s="80">
        <f t="shared" si="759"/>
        <v>2.674710620893761E-2</v>
      </c>
      <c r="GR222" s="80">
        <f t="shared" si="760"/>
        <v>441.44007087490331</v>
      </c>
      <c r="GS222" s="80">
        <f t="shared" si="761"/>
        <v>11.633248972799398</v>
      </c>
      <c r="GT222" s="80">
        <f t="shared" si="762"/>
        <v>2.4547707947207416</v>
      </c>
      <c r="GU222" s="80">
        <f t="shared" si="763"/>
        <v>1.0095244893289049E-5</v>
      </c>
      <c r="GV222" s="80">
        <f t="shared" si="764"/>
        <v>2091.1676224495532</v>
      </c>
      <c r="GW222" s="80">
        <f t="shared" si="765"/>
        <v>-8.8047040847277214E-3</v>
      </c>
      <c r="GX222" s="184">
        <f t="shared" ca="1" si="766"/>
        <v>26.071652076653798</v>
      </c>
      <c r="GY222" s="81" t="e">
        <f>#REF!</f>
        <v>#REF!</v>
      </c>
      <c r="GZ222" s="81" t="e">
        <f>#REF!</f>
        <v>#REF!</v>
      </c>
      <c r="HA222" s="81">
        <f t="shared" si="767"/>
        <v>5.52</v>
      </c>
      <c r="HB222" s="81">
        <f t="shared" si="768"/>
        <v>4.8858476199999856</v>
      </c>
      <c r="HC222" s="81" t="e">
        <f t="shared" si="769"/>
        <v>#REF!</v>
      </c>
      <c r="HD222" s="80">
        <f t="shared" si="770"/>
        <v>441.44007087490331</v>
      </c>
      <c r="HE222" s="80">
        <f t="shared" si="771"/>
        <v>11.633248972799398</v>
      </c>
      <c r="HF222" s="81">
        <f t="shared" si="772"/>
        <v>0.57327473345347357</v>
      </c>
      <c r="HG222" s="81"/>
      <c r="HH222" s="82">
        <f t="shared" si="773"/>
        <v>0.17395034396819939</v>
      </c>
      <c r="HI222" s="82">
        <f t="shared" si="774"/>
        <v>0.66721281537979826</v>
      </c>
      <c r="HJ222" s="82">
        <f t="shared" si="775"/>
        <v>2.674710620893761E-2</v>
      </c>
      <c r="HK222" s="82">
        <f t="shared" si="776"/>
        <v>0</v>
      </c>
      <c r="HL222" s="82">
        <f t="shared" si="777"/>
        <v>8.2971260170413161E-2</v>
      </c>
      <c r="HM222" s="82">
        <f t="shared" si="778"/>
        <v>0</v>
      </c>
      <c r="HN222" s="82">
        <f t="shared" si="779"/>
        <v>0</v>
      </c>
      <c r="HO222" s="82">
        <f t="shared" si="780"/>
        <v>7.1571515155762211E-2</v>
      </c>
      <c r="HP222" s="82">
        <f t="shared" si="781"/>
        <v>0.23533406196204049</v>
      </c>
      <c r="HQ222" s="82">
        <f t="shared" si="782"/>
        <v>0.20679738768282691</v>
      </c>
      <c r="HR222" s="82">
        <f t="shared" si="783"/>
        <v>0.4800647159979875</v>
      </c>
      <c r="HS222" s="82">
        <f t="shared" si="784"/>
        <v>0.12515860089904124</v>
      </c>
      <c r="HT222" s="82">
        <f t="shared" si="785"/>
        <v>3.9441408772409974E-2</v>
      </c>
      <c r="HU222" s="82">
        <f t="shared" si="786"/>
        <v>1.0282845989170132E-2</v>
      </c>
      <c r="HV222" s="82">
        <f t="shared" si="787"/>
        <v>2.674710620893761E-2</v>
      </c>
      <c r="HW222" s="82"/>
      <c r="HX222" s="186">
        <f t="shared" si="788"/>
        <v>-8.8131475581902716E-7</v>
      </c>
      <c r="HY222" s="186">
        <f t="shared" si="789"/>
        <v>1.7735921660347031E-12</v>
      </c>
      <c r="HZ222" s="186">
        <f t="shared" si="790"/>
        <v>2.623315495141199E-5</v>
      </c>
      <c r="IA222" s="186">
        <f t="shared" si="791"/>
        <v>7.159223254863553E-9</v>
      </c>
      <c r="IB222" s="82">
        <f t="shared" si="792"/>
        <v>2.4547707947207416</v>
      </c>
      <c r="IC222" s="82" t="e">
        <f t="shared" ca="1" si="793"/>
        <v>#REF!</v>
      </c>
      <c r="ID222" s="82" t="e">
        <f ca="1">ID$8+ID$9*IE222+ID$10*#REF!+ID$11*EW222/(EW222+EU222)</f>
        <v>#REF!</v>
      </c>
      <c r="IE222" s="82" t="e">
        <f t="shared" ca="1" si="794"/>
        <v>#REF!</v>
      </c>
      <c r="IF222" s="82" t="e">
        <f ca="1">IF$8+IF$9*IE222+IF$10*#REF!+IF$11*(EW222/(EW222+EU222))</f>
        <v>#REF!</v>
      </c>
      <c r="IG222" s="82" t="e">
        <f t="shared" ca="1" si="795"/>
        <v>#REF!</v>
      </c>
      <c r="IH222" s="184">
        <f t="shared" si="796"/>
        <v>3.9353709719880968E-2</v>
      </c>
      <c r="II222" s="187">
        <f t="shared" si="797"/>
        <v>-25</v>
      </c>
      <c r="IJ222" s="187"/>
      <c r="IK222" s="82">
        <f t="shared" si="798"/>
        <v>2.0648782749664942</v>
      </c>
      <c r="IL222" s="187">
        <f t="shared" si="799"/>
        <v>2091.1676224495532</v>
      </c>
      <c r="IM222" s="186">
        <f t="shared" si="800"/>
        <v>1.1214673475614601E-5</v>
      </c>
    </row>
    <row r="223" spans="1:247" ht="14" x14ac:dyDescent="0.2">
      <c r="A223" s="189" t="s">
        <v>234</v>
      </c>
      <c r="F223" s="193">
        <v>50.3</v>
      </c>
      <c r="G223" s="193">
        <v>1.46</v>
      </c>
      <c r="H223" s="193">
        <v>16.5</v>
      </c>
      <c r="I223" s="193">
        <v>10.84</v>
      </c>
      <c r="J223" s="193">
        <v>0.14000000000000001</v>
      </c>
      <c r="K223" s="193">
        <v>4.5199999999999996</v>
      </c>
      <c r="L223" s="193">
        <v>9.8000000000000007</v>
      </c>
      <c r="M223" s="193">
        <v>3.5</v>
      </c>
      <c r="N223" s="193">
        <v>2.02</v>
      </c>
      <c r="O223" s="198">
        <v>0.31</v>
      </c>
      <c r="P223" s="198">
        <v>0.41</v>
      </c>
      <c r="Q223" s="194">
        <v>1.5</v>
      </c>
      <c r="R223" s="176">
        <f t="shared" ca="1" si="606"/>
        <v>7.5786127499730309</v>
      </c>
      <c r="T223" s="4">
        <v>44.280299999999997</v>
      </c>
      <c r="U223" s="4">
        <v>1.9926999999999999</v>
      </c>
      <c r="V223" s="4">
        <v>6.9466999999999999</v>
      </c>
      <c r="W223" s="4">
        <v>7.6010999999999997</v>
      </c>
      <c r="X223" s="4">
        <v>0.1208</v>
      </c>
      <c r="Y223" s="4">
        <v>12.354200000000001</v>
      </c>
      <c r="Z223" s="4">
        <v>22.552</v>
      </c>
      <c r="AA223" s="4">
        <v>0.29980000000000001</v>
      </c>
      <c r="AB223" s="4">
        <v>8.0000000000000002E-3</v>
      </c>
      <c r="AC223" s="4">
        <v>2.3400000000000001E-2</v>
      </c>
      <c r="AE223" s="177">
        <f t="shared" ca="1" si="607"/>
        <v>1362.4844042114776</v>
      </c>
      <c r="AF223" s="178">
        <f t="shared" ca="1" si="608"/>
        <v>1089.3344042114777</v>
      </c>
      <c r="AG223" s="178">
        <f t="shared" ca="1" si="609"/>
        <v>3.6444330265541578</v>
      </c>
      <c r="AH223" s="175"/>
      <c r="AI223" s="179">
        <f t="shared" ca="1" si="610"/>
        <v>1414.0815036152615</v>
      </c>
      <c r="AJ223" s="179">
        <f t="shared" ca="1" si="611"/>
        <v>3.5100961854381421</v>
      </c>
      <c r="AK223" s="179"/>
      <c r="AL223" s="179">
        <f t="shared" si="612"/>
        <v>1397.8139480514662</v>
      </c>
      <c r="AM223" s="179">
        <f t="shared" si="613"/>
        <v>2.6714364652741804</v>
      </c>
      <c r="AN223" s="180"/>
      <c r="AO223" s="179">
        <f t="shared" ca="1" si="614"/>
        <v>1349.7015589943467</v>
      </c>
      <c r="AP223" s="179">
        <f t="shared" ca="1" si="615"/>
        <v>1076.5515589943466</v>
      </c>
      <c r="AQ223" s="179">
        <f t="shared" ca="1" si="616"/>
        <v>1.0699236567324384</v>
      </c>
      <c r="AR223" s="179"/>
      <c r="AS223" s="179">
        <f t="shared" ca="1" si="617"/>
        <v>1388.5939136901234</v>
      </c>
      <c r="AT223" s="179">
        <f t="shared" ca="1" si="618"/>
        <v>1115.4439136901233</v>
      </c>
      <c r="AU223" s="181">
        <f t="shared" ca="1" si="619"/>
        <v>2.5440481851726453</v>
      </c>
      <c r="AV223" s="80"/>
      <c r="AW223" s="181">
        <f t="shared" si="620"/>
        <v>1404.5372809195937</v>
      </c>
      <c r="AX223" s="181">
        <f t="shared" si="621"/>
        <v>1131.3872809195936</v>
      </c>
      <c r="AY223" s="181">
        <f t="shared" ca="1" si="622"/>
        <v>1414.0815036152615</v>
      </c>
      <c r="AZ223" s="181">
        <f t="shared" ca="1" si="623"/>
        <v>1140.9315036152616</v>
      </c>
      <c r="BA223" s="181">
        <f t="shared" ca="1" si="624"/>
        <v>3.5100961854381421</v>
      </c>
      <c r="BB223" s="181"/>
      <c r="BC223" s="181">
        <f t="shared" si="625"/>
        <v>1397.8139480514662</v>
      </c>
      <c r="BD223" s="181">
        <f t="shared" si="626"/>
        <v>2.6714364652741804</v>
      </c>
      <c r="BE223" s="181">
        <f t="shared" si="627"/>
        <v>1124.6639480514664</v>
      </c>
      <c r="BF223" s="181"/>
      <c r="BG223" s="181">
        <f t="shared" ca="1" si="628"/>
        <v>4.0372941823357458</v>
      </c>
      <c r="BH223" s="181">
        <f t="shared" ca="1" si="629"/>
        <v>7.2529259369339414</v>
      </c>
      <c r="BI223" s="181">
        <f t="shared" ca="1" si="630"/>
        <v>1088.0107691086905</v>
      </c>
      <c r="BJ223" s="181">
        <f t="shared" ca="1" si="631"/>
        <v>1123.8145158933703</v>
      </c>
      <c r="BK223" s="181">
        <f t="shared" ca="1" si="632"/>
        <v>1123.8145158933703</v>
      </c>
      <c r="BL223" s="181"/>
      <c r="BM223" s="181">
        <f t="shared" si="633"/>
        <v>1147.5694326890107</v>
      </c>
      <c r="BN223" s="180"/>
      <c r="BO223" s="182">
        <f t="shared" ca="1" si="634"/>
        <v>0.91423457881564141</v>
      </c>
      <c r="BP223" s="182">
        <f t="shared" ca="1" si="635"/>
        <v>0.78559528162795778</v>
      </c>
      <c r="BQ223" s="182">
        <f t="shared" ca="1" si="636"/>
        <v>9.7313821507138507E-2</v>
      </c>
      <c r="BR223" s="182">
        <f t="shared" ca="1" si="637"/>
        <v>1.1003241263727046E-2</v>
      </c>
      <c r="BS223" s="182">
        <f t="shared" ca="1" si="638"/>
        <v>1.609686355525939E-2</v>
      </c>
      <c r="BT223" s="182">
        <f t="shared" ca="1" si="639"/>
        <v>5.3283422757698033E-2</v>
      </c>
      <c r="BU223" s="182">
        <f t="shared" si="640"/>
        <v>8.6940973246937558E-2</v>
      </c>
      <c r="BV223" s="181">
        <f t="shared" ca="1" si="641"/>
        <v>1.0502336039587183</v>
      </c>
      <c r="BW223" s="180"/>
      <c r="BX223" s="182">
        <f t="shared" si="642"/>
        <v>0.79703217480826061</v>
      </c>
      <c r="BY223" s="182">
        <f t="shared" si="643"/>
        <v>8.6605068525687334E-2</v>
      </c>
      <c r="BZ223" s="182">
        <f t="shared" si="644"/>
        <v>3.2067269026692678E-2</v>
      </c>
      <c r="CA223" s="182">
        <f t="shared" si="645"/>
        <v>2.2764846711520605E-2</v>
      </c>
      <c r="CB223" s="182">
        <f t="shared" si="646"/>
        <v>0.11687168222152493</v>
      </c>
      <c r="CC223" s="182">
        <f t="shared" si="647"/>
        <v>3.6226333649222898E-4</v>
      </c>
      <c r="CD223" s="182">
        <f t="shared" si="648"/>
        <v>1.0557033046301783</v>
      </c>
      <c r="CE223" s="182">
        <f t="shared" si="649"/>
        <v>0.25654938090880963</v>
      </c>
      <c r="CF223" s="180"/>
      <c r="CG223" s="181">
        <f t="shared" ca="1" si="650"/>
        <v>2.9937499582865712</v>
      </c>
      <c r="CH223" s="181">
        <f t="shared" ca="1" si="651"/>
        <v>0.79412259674024455</v>
      </c>
      <c r="CI223" s="181">
        <f t="shared" ca="1" si="652"/>
        <v>10.463779049159731</v>
      </c>
      <c r="CJ223" s="181">
        <f t="shared" ca="1" si="653"/>
        <v>1064.5365404479899</v>
      </c>
      <c r="CK223" s="183">
        <f t="shared" ca="1" si="654"/>
        <v>0.26643364001326081</v>
      </c>
      <c r="CL223" s="79"/>
      <c r="CM223" s="181">
        <f t="shared" si="655"/>
        <v>2.4730876315457694E-3</v>
      </c>
      <c r="CN223" s="181">
        <f t="shared" si="656"/>
        <v>-0.53956164714100852</v>
      </c>
      <c r="CO223" s="181">
        <f t="shared" ca="1" si="657"/>
        <v>548.95402605586014</v>
      </c>
      <c r="CP223" s="184"/>
      <c r="CQ223" s="80">
        <f t="shared" si="658"/>
        <v>0.83715712756909877</v>
      </c>
      <c r="CR223" s="80">
        <f t="shared" si="659"/>
        <v>1.8277690701412639E-2</v>
      </c>
      <c r="CS223" s="80">
        <f t="shared" si="660"/>
        <v>0.32365316150292761</v>
      </c>
      <c r="CT223" s="80">
        <f t="shared" si="661"/>
        <v>0.150877427400677</v>
      </c>
      <c r="CU223" s="80">
        <f t="shared" si="662"/>
        <v>1.9735682819383262E-3</v>
      </c>
      <c r="CV223" s="80">
        <f t="shared" si="663"/>
        <v>0.11214656464306626</v>
      </c>
      <c r="CW223" s="80">
        <f t="shared" si="664"/>
        <v>0.17475845884438296</v>
      </c>
      <c r="CX223" s="80">
        <f t="shared" si="665"/>
        <v>0.11294166240446345</v>
      </c>
      <c r="CY223" s="80">
        <f t="shared" si="666"/>
        <v>4.2889294662193725E-2</v>
      </c>
      <c r="CZ223" s="80">
        <f t="shared" si="667"/>
        <v>4.0789956723171726E-3</v>
      </c>
      <c r="DA223" s="80">
        <f t="shared" si="668"/>
        <v>5.7772110161550538E-3</v>
      </c>
      <c r="DB223" s="80">
        <f t="shared" si="669"/>
        <v>1.7845311626986329</v>
      </c>
      <c r="DC223" s="80"/>
      <c r="DD223" s="80">
        <f t="shared" si="670"/>
        <v>0.46911880558203273</v>
      </c>
      <c r="DE223" s="80">
        <f t="shared" si="671"/>
        <v>1.024229281251242E-2</v>
      </c>
      <c r="DF223" s="80">
        <f t="shared" si="672"/>
        <v>0.18136593423983</v>
      </c>
      <c r="DG223" s="80">
        <f t="shared" si="673"/>
        <v>8.4547376114471814E-2</v>
      </c>
      <c r="DH223" s="80">
        <f t="shared" si="674"/>
        <v>1.1059309712214969E-3</v>
      </c>
      <c r="DI223" s="80">
        <f t="shared" si="675"/>
        <v>6.2843713232485193E-2</v>
      </c>
      <c r="DJ223" s="80">
        <f t="shared" si="676"/>
        <v>9.7929620113838114E-2</v>
      </c>
      <c r="DK223" s="80">
        <f t="shared" si="677"/>
        <v>6.3289263177488564E-2</v>
      </c>
      <c r="DL223" s="80">
        <f t="shared" si="678"/>
        <v>2.4033928663557198E-2</v>
      </c>
      <c r="DM223" s="80">
        <f t="shared" si="679"/>
        <v>2.2857519989445112E-3</v>
      </c>
      <c r="DN223" s="80">
        <f t="shared" si="680"/>
        <v>3.2373830936180152E-3</v>
      </c>
      <c r="DO223" s="80">
        <f t="shared" si="681"/>
        <v>1</v>
      </c>
      <c r="DP223" s="80">
        <f t="shared" si="682"/>
        <v>42.637389757363003</v>
      </c>
      <c r="DQ223" s="80">
        <f t="shared" si="683"/>
        <v>0.73696955777133122</v>
      </c>
      <c r="DR223" s="80">
        <f t="shared" si="684"/>
        <v>2.4946544014181483E-2</v>
      </c>
      <c r="DS223" s="80">
        <f t="shared" si="685"/>
        <v>6.8130952030678399E-2</v>
      </c>
      <c r="DT223" s="80">
        <f t="shared" si="686"/>
        <v>0.10579653260288616</v>
      </c>
      <c r="DU223" s="80">
        <f t="shared" si="687"/>
        <v>1.7029074889867843E-3</v>
      </c>
      <c r="DV223" s="80">
        <f t="shared" si="688"/>
        <v>0.30652236480384276</v>
      </c>
      <c r="DW223" s="80">
        <f t="shared" si="689"/>
        <v>0.40215844529168615</v>
      </c>
      <c r="DX223" s="80">
        <f t="shared" si="690"/>
        <v>4.8371300555511637E-3</v>
      </c>
      <c r="DY223" s="80">
        <f t="shared" si="691"/>
        <v>8.4929296360779653E-5</v>
      </c>
      <c r="DZ223" s="80">
        <f t="shared" si="692"/>
        <v>1.5394919150358359E-4</v>
      </c>
      <c r="EA223" s="80">
        <f t="shared" si="693"/>
        <v>1.6513033125470087</v>
      </c>
      <c r="EB223" s="80"/>
      <c r="EC223" s="80">
        <f t="shared" si="694"/>
        <v>1.4739391155426624</v>
      </c>
      <c r="ED223" s="80">
        <f t="shared" si="695"/>
        <v>4.9893088028362967E-2</v>
      </c>
      <c r="EE223" s="80">
        <f t="shared" si="696"/>
        <v>0.2043928560920352</v>
      </c>
      <c r="EF223" s="80">
        <f t="shared" si="697"/>
        <v>0.10579653260288616</v>
      </c>
      <c r="EG223" s="80">
        <f t="shared" si="698"/>
        <v>1.7029074889867843E-3</v>
      </c>
      <c r="EH223" s="80">
        <f t="shared" si="699"/>
        <v>0.30652236480384276</v>
      </c>
      <c r="EI223" s="80">
        <f t="shared" si="700"/>
        <v>0.40215844529168615</v>
      </c>
      <c r="EJ223" s="80">
        <f t="shared" si="701"/>
        <v>4.8371300555511637E-3</v>
      </c>
      <c r="EK223" s="80">
        <f t="shared" si="702"/>
        <v>8.4929296360779653E-5</v>
      </c>
      <c r="EL223" s="80">
        <f t="shared" si="703"/>
        <v>4.6184757451075075E-4</v>
      </c>
      <c r="EM223" s="80">
        <f t="shared" si="704"/>
        <v>2.549789216776885</v>
      </c>
      <c r="EN223" s="80">
        <f t="shared" si="705"/>
        <v>2.3531356868723554</v>
      </c>
      <c r="EO223" s="80"/>
      <c r="EP223" s="80">
        <f t="shared" si="706"/>
        <v>1.7341893665302575</v>
      </c>
      <c r="EQ223" s="80">
        <f t="shared" si="707"/>
        <v>5.870260298390239E-2</v>
      </c>
      <c r="ER223" s="80">
        <f t="shared" si="708"/>
        <v>0.26581063346974254</v>
      </c>
      <c r="ES223" s="80">
        <f t="shared" si="709"/>
        <v>5.4832115738213283E-2</v>
      </c>
      <c r="ET223" s="80">
        <f t="shared" si="710"/>
        <v>0.32064274920795582</v>
      </c>
      <c r="EU223" s="80">
        <f t="shared" si="711"/>
        <v>0.24895359641520606</v>
      </c>
      <c r="EV223" s="80">
        <f t="shared" si="712"/>
        <v>4.0071723837769944E-3</v>
      </c>
      <c r="EW223" s="80">
        <f t="shared" si="713"/>
        <v>0.72128871544442918</v>
      </c>
      <c r="EX223" s="80">
        <f t="shared" si="714"/>
        <v>0.9463333893929704</v>
      </c>
      <c r="EY223" s="80">
        <f t="shared" si="715"/>
        <v>2.2764846711520605E-2</v>
      </c>
      <c r="EZ223" s="80">
        <f t="shared" si="716"/>
        <v>3.9970031625501812E-4</v>
      </c>
      <c r="FA223" s="80">
        <f t="shared" si="717"/>
        <v>7.2452667298445795E-4</v>
      </c>
      <c r="FB223" s="80">
        <f t="shared" si="718"/>
        <v>4.0580066660592582</v>
      </c>
      <c r="FC223" s="80">
        <f t="shared" si="719"/>
        <v>0.11561363180226064</v>
      </c>
      <c r="FD223" s="80">
        <f t="shared" si="720"/>
        <v>0.17153249119402325</v>
      </c>
      <c r="FE223" s="80">
        <f t="shared" si="721"/>
        <v>2.2764846711520605E-2</v>
      </c>
      <c r="FF223" s="80">
        <f t="shared" si="722"/>
        <v>3.2067269026692678E-2</v>
      </c>
      <c r="FG223" s="80">
        <f t="shared" si="723"/>
        <v>0.11687168222152493</v>
      </c>
      <c r="FH223" s="80">
        <f t="shared" si="724"/>
        <v>3.6226333649222898E-4</v>
      </c>
      <c r="FI223" s="184">
        <f t="shared" si="725"/>
        <v>0.79703217480826061</v>
      </c>
      <c r="FJ223" s="80">
        <f t="shared" si="726"/>
        <v>8.6605068525687334E-2</v>
      </c>
      <c r="FK223" s="80">
        <f t="shared" si="727"/>
        <v>1.0557033046301785</v>
      </c>
      <c r="FL223" s="80">
        <f t="shared" si="728"/>
        <v>0.79703217480826061</v>
      </c>
      <c r="FM223" s="80">
        <f t="shared" si="729"/>
        <v>2.1985388426953714</v>
      </c>
      <c r="FN223" s="80">
        <f t="shared" si="730"/>
        <v>-3.3265713514765203</v>
      </c>
      <c r="FO223" s="80">
        <f t="shared" si="731"/>
        <v>-3.3265713514765203</v>
      </c>
      <c r="FP223" s="80">
        <f t="shared" si="732"/>
        <v>0.42637389757363003</v>
      </c>
      <c r="FQ223" s="185">
        <f t="shared" ca="1" si="733"/>
        <v>1414.0815036152615</v>
      </c>
      <c r="FR223" s="185">
        <f t="shared" ca="1" si="734"/>
        <v>3.5100961854381421</v>
      </c>
      <c r="FS223" s="80">
        <f t="shared" ca="1" si="735"/>
        <v>0.14140815036152615</v>
      </c>
      <c r="FT223" s="184">
        <f t="shared" ca="1" si="736"/>
        <v>-0.64017909531243156</v>
      </c>
      <c r="FU223" s="184">
        <f t="shared" ca="1" si="737"/>
        <v>5.6708011467615762</v>
      </c>
      <c r="FV223" s="80">
        <f t="shared" si="738"/>
        <v>173.42205740487319</v>
      </c>
      <c r="FW223" s="80">
        <f t="shared" si="739"/>
        <v>2.5247597795535009E-2</v>
      </c>
      <c r="FX223" s="184">
        <f t="shared" si="740"/>
        <v>74.341090532524404</v>
      </c>
      <c r="FY223" s="184">
        <f t="shared" si="741"/>
        <v>312.92415358218369</v>
      </c>
      <c r="FZ223" s="184">
        <f t="shared" si="742"/>
        <v>1.6611494615586205E-3</v>
      </c>
      <c r="GA223" s="184">
        <f t="shared" si="743"/>
        <v>0.25654938090880963</v>
      </c>
      <c r="GB223" s="80">
        <f t="shared" si="744"/>
        <v>0.97310540848826799</v>
      </c>
      <c r="GC223" s="80">
        <f t="shared" si="745"/>
        <v>0.22987287719736077</v>
      </c>
      <c r="GD223" s="80">
        <f t="shared" si="746"/>
        <v>0.13593712828284213</v>
      </c>
      <c r="GE223" s="80">
        <f t="shared" si="747"/>
        <v>0.88646528127788438</v>
      </c>
      <c r="GF223" s="80">
        <f t="shared" si="748"/>
        <v>-3.1836601220509797E-2</v>
      </c>
      <c r="GG223" s="80">
        <f t="shared" si="749"/>
        <v>0.13333996461294542</v>
      </c>
      <c r="GH223" s="80">
        <f t="shared" si="750"/>
        <v>0.8640628717171579</v>
      </c>
      <c r="GI223" s="80">
        <f t="shared" si="751"/>
        <v>0.25462849922856828</v>
      </c>
      <c r="GJ223" s="80">
        <f t="shared" si="752"/>
        <v>-3.5861238804539689E-3</v>
      </c>
      <c r="GK223" s="80">
        <f t="shared" si="753"/>
        <v>1.0055425746102931E-2</v>
      </c>
      <c r="GL223" s="80">
        <f t="shared" si="754"/>
        <v>1.0055425746102931E-2</v>
      </c>
      <c r="GM223" s="80">
        <f t="shared" si="755"/>
        <v>0.12328453886684249</v>
      </c>
      <c r="GN223" s="80">
        <f t="shared" si="756"/>
        <v>1.6839165765629084E-2</v>
      </c>
      <c r="GO223" s="80">
        <f t="shared" si="757"/>
        <v>0.70444954967880014</v>
      </c>
      <c r="GP223" s="80">
        <f t="shared" si="758"/>
        <v>0.9463333893929704</v>
      </c>
      <c r="GQ223" s="80">
        <f t="shared" si="759"/>
        <v>2.2764846711520605E-2</v>
      </c>
      <c r="GR223" s="80">
        <f t="shared" si="760"/>
        <v>441.43666717807383</v>
      </c>
      <c r="GS223" s="80">
        <f t="shared" si="761"/>
        <v>11.692952171446267</v>
      </c>
      <c r="GT223" s="80">
        <f t="shared" si="762"/>
        <v>2.4037894116672698</v>
      </c>
      <c r="GU223" s="80">
        <f t="shared" si="763"/>
        <v>9.885583955481646E-6</v>
      </c>
      <c r="GV223" s="80">
        <f t="shared" si="764"/>
        <v>2037.8211371441082</v>
      </c>
      <c r="GW223" s="80">
        <f t="shared" si="765"/>
        <v>-8.6661619007058661E-3</v>
      </c>
      <c r="GX223" s="184">
        <f t="shared" ca="1" si="766"/>
        <v>23.438404049159736</v>
      </c>
      <c r="GY223" s="81" t="e">
        <f>#REF!</f>
        <v>#REF!</v>
      </c>
      <c r="GZ223" s="81" t="e">
        <f>#REF!</f>
        <v>#REF!</v>
      </c>
      <c r="HA223" s="81">
        <f t="shared" si="767"/>
        <v>5.52</v>
      </c>
      <c r="HB223" s="81">
        <f t="shared" si="768"/>
        <v>4.8858476199999856</v>
      </c>
      <c r="HC223" s="81" t="e">
        <f t="shared" si="769"/>
        <v>#REF!</v>
      </c>
      <c r="HD223" s="80">
        <f t="shared" si="770"/>
        <v>441.43666717807383</v>
      </c>
      <c r="HE223" s="80">
        <f t="shared" si="771"/>
        <v>11.692952171446267</v>
      </c>
      <c r="HF223" s="81">
        <f t="shared" si="772"/>
        <v>-0.3812943587044515</v>
      </c>
      <c r="HG223" s="81"/>
      <c r="HH223" s="82">
        <f t="shared" si="773"/>
        <v>0.13734713699672241</v>
      </c>
      <c r="HI223" s="82">
        <f t="shared" si="774"/>
        <v>0.72128871544442918</v>
      </c>
      <c r="HJ223" s="82">
        <f t="shared" si="775"/>
        <v>2.2764846711520605E-2</v>
      </c>
      <c r="HK223" s="82">
        <f t="shared" si="776"/>
        <v>0</v>
      </c>
      <c r="HL223" s="82">
        <f t="shared" si="777"/>
        <v>9.2848785090740044E-2</v>
      </c>
      <c r="HM223" s="82">
        <f t="shared" si="778"/>
        <v>0</v>
      </c>
      <c r="HN223" s="82">
        <f t="shared" si="779"/>
        <v>0</v>
      </c>
      <c r="HO223" s="82">
        <f t="shared" si="780"/>
        <v>5.4832115738213283E-2</v>
      </c>
      <c r="HP223" s="82">
        <f t="shared" si="781"/>
        <v>0.17296184837900253</v>
      </c>
      <c r="HQ223" s="82">
        <f t="shared" si="782"/>
        <v>0.15995970422879097</v>
      </c>
      <c r="HR223" s="82">
        <f t="shared" si="783"/>
        <v>0.57166653716478655</v>
      </c>
      <c r="HS223" s="82">
        <f t="shared" si="784"/>
        <v>0.10885621875844123</v>
      </c>
      <c r="HT223" s="82">
        <f t="shared" si="785"/>
        <v>2.5958726882635539E-2</v>
      </c>
      <c r="HU223" s="82">
        <f t="shared" si="786"/>
        <v>4.9430370128735685E-3</v>
      </c>
      <c r="HV223" s="82">
        <f t="shared" si="787"/>
        <v>2.2764846711520605E-2</v>
      </c>
      <c r="HW223" s="82"/>
      <c r="HX223" s="186">
        <f t="shared" si="788"/>
        <v>-8.8116399356170372E-7</v>
      </c>
      <c r="HY223" s="186">
        <f t="shared" si="789"/>
        <v>1.7760278400032222E-12</v>
      </c>
      <c r="HZ223" s="186">
        <f t="shared" si="790"/>
        <v>2.6524554351110713E-5</v>
      </c>
      <c r="IA223" s="186">
        <f t="shared" si="791"/>
        <v>7.3552306968163914E-9</v>
      </c>
      <c r="IB223" s="82">
        <f t="shared" si="792"/>
        <v>2.4037894116672698</v>
      </c>
      <c r="IC223" s="82" t="e">
        <f t="shared" ca="1" si="793"/>
        <v>#REF!</v>
      </c>
      <c r="ID223" s="82" t="e">
        <f ca="1">ID$8+ID$9*IE223+ID$10*#REF!+ID$11*EW223/(EW223+EU223)</f>
        <v>#REF!</v>
      </c>
      <c r="IE223" s="82" t="e">
        <f t="shared" ca="1" si="794"/>
        <v>#REF!</v>
      </c>
      <c r="IF223" s="82" t="e">
        <f ca="1">IF$8+IF$9*IE223+IF$10*#REF!+IF$11*(EW223/(EW223+EU223))</f>
        <v>#REF!</v>
      </c>
      <c r="IG223" s="82" t="e">
        <f t="shared" ca="1" si="795"/>
        <v>#REF!</v>
      </c>
      <c r="IH223" s="184">
        <f t="shared" si="796"/>
        <v>2.5247597795535009E-2</v>
      </c>
      <c r="II223" s="187">
        <f t="shared" si="797"/>
        <v>-25</v>
      </c>
      <c r="IJ223" s="187"/>
      <c r="IK223" s="82">
        <f t="shared" si="798"/>
        <v>2.0682222511227053</v>
      </c>
      <c r="IL223" s="187">
        <f t="shared" si="799"/>
        <v>2037.8211371441082</v>
      </c>
      <c r="IM223" s="186">
        <f t="shared" si="800"/>
        <v>1.1494221392691137E-5</v>
      </c>
    </row>
    <row r="224" spans="1:247" ht="14" x14ac:dyDescent="0.2">
      <c r="A224" s="189" t="s">
        <v>234</v>
      </c>
      <c r="F224" s="193">
        <v>50.3</v>
      </c>
      <c r="G224" s="193">
        <v>1.46</v>
      </c>
      <c r="H224" s="193">
        <v>16.5</v>
      </c>
      <c r="I224" s="193">
        <v>10.84</v>
      </c>
      <c r="J224" s="193">
        <v>0.14000000000000001</v>
      </c>
      <c r="K224" s="193">
        <v>4.5199999999999996</v>
      </c>
      <c r="L224" s="193">
        <v>9.8000000000000007</v>
      </c>
      <c r="M224" s="193">
        <v>3.5</v>
      </c>
      <c r="N224" s="193">
        <v>2.02</v>
      </c>
      <c r="O224" s="198">
        <v>0.31</v>
      </c>
      <c r="P224" s="198">
        <v>0.41</v>
      </c>
      <c r="Q224" s="194">
        <v>1.5</v>
      </c>
      <c r="R224" s="176">
        <f t="shared" ca="1" si="606"/>
        <v>9.2717733347012796</v>
      </c>
      <c r="T224" s="4">
        <v>43.763800000000003</v>
      </c>
      <c r="U224" s="4">
        <v>2.7372000000000001</v>
      </c>
      <c r="V224" s="4">
        <v>8.6425000000000001</v>
      </c>
      <c r="W224" s="4">
        <v>8.7652999999999999</v>
      </c>
      <c r="X224" s="4">
        <v>0.13469999999999999</v>
      </c>
      <c r="Y224" s="4">
        <v>11.8087</v>
      </c>
      <c r="Z224" s="4">
        <v>22.1511</v>
      </c>
      <c r="AA224" s="4">
        <v>0.36409999999999998</v>
      </c>
      <c r="AB224" s="4">
        <v>2.0299999999999999E-2</v>
      </c>
      <c r="AC224" s="4">
        <v>1.4E-2</v>
      </c>
      <c r="AE224" s="177">
        <f t="shared" ca="1" si="607"/>
        <v>1386.7101594743951</v>
      </c>
      <c r="AF224" s="178">
        <f t="shared" ca="1" si="608"/>
        <v>1113.5601594743953</v>
      </c>
      <c r="AG224" s="178">
        <f t="shared" ca="1" si="609"/>
        <v>5.177852631571966</v>
      </c>
      <c r="AH224" s="175"/>
      <c r="AI224" s="179">
        <f t="shared" ca="1" si="610"/>
        <v>1428.4995563348853</v>
      </c>
      <c r="AJ224" s="179">
        <f t="shared" ca="1" si="611"/>
        <v>4.9698946361533309</v>
      </c>
      <c r="AK224" s="179"/>
      <c r="AL224" s="179">
        <f t="shared" si="612"/>
        <v>1412.4120857699115</v>
      </c>
      <c r="AM224" s="179">
        <f t="shared" si="613"/>
        <v>3.7575460954836584</v>
      </c>
      <c r="AN224" s="180"/>
      <c r="AO224" s="179">
        <f t="shared" ca="1" si="614"/>
        <v>1375.02980366459</v>
      </c>
      <c r="AP224" s="179">
        <f t="shared" ca="1" si="615"/>
        <v>1101.8798036645899</v>
      </c>
      <c r="AQ224" s="179">
        <f t="shared" ca="1" si="616"/>
        <v>2.9090615857283737</v>
      </c>
      <c r="AR224" s="179"/>
      <c r="AS224" s="179">
        <f t="shared" ca="1" si="617"/>
        <v>1400.1518009716087</v>
      </c>
      <c r="AT224" s="179">
        <f t="shared" ca="1" si="618"/>
        <v>1127.0018009716086</v>
      </c>
      <c r="AU224" s="181">
        <f t="shared" ca="1" si="619"/>
        <v>3.8773144718456614</v>
      </c>
      <c r="AV224" s="80"/>
      <c r="AW224" s="181">
        <f t="shared" si="620"/>
        <v>1418.1902712296023</v>
      </c>
      <c r="AX224" s="181">
        <f t="shared" si="621"/>
        <v>1145.0402712296022</v>
      </c>
      <c r="AY224" s="181">
        <f t="shared" ca="1" si="622"/>
        <v>1428.4995563348853</v>
      </c>
      <c r="AZ224" s="181">
        <f t="shared" ca="1" si="623"/>
        <v>1155.3495563348852</v>
      </c>
      <c r="BA224" s="181">
        <f t="shared" ca="1" si="624"/>
        <v>4.9698946361533309</v>
      </c>
      <c r="BB224" s="181"/>
      <c r="BC224" s="181">
        <f t="shared" si="625"/>
        <v>1412.4120857699115</v>
      </c>
      <c r="BD224" s="181">
        <f t="shared" si="626"/>
        <v>3.7575460954836584</v>
      </c>
      <c r="BE224" s="181">
        <f t="shared" si="627"/>
        <v>1139.2620857699117</v>
      </c>
      <c r="BF224" s="181"/>
      <c r="BG224" s="181">
        <f t="shared" ca="1" si="628"/>
        <v>5.5252288969224779</v>
      </c>
      <c r="BH224" s="181">
        <f t="shared" ca="1" si="629"/>
        <v>8.2256501226744128</v>
      </c>
      <c r="BI224" s="181">
        <f t="shared" ca="1" si="630"/>
        <v>1111.5277302028958</v>
      </c>
      <c r="BJ224" s="181">
        <f t="shared" ca="1" si="631"/>
        <v>1136.5017618237484</v>
      </c>
      <c r="BK224" s="181">
        <f t="shared" ca="1" si="632"/>
        <v>1136.5017618237484</v>
      </c>
      <c r="BL224" s="181"/>
      <c r="BM224" s="181">
        <f t="shared" si="633"/>
        <v>1153.2701461639972</v>
      </c>
      <c r="BN224" s="180"/>
      <c r="BO224" s="182">
        <f t="shared" ca="1" si="634"/>
        <v>0.8356836161309662</v>
      </c>
      <c r="BP224" s="182">
        <f t="shared" ca="1" si="635"/>
        <v>0.73293344044652942</v>
      </c>
      <c r="BQ224" s="182">
        <f t="shared" ca="1" si="636"/>
        <v>0.13442714835732636</v>
      </c>
      <c r="BR224" s="182">
        <f t="shared" ca="1" si="637"/>
        <v>1.5738656877459723E-2</v>
      </c>
      <c r="BS224" s="182">
        <f t="shared" ca="1" si="638"/>
        <v>1.6100617071400123E-2</v>
      </c>
      <c r="BT224" s="182">
        <f t="shared" ca="1" si="639"/>
        <v>4.4964546083462932E-2</v>
      </c>
      <c r="BU224" s="182">
        <f t="shared" si="640"/>
        <v>8.6940973246937558E-2</v>
      </c>
      <c r="BV224" s="181">
        <f t="shared" ca="1" si="641"/>
        <v>1.031105382083116</v>
      </c>
      <c r="BW224" s="180"/>
      <c r="BX224" s="182">
        <f t="shared" si="642"/>
        <v>0.72990650983926975</v>
      </c>
      <c r="BY224" s="182">
        <f t="shared" si="643"/>
        <v>0.11427914714363413</v>
      </c>
      <c r="BZ224" s="182">
        <f t="shared" si="644"/>
        <v>4.6667631530390989E-2</v>
      </c>
      <c r="CA224" s="182">
        <f t="shared" si="645"/>
        <v>2.7136073983877525E-2</v>
      </c>
      <c r="CB224" s="182">
        <f t="shared" si="646"/>
        <v>0.13553404537888797</v>
      </c>
      <c r="CC224" s="182">
        <f t="shared" si="647"/>
        <v>2.127305166705475E-4</v>
      </c>
      <c r="CD224" s="182">
        <f t="shared" si="648"/>
        <v>1.0537361383927308</v>
      </c>
      <c r="CE224" s="182">
        <f t="shared" si="649"/>
        <v>0.30950940323972154</v>
      </c>
      <c r="CF224" s="180"/>
      <c r="CG224" s="181">
        <f t="shared" ca="1" si="650"/>
        <v>5.49165264454723</v>
      </c>
      <c r="CH224" s="181">
        <f t="shared" ca="1" si="651"/>
        <v>1.339707786257387</v>
      </c>
      <c r="CI224" s="181">
        <f t="shared" ca="1" si="652"/>
        <v>13.145528180399252</v>
      </c>
      <c r="CJ224" s="181">
        <f t="shared" ca="1" si="653"/>
        <v>1087.4426250827014</v>
      </c>
      <c r="CK224" s="183">
        <f t="shared" ca="1" si="654"/>
        <v>0.26972279252441539</v>
      </c>
      <c r="CL224" s="79"/>
      <c r="CM224" s="181">
        <f t="shared" si="655"/>
        <v>1.2730406441290858</v>
      </c>
      <c r="CN224" s="181">
        <f t="shared" si="656"/>
        <v>0.75825843387784864</v>
      </c>
      <c r="CO224" s="181">
        <f t="shared" ca="1" si="657"/>
        <v>679.8236861006144</v>
      </c>
      <c r="CP224" s="184"/>
      <c r="CQ224" s="80">
        <f t="shared" si="658"/>
        <v>0.83715712756909877</v>
      </c>
      <c r="CR224" s="80">
        <f t="shared" si="659"/>
        <v>1.8277690701412639E-2</v>
      </c>
      <c r="CS224" s="80">
        <f t="shared" si="660"/>
        <v>0.32365316150292761</v>
      </c>
      <c r="CT224" s="80">
        <f t="shared" si="661"/>
        <v>0.150877427400677</v>
      </c>
      <c r="CU224" s="80">
        <f t="shared" si="662"/>
        <v>1.9735682819383262E-3</v>
      </c>
      <c r="CV224" s="80">
        <f t="shared" si="663"/>
        <v>0.11214656464306626</v>
      </c>
      <c r="CW224" s="80">
        <f t="shared" si="664"/>
        <v>0.17475845884438296</v>
      </c>
      <c r="CX224" s="80">
        <f t="shared" si="665"/>
        <v>0.11294166240446345</v>
      </c>
      <c r="CY224" s="80">
        <f t="shared" si="666"/>
        <v>4.2889294662193725E-2</v>
      </c>
      <c r="CZ224" s="80">
        <f t="shared" si="667"/>
        <v>4.0789956723171726E-3</v>
      </c>
      <c r="DA224" s="80">
        <f t="shared" si="668"/>
        <v>5.7772110161550538E-3</v>
      </c>
      <c r="DB224" s="80">
        <f t="shared" si="669"/>
        <v>1.7845311626986329</v>
      </c>
      <c r="DC224" s="80"/>
      <c r="DD224" s="80">
        <f t="shared" si="670"/>
        <v>0.46911880558203273</v>
      </c>
      <c r="DE224" s="80">
        <f t="shared" si="671"/>
        <v>1.024229281251242E-2</v>
      </c>
      <c r="DF224" s="80">
        <f t="shared" si="672"/>
        <v>0.18136593423983</v>
      </c>
      <c r="DG224" s="80">
        <f t="shared" si="673"/>
        <v>8.4547376114471814E-2</v>
      </c>
      <c r="DH224" s="80">
        <f t="shared" si="674"/>
        <v>1.1059309712214969E-3</v>
      </c>
      <c r="DI224" s="80">
        <f t="shared" si="675"/>
        <v>6.2843713232485193E-2</v>
      </c>
      <c r="DJ224" s="80">
        <f t="shared" si="676"/>
        <v>9.7929620113838114E-2</v>
      </c>
      <c r="DK224" s="80">
        <f t="shared" si="677"/>
        <v>6.3289263177488564E-2</v>
      </c>
      <c r="DL224" s="80">
        <f t="shared" si="678"/>
        <v>2.4033928663557198E-2</v>
      </c>
      <c r="DM224" s="80">
        <f t="shared" si="679"/>
        <v>2.2857519989445112E-3</v>
      </c>
      <c r="DN224" s="80">
        <f t="shared" si="680"/>
        <v>3.2373830936180152E-3</v>
      </c>
      <c r="DO224" s="80">
        <f t="shared" si="681"/>
        <v>1</v>
      </c>
      <c r="DP224" s="80">
        <f t="shared" si="682"/>
        <v>42.637389757363003</v>
      </c>
      <c r="DQ224" s="80">
        <f t="shared" si="683"/>
        <v>0.72837330217710794</v>
      </c>
      <c r="DR224" s="80">
        <f t="shared" si="684"/>
        <v>3.4266914375278547E-2</v>
      </c>
      <c r="DS224" s="80">
        <f t="shared" si="685"/>
        <v>8.4762801463304602E-2</v>
      </c>
      <c r="DT224" s="80">
        <f t="shared" si="686"/>
        <v>0.12200054560840905</v>
      </c>
      <c r="DU224" s="80">
        <f t="shared" si="687"/>
        <v>1.8988546255506607E-3</v>
      </c>
      <c r="DV224" s="80">
        <f t="shared" si="688"/>
        <v>0.29298786236738422</v>
      </c>
      <c r="DW224" s="80">
        <f t="shared" si="689"/>
        <v>0.39500939772528687</v>
      </c>
      <c r="DX224" s="80">
        <f t="shared" si="690"/>
        <v>5.8745798973521626E-3</v>
      </c>
      <c r="DY224" s="80">
        <f t="shared" si="691"/>
        <v>2.1550808951547836E-4</v>
      </c>
      <c r="DZ224" s="80">
        <f t="shared" si="692"/>
        <v>9.2106353891032922E-5</v>
      </c>
      <c r="EA224" s="80">
        <f t="shared" si="693"/>
        <v>1.6654818726830802</v>
      </c>
      <c r="EB224" s="80"/>
      <c r="EC224" s="80">
        <f t="shared" si="694"/>
        <v>1.4567466043542159</v>
      </c>
      <c r="ED224" s="80">
        <f t="shared" si="695"/>
        <v>6.8533828750557094E-2</v>
      </c>
      <c r="EE224" s="80">
        <f t="shared" si="696"/>
        <v>0.25428840438991379</v>
      </c>
      <c r="EF224" s="80">
        <f t="shared" si="697"/>
        <v>0.12200054560840905</v>
      </c>
      <c r="EG224" s="80">
        <f t="shared" si="698"/>
        <v>1.8988546255506607E-3</v>
      </c>
      <c r="EH224" s="80">
        <f t="shared" si="699"/>
        <v>0.29298786236738422</v>
      </c>
      <c r="EI224" s="80">
        <f t="shared" si="700"/>
        <v>0.39500939772528687</v>
      </c>
      <c r="EJ224" s="80">
        <f t="shared" si="701"/>
        <v>5.8745798973521626E-3</v>
      </c>
      <c r="EK224" s="80">
        <f t="shared" si="702"/>
        <v>2.1550808951547836E-4</v>
      </c>
      <c r="EL224" s="80">
        <f t="shared" si="703"/>
        <v>2.7631906167309878E-4</v>
      </c>
      <c r="EM224" s="80">
        <f t="shared" si="704"/>
        <v>2.5978319048698584</v>
      </c>
      <c r="EN224" s="80">
        <f t="shared" si="705"/>
        <v>2.3096182584995151</v>
      </c>
      <c r="EO224" s="80"/>
      <c r="EP224" s="80">
        <f t="shared" si="706"/>
        <v>1.6822642777118331</v>
      </c>
      <c r="EQ224" s="80">
        <f t="shared" si="707"/>
        <v>7.9143491103582833E-2</v>
      </c>
      <c r="ER224" s="80">
        <f t="shared" si="708"/>
        <v>0.31773572228816693</v>
      </c>
      <c r="ES224" s="80">
        <f t="shared" si="709"/>
        <v>7.3803705514268514E-2</v>
      </c>
      <c r="ET224" s="80">
        <f t="shared" si="710"/>
        <v>0.39153942780243545</v>
      </c>
      <c r="EU224" s="80">
        <f t="shared" si="711"/>
        <v>0.28177468768408437</v>
      </c>
      <c r="EV224" s="80">
        <f t="shared" si="712"/>
        <v>4.3856293134080654E-3</v>
      </c>
      <c r="EW224" s="80">
        <f t="shared" si="713"/>
        <v>0.67669011644245358</v>
      </c>
      <c r="EX224" s="80">
        <f t="shared" si="714"/>
        <v>0.91232091726521936</v>
      </c>
      <c r="EY224" s="80">
        <f t="shared" si="715"/>
        <v>2.7136073983877525E-2</v>
      </c>
      <c r="EZ224" s="80">
        <f t="shared" si="716"/>
        <v>9.9548283679859353E-4</v>
      </c>
      <c r="FA224" s="80">
        <f t="shared" si="717"/>
        <v>4.2546103334109499E-4</v>
      </c>
      <c r="FB224" s="80">
        <f t="shared" si="718"/>
        <v>4.0566755651770343</v>
      </c>
      <c r="FC224" s="80">
        <f t="shared" si="719"/>
        <v>0.11235564751726917</v>
      </c>
      <c r="FD224" s="80">
        <f t="shared" si="720"/>
        <v>0.16765126301016586</v>
      </c>
      <c r="FE224" s="80">
        <f t="shared" si="721"/>
        <v>2.7136073983877525E-2</v>
      </c>
      <c r="FF224" s="80">
        <f t="shared" si="722"/>
        <v>4.6667631530390989E-2</v>
      </c>
      <c r="FG224" s="80">
        <f t="shared" si="723"/>
        <v>0.13553404537888797</v>
      </c>
      <c r="FH224" s="80">
        <f t="shared" si="724"/>
        <v>2.127305166705475E-4</v>
      </c>
      <c r="FI224" s="184">
        <f t="shared" si="725"/>
        <v>0.72990650983926975</v>
      </c>
      <c r="FJ224" s="80">
        <f t="shared" si="726"/>
        <v>0.11427914714363413</v>
      </c>
      <c r="FK224" s="80">
        <f t="shared" si="727"/>
        <v>1.0537361383927308</v>
      </c>
      <c r="FL224" s="80">
        <f t="shared" si="728"/>
        <v>0.72990650983926986</v>
      </c>
      <c r="FM224" s="80">
        <f t="shared" si="729"/>
        <v>2.3741852934631105</v>
      </c>
      <c r="FN224" s="80">
        <f t="shared" si="730"/>
        <v>-3.0629463100635768</v>
      </c>
      <c r="FO224" s="80">
        <f t="shared" si="731"/>
        <v>-3.0629463100635768</v>
      </c>
      <c r="FP224" s="80">
        <f t="shared" si="732"/>
        <v>0.42637389757363003</v>
      </c>
      <c r="FQ224" s="185">
        <f t="shared" ca="1" si="733"/>
        <v>1428.4995563348853</v>
      </c>
      <c r="FR224" s="185">
        <f t="shared" ca="1" si="734"/>
        <v>4.9698946361533309</v>
      </c>
      <c r="FS224" s="80">
        <f t="shared" ca="1" si="735"/>
        <v>0.14284995563348851</v>
      </c>
      <c r="FT224" s="184">
        <f t="shared" ca="1" si="736"/>
        <v>-0.58818507487236782</v>
      </c>
      <c r="FU224" s="184">
        <f t="shared" ca="1" si="737"/>
        <v>5.6767462491957055</v>
      </c>
      <c r="FV224" s="80">
        <f t="shared" si="738"/>
        <v>174.07136572327957</v>
      </c>
      <c r="FW224" s="80">
        <f t="shared" si="739"/>
        <v>4.7039673922029117E-2</v>
      </c>
      <c r="FX224" s="184">
        <f t="shared" si="740"/>
        <v>70.601456989245477</v>
      </c>
      <c r="FY224" s="184">
        <f t="shared" si="741"/>
        <v>312.94484913395291</v>
      </c>
      <c r="FZ224" s="184">
        <f t="shared" si="742"/>
        <v>1.6611494615586205E-3</v>
      </c>
      <c r="GA224" s="184">
        <f t="shared" si="743"/>
        <v>0.30950940323972154</v>
      </c>
      <c r="GB224" s="80">
        <f t="shared" si="744"/>
        <v>0.9438426205625049</v>
      </c>
      <c r="GC224" s="80">
        <f t="shared" si="745"/>
        <v>0.26572830516846158</v>
      </c>
      <c r="GD224" s="80">
        <f t="shared" si="746"/>
        <v>0.13594754773920217</v>
      </c>
      <c r="GE224" s="80">
        <f t="shared" si="747"/>
        <v>0.84705280338214861</v>
      </c>
      <c r="GF224" s="80">
        <f t="shared" si="748"/>
        <v>-9.4364677287983589E-4</v>
      </c>
      <c r="GG224" s="80">
        <f t="shared" si="749"/>
        <v>0.16941904016681519</v>
      </c>
      <c r="GH224" s="80">
        <f t="shared" si="750"/>
        <v>0.86405245226079785</v>
      </c>
      <c r="GI224" s="80">
        <f t="shared" si="751"/>
        <v>0.30993632349202971</v>
      </c>
      <c r="GJ224" s="80">
        <f t="shared" si="752"/>
        <v>-9.514129322584065E-3</v>
      </c>
      <c r="GK224" s="80">
        <f t="shared" si="753"/>
        <v>2.123430797711123E-2</v>
      </c>
      <c r="GL224" s="80">
        <f t="shared" si="754"/>
        <v>2.123430797711123E-2</v>
      </c>
      <c r="GM224" s="80">
        <f t="shared" si="755"/>
        <v>0.14818473218970396</v>
      </c>
      <c r="GN224" s="80">
        <f t="shared" si="756"/>
        <v>3.492307146038387E-2</v>
      </c>
      <c r="GO224" s="80">
        <f t="shared" si="757"/>
        <v>0.64176704498206971</v>
      </c>
      <c r="GP224" s="80">
        <f t="shared" si="758"/>
        <v>0.91232091726521936</v>
      </c>
      <c r="GQ224" s="80">
        <f t="shared" si="759"/>
        <v>2.7136073983877525E-2</v>
      </c>
      <c r="GR224" s="80">
        <f t="shared" si="760"/>
        <v>441.23882043006017</v>
      </c>
      <c r="GS224" s="80">
        <f t="shared" si="761"/>
        <v>11.624051244354703</v>
      </c>
      <c r="GT224" s="80">
        <f t="shared" si="762"/>
        <v>2.4562319609525152</v>
      </c>
      <c r="GU224" s="80">
        <f t="shared" si="763"/>
        <v>1.0101253939417217E-5</v>
      </c>
      <c r="GV224" s="80">
        <f t="shared" si="764"/>
        <v>2093.9792436923653</v>
      </c>
      <c r="GW224" s="80">
        <f t="shared" si="765"/>
        <v>-8.8029774651482533E-3</v>
      </c>
      <c r="GX224" s="184">
        <f t="shared" ca="1" si="766"/>
        <v>26.120153180399257</v>
      </c>
      <c r="GY224" s="81" t="e">
        <f>#REF!</f>
        <v>#REF!</v>
      </c>
      <c r="GZ224" s="81" t="e">
        <f>#REF!</f>
        <v>#REF!</v>
      </c>
      <c r="HA224" s="81">
        <f t="shared" si="767"/>
        <v>5.52</v>
      </c>
      <c r="HB224" s="81">
        <f t="shared" si="768"/>
        <v>4.8858476199999856</v>
      </c>
      <c r="HC224" s="81" t="e">
        <f t="shared" si="769"/>
        <v>#REF!</v>
      </c>
      <c r="HD224" s="80">
        <f t="shared" si="770"/>
        <v>441.23882043006017</v>
      </c>
      <c r="HE224" s="80">
        <f t="shared" si="771"/>
        <v>11.624051244354703</v>
      </c>
      <c r="HF224" s="81">
        <f t="shared" si="772"/>
        <v>0.98728138171651381</v>
      </c>
      <c r="HG224" s="81"/>
      <c r="HH224" s="82">
        <f t="shared" si="773"/>
        <v>0.17380466948022327</v>
      </c>
      <c r="HI224" s="82">
        <f t="shared" si="774"/>
        <v>0.67669011644245358</v>
      </c>
      <c r="HJ224" s="82">
        <f t="shared" si="775"/>
        <v>2.7136073983877525E-2</v>
      </c>
      <c r="HK224" s="82">
        <f t="shared" si="776"/>
        <v>0</v>
      </c>
      <c r="HL224" s="82">
        <f t="shared" si="777"/>
        <v>8.5219573533391657E-2</v>
      </c>
      <c r="HM224" s="82">
        <f t="shared" si="778"/>
        <v>0</v>
      </c>
      <c r="HN224" s="82">
        <f t="shared" si="779"/>
        <v>0</v>
      </c>
      <c r="HO224" s="82">
        <f t="shared" si="780"/>
        <v>7.3803705514268514E-2</v>
      </c>
      <c r="HP224" s="82">
        <f t="shared" si="781"/>
        <v>0.23251614875477528</v>
      </c>
      <c r="HQ224" s="82">
        <f t="shared" si="782"/>
        <v>0.20435712523700858</v>
      </c>
      <c r="HR224" s="82">
        <f t="shared" si="783"/>
        <v>0.47307747382305576</v>
      </c>
      <c r="HS224" s="82">
        <f t="shared" si="784"/>
        <v>0.12150772115399666</v>
      </c>
      <c r="HT224" s="82">
        <f t="shared" si="785"/>
        <v>4.8170613529369515E-2</v>
      </c>
      <c r="HU224" s="82">
        <f t="shared" si="786"/>
        <v>1.2372395221533617E-2</v>
      </c>
      <c r="HV224" s="82">
        <f t="shared" si="787"/>
        <v>2.7136073983877525E-2</v>
      </c>
      <c r="HW224" s="82"/>
      <c r="HX224" s="186">
        <f t="shared" si="788"/>
        <v>-8.797915996726953E-7</v>
      </c>
      <c r="HY224" s="186">
        <f t="shared" si="789"/>
        <v>1.7602171228065142E-12</v>
      </c>
      <c r="HZ224" s="186">
        <f t="shared" si="790"/>
        <v>2.6194950793579333E-5</v>
      </c>
      <c r="IA224" s="186">
        <f t="shared" si="791"/>
        <v>7.1495230056168612E-9</v>
      </c>
      <c r="IB224" s="82">
        <f t="shared" si="792"/>
        <v>2.4562319609525152</v>
      </c>
      <c r="IC224" s="82" t="e">
        <f t="shared" ca="1" si="793"/>
        <v>#REF!</v>
      </c>
      <c r="ID224" s="82" t="e">
        <f ca="1">ID$8+ID$9*IE224+ID$10*#REF!+ID$11*EW224/(EW224+EU224)</f>
        <v>#REF!</v>
      </c>
      <c r="IE224" s="82" t="e">
        <f t="shared" ca="1" si="794"/>
        <v>#REF!</v>
      </c>
      <c r="IF224" s="82" t="e">
        <f ca="1">IF$8+IF$9*IE224+IF$10*#REF!+IF$11*(EW224/(EW224+EU224))</f>
        <v>#REF!</v>
      </c>
      <c r="IG224" s="82" t="e">
        <f t="shared" ca="1" si="795"/>
        <v>#REF!</v>
      </c>
      <c r="IH224" s="184">
        <f t="shared" si="796"/>
        <v>4.7039673922029117E-2</v>
      </c>
      <c r="II224" s="187">
        <f t="shared" si="797"/>
        <v>-25</v>
      </c>
      <c r="IJ224" s="187"/>
      <c r="IK224" s="82">
        <f t="shared" si="798"/>
        <v>2.0643631101963069</v>
      </c>
      <c r="IL224" s="187">
        <f t="shared" si="799"/>
        <v>2093.9792436923653</v>
      </c>
      <c r="IM224" s="186">
        <f t="shared" si="800"/>
        <v>1.1206661414110375E-5</v>
      </c>
    </row>
    <row r="225" spans="1:247" ht="14" x14ac:dyDescent="0.2">
      <c r="A225" s="189" t="s">
        <v>234</v>
      </c>
      <c r="F225" s="193">
        <v>50.3</v>
      </c>
      <c r="G225" s="193">
        <v>1.46</v>
      </c>
      <c r="H225" s="193">
        <v>16.5</v>
      </c>
      <c r="I225" s="193">
        <v>10.84</v>
      </c>
      <c r="J225" s="193">
        <v>0.14000000000000001</v>
      </c>
      <c r="K225" s="193">
        <v>4.5199999999999996</v>
      </c>
      <c r="L225" s="193">
        <v>9.8000000000000007</v>
      </c>
      <c r="M225" s="193">
        <v>3.5</v>
      </c>
      <c r="N225" s="193">
        <v>2.02</v>
      </c>
      <c r="O225" s="198">
        <v>0.31</v>
      </c>
      <c r="P225" s="198">
        <v>0.41</v>
      </c>
      <c r="Q225" s="194">
        <v>1.5</v>
      </c>
      <c r="R225" s="176">
        <f t="shared" ca="1" si="606"/>
        <v>13.213540747458387</v>
      </c>
      <c r="T225" s="4">
        <v>49.041699999999999</v>
      </c>
      <c r="U225" s="4">
        <v>1.3535999999999999</v>
      </c>
      <c r="V225" s="4">
        <v>4.2112999999999996</v>
      </c>
      <c r="W225" s="4">
        <v>8.1180000000000003</v>
      </c>
      <c r="X225" s="4">
        <v>0.20219999999999999</v>
      </c>
      <c r="Y225" s="4">
        <v>13.395300000000001</v>
      </c>
      <c r="Z225" s="4">
        <v>21.478100000000001</v>
      </c>
      <c r="AA225" s="4">
        <v>0.6552</v>
      </c>
      <c r="AB225" s="4">
        <v>0</v>
      </c>
      <c r="AC225" s="4">
        <v>7.0000000000000001E-3</v>
      </c>
      <c r="AE225" s="177">
        <f t="shared" ca="1" si="607"/>
        <v>1413.2425028233058</v>
      </c>
      <c r="AF225" s="178">
        <f t="shared" ca="1" si="608"/>
        <v>1140.0925028233059</v>
      </c>
      <c r="AG225" s="178">
        <f t="shared" ca="1" si="609"/>
        <v>8.2014958108965654</v>
      </c>
      <c r="AH225" s="175"/>
      <c r="AI225" s="179">
        <f t="shared" ca="1" si="610"/>
        <v>1462.8285450077112</v>
      </c>
      <c r="AJ225" s="179">
        <f t="shared" ca="1" si="611"/>
        <v>9.3514610690361213</v>
      </c>
      <c r="AK225" s="179"/>
      <c r="AL225" s="179">
        <f t="shared" si="612"/>
        <v>1426.7915276614292</v>
      </c>
      <c r="AM225" s="179">
        <f t="shared" si="613"/>
        <v>6.8252464844914762</v>
      </c>
      <c r="AN225" s="180"/>
      <c r="AO225" s="179">
        <f t="shared" ca="1" si="614"/>
        <v>1407.3021420291564</v>
      </c>
      <c r="AP225" s="179">
        <f t="shared" ca="1" si="615"/>
        <v>1134.1521420291565</v>
      </c>
      <c r="AQ225" s="179">
        <f t="shared" ca="1" si="616"/>
        <v>7.0952668602091826</v>
      </c>
      <c r="AR225" s="179"/>
      <c r="AS225" s="179">
        <f t="shared" ca="1" si="617"/>
        <v>1439.7420855399173</v>
      </c>
      <c r="AT225" s="179">
        <f t="shared" ca="1" si="618"/>
        <v>1166.5920855399172</v>
      </c>
      <c r="AU225" s="181">
        <f t="shared" ca="1" si="619"/>
        <v>8.4133931705325722</v>
      </c>
      <c r="AV225" s="80"/>
      <c r="AW225" s="181">
        <f t="shared" si="620"/>
        <v>1443.6922021461323</v>
      </c>
      <c r="AX225" s="181">
        <f t="shared" si="621"/>
        <v>1170.5422021461322</v>
      </c>
      <c r="AY225" s="181">
        <f t="shared" ca="1" si="622"/>
        <v>1462.8285450077112</v>
      </c>
      <c r="AZ225" s="181">
        <f t="shared" ca="1" si="623"/>
        <v>1189.6785450077114</v>
      </c>
      <c r="BA225" s="181">
        <f t="shared" ca="1" si="624"/>
        <v>9.3514610690361213</v>
      </c>
      <c r="BB225" s="181"/>
      <c r="BC225" s="181">
        <f t="shared" si="625"/>
        <v>1426.7915276614292</v>
      </c>
      <c r="BD225" s="181">
        <f t="shared" si="626"/>
        <v>6.8252464844914762</v>
      </c>
      <c r="BE225" s="181">
        <f t="shared" si="627"/>
        <v>1153.6415276614293</v>
      </c>
      <c r="BF225" s="181"/>
      <c r="BG225" s="181">
        <f t="shared" ca="1" si="628"/>
        <v>9.1927254504345655</v>
      </c>
      <c r="BH225" s="181">
        <f t="shared" ca="1" si="629"/>
        <v>10.683001680744004</v>
      </c>
      <c r="BI225" s="181">
        <f t="shared" ca="1" si="630"/>
        <v>1144.4393949466817</v>
      </c>
      <c r="BJ225" s="181">
        <f t="shared" ca="1" si="631"/>
        <v>1174.8235365167739</v>
      </c>
      <c r="BK225" s="181">
        <f t="shared" ca="1" si="632"/>
        <v>1174.8235365167739</v>
      </c>
      <c r="BL225" s="181"/>
      <c r="BM225" s="181">
        <f t="shared" si="633"/>
        <v>1169.6216526235903</v>
      </c>
      <c r="BN225" s="180"/>
      <c r="BO225" s="182">
        <f t="shared" ca="1" si="634"/>
        <v>0.78219416443057732</v>
      </c>
      <c r="BP225" s="182">
        <f t="shared" ca="1" si="635"/>
        <v>0.66215987719341551</v>
      </c>
      <c r="BQ225" s="182">
        <f t="shared" ca="1" si="636"/>
        <v>8.4433625881762023E-2</v>
      </c>
      <c r="BR225" s="182">
        <f t="shared" ca="1" si="637"/>
        <v>1.1620390096519276E-2</v>
      </c>
      <c r="BS225" s="182">
        <f t="shared" ca="1" si="638"/>
        <v>1.6111843171398403E-2</v>
      </c>
      <c r="BT225" s="182">
        <f t="shared" ca="1" si="639"/>
        <v>5.1933589805610803E-2</v>
      </c>
      <c r="BU225" s="182">
        <f t="shared" si="640"/>
        <v>8.6940973246937558E-2</v>
      </c>
      <c r="BV225" s="181">
        <f t="shared" ca="1" si="641"/>
        <v>0.91320029939564362</v>
      </c>
      <c r="BW225" s="180"/>
      <c r="BX225" s="182">
        <f t="shared" si="642"/>
        <v>0.80291325701433736</v>
      </c>
      <c r="BY225" s="182">
        <f t="shared" si="643"/>
        <v>0.10612719588798469</v>
      </c>
      <c r="BZ225" s="182">
        <f t="shared" si="644"/>
        <v>6.7798819383761699E-4</v>
      </c>
      <c r="CA225" s="182">
        <f t="shared" si="645"/>
        <v>4.8194985439718493E-2</v>
      </c>
      <c r="CB225" s="182">
        <f t="shared" si="646"/>
        <v>6.9375300143412671E-2</v>
      </c>
      <c r="CC225" s="182">
        <f t="shared" si="647"/>
        <v>1.0497875747553586E-4</v>
      </c>
      <c r="CD225" s="182">
        <f t="shared" si="648"/>
        <v>1.0273937054367663</v>
      </c>
      <c r="CE225" s="182">
        <f t="shared" si="649"/>
        <v>0.25270029860944504</v>
      </c>
      <c r="CF225" s="180"/>
      <c r="CG225" s="181">
        <f t="shared" ca="1" si="650"/>
        <v>5.8296811939726467</v>
      </c>
      <c r="CH225" s="181">
        <f t="shared" ca="1" si="651"/>
        <v>6.1680952939498574</v>
      </c>
      <c r="CI225" s="181">
        <f t="shared" ca="1" si="652"/>
        <v>9.2489575295002631</v>
      </c>
      <c r="CJ225" s="181">
        <f t="shared" ca="1" si="653"/>
        <v>1170.8028427144436</v>
      </c>
      <c r="CK225" s="183">
        <f t="shared" ca="1" si="654"/>
        <v>0.27744831121177804</v>
      </c>
      <c r="CL225" s="79"/>
      <c r="CM225" s="181">
        <f t="shared" si="655"/>
        <v>-0.52523413013204212</v>
      </c>
      <c r="CN225" s="181">
        <f t="shared" si="656"/>
        <v>-0.88071728932245608</v>
      </c>
      <c r="CO225" s="181">
        <f t="shared" ca="1" si="657"/>
        <v>801.35762455103293</v>
      </c>
      <c r="CP225" s="184"/>
      <c r="CQ225" s="80">
        <f t="shared" si="658"/>
        <v>0.83715712756909877</v>
      </c>
      <c r="CR225" s="80">
        <f t="shared" si="659"/>
        <v>1.8277690701412639E-2</v>
      </c>
      <c r="CS225" s="80">
        <f t="shared" si="660"/>
        <v>0.32365316150292761</v>
      </c>
      <c r="CT225" s="80">
        <f t="shared" si="661"/>
        <v>0.150877427400677</v>
      </c>
      <c r="CU225" s="80">
        <f t="shared" si="662"/>
        <v>1.9735682819383262E-3</v>
      </c>
      <c r="CV225" s="80">
        <f t="shared" si="663"/>
        <v>0.11214656464306626</v>
      </c>
      <c r="CW225" s="80">
        <f t="shared" si="664"/>
        <v>0.17475845884438296</v>
      </c>
      <c r="CX225" s="80">
        <f t="shared" si="665"/>
        <v>0.11294166240446345</v>
      </c>
      <c r="CY225" s="80">
        <f t="shared" si="666"/>
        <v>4.2889294662193725E-2</v>
      </c>
      <c r="CZ225" s="80">
        <f t="shared" si="667"/>
        <v>4.0789956723171726E-3</v>
      </c>
      <c r="DA225" s="80">
        <f t="shared" si="668"/>
        <v>5.7772110161550538E-3</v>
      </c>
      <c r="DB225" s="80">
        <f t="shared" si="669"/>
        <v>1.7845311626986329</v>
      </c>
      <c r="DC225" s="80"/>
      <c r="DD225" s="80">
        <f t="shared" si="670"/>
        <v>0.46911880558203273</v>
      </c>
      <c r="DE225" s="80">
        <f t="shared" si="671"/>
        <v>1.024229281251242E-2</v>
      </c>
      <c r="DF225" s="80">
        <f t="shared" si="672"/>
        <v>0.18136593423983</v>
      </c>
      <c r="DG225" s="80">
        <f t="shared" si="673"/>
        <v>8.4547376114471814E-2</v>
      </c>
      <c r="DH225" s="80">
        <f t="shared" si="674"/>
        <v>1.1059309712214969E-3</v>
      </c>
      <c r="DI225" s="80">
        <f t="shared" si="675"/>
        <v>6.2843713232485193E-2</v>
      </c>
      <c r="DJ225" s="80">
        <f t="shared" si="676"/>
        <v>9.7929620113838114E-2</v>
      </c>
      <c r="DK225" s="80">
        <f t="shared" si="677"/>
        <v>6.3289263177488564E-2</v>
      </c>
      <c r="DL225" s="80">
        <f t="shared" si="678"/>
        <v>2.4033928663557198E-2</v>
      </c>
      <c r="DM225" s="80">
        <f t="shared" si="679"/>
        <v>2.2857519989445112E-3</v>
      </c>
      <c r="DN225" s="80">
        <f t="shared" si="680"/>
        <v>3.2373830936180152E-3</v>
      </c>
      <c r="DO225" s="80">
        <f t="shared" si="681"/>
        <v>1</v>
      </c>
      <c r="DP225" s="80">
        <f t="shared" si="682"/>
        <v>42.637389757363003</v>
      </c>
      <c r="DQ225" s="80">
        <f t="shared" si="683"/>
        <v>0.81621488475358783</v>
      </c>
      <c r="DR225" s="80">
        <f t="shared" si="684"/>
        <v>1.6945672694131608E-2</v>
      </c>
      <c r="DS225" s="80">
        <f t="shared" si="685"/>
        <v>4.1303047243553902E-2</v>
      </c>
      <c r="DT225" s="80">
        <f t="shared" si="686"/>
        <v>0.11299104756814538</v>
      </c>
      <c r="DU225" s="80">
        <f t="shared" si="687"/>
        <v>2.8503964757709251E-3</v>
      </c>
      <c r="DV225" s="80">
        <f t="shared" si="688"/>
        <v>0.33235329145204989</v>
      </c>
      <c r="DW225" s="80">
        <f t="shared" si="689"/>
        <v>0.38300812805158591</v>
      </c>
      <c r="DX225" s="80">
        <f t="shared" si="690"/>
        <v>1.0571339601057779E-2</v>
      </c>
      <c r="DY225" s="80">
        <f t="shared" si="691"/>
        <v>0</v>
      </c>
      <c r="DZ225" s="80">
        <f t="shared" si="692"/>
        <v>4.6053176945516461E-5</v>
      </c>
      <c r="EA225" s="80">
        <f t="shared" si="693"/>
        <v>1.7162838610168287</v>
      </c>
      <c r="EB225" s="80"/>
      <c r="EC225" s="80">
        <f t="shared" si="694"/>
        <v>1.6324297695071757</v>
      </c>
      <c r="ED225" s="80">
        <f t="shared" si="695"/>
        <v>3.3891345388263217E-2</v>
      </c>
      <c r="EE225" s="80">
        <f t="shared" si="696"/>
        <v>0.1239091417306617</v>
      </c>
      <c r="EF225" s="80">
        <f t="shared" si="697"/>
        <v>0.11299104756814538</v>
      </c>
      <c r="EG225" s="80">
        <f t="shared" si="698"/>
        <v>2.8503964757709251E-3</v>
      </c>
      <c r="EH225" s="80">
        <f t="shared" si="699"/>
        <v>0.33235329145204989</v>
      </c>
      <c r="EI225" s="80">
        <f t="shared" si="700"/>
        <v>0.38300812805158591</v>
      </c>
      <c r="EJ225" s="80">
        <f t="shared" si="701"/>
        <v>1.0571339601057779E-2</v>
      </c>
      <c r="EK225" s="80">
        <f t="shared" si="702"/>
        <v>0</v>
      </c>
      <c r="EL225" s="80">
        <f t="shared" si="703"/>
        <v>1.3815953083654939E-4</v>
      </c>
      <c r="EM225" s="80">
        <f t="shared" si="704"/>
        <v>2.6321426193055473</v>
      </c>
      <c r="EN225" s="80">
        <f t="shared" si="705"/>
        <v>2.2795117392168565</v>
      </c>
      <c r="EO225" s="80"/>
      <c r="EP225" s="80">
        <f t="shared" si="706"/>
        <v>1.860571411519337</v>
      </c>
      <c r="EQ225" s="80">
        <f t="shared" si="707"/>
        <v>3.8627859835199535E-2</v>
      </c>
      <c r="ER225" s="80">
        <f t="shared" si="708"/>
        <v>0.13942858848066297</v>
      </c>
      <c r="ES225" s="80">
        <f t="shared" si="709"/>
        <v>4.887297363355611E-2</v>
      </c>
      <c r="ET225" s="80">
        <f t="shared" si="710"/>
        <v>0.18830156211421908</v>
      </c>
      <c r="EU225" s="80">
        <f t="shared" si="711"/>
        <v>0.25756441935799762</v>
      </c>
      <c r="EV225" s="80">
        <f t="shared" si="712"/>
        <v>6.4975122279421794E-3</v>
      </c>
      <c r="EW225" s="80">
        <f t="shared" si="713"/>
        <v>0.75760322943230907</v>
      </c>
      <c r="EX225" s="80">
        <f t="shared" si="714"/>
        <v>0.87307152410906308</v>
      </c>
      <c r="EY225" s="80">
        <f t="shared" si="715"/>
        <v>4.8194985439718493E-2</v>
      </c>
      <c r="EZ225" s="80">
        <f t="shared" si="716"/>
        <v>0</v>
      </c>
      <c r="FA225" s="80">
        <f t="shared" si="717"/>
        <v>2.0995751495107173E-4</v>
      </c>
      <c r="FB225" s="80">
        <f t="shared" si="718"/>
        <v>4.0306424615507375</v>
      </c>
      <c r="FC225" s="80">
        <f t="shared" si="719"/>
        <v>6.1284923101475229E-2</v>
      </c>
      <c r="FD225" s="80">
        <f t="shared" si="720"/>
        <v>9.122851806294463E-2</v>
      </c>
      <c r="FE225" s="80">
        <f t="shared" si="721"/>
        <v>4.8194985439718493E-2</v>
      </c>
      <c r="FF225" s="80">
        <f t="shared" si="722"/>
        <v>6.7798819383761699E-4</v>
      </c>
      <c r="FG225" s="80">
        <f t="shared" si="723"/>
        <v>6.9375300143412671E-2</v>
      </c>
      <c r="FH225" s="80">
        <f t="shared" si="724"/>
        <v>1.0497875747553586E-4</v>
      </c>
      <c r="FI225" s="184">
        <f t="shared" si="725"/>
        <v>0.80291325701433736</v>
      </c>
      <c r="FJ225" s="80">
        <f t="shared" si="726"/>
        <v>0.10612719588798469</v>
      </c>
      <c r="FK225" s="80">
        <f t="shared" si="727"/>
        <v>1.0273937054367663</v>
      </c>
      <c r="FL225" s="80">
        <f t="shared" si="728"/>
        <v>0.80291325701433736</v>
      </c>
      <c r="FM225" s="80">
        <f t="shared" si="729"/>
        <v>2.9485762865707708</v>
      </c>
      <c r="FN225" s="80">
        <f t="shared" si="730"/>
        <v>-2.5838855441966788</v>
      </c>
      <c r="FO225" s="80">
        <f t="shared" si="731"/>
        <v>-2.5838855441966788</v>
      </c>
      <c r="FP225" s="80">
        <f t="shared" si="732"/>
        <v>0.42637389757363003</v>
      </c>
      <c r="FQ225" s="185">
        <f t="shared" ca="1" si="733"/>
        <v>1462.8285450077112</v>
      </c>
      <c r="FR225" s="185">
        <f t="shared" ca="1" si="734"/>
        <v>9.3514610690361213</v>
      </c>
      <c r="FS225" s="80">
        <f t="shared" ca="1" si="735"/>
        <v>0.14628285450077111</v>
      </c>
      <c r="FT225" s="184">
        <f t="shared" ca="1" si="736"/>
        <v>-1.840515236799255</v>
      </c>
      <c r="FU225" s="184">
        <f t="shared" ca="1" si="737"/>
        <v>5.6629778705782634</v>
      </c>
      <c r="FV225" s="80">
        <f t="shared" si="738"/>
        <v>176.66429920664481</v>
      </c>
      <c r="FW225" s="80">
        <f t="shared" si="739"/>
        <v>6.9415125772927119E-2</v>
      </c>
      <c r="FX225" s="184">
        <f t="shared" si="740"/>
        <v>74.628385797664407</v>
      </c>
      <c r="FY225" s="184">
        <f t="shared" si="741"/>
        <v>315.05092090628153</v>
      </c>
      <c r="FZ225" s="184">
        <f t="shared" si="742"/>
        <v>1.6611494615586205E-3</v>
      </c>
      <c r="GA225" s="184">
        <f t="shared" si="743"/>
        <v>0.25270029860944504</v>
      </c>
      <c r="GB225" s="80">
        <f t="shared" si="744"/>
        <v>0.92776402177672368</v>
      </c>
      <c r="GC225" s="80">
        <f t="shared" si="745"/>
        <v>0.14899571408518195</v>
      </c>
      <c r="GD225" s="80">
        <f t="shared" si="746"/>
        <v>0.13160961272256888</v>
      </c>
      <c r="GE225" s="80">
        <f t="shared" si="747"/>
        <v>0.9124991665312443</v>
      </c>
      <c r="GF225" s="80">
        <f t="shared" si="748"/>
        <v>4.138355915758718E-2</v>
      </c>
      <c r="GG225" s="80">
        <f t="shared" si="749"/>
        <v>0.19627949625652238</v>
      </c>
      <c r="GH225" s="80">
        <f t="shared" si="750"/>
        <v>0.86839038727743112</v>
      </c>
      <c r="GI225" s="80">
        <f t="shared" si="751"/>
        <v>0.35871639298415109</v>
      </c>
      <c r="GJ225" s="80">
        <f t="shared" si="752"/>
        <v>-1.4178441417261796E-2</v>
      </c>
      <c r="GK225" s="80">
        <f t="shared" si="753"/>
        <v>2.7396723468003266E-2</v>
      </c>
      <c r="GL225" s="80">
        <f t="shared" si="754"/>
        <v>2.7396723468003266E-2</v>
      </c>
      <c r="GM225" s="80">
        <f t="shared" si="755"/>
        <v>0.16888277278851913</v>
      </c>
      <c r="GN225" s="80">
        <f t="shared" si="756"/>
        <v>4.4839254755273054E-2</v>
      </c>
      <c r="GO225" s="80">
        <f t="shared" si="757"/>
        <v>0.71276397467703601</v>
      </c>
      <c r="GP225" s="80">
        <f t="shared" si="758"/>
        <v>0.87307152410906308</v>
      </c>
      <c r="GQ225" s="80">
        <f t="shared" si="759"/>
        <v>4.8194985439718493E-2</v>
      </c>
      <c r="GR225" s="80">
        <f t="shared" si="760"/>
        <v>440.39340993924225</v>
      </c>
      <c r="GS225" s="80">
        <f t="shared" si="761"/>
        <v>11.799340906137914</v>
      </c>
      <c r="GT225" s="80">
        <f t="shared" si="762"/>
        <v>2.2489084970218558</v>
      </c>
      <c r="GU225" s="80">
        <f t="shared" si="763"/>
        <v>9.2486361940023815E-6</v>
      </c>
      <c r="GV225" s="80">
        <f t="shared" si="764"/>
        <v>1890.1359429729641</v>
      </c>
      <c r="GW225" s="80">
        <f t="shared" si="765"/>
        <v>-8.1817482272613373E-3</v>
      </c>
      <c r="GX225" s="184">
        <f t="shared" ca="1" si="766"/>
        <v>22.223582529500252</v>
      </c>
      <c r="GY225" s="81" t="e">
        <f>#REF!</f>
        <v>#REF!</v>
      </c>
      <c r="GZ225" s="81" t="e">
        <f>#REF!</f>
        <v>#REF!</v>
      </c>
      <c r="HA225" s="81">
        <f t="shared" si="767"/>
        <v>5.52</v>
      </c>
      <c r="HB225" s="81">
        <f t="shared" si="768"/>
        <v>4.8858476199999856</v>
      </c>
      <c r="HC225" s="81" t="e">
        <f t="shared" si="769"/>
        <v>#REF!</v>
      </c>
      <c r="HD225" s="80">
        <f t="shared" si="770"/>
        <v>440.39340993924225</v>
      </c>
      <c r="HE225" s="80">
        <f t="shared" si="771"/>
        <v>11.799340906137914</v>
      </c>
      <c r="HF225" s="81">
        <f t="shared" si="772"/>
        <v>-0.71009366581694167</v>
      </c>
      <c r="HG225" s="81"/>
      <c r="HH225" s="82">
        <f t="shared" si="773"/>
        <v>0.20277700848446456</v>
      </c>
      <c r="HI225" s="82">
        <f t="shared" si="774"/>
        <v>0.75760322943230907</v>
      </c>
      <c r="HJ225" s="82">
        <f t="shared" si="775"/>
        <v>4.8194985439718493E-2</v>
      </c>
      <c r="HK225" s="82">
        <f t="shared" si="776"/>
        <v>0</v>
      </c>
      <c r="HL225" s="82">
        <f t="shared" si="777"/>
        <v>1.3089937661756736E-2</v>
      </c>
      <c r="HM225" s="82">
        <f t="shared" si="778"/>
        <v>0</v>
      </c>
      <c r="HN225" s="82">
        <f t="shared" si="779"/>
        <v>0</v>
      </c>
      <c r="HO225" s="82">
        <f t="shared" si="780"/>
        <v>4.887297363355611E-2</v>
      </c>
      <c r="HP225" s="82">
        <f t="shared" si="781"/>
        <v>0.12633865081890625</v>
      </c>
      <c r="HQ225" s="82">
        <f t="shared" si="782"/>
        <v>0.21114242096892999</v>
      </c>
      <c r="HR225" s="82">
        <f t="shared" si="783"/>
        <v>0.57873979007306686</v>
      </c>
      <c r="HS225" s="82">
        <f t="shared" si="784"/>
        <v>0.15490314555533327</v>
      </c>
      <c r="HT225" s="82">
        <f t="shared" si="785"/>
        <v>6.2109510666014049E-2</v>
      </c>
      <c r="HU225" s="82">
        <f t="shared" si="786"/>
        <v>1.6623979785204395E-2</v>
      </c>
      <c r="HV225" s="82">
        <f t="shared" si="787"/>
        <v>4.8194985439718493E-2</v>
      </c>
      <c r="HW225" s="82"/>
      <c r="HX225" s="186">
        <f t="shared" si="788"/>
        <v>-8.8221336583846731E-7</v>
      </c>
      <c r="HY225" s="186">
        <f t="shared" si="789"/>
        <v>1.6554565381372382E-12</v>
      </c>
      <c r="HZ225" s="186">
        <f t="shared" si="790"/>
        <v>2.7162697103664549E-5</v>
      </c>
      <c r="IA225" s="186">
        <f t="shared" si="791"/>
        <v>7.5546074286238566E-9</v>
      </c>
      <c r="IB225" s="82">
        <f t="shared" si="792"/>
        <v>2.2489084970218558</v>
      </c>
      <c r="IC225" s="82" t="e">
        <f t="shared" ca="1" si="793"/>
        <v>#REF!</v>
      </c>
      <c r="ID225" s="82" t="e">
        <f ca="1">ID$8+ID$9*IE225+ID$10*#REF!+ID$11*EW225/(EW225+EU225)</f>
        <v>#REF!</v>
      </c>
      <c r="IE225" s="82" t="e">
        <f t="shared" ca="1" si="794"/>
        <v>#REF!</v>
      </c>
      <c r="IF225" s="82" t="e">
        <f ca="1">IF$8+IF$9*IE225+IF$10*#REF!+IF$11*(EW225/(EW225+EU225))</f>
        <v>#REF!</v>
      </c>
      <c r="IG225" s="82" t="e">
        <f t="shared" ca="1" si="795"/>
        <v>#REF!</v>
      </c>
      <c r="IH225" s="184">
        <f t="shared" si="796"/>
        <v>6.9415125772927119E-2</v>
      </c>
      <c r="II225" s="187">
        <f t="shared" si="797"/>
        <v>-25</v>
      </c>
      <c r="IJ225" s="187"/>
      <c r="IK225" s="82">
        <f t="shared" si="798"/>
        <v>2.0741810841527846</v>
      </c>
      <c r="IL225" s="187">
        <f t="shared" si="799"/>
        <v>1890.1359429729641</v>
      </c>
      <c r="IM225" s="186">
        <f t="shared" si="800"/>
        <v>1.234348507466349E-5</v>
      </c>
    </row>
    <row r="226" spans="1:247" ht="14" x14ac:dyDescent="0.2">
      <c r="A226" s="189" t="s">
        <v>234</v>
      </c>
      <c r="F226" s="193">
        <v>50.3</v>
      </c>
      <c r="G226" s="193">
        <v>1.46</v>
      </c>
      <c r="H226" s="193">
        <v>16.5</v>
      </c>
      <c r="I226" s="193">
        <v>10.84</v>
      </c>
      <c r="J226" s="193">
        <v>0.14000000000000001</v>
      </c>
      <c r="K226" s="193">
        <v>4.5199999999999996</v>
      </c>
      <c r="L226" s="193">
        <v>9.8000000000000007</v>
      </c>
      <c r="M226" s="193">
        <v>3.5</v>
      </c>
      <c r="N226" s="193">
        <v>2.02</v>
      </c>
      <c r="O226" s="198">
        <v>0.31</v>
      </c>
      <c r="P226" s="198">
        <v>0.41</v>
      </c>
      <c r="Q226" s="194">
        <v>1.5</v>
      </c>
      <c r="R226" s="176">
        <f t="shared" ca="1" si="606"/>
        <v>9.4291278336140572</v>
      </c>
      <c r="T226" s="4">
        <v>45.083199999999998</v>
      </c>
      <c r="U226" s="4">
        <v>2.1395</v>
      </c>
      <c r="V226" s="4">
        <v>7.4587000000000003</v>
      </c>
      <c r="W226" s="4">
        <v>8.1358999999999995</v>
      </c>
      <c r="X226" s="4">
        <v>0.16880000000000001</v>
      </c>
      <c r="Y226" s="4">
        <v>12.4405</v>
      </c>
      <c r="Z226" s="4">
        <v>22.5852</v>
      </c>
      <c r="AA226" s="4">
        <v>0.3765</v>
      </c>
      <c r="AB226" s="4">
        <v>0</v>
      </c>
      <c r="AC226" s="4">
        <v>1.6299999999999999E-2</v>
      </c>
      <c r="AE226" s="177">
        <f t="shared" ca="1" si="607"/>
        <v>1380.4831196612884</v>
      </c>
      <c r="AF226" s="178">
        <f t="shared" ca="1" si="608"/>
        <v>1107.3331196612885</v>
      </c>
      <c r="AG226" s="178">
        <f t="shared" ca="1" si="609"/>
        <v>5.0438273674529288</v>
      </c>
      <c r="AH226" s="175"/>
      <c r="AI226" s="179">
        <f t="shared" ca="1" si="610"/>
        <v>1428.2264775906308</v>
      </c>
      <c r="AJ226" s="179">
        <f t="shared" ca="1" si="611"/>
        <v>5.1149165623647761</v>
      </c>
      <c r="AK226" s="179"/>
      <c r="AL226" s="179">
        <f t="shared" si="612"/>
        <v>1408.5782805675385</v>
      </c>
      <c r="AM226" s="179">
        <f t="shared" si="613"/>
        <v>3.8375113550247133</v>
      </c>
      <c r="AN226" s="180"/>
      <c r="AO226" s="179">
        <f t="shared" ca="1" si="614"/>
        <v>1369.203471663561</v>
      </c>
      <c r="AP226" s="179">
        <f t="shared" ca="1" si="615"/>
        <v>1096.0534716635611</v>
      </c>
      <c r="AQ226" s="179">
        <f t="shared" ca="1" si="616"/>
        <v>2.8336216878979545</v>
      </c>
      <c r="AR226" s="179"/>
      <c r="AS226" s="179">
        <f t="shared" ca="1" si="617"/>
        <v>1402.145713450285</v>
      </c>
      <c r="AT226" s="179">
        <f t="shared" ca="1" si="618"/>
        <v>1128.9957134502852</v>
      </c>
      <c r="AU226" s="181">
        <f t="shared" ca="1" si="619"/>
        <v>4.1068704179670217</v>
      </c>
      <c r="AV226" s="80"/>
      <c r="AW226" s="181">
        <f t="shared" si="620"/>
        <v>1416.8062172834543</v>
      </c>
      <c r="AX226" s="181">
        <f t="shared" si="621"/>
        <v>1143.6562172834542</v>
      </c>
      <c r="AY226" s="181">
        <f t="shared" ca="1" si="622"/>
        <v>1428.2264775906308</v>
      </c>
      <c r="AZ226" s="181">
        <f t="shared" ca="1" si="623"/>
        <v>1155.0764775906309</v>
      </c>
      <c r="BA226" s="181">
        <f t="shared" ca="1" si="624"/>
        <v>5.1149165623647761</v>
      </c>
      <c r="BB226" s="181"/>
      <c r="BC226" s="181">
        <f t="shared" si="625"/>
        <v>1408.5782805675385</v>
      </c>
      <c r="BD226" s="181">
        <f t="shared" si="626"/>
        <v>3.8375113550247133</v>
      </c>
      <c r="BE226" s="181">
        <f t="shared" si="627"/>
        <v>1135.4282805675384</v>
      </c>
      <c r="BF226" s="181"/>
      <c r="BG226" s="181">
        <f t="shared" ca="1" si="628"/>
        <v>5.5282125130044371</v>
      </c>
      <c r="BH226" s="181">
        <f t="shared" ca="1" si="629"/>
        <v>8.3049274904677919</v>
      </c>
      <c r="BI226" s="181">
        <f t="shared" ca="1" si="630"/>
        <v>1106.7244094168486</v>
      </c>
      <c r="BJ226" s="181">
        <f t="shared" ca="1" si="631"/>
        <v>1137.7645639052544</v>
      </c>
      <c r="BK226" s="181">
        <f t="shared" ca="1" si="632"/>
        <v>1137.7645639052544</v>
      </c>
      <c r="BL226" s="181"/>
      <c r="BM226" s="181">
        <f t="shared" si="633"/>
        <v>1153.6916721607886</v>
      </c>
      <c r="BN226" s="180"/>
      <c r="BO226" s="182">
        <f t="shared" ca="1" si="634"/>
        <v>0.85976875707766443</v>
      </c>
      <c r="BP226" s="182">
        <f t="shared" ca="1" si="635"/>
        <v>0.74225317408691904</v>
      </c>
      <c r="BQ226" s="182">
        <f t="shared" ca="1" si="636"/>
        <v>0.10788602539619978</v>
      </c>
      <c r="BR226" s="182">
        <f t="shared" ca="1" si="637"/>
        <v>1.2796957831510887E-2</v>
      </c>
      <c r="BS226" s="182">
        <f t="shared" ca="1" si="638"/>
        <v>1.6101066247403407E-2</v>
      </c>
      <c r="BT226" s="182">
        <f t="shared" ca="1" si="639"/>
        <v>4.960265337566961E-2</v>
      </c>
      <c r="BU226" s="182">
        <f t="shared" si="640"/>
        <v>8.6940973246937558E-2</v>
      </c>
      <c r="BV226" s="181">
        <f t="shared" ca="1" si="641"/>
        <v>1.0155808501846402</v>
      </c>
      <c r="BW226" s="180"/>
      <c r="BX226" s="182">
        <f t="shared" si="642"/>
        <v>0.77226655767398589</v>
      </c>
      <c r="BY226" s="182">
        <f t="shared" si="643"/>
        <v>9.9349060790632993E-2</v>
      </c>
      <c r="BZ226" s="182">
        <f t="shared" si="644"/>
        <v>3.5551227217678227E-2</v>
      </c>
      <c r="CA226" s="182">
        <f t="shared" si="645"/>
        <v>2.7960256275481158E-2</v>
      </c>
      <c r="CB226" s="182">
        <f t="shared" si="646"/>
        <v>0.11882095817635946</v>
      </c>
      <c r="CC226" s="182">
        <f t="shared" si="647"/>
        <v>2.4679661292714749E-4</v>
      </c>
      <c r="CD226" s="182">
        <f t="shared" si="648"/>
        <v>1.0541948567470649</v>
      </c>
      <c r="CE226" s="182">
        <f t="shared" si="649"/>
        <v>0.27269483924291427</v>
      </c>
      <c r="CF226" s="180"/>
      <c r="CG226" s="181">
        <f t="shared" ca="1" si="650"/>
        <v>4.5130841350783157</v>
      </c>
      <c r="CH226" s="181">
        <f t="shared" ca="1" si="651"/>
        <v>2.1237287172806099</v>
      </c>
      <c r="CI226" s="181">
        <f t="shared" ca="1" si="652"/>
        <v>11.579663113450717</v>
      </c>
      <c r="CJ226" s="181">
        <f t="shared" ca="1" si="653"/>
        <v>1092.6473601707212</v>
      </c>
      <c r="CK226" s="183">
        <f t="shared" ca="1" si="654"/>
        <v>0.26966074074069751</v>
      </c>
      <c r="CL226" s="79"/>
      <c r="CM226" s="181">
        <f t="shared" si="655"/>
        <v>0.66587496634384025</v>
      </c>
      <c r="CN226" s="181">
        <f t="shared" si="656"/>
        <v>0.16790940278638727</v>
      </c>
      <c r="CO226" s="181">
        <f t="shared" ca="1" si="657"/>
        <v>633.3753017538894</v>
      </c>
      <c r="CP226" s="184"/>
      <c r="CQ226" s="80">
        <f t="shared" si="658"/>
        <v>0.83715712756909877</v>
      </c>
      <c r="CR226" s="80">
        <f t="shared" si="659"/>
        <v>1.8277690701412639E-2</v>
      </c>
      <c r="CS226" s="80">
        <f t="shared" si="660"/>
        <v>0.32365316150292761</v>
      </c>
      <c r="CT226" s="80">
        <f t="shared" si="661"/>
        <v>0.150877427400677</v>
      </c>
      <c r="CU226" s="80">
        <f t="shared" si="662"/>
        <v>1.9735682819383262E-3</v>
      </c>
      <c r="CV226" s="80">
        <f t="shared" si="663"/>
        <v>0.11214656464306626</v>
      </c>
      <c r="CW226" s="80">
        <f t="shared" si="664"/>
        <v>0.17475845884438296</v>
      </c>
      <c r="CX226" s="80">
        <f t="shared" si="665"/>
        <v>0.11294166240446345</v>
      </c>
      <c r="CY226" s="80">
        <f t="shared" si="666"/>
        <v>4.2889294662193725E-2</v>
      </c>
      <c r="CZ226" s="80">
        <f t="shared" si="667"/>
        <v>4.0789956723171726E-3</v>
      </c>
      <c r="DA226" s="80">
        <f t="shared" si="668"/>
        <v>5.7772110161550538E-3</v>
      </c>
      <c r="DB226" s="80">
        <f t="shared" si="669"/>
        <v>1.7845311626986329</v>
      </c>
      <c r="DC226" s="80"/>
      <c r="DD226" s="80">
        <f t="shared" si="670"/>
        <v>0.46911880558203273</v>
      </c>
      <c r="DE226" s="80">
        <f t="shared" si="671"/>
        <v>1.024229281251242E-2</v>
      </c>
      <c r="DF226" s="80">
        <f t="shared" si="672"/>
        <v>0.18136593423983</v>
      </c>
      <c r="DG226" s="80">
        <f t="shared" si="673"/>
        <v>8.4547376114471814E-2</v>
      </c>
      <c r="DH226" s="80">
        <f t="shared" si="674"/>
        <v>1.1059309712214969E-3</v>
      </c>
      <c r="DI226" s="80">
        <f t="shared" si="675"/>
        <v>6.2843713232485193E-2</v>
      </c>
      <c r="DJ226" s="80">
        <f t="shared" si="676"/>
        <v>9.7929620113838114E-2</v>
      </c>
      <c r="DK226" s="80">
        <f t="shared" si="677"/>
        <v>6.3289263177488564E-2</v>
      </c>
      <c r="DL226" s="80">
        <f t="shared" si="678"/>
        <v>2.4033928663557198E-2</v>
      </c>
      <c r="DM226" s="80">
        <f t="shared" si="679"/>
        <v>2.2857519989445112E-3</v>
      </c>
      <c r="DN226" s="80">
        <f t="shared" si="680"/>
        <v>3.2373830936180152E-3</v>
      </c>
      <c r="DO226" s="80">
        <f t="shared" si="681"/>
        <v>1</v>
      </c>
      <c r="DP226" s="80">
        <f t="shared" si="682"/>
        <v>42.637389757363003</v>
      </c>
      <c r="DQ226" s="80">
        <f t="shared" si="683"/>
        <v>0.75033244957501377</v>
      </c>
      <c r="DR226" s="80">
        <f t="shared" si="684"/>
        <v>2.6784328257309826E-2</v>
      </c>
      <c r="DS226" s="80">
        <f t="shared" si="685"/>
        <v>7.3152479869754122E-2</v>
      </c>
      <c r="DT226" s="80">
        <f t="shared" si="686"/>
        <v>0.11324019018350256</v>
      </c>
      <c r="DU226" s="80">
        <f t="shared" si="687"/>
        <v>2.3795594713656386E-3</v>
      </c>
      <c r="DV226" s="80">
        <f t="shared" si="688"/>
        <v>0.30866357023054553</v>
      </c>
      <c r="DW226" s="80">
        <f t="shared" si="689"/>
        <v>0.402750484152261</v>
      </c>
      <c r="DX226" s="80">
        <f t="shared" si="690"/>
        <v>6.0746479850400702E-3</v>
      </c>
      <c r="DY226" s="80">
        <f t="shared" si="691"/>
        <v>0</v>
      </c>
      <c r="DZ226" s="80">
        <f t="shared" si="692"/>
        <v>1.0723811203027403E-4</v>
      </c>
      <c r="EA226" s="80">
        <f t="shared" si="693"/>
        <v>1.6834849478368228</v>
      </c>
      <c r="EB226" s="80"/>
      <c r="EC226" s="80">
        <f t="shared" si="694"/>
        <v>1.5006648991500275</v>
      </c>
      <c r="ED226" s="80">
        <f t="shared" si="695"/>
        <v>5.3568656514619652E-2</v>
      </c>
      <c r="EE226" s="80">
        <f t="shared" si="696"/>
        <v>0.21945743960926237</v>
      </c>
      <c r="EF226" s="80">
        <f t="shared" si="697"/>
        <v>0.11324019018350256</v>
      </c>
      <c r="EG226" s="80">
        <f t="shared" si="698"/>
        <v>2.3795594713656386E-3</v>
      </c>
      <c r="EH226" s="80">
        <f t="shared" si="699"/>
        <v>0.30866357023054553</v>
      </c>
      <c r="EI226" s="80">
        <f t="shared" si="700"/>
        <v>0.402750484152261</v>
      </c>
      <c r="EJ226" s="80">
        <f t="shared" si="701"/>
        <v>6.0746479850400702E-3</v>
      </c>
      <c r="EK226" s="80">
        <f t="shared" si="702"/>
        <v>0</v>
      </c>
      <c r="EL226" s="80">
        <f t="shared" si="703"/>
        <v>3.2171433609082213E-4</v>
      </c>
      <c r="EM226" s="80">
        <f t="shared" si="704"/>
        <v>2.607121161632715</v>
      </c>
      <c r="EN226" s="80">
        <f t="shared" si="705"/>
        <v>2.3013890141731994</v>
      </c>
      <c r="EO226" s="80"/>
      <c r="EP226" s="80">
        <f t="shared" si="706"/>
        <v>1.7268068564296029</v>
      </c>
      <c r="EQ226" s="80">
        <f t="shared" si="707"/>
        <v>6.1641158803381627E-2</v>
      </c>
      <c r="ER226" s="80">
        <f t="shared" si="708"/>
        <v>0.27319314357039715</v>
      </c>
      <c r="ES226" s="80">
        <f t="shared" si="709"/>
        <v>6.3511483493159382E-2</v>
      </c>
      <c r="ET226" s="80">
        <f t="shared" si="710"/>
        <v>0.33670462706355653</v>
      </c>
      <c r="EU226" s="80">
        <f t="shared" si="711"/>
        <v>0.26060972965119655</v>
      </c>
      <c r="EV226" s="80">
        <f t="shared" si="712"/>
        <v>5.4762920259726665E-3</v>
      </c>
      <c r="EW226" s="80">
        <f t="shared" si="713"/>
        <v>0.71035494960405532</v>
      </c>
      <c r="EX226" s="80">
        <f t="shared" si="714"/>
        <v>0.92688553968095067</v>
      </c>
      <c r="EY226" s="80">
        <f t="shared" si="715"/>
        <v>2.7960256275481158E-2</v>
      </c>
      <c r="EZ226" s="80">
        <f t="shared" si="716"/>
        <v>0</v>
      </c>
      <c r="FA226" s="80">
        <f t="shared" si="717"/>
        <v>4.9359322585429497E-4</v>
      </c>
      <c r="FB226" s="80">
        <f t="shared" si="718"/>
        <v>4.0569330027600525</v>
      </c>
      <c r="FC226" s="80">
        <f t="shared" si="719"/>
        <v>0.11386600552010137</v>
      </c>
      <c r="FD226" s="80">
        <f t="shared" si="720"/>
        <v>0.16840209898852976</v>
      </c>
      <c r="FE226" s="80">
        <f t="shared" si="721"/>
        <v>2.7960256275481158E-2</v>
      </c>
      <c r="FF226" s="80">
        <f t="shared" si="722"/>
        <v>3.5551227217678227E-2</v>
      </c>
      <c r="FG226" s="80">
        <f t="shared" si="723"/>
        <v>0.11882095817635946</v>
      </c>
      <c r="FH226" s="80">
        <f t="shared" si="724"/>
        <v>2.4679661292714749E-4</v>
      </c>
      <c r="FI226" s="184">
        <f t="shared" si="725"/>
        <v>0.77226655767398589</v>
      </c>
      <c r="FJ226" s="80">
        <f t="shared" si="726"/>
        <v>9.9349060790632993E-2</v>
      </c>
      <c r="FK226" s="80">
        <f t="shared" si="727"/>
        <v>1.0541948567470647</v>
      </c>
      <c r="FL226" s="80">
        <f t="shared" si="728"/>
        <v>0.77226655767398578</v>
      </c>
      <c r="FM226" s="80">
        <f t="shared" si="729"/>
        <v>2.4041053905600984</v>
      </c>
      <c r="FN226" s="80">
        <f t="shared" si="730"/>
        <v>-3.0894395281287781</v>
      </c>
      <c r="FO226" s="80">
        <f t="shared" si="731"/>
        <v>-3.0894395281287781</v>
      </c>
      <c r="FP226" s="80">
        <f t="shared" si="732"/>
        <v>0.42637389757363003</v>
      </c>
      <c r="FQ226" s="185">
        <f t="shared" ca="1" si="733"/>
        <v>1428.2264775906308</v>
      </c>
      <c r="FR226" s="185">
        <f t="shared" ca="1" si="734"/>
        <v>5.1149165623647761</v>
      </c>
      <c r="FS226" s="80">
        <f t="shared" ca="1" si="735"/>
        <v>0.14282264775906309</v>
      </c>
      <c r="FT226" s="184">
        <f t="shared" ca="1" si="736"/>
        <v>-0.88359135514210885</v>
      </c>
      <c r="FU226" s="184">
        <f t="shared" ca="1" si="737"/>
        <v>5.6714724616223773</v>
      </c>
      <c r="FV226" s="80">
        <f t="shared" si="738"/>
        <v>174.46289372091854</v>
      </c>
      <c r="FW226" s="80">
        <f t="shared" si="739"/>
        <v>3.6909983864043358E-2</v>
      </c>
      <c r="FX226" s="184">
        <f t="shared" si="740"/>
        <v>73.15971062396531</v>
      </c>
      <c r="FY226" s="184">
        <f t="shared" si="741"/>
        <v>313.38183511565319</v>
      </c>
      <c r="FZ226" s="184">
        <f t="shared" si="742"/>
        <v>1.6611494615586205E-3</v>
      </c>
      <c r="GA226" s="184">
        <f t="shared" si="743"/>
        <v>0.27269483924291427</v>
      </c>
      <c r="GB226" s="80">
        <f t="shared" si="744"/>
        <v>0.96032208798240448</v>
      </c>
      <c r="GC226" s="80">
        <f t="shared" si="745"/>
        <v>0.23951224104249666</v>
      </c>
      <c r="GD226" s="80">
        <f t="shared" si="746"/>
        <v>0.13574692081266651</v>
      </c>
      <c r="GE226" s="80">
        <f t="shared" si="747"/>
        <v>0.87484735770345901</v>
      </c>
      <c r="GF226" s="80">
        <f t="shared" si="748"/>
        <v>-1.7748683968308532E-2</v>
      </c>
      <c r="GG226" s="80">
        <f t="shared" si="749"/>
        <v>0.14674372413109518</v>
      </c>
      <c r="GH226" s="80">
        <f t="shared" si="750"/>
        <v>0.86425307918733352</v>
      </c>
      <c r="GI226" s="80">
        <f t="shared" si="751"/>
        <v>0.27746397886081364</v>
      </c>
      <c r="GJ226" s="80">
        <f t="shared" si="752"/>
        <v>-5.8224845752079032E-3</v>
      </c>
      <c r="GK226" s="80">
        <f t="shared" si="753"/>
        <v>1.4765017614214421E-2</v>
      </c>
      <c r="GL226" s="80">
        <f t="shared" si="754"/>
        <v>1.4765017614214421E-2</v>
      </c>
      <c r="GM226" s="80">
        <f t="shared" si="755"/>
        <v>0.13197870651688076</v>
      </c>
      <c r="GN226" s="80">
        <f t="shared" si="756"/>
        <v>2.4912894403381097E-2</v>
      </c>
      <c r="GO226" s="80">
        <f t="shared" si="757"/>
        <v>0.68544205520067425</v>
      </c>
      <c r="GP226" s="80">
        <f t="shared" si="758"/>
        <v>0.92688553968095067</v>
      </c>
      <c r="GQ226" s="80">
        <f t="shared" si="759"/>
        <v>2.7960256275481158E-2</v>
      </c>
      <c r="GR226" s="80">
        <f t="shared" si="760"/>
        <v>441.16380748915475</v>
      </c>
      <c r="GS226" s="80">
        <f t="shared" si="761"/>
        <v>11.669489858099293</v>
      </c>
      <c r="GT226" s="80">
        <f t="shared" si="762"/>
        <v>2.4150194053659817</v>
      </c>
      <c r="GU226" s="80">
        <f t="shared" si="763"/>
        <v>9.931767304567598E-6</v>
      </c>
      <c r="GV226" s="80">
        <f t="shared" si="764"/>
        <v>2051.2489395040557</v>
      </c>
      <c r="GW226" s="80">
        <f t="shared" si="765"/>
        <v>-8.689163134536125E-3</v>
      </c>
      <c r="GX226" s="184">
        <f t="shared" ca="1" si="766"/>
        <v>24.55428811345071</v>
      </c>
      <c r="GY226" s="81" t="e">
        <f>#REF!</f>
        <v>#REF!</v>
      </c>
      <c r="GZ226" s="81" t="e">
        <f>#REF!</f>
        <v>#REF!</v>
      </c>
      <c r="HA226" s="81">
        <f t="shared" si="767"/>
        <v>5.52</v>
      </c>
      <c r="HB226" s="81">
        <f t="shared" si="768"/>
        <v>4.8858476199999856</v>
      </c>
      <c r="HC226" s="81" t="e">
        <f t="shared" si="769"/>
        <v>#REF!</v>
      </c>
      <c r="HD226" s="80">
        <f t="shared" si="770"/>
        <v>441.16380748915475</v>
      </c>
      <c r="HE226" s="80">
        <f t="shared" si="771"/>
        <v>11.669489858099293</v>
      </c>
      <c r="HF226" s="81">
        <f t="shared" si="772"/>
        <v>0.35659761134127166</v>
      </c>
      <c r="HG226" s="81"/>
      <c r="HH226" s="82">
        <f t="shared" si="773"/>
        <v>0.15222001615706784</v>
      </c>
      <c r="HI226" s="82">
        <f t="shared" si="774"/>
        <v>0.71035494960405532</v>
      </c>
      <c r="HJ226" s="82">
        <f t="shared" si="775"/>
        <v>2.7960256275481158E-2</v>
      </c>
      <c r="HK226" s="82">
        <f t="shared" si="776"/>
        <v>0</v>
      </c>
      <c r="HL226" s="82">
        <f t="shared" si="777"/>
        <v>8.5905749244620216E-2</v>
      </c>
      <c r="HM226" s="82">
        <f t="shared" si="778"/>
        <v>0</v>
      </c>
      <c r="HN226" s="82">
        <f t="shared" si="779"/>
        <v>0</v>
      </c>
      <c r="HO226" s="82">
        <f t="shared" si="780"/>
        <v>6.3511483493159382E-2</v>
      </c>
      <c r="HP226" s="82">
        <f t="shared" si="781"/>
        <v>0.18728739432577693</v>
      </c>
      <c r="HQ226" s="82">
        <f t="shared" si="782"/>
        <v>0.17647163690027939</v>
      </c>
      <c r="HR226" s="82">
        <f t="shared" si="783"/>
        <v>0.53833422893965832</v>
      </c>
      <c r="HS226" s="82">
        <f t="shared" si="784"/>
        <v>0.11535816717089521</v>
      </c>
      <c r="HT226" s="82">
        <f t="shared" si="785"/>
        <v>3.7185767743070475E-2</v>
      </c>
      <c r="HU226" s="82">
        <f t="shared" si="786"/>
        <v>7.9684363004976898E-3</v>
      </c>
      <c r="HV226" s="82">
        <f t="shared" si="787"/>
        <v>2.7960256275481158E-2</v>
      </c>
      <c r="HW226" s="82"/>
      <c r="HX226" s="186">
        <f t="shared" si="788"/>
        <v>-8.8048664256023322E-7</v>
      </c>
      <c r="HY226" s="186">
        <f t="shared" si="789"/>
        <v>1.7616622589196748E-12</v>
      </c>
      <c r="HZ226" s="186">
        <f t="shared" si="790"/>
        <v>2.6448650787822664E-5</v>
      </c>
      <c r="IA226" s="186">
        <f t="shared" si="791"/>
        <v>7.2917263122263545E-9</v>
      </c>
      <c r="IB226" s="82">
        <f t="shared" si="792"/>
        <v>2.4150194053659817</v>
      </c>
      <c r="IC226" s="82" t="e">
        <f t="shared" ca="1" si="793"/>
        <v>#REF!</v>
      </c>
      <c r="ID226" s="82" t="e">
        <f ca="1">ID$8+ID$9*IE226+ID$10*#REF!+ID$11*EW226/(EW226+EU226)</f>
        <v>#REF!</v>
      </c>
      <c r="IE226" s="82" t="e">
        <f t="shared" ca="1" si="794"/>
        <v>#REF!</v>
      </c>
      <c r="IF226" s="82" t="e">
        <f ca="1">IF$8+IF$9*IE226+IF$10*#REF!+IF$11*(EW226/(EW226+EU226))</f>
        <v>#REF!</v>
      </c>
      <c r="IG226" s="82" t="e">
        <f t="shared" ca="1" si="795"/>
        <v>#REF!</v>
      </c>
      <c r="IH226" s="184">
        <f t="shared" si="796"/>
        <v>3.6909983864043358E-2</v>
      </c>
      <c r="II226" s="187">
        <f t="shared" si="797"/>
        <v>-25</v>
      </c>
      <c r="IJ226" s="187"/>
      <c r="IK226" s="82">
        <f t="shared" si="798"/>
        <v>2.0669081269521414</v>
      </c>
      <c r="IL226" s="187">
        <f t="shared" si="799"/>
        <v>2051.2489395040557</v>
      </c>
      <c r="IM226" s="186">
        <f t="shared" si="800"/>
        <v>1.1432643593909867E-5</v>
      </c>
    </row>
    <row r="227" spans="1:247" ht="14" x14ac:dyDescent="0.2">
      <c r="A227" s="189" t="s">
        <v>234</v>
      </c>
      <c r="F227" s="193">
        <v>50.3</v>
      </c>
      <c r="G227" s="193">
        <v>1.46</v>
      </c>
      <c r="H227" s="193">
        <v>16.5</v>
      </c>
      <c r="I227" s="193">
        <v>10.84</v>
      </c>
      <c r="J227" s="193">
        <v>0.14000000000000001</v>
      </c>
      <c r="K227" s="193">
        <v>4.5199999999999996</v>
      </c>
      <c r="L227" s="193">
        <v>9.8000000000000007</v>
      </c>
      <c r="M227" s="193">
        <v>3.5</v>
      </c>
      <c r="N227" s="193">
        <v>2.02</v>
      </c>
      <c r="O227" s="198">
        <v>0.31</v>
      </c>
      <c r="P227" s="198">
        <v>0.41</v>
      </c>
      <c r="Q227" s="194">
        <v>1.5</v>
      </c>
      <c r="R227" s="176">
        <f t="shared" ca="1" si="606"/>
        <v>11.090250289238474</v>
      </c>
      <c r="T227" s="4">
        <v>44.084000000000003</v>
      </c>
      <c r="U227" s="4">
        <v>1.8049999999999999</v>
      </c>
      <c r="V227" s="4">
        <v>8.2231000000000005</v>
      </c>
      <c r="W227" s="4">
        <v>10.501799999999999</v>
      </c>
      <c r="X227" s="4">
        <v>0.16900000000000001</v>
      </c>
      <c r="Y227" s="4">
        <v>9.8844999999999992</v>
      </c>
      <c r="Z227" s="4">
        <v>23.580500000000001</v>
      </c>
      <c r="AA227" s="4">
        <v>0.46739999999999998</v>
      </c>
      <c r="AB227" s="4">
        <v>0</v>
      </c>
      <c r="AC227" s="4">
        <v>1.6199999999999999E-2</v>
      </c>
      <c r="AE227" s="177">
        <f t="shared" ca="1" si="607"/>
        <v>1367.4968853194071</v>
      </c>
      <c r="AF227" s="178">
        <f t="shared" ca="1" si="608"/>
        <v>1094.3468853194072</v>
      </c>
      <c r="AG227" s="178">
        <f t="shared" ca="1" si="609"/>
        <v>5.9483539927114766</v>
      </c>
      <c r="AH227" s="175"/>
      <c r="AI227" s="179">
        <f t="shared" ca="1" si="610"/>
        <v>1441.2081060564628</v>
      </c>
      <c r="AJ227" s="179">
        <f t="shared" ca="1" si="611"/>
        <v>6.8127679968151806</v>
      </c>
      <c r="AK227" s="179"/>
      <c r="AL227" s="179">
        <f t="shared" si="612"/>
        <v>1413.4689512268612</v>
      </c>
      <c r="AM227" s="179">
        <f t="shared" si="613"/>
        <v>5.0287843266936783</v>
      </c>
      <c r="AN227" s="180"/>
      <c r="AO227" s="179">
        <f t="shared" ca="1" si="614"/>
        <v>1354.7456724922495</v>
      </c>
      <c r="AP227" s="179">
        <f t="shared" ca="1" si="615"/>
        <v>1081.5956724922494</v>
      </c>
      <c r="AQ227" s="179">
        <f t="shared" ca="1" si="616"/>
        <v>3.3991557401665471</v>
      </c>
      <c r="AR227" s="179"/>
      <c r="AS227" s="179">
        <f t="shared" ca="1" si="617"/>
        <v>1417.5841377025715</v>
      </c>
      <c r="AT227" s="179">
        <f t="shared" ca="1" si="618"/>
        <v>1144.4341377025717</v>
      </c>
      <c r="AU227" s="181">
        <f t="shared" ca="1" si="619"/>
        <v>5.880073130395175</v>
      </c>
      <c r="AV227" s="80"/>
      <c r="AW227" s="181">
        <f t="shared" si="620"/>
        <v>1426.3659012427795</v>
      </c>
      <c r="AX227" s="181">
        <f t="shared" si="621"/>
        <v>1153.2159012427796</v>
      </c>
      <c r="AY227" s="181">
        <f t="shared" ca="1" si="622"/>
        <v>1441.2081060564628</v>
      </c>
      <c r="AZ227" s="181">
        <f t="shared" ca="1" si="623"/>
        <v>1168.0581060564627</v>
      </c>
      <c r="BA227" s="181">
        <f t="shared" ca="1" si="624"/>
        <v>6.8127679968151806</v>
      </c>
      <c r="BB227" s="181"/>
      <c r="BC227" s="181">
        <f t="shared" si="625"/>
        <v>1413.4689512268612</v>
      </c>
      <c r="BD227" s="181">
        <f t="shared" si="626"/>
        <v>5.0287843266936783</v>
      </c>
      <c r="BE227" s="181">
        <f t="shared" si="627"/>
        <v>1140.3189512268614</v>
      </c>
      <c r="BF227" s="181"/>
      <c r="BG227" s="181">
        <f t="shared" ca="1" si="628"/>
        <v>6.9290137244351708</v>
      </c>
      <c r="BH227" s="181">
        <f t="shared" ca="1" si="629"/>
        <v>10.947634746253764</v>
      </c>
      <c r="BI227" s="181">
        <f t="shared" ca="1" si="630"/>
        <v>1097.4444032264887</v>
      </c>
      <c r="BJ227" s="181">
        <f t="shared" ca="1" si="631"/>
        <v>1152.5790294354279</v>
      </c>
      <c r="BK227" s="181">
        <f t="shared" ca="1" si="632"/>
        <v>1152.5790294354279</v>
      </c>
      <c r="BL227" s="181"/>
      <c r="BM227" s="181">
        <f t="shared" si="633"/>
        <v>1160.0009371657384</v>
      </c>
      <c r="BN227" s="180"/>
      <c r="BO227" s="182">
        <f t="shared" ca="1" si="634"/>
        <v>0.91532328712727407</v>
      </c>
      <c r="BP227" s="182">
        <f t="shared" ca="1" si="635"/>
        <v>0.73014251585131529</v>
      </c>
      <c r="BQ227" s="182">
        <f t="shared" ca="1" si="636"/>
        <v>8.9723754609337014E-2</v>
      </c>
      <c r="BR227" s="182">
        <f t="shared" ca="1" si="637"/>
        <v>1.0451029495746288E-2</v>
      </c>
      <c r="BS227" s="182">
        <f t="shared" ca="1" si="638"/>
        <v>1.6105855587926231E-2</v>
      </c>
      <c r="BT227" s="182">
        <f t="shared" ca="1" si="639"/>
        <v>5.4608580364519266E-2</v>
      </c>
      <c r="BU227" s="182">
        <f t="shared" si="640"/>
        <v>8.6940973246937558E-2</v>
      </c>
      <c r="BV227" s="181">
        <f t="shared" ca="1" si="641"/>
        <v>0.9879727091557815</v>
      </c>
      <c r="BW227" s="180"/>
      <c r="BX227" s="182">
        <f t="shared" si="642"/>
        <v>0.80867068925460472</v>
      </c>
      <c r="BY227" s="182">
        <f t="shared" si="643"/>
        <v>5.1381816749040798E-2</v>
      </c>
      <c r="BZ227" s="182">
        <f t="shared" si="644"/>
        <v>4.8939112706818444E-2</v>
      </c>
      <c r="CA227" s="182">
        <f t="shared" si="645"/>
        <v>3.5120546688555354E-2</v>
      </c>
      <c r="CB227" s="182">
        <f t="shared" si="646"/>
        <v>0.1212972953141854</v>
      </c>
      <c r="CC227" s="182">
        <f t="shared" si="647"/>
        <v>2.4817783836870446E-4</v>
      </c>
      <c r="CD227" s="182">
        <f t="shared" si="648"/>
        <v>1.0656576385515732</v>
      </c>
      <c r="CE227" s="182">
        <f t="shared" si="649"/>
        <v>0.44301475398789597</v>
      </c>
      <c r="CF227" s="180"/>
      <c r="CG227" s="181">
        <f t="shared" ca="1" si="650"/>
        <v>6.1861290903520967</v>
      </c>
      <c r="CH227" s="181">
        <f t="shared" ca="1" si="651"/>
        <v>4.1384419301833155</v>
      </c>
      <c r="CI227" s="181">
        <f t="shared" ca="1" si="652"/>
        <v>13.035051702895128</v>
      </c>
      <c r="CJ227" s="181" t="e">
        <f t="shared" ca="1" si="653"/>
        <v>#NUM!</v>
      </c>
      <c r="CK227" s="183">
        <f t="shared" ca="1" si="654"/>
        <v>0.27260011768814074</v>
      </c>
      <c r="CL227" s="79"/>
      <c r="CM227" s="181">
        <f t="shared" si="655"/>
        <v>-1.0709533985639155</v>
      </c>
      <c r="CN227" s="181">
        <f t="shared" si="656"/>
        <v>-1.7441089880232261</v>
      </c>
      <c r="CO227" s="181" t="e">
        <f t="shared" ca="1" si="657"/>
        <v>#NUM!</v>
      </c>
      <c r="CP227" s="184"/>
      <c r="CQ227" s="80">
        <f t="shared" si="658"/>
        <v>0.83715712756909877</v>
      </c>
      <c r="CR227" s="80">
        <f t="shared" si="659"/>
        <v>1.8277690701412639E-2</v>
      </c>
      <c r="CS227" s="80">
        <f t="shared" si="660"/>
        <v>0.32365316150292761</v>
      </c>
      <c r="CT227" s="80">
        <f t="shared" si="661"/>
        <v>0.150877427400677</v>
      </c>
      <c r="CU227" s="80">
        <f t="shared" si="662"/>
        <v>1.9735682819383262E-3</v>
      </c>
      <c r="CV227" s="80">
        <f t="shared" si="663"/>
        <v>0.11214656464306626</v>
      </c>
      <c r="CW227" s="80">
        <f t="shared" si="664"/>
        <v>0.17475845884438296</v>
      </c>
      <c r="CX227" s="80">
        <f t="shared" si="665"/>
        <v>0.11294166240446345</v>
      </c>
      <c r="CY227" s="80">
        <f t="shared" si="666"/>
        <v>4.2889294662193725E-2</v>
      </c>
      <c r="CZ227" s="80">
        <f t="shared" si="667"/>
        <v>4.0789956723171726E-3</v>
      </c>
      <c r="DA227" s="80">
        <f t="shared" si="668"/>
        <v>5.7772110161550538E-3</v>
      </c>
      <c r="DB227" s="80">
        <f t="shared" si="669"/>
        <v>1.7845311626986329</v>
      </c>
      <c r="DC227" s="80"/>
      <c r="DD227" s="80">
        <f t="shared" si="670"/>
        <v>0.46911880558203273</v>
      </c>
      <c r="DE227" s="80">
        <f t="shared" si="671"/>
        <v>1.024229281251242E-2</v>
      </c>
      <c r="DF227" s="80">
        <f t="shared" si="672"/>
        <v>0.18136593423983</v>
      </c>
      <c r="DG227" s="80">
        <f t="shared" si="673"/>
        <v>8.4547376114471814E-2</v>
      </c>
      <c r="DH227" s="80">
        <f t="shared" si="674"/>
        <v>1.1059309712214969E-3</v>
      </c>
      <c r="DI227" s="80">
        <f t="shared" si="675"/>
        <v>6.2843713232485193E-2</v>
      </c>
      <c r="DJ227" s="80">
        <f t="shared" si="676"/>
        <v>9.7929620113838114E-2</v>
      </c>
      <c r="DK227" s="80">
        <f t="shared" si="677"/>
        <v>6.3289263177488564E-2</v>
      </c>
      <c r="DL227" s="80">
        <f t="shared" si="678"/>
        <v>2.4033928663557198E-2</v>
      </c>
      <c r="DM227" s="80">
        <f t="shared" si="679"/>
        <v>2.2857519989445112E-3</v>
      </c>
      <c r="DN227" s="80">
        <f t="shared" si="680"/>
        <v>3.2373830936180152E-3</v>
      </c>
      <c r="DO227" s="80">
        <f t="shared" si="681"/>
        <v>1</v>
      </c>
      <c r="DP227" s="80">
        <f t="shared" si="682"/>
        <v>42.637389757363003</v>
      </c>
      <c r="DQ227" s="80">
        <f t="shared" si="683"/>
        <v>0.73370248134704086</v>
      </c>
      <c r="DR227" s="80">
        <f t="shared" si="684"/>
        <v>2.2596734052088913E-2</v>
      </c>
      <c r="DS227" s="80">
        <f t="shared" si="685"/>
        <v>8.0649464010749211E-2</v>
      </c>
      <c r="DT227" s="80">
        <f t="shared" si="686"/>
        <v>0.14617016301443078</v>
      </c>
      <c r="DU227" s="80">
        <f t="shared" si="687"/>
        <v>2.382378854625551E-3</v>
      </c>
      <c r="DV227" s="80">
        <f t="shared" si="688"/>
        <v>0.24524617659610362</v>
      </c>
      <c r="DW227" s="80">
        <f t="shared" si="689"/>
        <v>0.42049916722244618</v>
      </c>
      <c r="DX227" s="80">
        <f t="shared" si="690"/>
        <v>7.5412761439780304E-3</v>
      </c>
      <c r="DY227" s="80">
        <f t="shared" si="691"/>
        <v>0</v>
      </c>
      <c r="DZ227" s="80">
        <f t="shared" si="692"/>
        <v>1.0658020950248094E-4</v>
      </c>
      <c r="EA227" s="80">
        <f t="shared" si="693"/>
        <v>1.6588944214509656</v>
      </c>
      <c r="EB227" s="80"/>
      <c r="EC227" s="80">
        <f t="shared" si="694"/>
        <v>1.4674049626940817</v>
      </c>
      <c r="ED227" s="80">
        <f t="shared" si="695"/>
        <v>4.5193468104177827E-2</v>
      </c>
      <c r="EE227" s="80">
        <f t="shared" si="696"/>
        <v>0.24194839203224763</v>
      </c>
      <c r="EF227" s="80">
        <f t="shared" si="697"/>
        <v>0.14617016301443078</v>
      </c>
      <c r="EG227" s="80">
        <f t="shared" si="698"/>
        <v>2.382378854625551E-3</v>
      </c>
      <c r="EH227" s="80">
        <f t="shared" si="699"/>
        <v>0.24524617659610362</v>
      </c>
      <c r="EI227" s="80">
        <f t="shared" si="700"/>
        <v>0.42049916722244618</v>
      </c>
      <c r="EJ227" s="80">
        <f t="shared" si="701"/>
        <v>7.5412761439780304E-3</v>
      </c>
      <c r="EK227" s="80">
        <f t="shared" si="702"/>
        <v>0</v>
      </c>
      <c r="EL227" s="80">
        <f t="shared" si="703"/>
        <v>3.1974062850744281E-4</v>
      </c>
      <c r="EM227" s="80">
        <f t="shared" si="704"/>
        <v>2.5767057252905992</v>
      </c>
      <c r="EN227" s="80">
        <f t="shared" si="705"/>
        <v>2.3285546118477787</v>
      </c>
      <c r="EO227" s="80"/>
      <c r="EP227" s="80">
        <f t="shared" si="706"/>
        <v>1.7084662966648108</v>
      </c>
      <c r="EQ227" s="80">
        <f t="shared" si="707"/>
        <v>5.2617729289689386E-2</v>
      </c>
      <c r="ER227" s="80">
        <f t="shared" si="708"/>
        <v>0.29153370333518924</v>
      </c>
      <c r="ES227" s="80">
        <f t="shared" si="709"/>
        <v>8.4059659395373798E-2</v>
      </c>
      <c r="ET227" s="80">
        <f t="shared" si="710"/>
        <v>0.37559336273056304</v>
      </c>
      <c r="EU227" s="80">
        <f t="shared" si="711"/>
        <v>0.34036520720179442</v>
      </c>
      <c r="EV227" s="80">
        <f t="shared" si="712"/>
        <v>5.5474992691069555E-3</v>
      </c>
      <c r="EW227" s="80">
        <f t="shared" si="713"/>
        <v>0.5710691155508919</v>
      </c>
      <c r="EX227" s="80">
        <f t="shared" si="714"/>
        <v>0.97915527511397737</v>
      </c>
      <c r="EY227" s="80">
        <f t="shared" si="715"/>
        <v>3.5120546688555354E-2</v>
      </c>
      <c r="EZ227" s="80">
        <f t="shared" si="716"/>
        <v>0</v>
      </c>
      <c r="FA227" s="80">
        <f t="shared" si="717"/>
        <v>4.9635567673740892E-4</v>
      </c>
      <c r="FB227" s="80">
        <f t="shared" si="718"/>
        <v>4.0684313881861263</v>
      </c>
      <c r="FC227" s="80">
        <f t="shared" si="719"/>
        <v>0.13686277637225461</v>
      </c>
      <c r="FD227" s="80">
        <f t="shared" si="720"/>
        <v>0.20184109792733373</v>
      </c>
      <c r="FE227" s="80">
        <f t="shared" si="721"/>
        <v>3.5120546688555354E-2</v>
      </c>
      <c r="FF227" s="80">
        <f t="shared" si="722"/>
        <v>4.8939112706818444E-2</v>
      </c>
      <c r="FG227" s="80">
        <f t="shared" si="723"/>
        <v>0.1212972953141854</v>
      </c>
      <c r="FH227" s="80">
        <f t="shared" si="724"/>
        <v>2.4817783836870446E-4</v>
      </c>
      <c r="FI227" s="184">
        <f t="shared" si="725"/>
        <v>0.80867068925460472</v>
      </c>
      <c r="FJ227" s="80">
        <f t="shared" si="726"/>
        <v>5.1381816749040798E-2</v>
      </c>
      <c r="FK227" s="80">
        <f t="shared" si="727"/>
        <v>1.0656576385515735</v>
      </c>
      <c r="FL227" s="80">
        <f t="shared" si="728"/>
        <v>0.80867068925460484</v>
      </c>
      <c r="FM227" s="80">
        <f t="shared" si="729"/>
        <v>2.6321076423953449</v>
      </c>
      <c r="FN227" s="80">
        <f t="shared" si="730"/>
        <v>-2.9074992790734187</v>
      </c>
      <c r="FO227" s="80">
        <f t="shared" si="731"/>
        <v>-2.9074992790734191</v>
      </c>
      <c r="FP227" s="80">
        <f t="shared" si="732"/>
        <v>0.42637389757363003</v>
      </c>
      <c r="FQ227" s="185">
        <f t="shared" ca="1" si="733"/>
        <v>1441.2081060564628</v>
      </c>
      <c r="FR227" s="185">
        <f t="shared" ca="1" si="734"/>
        <v>6.8127679968151806</v>
      </c>
      <c r="FS227" s="80">
        <f t="shared" ca="1" si="735"/>
        <v>0.14412081060564627</v>
      </c>
      <c r="FT227" s="184">
        <f t="shared" ca="1" si="736"/>
        <v>-2.1520489868460282</v>
      </c>
      <c r="FU227" s="184">
        <f t="shared" ca="1" si="737"/>
        <v>5.6651423918574073</v>
      </c>
      <c r="FV227" s="80">
        <f t="shared" si="738"/>
        <v>176.37148545107851</v>
      </c>
      <c r="FW227" s="80">
        <f t="shared" si="739"/>
        <v>-1.1340639568592388E-2</v>
      </c>
      <c r="FX227" s="184">
        <f t="shared" si="740"/>
        <v>62.656090657872781</v>
      </c>
      <c r="FY227" s="184">
        <f t="shared" si="741"/>
        <v>314.81789657111273</v>
      </c>
      <c r="FZ227" s="184">
        <f t="shared" si="742"/>
        <v>1.6611494615586205E-3</v>
      </c>
      <c r="GA227" s="184">
        <f t="shared" si="743"/>
        <v>0.44301475398789597</v>
      </c>
      <c r="GB227" s="80">
        <f t="shared" si="744"/>
        <v>1.0198233210716396</v>
      </c>
      <c r="GC227" s="80">
        <f t="shared" si="745"/>
        <v>0.27403652073405521</v>
      </c>
      <c r="GD227" s="80">
        <f t="shared" si="746"/>
        <v>0.13924081424494375</v>
      </c>
      <c r="GE227" s="80">
        <f t="shared" si="747"/>
        <v>0.86332261131493682</v>
      </c>
      <c r="GF227" s="80">
        <f t="shared" si="748"/>
        <v>-8.8751064934505131E-2</v>
      </c>
      <c r="GG227" s="80">
        <f t="shared" si="749"/>
        <v>0.20350243082953981</v>
      </c>
      <c r="GH227" s="80">
        <f t="shared" si="750"/>
        <v>0.86075918575505628</v>
      </c>
      <c r="GI227" s="80">
        <f t="shared" si="751"/>
        <v>0.26595545376440027</v>
      </c>
      <c r="GJ227" s="80">
        <f t="shared" si="752"/>
        <v>4.0340940251931056E-3</v>
      </c>
      <c r="GK227" s="80">
        <f t="shared" si="753"/>
        <v>-1.1851895062725172E-2</v>
      </c>
      <c r="GL227" s="80">
        <f t="shared" si="754"/>
        <v>-1.1851895062725172E-2</v>
      </c>
      <c r="GM227" s="80">
        <f t="shared" si="755"/>
        <v>0.21535432589226497</v>
      </c>
      <c r="GN227" s="80">
        <f t="shared" si="756"/>
        <v>-7.9714260089144718E-3</v>
      </c>
      <c r="GO227" s="80">
        <f t="shared" si="757"/>
        <v>0.57904054155980633</v>
      </c>
      <c r="GP227" s="80">
        <f t="shared" si="758"/>
        <v>0.95933195404233773</v>
      </c>
      <c r="GQ227" s="80">
        <f t="shared" si="759"/>
        <v>3.5120546688555354E-2</v>
      </c>
      <c r="GR227" s="80">
        <f t="shared" si="760"/>
        <v>442.21775289970111</v>
      </c>
      <c r="GS227" s="80">
        <f t="shared" si="761"/>
        <v>11.698238703800392</v>
      </c>
      <c r="GT227" s="80">
        <f t="shared" si="762"/>
        <v>2.4635170263959978</v>
      </c>
      <c r="GU227" s="80">
        <f t="shared" si="763"/>
        <v>1.0131213771053539E-5</v>
      </c>
      <c r="GV227" s="80">
        <f t="shared" si="764"/>
        <v>2087.5587084344702</v>
      </c>
      <c r="GW227" s="80">
        <f t="shared" si="765"/>
        <v>-8.8854260233332989E-3</v>
      </c>
      <c r="GX227" s="184">
        <f t="shared" ca="1" si="766"/>
        <v>26.009676702895135</v>
      </c>
      <c r="GY227" s="81" t="e">
        <f>#REF!</f>
        <v>#REF!</v>
      </c>
      <c r="GZ227" s="81" t="e">
        <f>#REF!</f>
        <v>#REF!</v>
      </c>
      <c r="HA227" s="81">
        <f t="shared" si="767"/>
        <v>5.52</v>
      </c>
      <c r="HB227" s="81">
        <f t="shared" si="768"/>
        <v>4.8858476199999856</v>
      </c>
      <c r="HC227" s="81" t="e">
        <f t="shared" si="769"/>
        <v>#REF!</v>
      </c>
      <c r="HD227" s="80">
        <f t="shared" si="770"/>
        <v>442.21775289970111</v>
      </c>
      <c r="HE227" s="80">
        <f t="shared" si="771"/>
        <v>11.698238703800392</v>
      </c>
      <c r="HF227" s="81">
        <f t="shared" si="772"/>
        <v>-1.4995936241540164</v>
      </c>
      <c r="HG227" s="81"/>
      <c r="HH227" s="82">
        <f t="shared" si="773"/>
        <v>0.20904993009864675</v>
      </c>
      <c r="HI227" s="82">
        <f t="shared" si="774"/>
        <v>0.5710691155508919</v>
      </c>
      <c r="HJ227" s="82">
        <f t="shared" si="775"/>
        <v>3.5120546688555354E-2</v>
      </c>
      <c r="HK227" s="82">
        <f t="shared" si="776"/>
        <v>0</v>
      </c>
      <c r="HL227" s="82">
        <f t="shared" si="777"/>
        <v>0.10174222968369925</v>
      </c>
      <c r="HM227" s="82">
        <f t="shared" si="778"/>
        <v>0</v>
      </c>
      <c r="HN227" s="82">
        <f t="shared" si="779"/>
        <v>0</v>
      </c>
      <c r="HO227" s="82">
        <f t="shared" si="780"/>
        <v>8.4059659395373798E-2</v>
      </c>
      <c r="HP227" s="82">
        <f t="shared" si="781"/>
        <v>0.18979147365148996</v>
      </c>
      <c r="HQ227" s="82">
        <f t="shared" si="782"/>
        <v>0.26797183233052424</v>
      </c>
      <c r="HR227" s="82">
        <f t="shared" si="783"/>
        <v>0.50335835923923122</v>
      </c>
      <c r="HS227" s="82">
        <f t="shared" si="784"/>
        <v>0.18426321253955696</v>
      </c>
      <c r="HT227" s="82">
        <f t="shared" si="785"/>
        <v>-1.0450303676084027E-2</v>
      </c>
      <c r="HU227" s="82">
        <f t="shared" si="786"/>
        <v>-3.8255181264487577E-3</v>
      </c>
      <c r="HV227" s="82">
        <f t="shared" si="787"/>
        <v>3.5120546688555354E-2</v>
      </c>
      <c r="HW227" s="82"/>
      <c r="HX227" s="186">
        <f t="shared" si="788"/>
        <v>-8.9458437313876468E-7</v>
      </c>
      <c r="HY227" s="186">
        <f t="shared" si="789"/>
        <v>1.8354546307537311E-12</v>
      </c>
      <c r="HZ227" s="186">
        <f t="shared" si="790"/>
        <v>2.6704243818003429E-5</v>
      </c>
      <c r="IA227" s="186">
        <f t="shared" si="791"/>
        <v>7.2486387508006396E-9</v>
      </c>
      <c r="IB227" s="82">
        <f t="shared" si="792"/>
        <v>2.4635170263959978</v>
      </c>
      <c r="IC227" s="82" t="e">
        <f t="shared" ca="1" si="793"/>
        <v>#REF!</v>
      </c>
      <c r="ID227" s="82" t="e">
        <f ca="1">ID$8+ID$9*IE227+ID$10*#REF!+ID$11*EW227/(EW227+EU227)</f>
        <v>#REF!</v>
      </c>
      <c r="IE227" s="82" t="e">
        <f t="shared" ca="1" si="794"/>
        <v>#REF!</v>
      </c>
      <c r="IF227" s="82" t="e">
        <f ca="1">IF$8+IF$9*IE227+IF$10*#REF!+IF$11*(EW227/(EW227+EU227))</f>
        <v>#REF!</v>
      </c>
      <c r="IG227" s="82" t="e">
        <f t="shared" ca="1" si="795"/>
        <v>#REF!</v>
      </c>
      <c r="IH227" s="184">
        <f t="shared" si="796"/>
        <v>-1.1340639568592388E-2</v>
      </c>
      <c r="II227" s="187">
        <f t="shared" si="797"/>
        <v>-25</v>
      </c>
      <c r="IJ227" s="187"/>
      <c r="IK227" s="82">
        <f t="shared" si="798"/>
        <v>2.0685183497998598</v>
      </c>
      <c r="IL227" s="187">
        <f t="shared" si="799"/>
        <v>2087.5587084344702</v>
      </c>
      <c r="IM227" s="186">
        <f t="shared" si="800"/>
        <v>1.1166714971928612E-5</v>
      </c>
    </row>
    <row r="228" spans="1:247" ht="14" x14ac:dyDescent="0.2">
      <c r="A228" s="189" t="s">
        <v>234</v>
      </c>
      <c r="F228" s="193">
        <v>50.3</v>
      </c>
      <c r="G228" s="193">
        <v>1.46</v>
      </c>
      <c r="H228" s="193">
        <v>16.5</v>
      </c>
      <c r="I228" s="193">
        <v>10.84</v>
      </c>
      <c r="J228" s="193">
        <v>0.14000000000000001</v>
      </c>
      <c r="K228" s="193">
        <v>4.5199999999999996</v>
      </c>
      <c r="L228" s="193">
        <v>9.8000000000000007</v>
      </c>
      <c r="M228" s="193">
        <v>3.5</v>
      </c>
      <c r="N228" s="193">
        <v>2.02</v>
      </c>
      <c r="O228" s="198">
        <v>0.31</v>
      </c>
      <c r="P228" s="198">
        <v>0.41</v>
      </c>
      <c r="Q228" s="194">
        <v>1.5</v>
      </c>
      <c r="R228" s="176">
        <f t="shared" ca="1" si="606"/>
        <v>10.570112981695591</v>
      </c>
      <c r="T228" s="4">
        <v>44.763800000000003</v>
      </c>
      <c r="U228" s="4">
        <v>1.6138999999999999</v>
      </c>
      <c r="V228" s="4">
        <v>7.6891999999999996</v>
      </c>
      <c r="W228" s="4">
        <v>10.3141</v>
      </c>
      <c r="X228" s="4">
        <v>0.15140000000000001</v>
      </c>
      <c r="Y228" s="4">
        <v>9.8528000000000002</v>
      </c>
      <c r="Z228" s="4">
        <v>23.529299999999999</v>
      </c>
      <c r="AA228" s="4">
        <v>0.43559999999999999</v>
      </c>
      <c r="AB228" s="4">
        <v>0</v>
      </c>
      <c r="AC228" s="4">
        <v>0</v>
      </c>
      <c r="AE228" s="177">
        <f t="shared" ca="1" si="607"/>
        <v>1356.7022745453926</v>
      </c>
      <c r="AF228" s="178">
        <f t="shared" ca="1" si="608"/>
        <v>1083.5522745453927</v>
      </c>
      <c r="AG228" s="178">
        <f t="shared" ca="1" si="609"/>
        <v>5.4168199229183216</v>
      </c>
      <c r="AH228" s="175"/>
      <c r="AI228" s="179">
        <f t="shared" ca="1" si="610"/>
        <v>1436.1847142947222</v>
      </c>
      <c r="AJ228" s="179">
        <f t="shared" ca="1" si="611"/>
        <v>6.2527051901894559</v>
      </c>
      <c r="AK228" s="179"/>
      <c r="AL228" s="179">
        <f t="shared" si="612"/>
        <v>1409.6265076585867</v>
      </c>
      <c r="AM228" s="179">
        <f t="shared" si="613"/>
        <v>4.6249910091458979</v>
      </c>
      <c r="AN228" s="180"/>
      <c r="AO228" s="179">
        <f t="shared" ca="1" si="614"/>
        <v>1342.7930682504975</v>
      </c>
      <c r="AP228" s="179">
        <f t="shared" ca="1" si="615"/>
        <v>1069.6430682504974</v>
      </c>
      <c r="AQ228" s="179">
        <f t="shared" ca="1" si="616"/>
        <v>2.5890443377555279</v>
      </c>
      <c r="AR228" s="179"/>
      <c r="AS228" s="179">
        <f t="shared" ca="1" si="617"/>
        <v>1412.8528620322681</v>
      </c>
      <c r="AT228" s="179">
        <f t="shared" ca="1" si="618"/>
        <v>1139.7028620322681</v>
      </c>
      <c r="AU228" s="181">
        <f t="shared" ca="1" si="619"/>
        <v>5.3374199653391869</v>
      </c>
      <c r="AV228" s="80"/>
      <c r="AW228" s="181">
        <f t="shared" si="620"/>
        <v>1422.0584778953341</v>
      </c>
      <c r="AX228" s="181">
        <f t="shared" si="621"/>
        <v>1148.9084778953343</v>
      </c>
      <c r="AY228" s="181">
        <f t="shared" ca="1" si="622"/>
        <v>1436.1847142947222</v>
      </c>
      <c r="AZ228" s="181">
        <f t="shared" ca="1" si="623"/>
        <v>1163.0347142947221</v>
      </c>
      <c r="BA228" s="181">
        <f t="shared" ca="1" si="624"/>
        <v>6.2527051901894559</v>
      </c>
      <c r="BB228" s="181"/>
      <c r="BC228" s="181">
        <f t="shared" si="625"/>
        <v>1409.6265076585867</v>
      </c>
      <c r="BD228" s="181">
        <f t="shared" si="626"/>
        <v>4.6249910091458979</v>
      </c>
      <c r="BE228" s="181">
        <f t="shared" si="627"/>
        <v>1136.4765076585868</v>
      </c>
      <c r="BF228" s="181"/>
      <c r="BG228" s="181">
        <f t="shared" ca="1" si="628"/>
        <v>6.4054026978072489</v>
      </c>
      <c r="BH228" s="181">
        <f t="shared" ca="1" si="629"/>
        <v>10.822835851091224</v>
      </c>
      <c r="BI228" s="181">
        <f t="shared" ca="1" si="630"/>
        <v>1086.5621635241409</v>
      </c>
      <c r="BJ228" s="181">
        <f t="shared" ca="1" si="631"/>
        <v>1147.6862811630049</v>
      </c>
      <c r="BK228" s="181">
        <f t="shared" ca="1" si="632"/>
        <v>1147.6862811630049</v>
      </c>
      <c r="BL228" s="181"/>
      <c r="BM228" s="181">
        <f t="shared" si="633"/>
        <v>1157.8561099508806</v>
      </c>
      <c r="BN228" s="180"/>
      <c r="BO228" s="182">
        <f t="shared" ca="1" si="634"/>
        <v>0.94873396829054313</v>
      </c>
      <c r="BP228" s="182">
        <f t="shared" ca="1" si="635"/>
        <v>0.74534424413343925</v>
      </c>
      <c r="BQ228" s="182">
        <f t="shared" ca="1" si="636"/>
        <v>8.6407528083259855E-2</v>
      </c>
      <c r="BR228" s="182">
        <f t="shared" ca="1" si="637"/>
        <v>9.7303518037673252E-3</v>
      </c>
      <c r="BS228" s="182">
        <f t="shared" ca="1" si="638"/>
        <v>1.6104476475996183E-2</v>
      </c>
      <c r="BT228" s="182">
        <f t="shared" ca="1" si="639"/>
        <v>5.6490203998740787E-2</v>
      </c>
      <c r="BU228" s="182">
        <f t="shared" si="640"/>
        <v>8.6940973246937558E-2</v>
      </c>
      <c r="BV228" s="181">
        <f t="shared" ca="1" si="641"/>
        <v>1.0010177777421412</v>
      </c>
      <c r="BW228" s="180"/>
      <c r="BX228" s="182">
        <f t="shared" si="642"/>
        <v>0.81882663680751133</v>
      </c>
      <c r="BY228" s="182">
        <f t="shared" si="643"/>
        <v>4.2918439663500563E-2</v>
      </c>
      <c r="BZ228" s="182">
        <f t="shared" si="644"/>
        <v>5.588783548860532E-2</v>
      </c>
      <c r="CA228" s="182">
        <f t="shared" si="645"/>
        <v>3.2772530885962992E-2</v>
      </c>
      <c r="CB228" s="182">
        <f t="shared" si="646"/>
        <v>0.10355188033370694</v>
      </c>
      <c r="CC228" s="182">
        <f t="shared" si="647"/>
        <v>0</v>
      </c>
      <c r="CD228" s="182">
        <f t="shared" si="648"/>
        <v>1.0539573231792871</v>
      </c>
      <c r="CE228" s="182">
        <f t="shared" si="649"/>
        <v>0.43649655774326496</v>
      </c>
      <c r="CF228" s="180"/>
      <c r="CG228" s="181">
        <f t="shared" ca="1" si="650"/>
        <v>5.8312210205649535</v>
      </c>
      <c r="CH228" s="181">
        <f t="shared" ca="1" si="651"/>
        <v>4.4741380529301722</v>
      </c>
      <c r="CI228" s="181">
        <f t="shared" ca="1" si="652"/>
        <v>11.555464847593388</v>
      </c>
      <c r="CJ228" s="181" t="e">
        <f t="shared" ca="1" si="653"/>
        <v>#NUM!</v>
      </c>
      <c r="CK228" s="183">
        <f t="shared" ca="1" si="654"/>
        <v>0.27146522091134268</v>
      </c>
      <c r="CL228" s="79"/>
      <c r="CM228" s="181">
        <f t="shared" si="655"/>
        <v>-1.3715016551544545</v>
      </c>
      <c r="CN228" s="181">
        <f t="shared" si="656"/>
        <v>-2.0163579471448423</v>
      </c>
      <c r="CO228" s="181" t="e">
        <f t="shared" ca="1" si="657"/>
        <v>#NUM!</v>
      </c>
      <c r="CP228" s="184"/>
      <c r="CQ228" s="80">
        <f t="shared" si="658"/>
        <v>0.83715712756909877</v>
      </c>
      <c r="CR228" s="80">
        <f t="shared" si="659"/>
        <v>1.8277690701412639E-2</v>
      </c>
      <c r="CS228" s="80">
        <f t="shared" si="660"/>
        <v>0.32365316150292761</v>
      </c>
      <c r="CT228" s="80">
        <f t="shared" si="661"/>
        <v>0.150877427400677</v>
      </c>
      <c r="CU228" s="80">
        <f t="shared" si="662"/>
        <v>1.9735682819383262E-3</v>
      </c>
      <c r="CV228" s="80">
        <f t="shared" si="663"/>
        <v>0.11214656464306626</v>
      </c>
      <c r="CW228" s="80">
        <f t="shared" si="664"/>
        <v>0.17475845884438296</v>
      </c>
      <c r="CX228" s="80">
        <f t="shared" si="665"/>
        <v>0.11294166240446345</v>
      </c>
      <c r="CY228" s="80">
        <f t="shared" si="666"/>
        <v>4.2889294662193725E-2</v>
      </c>
      <c r="CZ228" s="80">
        <f t="shared" si="667"/>
        <v>4.0789956723171726E-3</v>
      </c>
      <c r="DA228" s="80">
        <f t="shared" si="668"/>
        <v>5.7772110161550538E-3</v>
      </c>
      <c r="DB228" s="80">
        <f t="shared" si="669"/>
        <v>1.7845311626986329</v>
      </c>
      <c r="DC228" s="80"/>
      <c r="DD228" s="80">
        <f t="shared" si="670"/>
        <v>0.46911880558203273</v>
      </c>
      <c r="DE228" s="80">
        <f t="shared" si="671"/>
        <v>1.024229281251242E-2</v>
      </c>
      <c r="DF228" s="80">
        <f t="shared" si="672"/>
        <v>0.18136593423983</v>
      </c>
      <c r="DG228" s="80">
        <f t="shared" si="673"/>
        <v>8.4547376114471814E-2</v>
      </c>
      <c r="DH228" s="80">
        <f t="shared" si="674"/>
        <v>1.1059309712214969E-3</v>
      </c>
      <c r="DI228" s="80">
        <f t="shared" si="675"/>
        <v>6.2843713232485193E-2</v>
      </c>
      <c r="DJ228" s="80">
        <f t="shared" si="676"/>
        <v>9.7929620113838114E-2</v>
      </c>
      <c r="DK228" s="80">
        <f t="shared" si="677"/>
        <v>6.3289263177488564E-2</v>
      </c>
      <c r="DL228" s="80">
        <f t="shared" si="678"/>
        <v>2.4033928663557198E-2</v>
      </c>
      <c r="DM228" s="80">
        <f t="shared" si="679"/>
        <v>2.2857519989445112E-3</v>
      </c>
      <c r="DN228" s="80">
        <f t="shared" si="680"/>
        <v>3.2373830936180152E-3</v>
      </c>
      <c r="DO228" s="80">
        <f t="shared" si="681"/>
        <v>1</v>
      </c>
      <c r="DP228" s="80">
        <f t="shared" si="682"/>
        <v>42.637389757363003</v>
      </c>
      <c r="DQ228" s="80">
        <f t="shared" si="683"/>
        <v>0.74501658503136436</v>
      </c>
      <c r="DR228" s="80">
        <f t="shared" si="684"/>
        <v>2.0204359604801273E-2</v>
      </c>
      <c r="DS228" s="80">
        <f t="shared" si="685"/>
        <v>7.5413148164494265E-2</v>
      </c>
      <c r="DT228" s="80">
        <f t="shared" si="686"/>
        <v>0.143557645198646</v>
      </c>
      <c r="DU228" s="80">
        <f t="shared" si="687"/>
        <v>2.1342731277533039E-3</v>
      </c>
      <c r="DV228" s="80">
        <f t="shared" si="688"/>
        <v>0.24445966197239011</v>
      </c>
      <c r="DW228" s="80">
        <f t="shared" si="689"/>
        <v>0.41958614343746325</v>
      </c>
      <c r="DX228" s="80">
        <f t="shared" si="690"/>
        <v>7.028198306197754E-3</v>
      </c>
      <c r="DY228" s="80">
        <f t="shared" si="691"/>
        <v>0</v>
      </c>
      <c r="DZ228" s="80">
        <f t="shared" si="692"/>
        <v>0</v>
      </c>
      <c r="EA228" s="80">
        <f t="shared" si="693"/>
        <v>1.6574000148431103</v>
      </c>
      <c r="EB228" s="80"/>
      <c r="EC228" s="80">
        <f t="shared" si="694"/>
        <v>1.4900331700627287</v>
      </c>
      <c r="ED228" s="80">
        <f t="shared" si="695"/>
        <v>4.0408719209602546E-2</v>
      </c>
      <c r="EE228" s="80">
        <f t="shared" si="696"/>
        <v>0.22623944449348279</v>
      </c>
      <c r="EF228" s="80">
        <f t="shared" si="697"/>
        <v>0.143557645198646</v>
      </c>
      <c r="EG228" s="80">
        <f t="shared" si="698"/>
        <v>2.1342731277533039E-3</v>
      </c>
      <c r="EH228" s="80">
        <f t="shared" si="699"/>
        <v>0.24445966197239011</v>
      </c>
      <c r="EI228" s="80">
        <f t="shared" si="700"/>
        <v>0.41958614343746325</v>
      </c>
      <c r="EJ228" s="80">
        <f t="shared" si="701"/>
        <v>7.028198306197754E-3</v>
      </c>
      <c r="EK228" s="80">
        <f t="shared" si="702"/>
        <v>0</v>
      </c>
      <c r="EL228" s="80">
        <f t="shared" si="703"/>
        <v>0</v>
      </c>
      <c r="EM228" s="80">
        <f t="shared" si="704"/>
        <v>2.5734472558082646</v>
      </c>
      <c r="EN228" s="80">
        <f t="shared" si="705"/>
        <v>2.3315030010652107</v>
      </c>
      <c r="EO228" s="80"/>
      <c r="EP228" s="80">
        <f t="shared" si="706"/>
        <v>1.7370084038439808</v>
      </c>
      <c r="EQ228" s="80">
        <f t="shared" si="707"/>
        <v>4.7106525053194882E-2</v>
      </c>
      <c r="ER228" s="80">
        <f t="shared" si="708"/>
        <v>0.26299159615601919</v>
      </c>
      <c r="ES228" s="80">
        <f t="shared" si="709"/>
        <v>8.8660366374568311E-2</v>
      </c>
      <c r="ET228" s="80">
        <f t="shared" si="710"/>
        <v>0.3516519625305875</v>
      </c>
      <c r="EU228" s="80">
        <f t="shared" si="711"/>
        <v>0.3347050806064979</v>
      </c>
      <c r="EV228" s="80">
        <f t="shared" si="712"/>
        <v>4.9760642024496617E-3</v>
      </c>
      <c r="EW228" s="80">
        <f t="shared" si="713"/>
        <v>0.56995843552801451</v>
      </c>
      <c r="EX228" s="80">
        <f t="shared" si="714"/>
        <v>0.97826635262982353</v>
      </c>
      <c r="EY228" s="80">
        <f t="shared" si="715"/>
        <v>3.2772530885962992E-2</v>
      </c>
      <c r="EZ228" s="80">
        <f t="shared" si="716"/>
        <v>0</v>
      </c>
      <c r="FA228" s="80">
        <f t="shared" si="717"/>
        <v>0</v>
      </c>
      <c r="FB228" s="80">
        <f t="shared" si="718"/>
        <v>4.0564453552805118</v>
      </c>
      <c r="FC228" s="80">
        <f t="shared" si="719"/>
        <v>0.11289071056102411</v>
      </c>
      <c r="FD228" s="80">
        <f t="shared" si="720"/>
        <v>0.16697975790168229</v>
      </c>
      <c r="FE228" s="80">
        <f t="shared" si="721"/>
        <v>3.2772530885962992E-2</v>
      </c>
      <c r="FF228" s="80">
        <f t="shared" si="722"/>
        <v>5.588783548860532E-2</v>
      </c>
      <c r="FG228" s="80">
        <f t="shared" si="723"/>
        <v>0.10355188033370694</v>
      </c>
      <c r="FH228" s="80">
        <f t="shared" si="724"/>
        <v>0</v>
      </c>
      <c r="FI228" s="184">
        <f t="shared" si="725"/>
        <v>0.81882663680751133</v>
      </c>
      <c r="FJ228" s="80">
        <f t="shared" si="726"/>
        <v>4.2918439663500563E-2</v>
      </c>
      <c r="FK228" s="80">
        <f t="shared" si="727"/>
        <v>1.0539573231792871</v>
      </c>
      <c r="FL228" s="80">
        <f t="shared" si="728"/>
        <v>0.81882663680751122</v>
      </c>
      <c r="FM228" s="80">
        <f t="shared" si="729"/>
        <v>2.5629119989715017</v>
      </c>
      <c r="FN228" s="80">
        <f t="shared" si="730"/>
        <v>-2.9891755321042717</v>
      </c>
      <c r="FO228" s="80">
        <f t="shared" si="731"/>
        <v>-2.9891755321042717</v>
      </c>
      <c r="FP228" s="80">
        <f t="shared" si="732"/>
        <v>0.42637389757363003</v>
      </c>
      <c r="FQ228" s="185">
        <f t="shared" ca="1" si="733"/>
        <v>1436.1847142947222</v>
      </c>
      <c r="FR228" s="185">
        <f t="shared" ca="1" si="734"/>
        <v>6.2527051901894559</v>
      </c>
      <c r="FS228" s="80">
        <f t="shared" ca="1" si="735"/>
        <v>0.14361847142947223</v>
      </c>
      <c r="FT228" s="184">
        <f t="shared" ca="1" si="736"/>
        <v>-1.8792963889746273</v>
      </c>
      <c r="FU228" s="184">
        <f t="shared" ca="1" si="737"/>
        <v>5.6646896548475043</v>
      </c>
      <c r="FV228" s="80">
        <f t="shared" si="738"/>
        <v>176.68331713823446</v>
      </c>
      <c r="FW228" s="80">
        <f t="shared" si="739"/>
        <v>-8.917074914066252E-3</v>
      </c>
      <c r="FX228" s="184">
        <f t="shared" si="740"/>
        <v>63.002257232983034</v>
      </c>
      <c r="FY228" s="184">
        <f t="shared" si="741"/>
        <v>315.48270237409383</v>
      </c>
      <c r="FZ228" s="184">
        <f t="shared" si="742"/>
        <v>1.6611494615586205E-3</v>
      </c>
      <c r="GA228" s="184">
        <f t="shared" si="743"/>
        <v>0.43649655774326496</v>
      </c>
      <c r="GB228" s="80">
        <f t="shared" si="744"/>
        <v>1.0160149477182361</v>
      </c>
      <c r="GC228" s="80">
        <f t="shared" si="745"/>
        <v>0.24865760198878728</v>
      </c>
      <c r="GD228" s="80">
        <f t="shared" si="746"/>
        <v>0.13825006466556702</v>
      </c>
      <c r="GE228" s="80">
        <f t="shared" si="747"/>
        <v>0.86423310857223679</v>
      </c>
      <c r="GF228" s="80">
        <f t="shared" si="748"/>
        <v>-7.2460302998748505E-2</v>
      </c>
      <c r="GG228" s="80">
        <f t="shared" si="749"/>
        <v>0.22181437004547377</v>
      </c>
      <c r="GH228" s="80">
        <f t="shared" si="750"/>
        <v>0.861749935334433</v>
      </c>
      <c r="GI228" s="80">
        <f t="shared" si="751"/>
        <v>0.2868102804533329</v>
      </c>
      <c r="GJ228" s="80">
        <f t="shared" si="752"/>
        <v>3.5523455394317342E-3</v>
      </c>
      <c r="GK228" s="80">
        <f t="shared" si="753"/>
        <v>-9.5681906205344561E-3</v>
      </c>
      <c r="GL228" s="80">
        <f t="shared" si="754"/>
        <v>-9.5681906205344561E-3</v>
      </c>
      <c r="GM228" s="80">
        <f t="shared" si="755"/>
        <v>0.23138256066600824</v>
      </c>
      <c r="GN228" s="80">
        <f t="shared" si="756"/>
        <v>-6.4467570977016272E-3</v>
      </c>
      <c r="GO228" s="80">
        <f t="shared" si="757"/>
        <v>0.5764051926257161</v>
      </c>
      <c r="GP228" s="80">
        <f t="shared" si="758"/>
        <v>0.96225140491158734</v>
      </c>
      <c r="GQ228" s="80">
        <f t="shared" si="759"/>
        <v>3.2772530885962992E-2</v>
      </c>
      <c r="GR228" s="80">
        <f t="shared" si="760"/>
        <v>442.06701846693426</v>
      </c>
      <c r="GS228" s="80">
        <f t="shared" si="761"/>
        <v>11.726910468848935</v>
      </c>
      <c r="GT228" s="80">
        <f t="shared" si="762"/>
        <v>2.4086548376030055</v>
      </c>
      <c r="GU228" s="80">
        <f t="shared" si="763"/>
        <v>9.90559301964236E-6</v>
      </c>
      <c r="GV228" s="80">
        <f t="shared" si="764"/>
        <v>2036.3226464526497</v>
      </c>
      <c r="GW228" s="80">
        <f t="shared" si="765"/>
        <v>-8.7089151748133125E-3</v>
      </c>
      <c r="GX228" s="184">
        <f t="shared" ca="1" si="766"/>
        <v>24.530089847593395</v>
      </c>
      <c r="GY228" s="81" t="e">
        <f>#REF!</f>
        <v>#REF!</v>
      </c>
      <c r="GZ228" s="81" t="e">
        <f>#REF!</f>
        <v>#REF!</v>
      </c>
      <c r="HA228" s="81">
        <f t="shared" si="767"/>
        <v>5.52</v>
      </c>
      <c r="HB228" s="81">
        <f t="shared" si="768"/>
        <v>4.8858476199999856</v>
      </c>
      <c r="HC228" s="81" t="e">
        <f t="shared" si="769"/>
        <v>#REF!</v>
      </c>
      <c r="HD228" s="80">
        <f t="shared" si="770"/>
        <v>442.06701846693426</v>
      </c>
      <c r="HE228" s="80">
        <f t="shared" si="771"/>
        <v>11.726910468848935</v>
      </c>
      <c r="HF228" s="81">
        <f t="shared" si="772"/>
        <v>-1.760755203343308</v>
      </c>
      <c r="HG228" s="81"/>
      <c r="HH228" s="82">
        <f t="shared" si="773"/>
        <v>0.22679043424792344</v>
      </c>
      <c r="HI228" s="82">
        <f t="shared" si="774"/>
        <v>0.56995843552801451</v>
      </c>
      <c r="HJ228" s="82">
        <f t="shared" si="775"/>
        <v>3.2772530885962992E-2</v>
      </c>
      <c r="HK228" s="82">
        <f t="shared" si="776"/>
        <v>0</v>
      </c>
      <c r="HL228" s="82">
        <f t="shared" si="777"/>
        <v>8.0118179675061116E-2</v>
      </c>
      <c r="HM228" s="82">
        <f t="shared" si="778"/>
        <v>0</v>
      </c>
      <c r="HN228" s="82">
        <f t="shared" si="779"/>
        <v>0</v>
      </c>
      <c r="HO228" s="82">
        <f t="shared" si="780"/>
        <v>8.8660366374568311E-2</v>
      </c>
      <c r="HP228" s="82">
        <f t="shared" si="781"/>
        <v>0.18287341648095806</v>
      </c>
      <c r="HQ228" s="82">
        <f t="shared" si="782"/>
        <v>0.28464481450937174</v>
      </c>
      <c r="HR228" s="82">
        <f t="shared" si="783"/>
        <v>0.5116755060940823</v>
      </c>
      <c r="HS228" s="82">
        <f t="shared" si="784"/>
        <v>0.20359925037972207</v>
      </c>
      <c r="HT228" s="82">
        <f t="shared" si="785"/>
        <v>-7.8967225650449276E-3</v>
      </c>
      <c r="HU228" s="82">
        <f t="shared" si="786"/>
        <v>-3.1421609507416245E-3</v>
      </c>
      <c r="HV228" s="82">
        <f t="shared" si="787"/>
        <v>3.2772530885962992E-2</v>
      </c>
      <c r="HW228" s="82"/>
      <c r="HX228" s="186">
        <f t="shared" si="788"/>
        <v>-8.9669383693040493E-7</v>
      </c>
      <c r="HY228" s="186">
        <f t="shared" si="789"/>
        <v>1.8126203930105026E-12</v>
      </c>
      <c r="HZ228" s="186">
        <f t="shared" si="790"/>
        <v>2.6934920079515313E-5</v>
      </c>
      <c r="IA228" s="186">
        <f t="shared" si="791"/>
        <v>7.3468018024486135E-9</v>
      </c>
      <c r="IB228" s="82">
        <f t="shared" si="792"/>
        <v>2.4086548376030055</v>
      </c>
      <c r="IC228" s="82" t="e">
        <f t="shared" ca="1" si="793"/>
        <v>#REF!</v>
      </c>
      <c r="ID228" s="82" t="e">
        <f ca="1">ID$8+ID$9*IE228+ID$10*#REF!+ID$11*EW228/(EW228+EU228)</f>
        <v>#REF!</v>
      </c>
      <c r="IE228" s="82" t="e">
        <f t="shared" ca="1" si="794"/>
        <v>#REF!</v>
      </c>
      <c r="IF228" s="82" t="e">
        <f ca="1">IF$8+IF$9*IE228+IF$10*#REF!+IF$11*(EW228/(EW228+EU228))</f>
        <v>#REF!</v>
      </c>
      <c r="IG228" s="82" t="e">
        <f t="shared" ca="1" si="795"/>
        <v>#REF!</v>
      </c>
      <c r="IH228" s="184">
        <f t="shared" si="796"/>
        <v>-8.917074914066252E-3</v>
      </c>
      <c r="II228" s="187">
        <f t="shared" si="797"/>
        <v>-25</v>
      </c>
      <c r="IJ228" s="187"/>
      <c r="IK228" s="82">
        <f t="shared" si="798"/>
        <v>2.0701242553602288</v>
      </c>
      <c r="IL228" s="187">
        <f t="shared" si="799"/>
        <v>2036.3226464526497</v>
      </c>
      <c r="IM228" s="186">
        <f t="shared" si="800"/>
        <v>1.1467542640476855E-5</v>
      </c>
    </row>
    <row r="229" spans="1:247" ht="14" x14ac:dyDescent="0.2">
      <c r="A229" s="189" t="s">
        <v>234</v>
      </c>
      <c r="F229" s="193">
        <v>50.3</v>
      </c>
      <c r="G229" s="193">
        <v>1.46</v>
      </c>
      <c r="H229" s="193">
        <v>16.5</v>
      </c>
      <c r="I229" s="193">
        <v>10.84</v>
      </c>
      <c r="J229" s="193">
        <v>0.14000000000000001</v>
      </c>
      <c r="K229" s="193">
        <v>4.5199999999999996</v>
      </c>
      <c r="L229" s="193">
        <v>9.8000000000000007</v>
      </c>
      <c r="M229" s="193">
        <v>3.5</v>
      </c>
      <c r="N229" s="193">
        <v>2.02</v>
      </c>
      <c r="O229" s="198">
        <v>0.31</v>
      </c>
      <c r="P229" s="198">
        <v>0.41</v>
      </c>
      <c r="Q229" s="194">
        <v>1.5</v>
      </c>
      <c r="R229" s="176">
        <f t="shared" ca="1" si="606"/>
        <v>8.7805366115334493</v>
      </c>
      <c r="T229" s="4">
        <v>44.797899999999998</v>
      </c>
      <c r="U229" s="4">
        <v>1.6536</v>
      </c>
      <c r="V229" s="4">
        <v>7.5743</v>
      </c>
      <c r="W229" s="4">
        <v>8.7258999999999993</v>
      </c>
      <c r="X229" s="4">
        <v>0.15809999999999999</v>
      </c>
      <c r="Y229" s="4">
        <v>11.254099999999999</v>
      </c>
      <c r="Z229" s="4">
        <v>23.333100000000002</v>
      </c>
      <c r="AA229" s="4">
        <v>0.34749999999999998</v>
      </c>
      <c r="AB229" s="4">
        <v>0</v>
      </c>
      <c r="AC229" s="4">
        <v>4.7000000000000002E-3</v>
      </c>
      <c r="AE229" s="177">
        <f t="shared" ca="1" si="607"/>
        <v>1357.6278845413083</v>
      </c>
      <c r="AF229" s="178">
        <f t="shared" ca="1" si="608"/>
        <v>1084.4778845413084</v>
      </c>
      <c r="AG229" s="178">
        <f t="shared" ca="1" si="609"/>
        <v>4.268076812217668</v>
      </c>
      <c r="AH229" s="175"/>
      <c r="AI229" s="179">
        <f t="shared" ca="1" si="610"/>
        <v>1422.0635209565783</v>
      </c>
      <c r="AJ229" s="179">
        <f t="shared" ca="1" si="611"/>
        <v>4.515692452268576</v>
      </c>
      <c r="AK229" s="179"/>
      <c r="AL229" s="179">
        <f t="shared" si="612"/>
        <v>1401.8902515582033</v>
      </c>
      <c r="AM229" s="179">
        <f t="shared" si="613"/>
        <v>3.388995174989287</v>
      </c>
      <c r="AN229" s="180"/>
      <c r="AO229" s="179">
        <f t="shared" ca="1" si="614"/>
        <v>1344.0984941882193</v>
      </c>
      <c r="AP229" s="179">
        <f t="shared" ca="1" si="615"/>
        <v>1070.9484941882192</v>
      </c>
      <c r="AQ229" s="179">
        <f t="shared" ca="1" si="616"/>
        <v>1.5220636209034204</v>
      </c>
      <c r="AR229" s="179"/>
      <c r="AS229" s="179">
        <f t="shared" ca="1" si="617"/>
        <v>1397.5092433855302</v>
      </c>
      <c r="AT229" s="179">
        <f t="shared" ca="1" si="618"/>
        <v>1124.3592433855301</v>
      </c>
      <c r="AU229" s="181">
        <f t="shared" ca="1" si="619"/>
        <v>3.5728800616767522</v>
      </c>
      <c r="AV229" s="80"/>
      <c r="AW229" s="181">
        <f t="shared" si="620"/>
        <v>1410.842678894991</v>
      </c>
      <c r="AX229" s="181">
        <f t="shared" si="621"/>
        <v>1137.6926788949909</v>
      </c>
      <c r="AY229" s="181">
        <f t="shared" ca="1" si="622"/>
        <v>1422.0635209565783</v>
      </c>
      <c r="AZ229" s="181">
        <f t="shared" ca="1" si="623"/>
        <v>1148.9135209565784</v>
      </c>
      <c r="BA229" s="181">
        <f t="shared" ca="1" si="624"/>
        <v>4.515692452268576</v>
      </c>
      <c r="BB229" s="181"/>
      <c r="BC229" s="181">
        <f t="shared" si="625"/>
        <v>1401.8902515582033</v>
      </c>
      <c r="BD229" s="181">
        <f t="shared" si="626"/>
        <v>3.388995174989287</v>
      </c>
      <c r="BE229" s="181">
        <f t="shared" si="627"/>
        <v>1128.7402515582035</v>
      </c>
      <c r="BF229" s="181"/>
      <c r="BG229" s="181">
        <f t="shared" ca="1" si="628"/>
        <v>4.8976694463313315</v>
      </c>
      <c r="BH229" s="181">
        <f t="shared" ca="1" si="629"/>
        <v>8.7532189622180567</v>
      </c>
      <c r="BI229" s="181">
        <f t="shared" ca="1" si="630"/>
        <v>1084.8779537700357</v>
      </c>
      <c r="BJ229" s="181">
        <f t="shared" ca="1" si="631"/>
        <v>1132.5494760706815</v>
      </c>
      <c r="BK229" s="181">
        <f t="shared" ca="1" si="632"/>
        <v>1132.5494760706815</v>
      </c>
      <c r="BL229" s="181"/>
      <c r="BM229" s="181">
        <f t="shared" si="633"/>
        <v>1151.3305948872367</v>
      </c>
      <c r="BN229" s="180"/>
      <c r="BO229" s="182">
        <f t="shared" ca="1" si="634"/>
        <v>0.9396001844290468</v>
      </c>
      <c r="BP229" s="182">
        <f t="shared" ca="1" si="635"/>
        <v>0.77449901104685315</v>
      </c>
      <c r="BQ229" s="182">
        <f t="shared" ca="1" si="636"/>
        <v>9.2229058502510411E-2</v>
      </c>
      <c r="BR229" s="182">
        <f t="shared" ca="1" si="637"/>
        <v>1.0324160950554176E-2</v>
      </c>
      <c r="BS229" s="182">
        <f t="shared" ca="1" si="638"/>
        <v>1.6099673763654815E-2</v>
      </c>
      <c r="BT229" s="182">
        <f t="shared" ca="1" si="639"/>
        <v>5.4920702348863093E-2</v>
      </c>
      <c r="BU229" s="182">
        <f t="shared" si="640"/>
        <v>8.6940973246937558E-2</v>
      </c>
      <c r="BV229" s="181">
        <f t="shared" ca="1" si="641"/>
        <v>1.0350135798593731</v>
      </c>
      <c r="BW229" s="180"/>
      <c r="BX229" s="182">
        <f t="shared" si="642"/>
        <v>0.80781429349776712</v>
      </c>
      <c r="BY229" s="182">
        <f t="shared" si="643"/>
        <v>6.1976931550980996E-2</v>
      </c>
      <c r="BZ229" s="182">
        <f t="shared" si="644"/>
        <v>5.3256551553107802E-2</v>
      </c>
      <c r="CA229" s="182">
        <f t="shared" si="645"/>
        <v>2.6076627937774231E-2</v>
      </c>
      <c r="CB229" s="182">
        <f t="shared" si="646"/>
        <v>0.10645547268871604</v>
      </c>
      <c r="CC229" s="182">
        <f t="shared" si="647"/>
        <v>7.1906790205124668E-5</v>
      </c>
      <c r="CD229" s="182">
        <f t="shared" si="648"/>
        <v>1.0556517840185513</v>
      </c>
      <c r="CE229" s="182">
        <f t="shared" si="649"/>
        <v>0.32330216612159801</v>
      </c>
      <c r="CF229" s="180"/>
      <c r="CG229" s="181">
        <f t="shared" ca="1" si="650"/>
        <v>4.4776685761394219</v>
      </c>
      <c r="CH229" s="181">
        <f t="shared" ca="1" si="651"/>
        <v>2.629222309871011</v>
      </c>
      <c r="CI229" s="181">
        <f t="shared" ca="1" si="652"/>
        <v>10.776536163413128</v>
      </c>
      <c r="CJ229" s="181">
        <f t="shared" ca="1" si="653"/>
        <v>974.28594703219994</v>
      </c>
      <c r="CK229" s="183">
        <f t="shared" ca="1" si="654"/>
        <v>0.26825781572777913</v>
      </c>
      <c r="CL229" s="79"/>
      <c r="CM229" s="181">
        <f t="shared" si="655"/>
        <v>-0.10187151492985863</v>
      </c>
      <c r="CN229" s="181">
        <f t="shared" si="656"/>
        <v>-0.65493683297208827</v>
      </c>
      <c r="CO229" s="181">
        <f t="shared" ca="1" si="657"/>
        <v>275.77329404559964</v>
      </c>
      <c r="CP229" s="184"/>
      <c r="CQ229" s="80">
        <f t="shared" si="658"/>
        <v>0.83715712756909877</v>
      </c>
      <c r="CR229" s="80">
        <f t="shared" si="659"/>
        <v>1.8277690701412639E-2</v>
      </c>
      <c r="CS229" s="80">
        <f t="shared" si="660"/>
        <v>0.32365316150292761</v>
      </c>
      <c r="CT229" s="80">
        <f t="shared" si="661"/>
        <v>0.150877427400677</v>
      </c>
      <c r="CU229" s="80">
        <f t="shared" si="662"/>
        <v>1.9735682819383262E-3</v>
      </c>
      <c r="CV229" s="80">
        <f t="shared" si="663"/>
        <v>0.11214656464306626</v>
      </c>
      <c r="CW229" s="80">
        <f t="shared" si="664"/>
        <v>0.17475845884438296</v>
      </c>
      <c r="CX229" s="80">
        <f t="shared" si="665"/>
        <v>0.11294166240446345</v>
      </c>
      <c r="CY229" s="80">
        <f t="shared" si="666"/>
        <v>4.2889294662193725E-2</v>
      </c>
      <c r="CZ229" s="80">
        <f t="shared" si="667"/>
        <v>4.0789956723171726E-3</v>
      </c>
      <c r="DA229" s="80">
        <f t="shared" si="668"/>
        <v>5.7772110161550538E-3</v>
      </c>
      <c r="DB229" s="80">
        <f t="shared" si="669"/>
        <v>1.7845311626986329</v>
      </c>
      <c r="DC229" s="80"/>
      <c r="DD229" s="80">
        <f t="shared" si="670"/>
        <v>0.46911880558203273</v>
      </c>
      <c r="DE229" s="80">
        <f t="shared" si="671"/>
        <v>1.024229281251242E-2</v>
      </c>
      <c r="DF229" s="80">
        <f t="shared" si="672"/>
        <v>0.18136593423983</v>
      </c>
      <c r="DG229" s="80">
        <f t="shared" si="673"/>
        <v>8.4547376114471814E-2</v>
      </c>
      <c r="DH229" s="80">
        <f t="shared" si="674"/>
        <v>1.1059309712214969E-3</v>
      </c>
      <c r="DI229" s="80">
        <f t="shared" si="675"/>
        <v>6.2843713232485193E-2</v>
      </c>
      <c r="DJ229" s="80">
        <f t="shared" si="676"/>
        <v>9.7929620113838114E-2</v>
      </c>
      <c r="DK229" s="80">
        <f t="shared" si="677"/>
        <v>6.3289263177488564E-2</v>
      </c>
      <c r="DL229" s="80">
        <f t="shared" si="678"/>
        <v>2.4033928663557198E-2</v>
      </c>
      <c r="DM229" s="80">
        <f t="shared" si="679"/>
        <v>2.2857519989445112E-3</v>
      </c>
      <c r="DN229" s="80">
        <f t="shared" si="680"/>
        <v>3.2373830936180152E-3</v>
      </c>
      <c r="DO229" s="80">
        <f t="shared" si="681"/>
        <v>1</v>
      </c>
      <c r="DP229" s="80">
        <f t="shared" si="682"/>
        <v>42.637389757363003</v>
      </c>
      <c r="DQ229" s="80">
        <f t="shared" si="683"/>
        <v>0.74558412097669435</v>
      </c>
      <c r="DR229" s="80">
        <f t="shared" si="684"/>
        <v>2.0701362564284891E-2</v>
      </c>
      <c r="DS229" s="80">
        <f t="shared" si="685"/>
        <v>7.4286246702170433E-2</v>
      </c>
      <c r="DT229" s="80">
        <f t="shared" si="686"/>
        <v>0.12145215348298591</v>
      </c>
      <c r="DU229" s="80">
        <f t="shared" si="687"/>
        <v>2.2287224669603522E-3</v>
      </c>
      <c r="DV229" s="80">
        <f t="shared" si="688"/>
        <v>0.27922757813042742</v>
      </c>
      <c r="DW229" s="80">
        <f t="shared" si="689"/>
        <v>0.41608740776141551</v>
      </c>
      <c r="DX229" s="80">
        <f t="shared" si="690"/>
        <v>5.6067468122215783E-3</v>
      </c>
      <c r="DY229" s="80">
        <f t="shared" si="691"/>
        <v>0</v>
      </c>
      <c r="DZ229" s="80">
        <f t="shared" si="692"/>
        <v>3.0921418806275342E-5</v>
      </c>
      <c r="EA229" s="80">
        <f t="shared" si="693"/>
        <v>1.6652052603159668</v>
      </c>
      <c r="EB229" s="80"/>
      <c r="EC229" s="80">
        <f t="shared" si="694"/>
        <v>1.4911682419533887</v>
      </c>
      <c r="ED229" s="80">
        <f t="shared" si="695"/>
        <v>4.1402725128569781E-2</v>
      </c>
      <c r="EE229" s="80">
        <f t="shared" si="696"/>
        <v>0.2228587401065113</v>
      </c>
      <c r="EF229" s="80">
        <f t="shared" si="697"/>
        <v>0.12145215348298591</v>
      </c>
      <c r="EG229" s="80">
        <f t="shared" si="698"/>
        <v>2.2287224669603522E-3</v>
      </c>
      <c r="EH229" s="80">
        <f t="shared" si="699"/>
        <v>0.27922757813042742</v>
      </c>
      <c r="EI229" s="80">
        <f t="shared" si="700"/>
        <v>0.41608740776141551</v>
      </c>
      <c r="EJ229" s="80">
        <f t="shared" si="701"/>
        <v>5.6067468122215783E-3</v>
      </c>
      <c r="EK229" s="80">
        <f t="shared" si="702"/>
        <v>0</v>
      </c>
      <c r="EL229" s="80">
        <f t="shared" si="703"/>
        <v>9.2764256418826027E-5</v>
      </c>
      <c r="EM229" s="80">
        <f t="shared" si="704"/>
        <v>2.5801250800988997</v>
      </c>
      <c r="EN229" s="80">
        <f t="shared" si="705"/>
        <v>2.3254686550971444</v>
      </c>
      <c r="EO229" s="80"/>
      <c r="EP229" s="80">
        <f t="shared" si="706"/>
        <v>1.7338325030694601</v>
      </c>
      <c r="EQ229" s="80">
        <f t="shared" si="707"/>
        <v>4.8140369761045958E-2</v>
      </c>
      <c r="ER229" s="80">
        <f t="shared" si="708"/>
        <v>0.26616749693053987</v>
      </c>
      <c r="ES229" s="80">
        <f t="shared" si="709"/>
        <v>7.9333179490882033E-2</v>
      </c>
      <c r="ET229" s="80">
        <f t="shared" si="710"/>
        <v>0.3455006764214219</v>
      </c>
      <c r="EU229" s="80">
        <f t="shared" si="711"/>
        <v>0.28243317601873119</v>
      </c>
      <c r="EV229" s="80">
        <f t="shared" si="712"/>
        <v>5.18282423782708E-3</v>
      </c>
      <c r="EW229" s="80">
        <f t="shared" si="713"/>
        <v>0.64933498058099792</v>
      </c>
      <c r="EX229" s="80">
        <f t="shared" si="714"/>
        <v>0.96759822452979605</v>
      </c>
      <c r="EY229" s="80">
        <f t="shared" si="715"/>
        <v>2.6076627937774231E-2</v>
      </c>
      <c r="EZ229" s="80">
        <f t="shared" si="716"/>
        <v>0</v>
      </c>
      <c r="FA229" s="80">
        <f t="shared" si="717"/>
        <v>1.4381358041024934E-4</v>
      </c>
      <c r="FB229" s="80">
        <f t="shared" si="718"/>
        <v>4.0582431961374645</v>
      </c>
      <c r="FC229" s="80">
        <f t="shared" si="719"/>
        <v>0.11648639227492988</v>
      </c>
      <c r="FD229" s="80">
        <f t="shared" si="720"/>
        <v>0.17222189993807824</v>
      </c>
      <c r="FE229" s="80">
        <f t="shared" si="721"/>
        <v>2.6076627937774231E-2</v>
      </c>
      <c r="FF229" s="80">
        <f t="shared" si="722"/>
        <v>5.3256551553107802E-2</v>
      </c>
      <c r="FG229" s="80">
        <f t="shared" si="723"/>
        <v>0.10645547268871604</v>
      </c>
      <c r="FH229" s="80">
        <f t="shared" si="724"/>
        <v>7.1906790205124668E-5</v>
      </c>
      <c r="FI229" s="184">
        <f t="shared" si="725"/>
        <v>0.80781429349776712</v>
      </c>
      <c r="FJ229" s="80">
        <f t="shared" si="726"/>
        <v>6.1976931550980996E-2</v>
      </c>
      <c r="FK229" s="80">
        <f t="shared" si="727"/>
        <v>1.0556517840185513</v>
      </c>
      <c r="FL229" s="80">
        <f t="shared" si="728"/>
        <v>0.80781429349776712</v>
      </c>
      <c r="FM229" s="80">
        <f t="shared" si="729"/>
        <v>2.3343607392811609</v>
      </c>
      <c r="FN229" s="80">
        <f t="shared" si="730"/>
        <v>-3.2041866043429605</v>
      </c>
      <c r="FO229" s="80">
        <f t="shared" si="731"/>
        <v>-3.2041866043429605</v>
      </c>
      <c r="FP229" s="80">
        <f t="shared" si="732"/>
        <v>0.42637389757363003</v>
      </c>
      <c r="FQ229" s="185">
        <f t="shared" ca="1" si="733"/>
        <v>1422.0635209565783</v>
      </c>
      <c r="FR229" s="185">
        <f t="shared" ca="1" si="734"/>
        <v>4.515692452268576</v>
      </c>
      <c r="FS229" s="80">
        <f t="shared" ca="1" si="735"/>
        <v>0.14220635209565782</v>
      </c>
      <c r="FT229" s="184">
        <f t="shared" ca="1" si="736"/>
        <v>-0.96239489715576654</v>
      </c>
      <c r="FU229" s="184">
        <f t="shared" ca="1" si="737"/>
        <v>5.6682038101226144</v>
      </c>
      <c r="FV229" s="80">
        <f t="shared" si="738"/>
        <v>175.20278298796714</v>
      </c>
      <c r="FW229" s="80">
        <f t="shared" si="739"/>
        <v>5.1495520764858619E-3</v>
      </c>
      <c r="FX229" s="184">
        <f t="shared" si="740"/>
        <v>69.688470890719714</v>
      </c>
      <c r="FY229" s="184">
        <f t="shared" si="741"/>
        <v>314.40561735833057</v>
      </c>
      <c r="FZ229" s="184">
        <f t="shared" si="742"/>
        <v>1.6611494615586205E-3</v>
      </c>
      <c r="GA229" s="184">
        <f t="shared" si="743"/>
        <v>0.32330216612159801</v>
      </c>
      <c r="GB229" s="80">
        <f t="shared" si="744"/>
        <v>0.99885767670539738</v>
      </c>
      <c r="GC229" s="80">
        <f t="shared" si="745"/>
        <v>0.24410375510726812</v>
      </c>
      <c r="GD229" s="80">
        <f t="shared" si="746"/>
        <v>0.13741723948840118</v>
      </c>
      <c r="GE229" s="80">
        <f t="shared" si="747"/>
        <v>0.872526450748072</v>
      </c>
      <c r="GF229" s="80">
        <f t="shared" si="748"/>
        <v>-5.7244686423272739E-2</v>
      </c>
      <c r="GG229" s="80">
        <f t="shared" si="749"/>
        <v>0.16594678374380131</v>
      </c>
      <c r="GH229" s="80">
        <f t="shared" si="750"/>
        <v>0.86258276051159877</v>
      </c>
      <c r="GI229" s="80">
        <f t="shared" si="751"/>
        <v>0.25616195265935165</v>
      </c>
      <c r="GJ229" s="80">
        <f t="shared" si="752"/>
        <v>-1.8956487673492774E-4</v>
      </c>
      <c r="GK229" s="80">
        <f t="shared" si="753"/>
        <v>5.4924562147692262E-4</v>
      </c>
      <c r="GL229" s="80">
        <f t="shared" si="754"/>
        <v>5.4924562147692262E-4</v>
      </c>
      <c r="GM229" s="80">
        <f t="shared" si="755"/>
        <v>0.16539753812232438</v>
      </c>
      <c r="GN229" s="80">
        <f t="shared" si="756"/>
        <v>5.930776731256981E-4</v>
      </c>
      <c r="GO229" s="80">
        <f t="shared" si="757"/>
        <v>0.64874190290787226</v>
      </c>
      <c r="GP229" s="80">
        <f t="shared" si="758"/>
        <v>0.96759822452979605</v>
      </c>
      <c r="GQ229" s="80">
        <f t="shared" si="759"/>
        <v>2.6076627937774231E-2</v>
      </c>
      <c r="GR229" s="80">
        <f t="shared" si="760"/>
        <v>441.50296924798971</v>
      </c>
      <c r="GS229" s="80">
        <f t="shared" si="761"/>
        <v>11.690550432706978</v>
      </c>
      <c r="GT229" s="80">
        <f t="shared" si="762"/>
        <v>2.4087305171432436</v>
      </c>
      <c r="GU229" s="80">
        <f t="shared" si="763"/>
        <v>9.9059042517515873E-6</v>
      </c>
      <c r="GV229" s="80">
        <f t="shared" si="764"/>
        <v>2042.4084784182864</v>
      </c>
      <c r="GW229" s="80">
        <f t="shared" si="765"/>
        <v>-8.6821853091375491E-3</v>
      </c>
      <c r="GX229" s="184">
        <f t="shared" ca="1" si="766"/>
        <v>23.75116116341313</v>
      </c>
      <c r="GY229" s="81" t="e">
        <f>#REF!</f>
        <v>#REF!</v>
      </c>
      <c r="GZ229" s="81" t="e">
        <f>#REF!</f>
        <v>#REF!</v>
      </c>
      <c r="HA229" s="81">
        <f t="shared" si="767"/>
        <v>5.52</v>
      </c>
      <c r="HB229" s="81">
        <f t="shared" si="768"/>
        <v>4.8858476199999856</v>
      </c>
      <c r="HC229" s="81" t="e">
        <f t="shared" si="769"/>
        <v>#REF!</v>
      </c>
      <c r="HD229" s="80">
        <f t="shared" si="770"/>
        <v>441.50296924798971</v>
      </c>
      <c r="HE229" s="80">
        <f t="shared" si="771"/>
        <v>11.690550432706978</v>
      </c>
      <c r="HF229" s="81">
        <f t="shared" si="772"/>
        <v>-0.43043046609523117</v>
      </c>
      <c r="HG229" s="81"/>
      <c r="HH229" s="82">
        <f t="shared" si="773"/>
        <v>0.17112960798162841</v>
      </c>
      <c r="HI229" s="82">
        <f t="shared" si="774"/>
        <v>0.64933498058099792</v>
      </c>
      <c r="HJ229" s="82">
        <f t="shared" si="775"/>
        <v>2.6076627937774231E-2</v>
      </c>
      <c r="HK229" s="82">
        <f t="shared" si="776"/>
        <v>0</v>
      </c>
      <c r="HL229" s="82">
        <f t="shared" si="777"/>
        <v>9.040976433715564E-2</v>
      </c>
      <c r="HM229" s="82">
        <f t="shared" si="778"/>
        <v>0</v>
      </c>
      <c r="HN229" s="82">
        <f t="shared" si="779"/>
        <v>0</v>
      </c>
      <c r="HO229" s="82">
        <f t="shared" si="780"/>
        <v>7.9333179490882033E-2</v>
      </c>
      <c r="HP229" s="82">
        <f t="shared" si="781"/>
        <v>0.1757577325933842</v>
      </c>
      <c r="HQ229" s="82">
        <f t="shared" si="782"/>
        <v>0.20857647041346505</v>
      </c>
      <c r="HR229" s="82">
        <f t="shared" si="783"/>
        <v>0.55512878219705464</v>
      </c>
      <c r="HS229" s="82">
        <f t="shared" si="784"/>
        <v>0.14630194540220151</v>
      </c>
      <c r="HT229" s="82">
        <f t="shared" si="785"/>
        <v>5.005870585271131E-3</v>
      </c>
      <c r="HU229" s="82">
        <f t="shared" si="786"/>
        <v>1.3192769471586394E-3</v>
      </c>
      <c r="HV229" s="82">
        <f t="shared" si="787"/>
        <v>2.6076627937774231E-2</v>
      </c>
      <c r="HW229" s="82"/>
      <c r="HX229" s="186">
        <f t="shared" si="788"/>
        <v>-8.8823892022866932E-7</v>
      </c>
      <c r="HY229" s="186">
        <f t="shared" si="789"/>
        <v>1.8010645590383233E-12</v>
      </c>
      <c r="HZ229" s="186">
        <f t="shared" si="790"/>
        <v>2.6705179693672207E-5</v>
      </c>
      <c r="IA229" s="186">
        <f t="shared" si="791"/>
        <v>7.357846123944868E-9</v>
      </c>
      <c r="IB229" s="82">
        <f t="shared" si="792"/>
        <v>2.4087305171432436</v>
      </c>
      <c r="IC229" s="82" t="e">
        <f t="shared" ca="1" si="793"/>
        <v>#REF!</v>
      </c>
      <c r="ID229" s="82" t="e">
        <f ca="1">ID$8+ID$9*IE229+ID$10*#REF!+ID$11*EW229/(EW229+EU229)</f>
        <v>#REF!</v>
      </c>
      <c r="IE229" s="82" t="e">
        <f t="shared" ca="1" si="794"/>
        <v>#REF!</v>
      </c>
      <c r="IF229" s="82" t="e">
        <f ca="1">IF$8+IF$9*IE229+IF$10*#REF!+IF$11*(EW229/(EW229+EU229))</f>
        <v>#REF!</v>
      </c>
      <c r="IG229" s="82" t="e">
        <f t="shared" ca="1" si="795"/>
        <v>#REF!</v>
      </c>
      <c r="IH229" s="184">
        <f t="shared" si="796"/>
        <v>5.1495520764858619E-3</v>
      </c>
      <c r="II229" s="187">
        <f t="shared" si="797"/>
        <v>-25</v>
      </c>
      <c r="IJ229" s="187"/>
      <c r="IK229" s="82">
        <f t="shared" si="798"/>
        <v>2.0680877297359177</v>
      </c>
      <c r="IL229" s="187">
        <f t="shared" si="799"/>
        <v>2042.4084784182864</v>
      </c>
      <c r="IM229" s="186">
        <f t="shared" si="800"/>
        <v>1.1467127664331215E-5</v>
      </c>
    </row>
    <row r="230" spans="1:247" ht="14" x14ac:dyDescent="0.2">
      <c r="A230" s="189" t="s">
        <v>234</v>
      </c>
      <c r="F230" s="193">
        <v>50.3</v>
      </c>
      <c r="G230" s="193">
        <v>1.46</v>
      </c>
      <c r="H230" s="193">
        <v>16.5</v>
      </c>
      <c r="I230" s="193">
        <v>10.84</v>
      </c>
      <c r="J230" s="193">
        <v>0.14000000000000001</v>
      </c>
      <c r="K230" s="193">
        <v>4.5199999999999996</v>
      </c>
      <c r="L230" s="193">
        <v>9.8000000000000007</v>
      </c>
      <c r="M230" s="193">
        <v>3.5</v>
      </c>
      <c r="N230" s="193">
        <v>2.02</v>
      </c>
      <c r="O230" s="198">
        <v>0.31</v>
      </c>
      <c r="P230" s="198">
        <v>0.41</v>
      </c>
      <c r="Q230" s="194">
        <v>1.5</v>
      </c>
      <c r="R230" s="176">
        <f t="shared" ca="1" si="606"/>
        <v>17.203898800912217</v>
      </c>
      <c r="T230" s="4">
        <v>45.723300000000002</v>
      </c>
      <c r="U230" s="4">
        <v>1.8854</v>
      </c>
      <c r="V230" s="4">
        <v>10.2103</v>
      </c>
      <c r="W230" s="4">
        <v>9.1096000000000004</v>
      </c>
      <c r="X230" s="4">
        <v>0.17699999999999999</v>
      </c>
      <c r="Y230" s="4">
        <v>8.8673000000000002</v>
      </c>
      <c r="Z230" s="4">
        <v>20.956499999999998</v>
      </c>
      <c r="AA230" s="4">
        <v>1.2588999999999999</v>
      </c>
      <c r="AB230" s="4">
        <v>0.42349999999999999</v>
      </c>
      <c r="AC230" s="4">
        <v>0</v>
      </c>
      <c r="AE230" s="177">
        <f t="shared" ca="1" si="607"/>
        <v>1442.9839988752517</v>
      </c>
      <c r="AF230" s="178">
        <f t="shared" ca="1" si="608"/>
        <v>1169.8339988752518</v>
      </c>
      <c r="AG230" s="178">
        <f t="shared" ca="1" si="609"/>
        <v>13.007052753309019</v>
      </c>
      <c r="AH230" s="175"/>
      <c r="AI230" s="179">
        <f t="shared" ca="1" si="610"/>
        <v>1518.7582424244245</v>
      </c>
      <c r="AJ230" s="179">
        <f t="shared" ca="1" si="611"/>
        <v>15.265339776860763</v>
      </c>
      <c r="AK230" s="179"/>
      <c r="AL230" s="179">
        <f t="shared" si="612"/>
        <v>1470.9627702185264</v>
      </c>
      <c r="AM230" s="179">
        <f t="shared" si="613"/>
        <v>11.003486021353513</v>
      </c>
      <c r="AN230" s="180"/>
      <c r="AO230" s="179">
        <f t="shared" ca="1" si="614"/>
        <v>1435.6009991989447</v>
      </c>
      <c r="AP230" s="179">
        <f t="shared" ca="1" si="615"/>
        <v>1162.4509991989448</v>
      </c>
      <c r="AQ230" s="179">
        <f t="shared" ca="1" si="616"/>
        <v>11.68705309732762</v>
      </c>
      <c r="AR230" s="179"/>
      <c r="AS230" s="179">
        <f t="shared" ca="1" si="617"/>
        <v>1488.6640776413935</v>
      </c>
      <c r="AT230" s="179">
        <f t="shared" ca="1" si="618"/>
        <v>1215.5140776413937</v>
      </c>
      <c r="AU230" s="181">
        <f t="shared" ca="1" si="619"/>
        <v>13.970376827177514</v>
      </c>
      <c r="AV230" s="80"/>
      <c r="AW230" s="181">
        <f t="shared" si="620"/>
        <v>1490.3573681739631</v>
      </c>
      <c r="AX230" s="181">
        <f t="shared" si="621"/>
        <v>1217.207368173963</v>
      </c>
      <c r="AY230" s="181">
        <f t="shared" ca="1" si="622"/>
        <v>1518.7582424244245</v>
      </c>
      <c r="AZ230" s="181">
        <f t="shared" ca="1" si="623"/>
        <v>1245.6082424244246</v>
      </c>
      <c r="BA230" s="181">
        <f t="shared" ca="1" si="624"/>
        <v>15.265339776860763</v>
      </c>
      <c r="BB230" s="181"/>
      <c r="BC230" s="181">
        <f t="shared" si="625"/>
        <v>1470.9627702185264</v>
      </c>
      <c r="BD230" s="181">
        <f t="shared" si="626"/>
        <v>11.003486021353513</v>
      </c>
      <c r="BE230" s="181">
        <f t="shared" si="627"/>
        <v>1197.8127702185266</v>
      </c>
      <c r="BF230" s="181"/>
      <c r="BG230" s="181">
        <f t="shared" ca="1" si="628"/>
        <v>14.820404561440444</v>
      </c>
      <c r="BH230" s="181">
        <f t="shared" ca="1" si="629"/>
        <v>17.772662951794885</v>
      </c>
      <c r="BI230" s="181">
        <f t="shared" ca="1" si="630"/>
        <v>1179.4146072137473</v>
      </c>
      <c r="BJ230" s="181">
        <f t="shared" ca="1" si="631"/>
        <v>1226.9566017319498</v>
      </c>
      <c r="BK230" s="181">
        <f t="shared" ca="1" si="632"/>
        <v>1226.9566017319498</v>
      </c>
      <c r="BL230" s="181"/>
      <c r="BM230" s="181">
        <f t="shared" si="633"/>
        <v>1192.5051552109744</v>
      </c>
      <c r="BN230" s="180"/>
      <c r="BO230" s="182">
        <f t="shared" ca="1" si="634"/>
        <v>0.74412428478131609</v>
      </c>
      <c r="BP230" s="182">
        <f t="shared" ca="1" si="635"/>
        <v>0.5723957660458564</v>
      </c>
      <c r="BQ230" s="182">
        <f t="shared" ca="1" si="636"/>
        <v>0.15697697420252019</v>
      </c>
      <c r="BR230" s="182">
        <f t="shared" ca="1" si="637"/>
        <v>2.1405950580738638E-2</v>
      </c>
      <c r="BS230" s="182">
        <f t="shared" ca="1" si="638"/>
        <v>1.6126629106956978E-2</v>
      </c>
      <c r="BT230" s="182">
        <f t="shared" ca="1" si="639"/>
        <v>3.8875602192033155E-2</v>
      </c>
      <c r="BU230" s="182">
        <f t="shared" si="640"/>
        <v>8.6940973246937558E-2</v>
      </c>
      <c r="BV230" s="181">
        <f t="shared" ca="1" si="641"/>
        <v>0.89272189537504287</v>
      </c>
      <c r="BW230" s="180"/>
      <c r="BX230" s="182">
        <f t="shared" si="642"/>
        <v>0.67367262773172165</v>
      </c>
      <c r="BY230" s="182">
        <f t="shared" si="643"/>
        <v>6.0657491721089363E-2</v>
      </c>
      <c r="BZ230" s="182">
        <f t="shared" si="644"/>
        <v>0.1104269435553684</v>
      </c>
      <c r="CA230" s="182">
        <f t="shared" si="645"/>
        <v>9.3123104652079083E-2</v>
      </c>
      <c r="CB230" s="182">
        <f t="shared" si="646"/>
        <v>7.2565310257817539E-2</v>
      </c>
      <c r="CC230" s="182">
        <f t="shared" si="647"/>
        <v>0</v>
      </c>
      <c r="CD230" s="182">
        <f t="shared" si="648"/>
        <v>1.010445477918076</v>
      </c>
      <c r="CE230" s="182">
        <f t="shared" si="649"/>
        <v>0.42836803724684708</v>
      </c>
      <c r="CF230" s="180"/>
      <c r="CG230" s="181">
        <f t="shared" ca="1" si="650"/>
        <v>17.300918045435083</v>
      </c>
      <c r="CH230" s="181">
        <f t="shared" ca="1" si="651"/>
        <v>8.1809016943610526</v>
      </c>
      <c r="CI230" s="181">
        <f t="shared" ca="1" si="652"/>
        <v>16.95837769849814</v>
      </c>
      <c r="CJ230" s="181">
        <f t="shared" ca="1" si="653"/>
        <v>1139.2076401254635</v>
      </c>
      <c r="CK230" s="183">
        <f t="shared" ca="1" si="654"/>
        <v>0.28971844433964422</v>
      </c>
      <c r="CL230" s="79"/>
      <c r="CM230" s="181">
        <f t="shared" si="655"/>
        <v>7.9399447168517874</v>
      </c>
      <c r="CN230" s="181">
        <f t="shared" si="656"/>
        <v>8.0208533656466017</v>
      </c>
      <c r="CO230" s="181">
        <f t="shared" ca="1" si="657"/>
        <v>526.14702962425736</v>
      </c>
      <c r="CP230" s="184"/>
      <c r="CQ230" s="80">
        <f t="shared" si="658"/>
        <v>0.83715712756909877</v>
      </c>
      <c r="CR230" s="80">
        <f t="shared" si="659"/>
        <v>1.8277690701412639E-2</v>
      </c>
      <c r="CS230" s="80">
        <f t="shared" si="660"/>
        <v>0.32365316150292761</v>
      </c>
      <c r="CT230" s="80">
        <f t="shared" si="661"/>
        <v>0.150877427400677</v>
      </c>
      <c r="CU230" s="80">
        <f t="shared" si="662"/>
        <v>1.9735682819383262E-3</v>
      </c>
      <c r="CV230" s="80">
        <f t="shared" si="663"/>
        <v>0.11214656464306626</v>
      </c>
      <c r="CW230" s="80">
        <f t="shared" si="664"/>
        <v>0.17475845884438296</v>
      </c>
      <c r="CX230" s="80">
        <f t="shared" si="665"/>
        <v>0.11294166240446345</v>
      </c>
      <c r="CY230" s="80">
        <f t="shared" si="666"/>
        <v>4.2889294662193725E-2</v>
      </c>
      <c r="CZ230" s="80">
        <f t="shared" si="667"/>
        <v>4.0789956723171726E-3</v>
      </c>
      <c r="DA230" s="80">
        <f t="shared" si="668"/>
        <v>5.7772110161550538E-3</v>
      </c>
      <c r="DB230" s="80">
        <f t="shared" si="669"/>
        <v>1.7845311626986329</v>
      </c>
      <c r="DC230" s="80"/>
      <c r="DD230" s="80">
        <f t="shared" si="670"/>
        <v>0.46911880558203273</v>
      </c>
      <c r="DE230" s="80">
        <f t="shared" si="671"/>
        <v>1.024229281251242E-2</v>
      </c>
      <c r="DF230" s="80">
        <f t="shared" si="672"/>
        <v>0.18136593423983</v>
      </c>
      <c r="DG230" s="80">
        <f t="shared" si="673"/>
        <v>8.4547376114471814E-2</v>
      </c>
      <c r="DH230" s="80">
        <f t="shared" si="674"/>
        <v>1.1059309712214969E-3</v>
      </c>
      <c r="DI230" s="80">
        <f t="shared" si="675"/>
        <v>6.2843713232485193E-2</v>
      </c>
      <c r="DJ230" s="80">
        <f t="shared" si="676"/>
        <v>9.7929620113838114E-2</v>
      </c>
      <c r="DK230" s="80">
        <f t="shared" si="677"/>
        <v>6.3289263177488564E-2</v>
      </c>
      <c r="DL230" s="80">
        <f t="shared" si="678"/>
        <v>2.4033928663557198E-2</v>
      </c>
      <c r="DM230" s="80">
        <f t="shared" si="679"/>
        <v>2.2857519989445112E-3</v>
      </c>
      <c r="DN230" s="80">
        <f t="shared" si="680"/>
        <v>3.2373830936180152E-3</v>
      </c>
      <c r="DO230" s="80">
        <f t="shared" si="681"/>
        <v>1</v>
      </c>
      <c r="DP230" s="80">
        <f t="shared" si="682"/>
        <v>42.637389757363003</v>
      </c>
      <c r="DQ230" s="80">
        <f t="shared" si="683"/>
        <v>0.76098581493002337</v>
      </c>
      <c r="DR230" s="80">
        <f t="shared" si="684"/>
        <v>2.3603258937289994E-2</v>
      </c>
      <c r="DS230" s="80">
        <f t="shared" si="685"/>
        <v>0.10013926893616187</v>
      </c>
      <c r="DT230" s="80">
        <f t="shared" si="686"/>
        <v>0.12679271334402281</v>
      </c>
      <c r="DU230" s="80">
        <f t="shared" si="687"/>
        <v>2.4951541850220262E-3</v>
      </c>
      <c r="DV230" s="80">
        <f t="shared" si="688"/>
        <v>0.22000823731404015</v>
      </c>
      <c r="DW230" s="80">
        <f t="shared" si="689"/>
        <v>0.37370669824207253</v>
      </c>
      <c r="DX230" s="80">
        <f t="shared" si="690"/>
        <v>2.0311751257282719E-2</v>
      </c>
      <c r="DY230" s="80">
        <f t="shared" si="691"/>
        <v>4.4959446260987726E-3</v>
      </c>
      <c r="DZ230" s="80">
        <f t="shared" si="692"/>
        <v>0</v>
      </c>
      <c r="EA230" s="80">
        <f t="shared" si="693"/>
        <v>1.6325388417720144</v>
      </c>
      <c r="EB230" s="80"/>
      <c r="EC230" s="80">
        <f t="shared" si="694"/>
        <v>1.5219716298600467</v>
      </c>
      <c r="ED230" s="80">
        <f t="shared" si="695"/>
        <v>4.7206517874579988E-2</v>
      </c>
      <c r="EE230" s="80">
        <f t="shared" si="696"/>
        <v>0.30041780680848562</v>
      </c>
      <c r="EF230" s="80">
        <f t="shared" si="697"/>
        <v>0.12679271334402281</v>
      </c>
      <c r="EG230" s="80">
        <f t="shared" si="698"/>
        <v>2.4951541850220262E-3</v>
      </c>
      <c r="EH230" s="80">
        <f t="shared" si="699"/>
        <v>0.22000823731404015</v>
      </c>
      <c r="EI230" s="80">
        <f t="shared" si="700"/>
        <v>0.37370669824207253</v>
      </c>
      <c r="EJ230" s="80">
        <f t="shared" si="701"/>
        <v>2.0311751257282719E-2</v>
      </c>
      <c r="EK230" s="80">
        <f t="shared" si="702"/>
        <v>4.4959446260987726E-3</v>
      </c>
      <c r="EL230" s="80">
        <f t="shared" si="703"/>
        <v>0</v>
      </c>
      <c r="EM230" s="80">
        <f t="shared" si="704"/>
        <v>2.6174064535116508</v>
      </c>
      <c r="EN230" s="80">
        <f t="shared" si="705"/>
        <v>2.2923455361509033</v>
      </c>
      <c r="EO230" s="80"/>
      <c r="EP230" s="80">
        <f t="shared" si="706"/>
        <v>1.7444424359289965</v>
      </c>
      <c r="EQ230" s="80">
        <f t="shared" si="707"/>
        <v>5.4106825263510634E-2</v>
      </c>
      <c r="ER230" s="80">
        <f t="shared" si="708"/>
        <v>0.2555575640710035</v>
      </c>
      <c r="ES230" s="80">
        <f t="shared" si="709"/>
        <v>0.20355004820744749</v>
      </c>
      <c r="ET230" s="80">
        <f t="shared" si="710"/>
        <v>0.45910761227845098</v>
      </c>
      <c r="EU230" s="80">
        <f t="shared" si="711"/>
        <v>0.29065271045063179</v>
      </c>
      <c r="EV230" s="80">
        <f t="shared" si="712"/>
        <v>5.7197555580434873E-3</v>
      </c>
      <c r="EW230" s="80">
        <f t="shared" si="713"/>
        <v>0.50433490072326859</v>
      </c>
      <c r="EX230" s="80">
        <f t="shared" si="714"/>
        <v>0.85666488154490761</v>
      </c>
      <c r="EY230" s="80">
        <f t="shared" si="715"/>
        <v>9.3123104652079083E-2</v>
      </c>
      <c r="EZ230" s="80">
        <f t="shared" si="716"/>
        <v>2.0612517188838327E-2</v>
      </c>
      <c r="FA230" s="80">
        <f t="shared" si="717"/>
        <v>0</v>
      </c>
      <c r="FB230" s="80">
        <f t="shared" si="718"/>
        <v>4.0287647435887264</v>
      </c>
      <c r="FC230" s="80">
        <f t="shared" si="719"/>
        <v>3.691696998861381E-2</v>
      </c>
      <c r="FD230" s="80">
        <f t="shared" si="720"/>
        <v>8.567810359590311E-2</v>
      </c>
      <c r="FE230" s="80">
        <f t="shared" si="721"/>
        <v>9.3123104652079083E-2</v>
      </c>
      <c r="FF230" s="80">
        <f t="shared" si="722"/>
        <v>0.1104269435553684</v>
      </c>
      <c r="FG230" s="80">
        <f t="shared" si="723"/>
        <v>7.2565310257817539E-2</v>
      </c>
      <c r="FH230" s="80">
        <f t="shared" si="724"/>
        <v>0</v>
      </c>
      <c r="FI230" s="184">
        <f t="shared" si="725"/>
        <v>0.67367262773172165</v>
      </c>
      <c r="FJ230" s="80">
        <f t="shared" si="726"/>
        <v>6.0657491721089363E-2</v>
      </c>
      <c r="FK230" s="80">
        <f t="shared" si="727"/>
        <v>1.010445477918076</v>
      </c>
      <c r="FL230" s="80">
        <f t="shared" si="728"/>
        <v>0.67367262773172165</v>
      </c>
      <c r="FM230" s="80">
        <f t="shared" si="729"/>
        <v>3.6072436312100056</v>
      </c>
      <c r="FN230" s="80">
        <f t="shared" si="730"/>
        <v>-1.7497157924718094</v>
      </c>
      <c r="FO230" s="80">
        <f t="shared" si="731"/>
        <v>-1.7497157924718094</v>
      </c>
      <c r="FP230" s="80">
        <f t="shared" si="732"/>
        <v>0.42637389757363003</v>
      </c>
      <c r="FQ230" s="185">
        <f t="shared" ca="1" si="733"/>
        <v>1518.7582424244245</v>
      </c>
      <c r="FR230" s="185">
        <f t="shared" ca="1" si="734"/>
        <v>15.265339776860763</v>
      </c>
      <c r="FS230" s="80">
        <f t="shared" ca="1" si="735"/>
        <v>0.15187582424244245</v>
      </c>
      <c r="FT230" s="184">
        <f t="shared" ca="1" si="736"/>
        <v>-0.80982659073930363</v>
      </c>
      <c r="FU230" s="184">
        <f t="shared" ca="1" si="737"/>
        <v>5.6760742587338608</v>
      </c>
      <c r="FV230" s="80">
        <f t="shared" si="738"/>
        <v>178.4435676957014</v>
      </c>
      <c r="FW230" s="80">
        <f t="shared" si="739"/>
        <v>2.1121560929790336E-2</v>
      </c>
      <c r="FX230" s="184">
        <f t="shared" si="740"/>
        <v>63.43934089470325</v>
      </c>
      <c r="FY230" s="184">
        <f t="shared" si="741"/>
        <v>321.3273823185329</v>
      </c>
      <c r="FZ230" s="184">
        <f t="shared" si="742"/>
        <v>1.6611494615586205E-3</v>
      </c>
      <c r="GA230" s="184">
        <f t="shared" si="743"/>
        <v>0.42836803724684708</v>
      </c>
      <c r="GB230" s="80">
        <f t="shared" si="744"/>
        <v>0.95550774175503017</v>
      </c>
      <c r="GC230" s="80">
        <f t="shared" si="745"/>
        <v>0.29457384345957194</v>
      </c>
      <c r="GD230" s="80">
        <f t="shared" si="746"/>
        <v>0.13734631612344339</v>
      </c>
      <c r="GE230" s="80">
        <f t="shared" si="747"/>
        <v>0.74234312652904189</v>
      </c>
      <c r="GF230" s="80">
        <f t="shared" si="748"/>
        <v>1.5727514656244668E-2</v>
      </c>
      <c r="GG230" s="80">
        <f t="shared" si="749"/>
        <v>0.25373574046201797</v>
      </c>
      <c r="GH230" s="80">
        <f t="shared" si="750"/>
        <v>0.86265368387655661</v>
      </c>
      <c r="GI230" s="80">
        <f t="shared" si="751"/>
        <v>0.36138569164785178</v>
      </c>
      <c r="GJ230" s="80">
        <f t="shared" si="752"/>
        <v>-1.1289276090614744E-2</v>
      </c>
      <c r="GK230" s="80">
        <f t="shared" si="753"/>
        <v>2.1732119091243375E-2</v>
      </c>
      <c r="GL230" s="80">
        <f t="shared" si="754"/>
        <v>2.1732119091243375E-2</v>
      </c>
      <c r="GM230" s="80">
        <f t="shared" si="755"/>
        <v>0.2320036213707746</v>
      </c>
      <c r="GN230" s="80">
        <f t="shared" si="756"/>
        <v>2.2760139153726454E-2</v>
      </c>
      <c r="GO230" s="80">
        <f t="shared" si="757"/>
        <v>0.48157476156954215</v>
      </c>
      <c r="GP230" s="80">
        <f t="shared" si="758"/>
        <v>0.85666488154490761</v>
      </c>
      <c r="GQ230" s="80">
        <f t="shared" si="759"/>
        <v>9.3123104652079083E-2</v>
      </c>
      <c r="GR230" s="80">
        <f t="shared" si="760"/>
        <v>437.62916994078415</v>
      </c>
      <c r="GS230" s="80">
        <f t="shared" si="761"/>
        <v>11.445804325169926</v>
      </c>
      <c r="GT230" s="80">
        <f t="shared" si="762"/>
        <v>2.3649851215228601</v>
      </c>
      <c r="GU230" s="80">
        <f t="shared" si="763"/>
        <v>9.7260013122627609E-6</v>
      </c>
      <c r="GV230" s="80">
        <f t="shared" si="764"/>
        <v>2045.726909581429</v>
      </c>
      <c r="GW230" s="80">
        <f t="shared" si="765"/>
        <v>-8.3460990600969474E-3</v>
      </c>
      <c r="GX230" s="184">
        <f t="shared" ca="1" si="766"/>
        <v>29.933002698498129</v>
      </c>
      <c r="GY230" s="81" t="e">
        <f>#REF!</f>
        <v>#REF!</v>
      </c>
      <c r="GZ230" s="81" t="e">
        <f>#REF!</f>
        <v>#REF!</v>
      </c>
      <c r="HA230" s="81">
        <f t="shared" si="767"/>
        <v>5.52</v>
      </c>
      <c r="HB230" s="81">
        <f t="shared" si="768"/>
        <v>4.8858476199999856</v>
      </c>
      <c r="HC230" s="81" t="e">
        <f t="shared" si="769"/>
        <v>#REF!</v>
      </c>
      <c r="HD230" s="80">
        <f t="shared" si="770"/>
        <v>437.62916994078415</v>
      </c>
      <c r="HE230" s="80">
        <f t="shared" si="771"/>
        <v>11.445804325169926</v>
      </c>
      <c r="HF230" s="81">
        <f t="shared" si="772"/>
        <v>8.6262074888129519</v>
      </c>
      <c r="HG230" s="81"/>
      <c r="HH230" s="82">
        <f t="shared" si="773"/>
        <v>0.25945549602006146</v>
      </c>
      <c r="HI230" s="82">
        <f t="shared" si="774"/>
        <v>0.50433490072326859</v>
      </c>
      <c r="HJ230" s="82">
        <f t="shared" si="775"/>
        <v>3.691696998861381E-2</v>
      </c>
      <c r="HK230" s="82">
        <f t="shared" si="776"/>
        <v>5.6206134663465274E-2</v>
      </c>
      <c r="HL230" s="82">
        <f t="shared" si="777"/>
        <v>0</v>
      </c>
      <c r="HM230" s="82">
        <f t="shared" si="778"/>
        <v>5.6206134663465274E-2</v>
      </c>
      <c r="HN230" s="82">
        <f t="shared" si="779"/>
        <v>0</v>
      </c>
      <c r="HO230" s="82">
        <f t="shared" si="780"/>
        <v>0.14734391354398221</v>
      </c>
      <c r="HP230" s="82">
        <f t="shared" si="781"/>
        <v>0.2555575640710035</v>
      </c>
      <c r="HQ230" s="82">
        <f t="shared" si="782"/>
        <v>0.33969462973917286</v>
      </c>
      <c r="HR230" s="82">
        <f t="shared" si="783"/>
        <v>0.39691438983109883</v>
      </c>
      <c r="HS230" s="82">
        <f t="shared" si="784"/>
        <v>0.20419292764280528</v>
      </c>
      <c r="HT230" s="82">
        <f t="shared" si="785"/>
        <v>3.3155262365740477E-2</v>
      </c>
      <c r="HU230" s="82">
        <f t="shared" si="786"/>
        <v>1.7056751437272848E-2</v>
      </c>
      <c r="HV230" s="82">
        <f t="shared" si="787"/>
        <v>9.3123104652079083E-2</v>
      </c>
      <c r="HW230" s="82"/>
      <c r="HX230" s="186">
        <f t="shared" si="788"/>
        <v>-8.9096654108695194E-7</v>
      </c>
      <c r="HY230" s="186">
        <f t="shared" si="789"/>
        <v>1.7540226813189704E-12</v>
      </c>
      <c r="HZ230" s="186">
        <f t="shared" si="790"/>
        <v>2.6575969887831214E-5</v>
      </c>
      <c r="IA230" s="186">
        <f t="shared" si="791"/>
        <v>6.9731785294634468E-9</v>
      </c>
      <c r="IB230" s="82">
        <f t="shared" si="792"/>
        <v>2.3649851215228601</v>
      </c>
      <c r="IC230" s="82" t="e">
        <f t="shared" ca="1" si="793"/>
        <v>#REF!</v>
      </c>
      <c r="ID230" s="82" t="e">
        <f ca="1">ID$8+ID$9*IE230+ID$10*#REF!+ID$11*EW230/(EW230+EU230)</f>
        <v>#REF!</v>
      </c>
      <c r="IE230" s="82" t="e">
        <f t="shared" ca="1" si="794"/>
        <v>#REF!</v>
      </c>
      <c r="IF230" s="82" t="e">
        <f ca="1">IF$8+IF$9*IE230+IF$10*#REF!+IF$11*(EW230/(EW230+EU230))</f>
        <v>#REF!</v>
      </c>
      <c r="IG230" s="82" t="e">
        <f t="shared" ca="1" si="795"/>
        <v>#REF!</v>
      </c>
      <c r="IH230" s="184">
        <f t="shared" si="796"/>
        <v>2.1121560929790336E-2</v>
      </c>
      <c r="II230" s="187">
        <f t="shared" si="797"/>
        <v>-25</v>
      </c>
      <c r="IJ230" s="187"/>
      <c r="IK230" s="82">
        <f t="shared" si="798"/>
        <v>2.0543795002527676</v>
      </c>
      <c r="IL230" s="187">
        <f t="shared" si="799"/>
        <v>2045.726909581429</v>
      </c>
      <c r="IM230" s="186">
        <f t="shared" si="800"/>
        <v>1.1706998250316318E-5</v>
      </c>
    </row>
    <row r="231" spans="1:247" ht="14" x14ac:dyDescent="0.2">
      <c r="A231" s="189" t="s">
        <v>234</v>
      </c>
      <c r="F231" s="193">
        <v>50.3</v>
      </c>
      <c r="G231" s="193">
        <v>1.46</v>
      </c>
      <c r="H231" s="193">
        <v>16.5</v>
      </c>
      <c r="I231" s="193">
        <v>10.84</v>
      </c>
      <c r="J231" s="193">
        <v>0.14000000000000001</v>
      </c>
      <c r="K231" s="193">
        <v>4.5199999999999996</v>
      </c>
      <c r="L231" s="193">
        <v>9.8000000000000007</v>
      </c>
      <c r="M231" s="193">
        <v>3.5</v>
      </c>
      <c r="N231" s="193">
        <v>2.02</v>
      </c>
      <c r="O231" s="198">
        <v>0.31</v>
      </c>
      <c r="P231" s="198">
        <v>0.41</v>
      </c>
      <c r="Q231" s="194">
        <v>1.5</v>
      </c>
      <c r="R231" s="176">
        <f t="shared" ca="1" si="606"/>
        <v>9.7657160236237956</v>
      </c>
      <c r="T231" s="4">
        <v>44.862900000000003</v>
      </c>
      <c r="U231" s="4">
        <v>1.6251</v>
      </c>
      <c r="V231" s="4">
        <v>7.6947999999999999</v>
      </c>
      <c r="W231" s="4">
        <v>10.3253</v>
      </c>
      <c r="X231" s="4">
        <v>0.15670000000000001</v>
      </c>
      <c r="Y231" s="4">
        <v>10.0306</v>
      </c>
      <c r="Z231" s="4">
        <v>23.683</v>
      </c>
      <c r="AA231" s="4">
        <v>0.39369999999999999</v>
      </c>
      <c r="AB231" s="4">
        <v>1.5900000000000001E-2</v>
      </c>
      <c r="AC231" s="4">
        <v>0</v>
      </c>
      <c r="AE231" s="177">
        <f t="shared" ca="1" si="607"/>
        <v>1353.0608837812781</v>
      </c>
      <c r="AF231" s="178">
        <f t="shared" ca="1" si="608"/>
        <v>1079.9108837812782</v>
      </c>
      <c r="AG231" s="178">
        <f t="shared" ca="1" si="609"/>
        <v>4.8158606668750572</v>
      </c>
      <c r="AH231" s="175"/>
      <c r="AI231" s="179">
        <f t="shared" ca="1" si="610"/>
        <v>1429.3220842274698</v>
      </c>
      <c r="AJ231" s="179">
        <f t="shared" ca="1" si="611"/>
        <v>5.4358864132093689</v>
      </c>
      <c r="AK231" s="179"/>
      <c r="AL231" s="179">
        <f t="shared" si="612"/>
        <v>1405.3598381081756</v>
      </c>
      <c r="AM231" s="179">
        <f t="shared" si="613"/>
        <v>4.0415827931269739</v>
      </c>
      <c r="AN231" s="180"/>
      <c r="AO231" s="179">
        <f t="shared" ca="1" si="614"/>
        <v>1338.9154041851648</v>
      </c>
      <c r="AP231" s="179">
        <f t="shared" ca="1" si="615"/>
        <v>1065.7654041851647</v>
      </c>
      <c r="AQ231" s="179">
        <f t="shared" ca="1" si="616"/>
        <v>1.9239595746622662</v>
      </c>
      <c r="AR231" s="179"/>
      <c r="AS231" s="179">
        <f t="shared" ca="1" si="617"/>
        <v>1405.7330081383709</v>
      </c>
      <c r="AT231" s="179">
        <f t="shared" ca="1" si="618"/>
        <v>1132.583008138371</v>
      </c>
      <c r="AU231" s="181">
        <f t="shared" ca="1" si="619"/>
        <v>4.5195480477802832</v>
      </c>
      <c r="AV231" s="80"/>
      <c r="AW231" s="181">
        <f t="shared" si="620"/>
        <v>1416.4629995666062</v>
      </c>
      <c r="AX231" s="181">
        <f t="shared" si="621"/>
        <v>1143.3129995666063</v>
      </c>
      <c r="AY231" s="181">
        <f t="shared" ca="1" si="622"/>
        <v>1429.3220842274698</v>
      </c>
      <c r="AZ231" s="181">
        <f t="shared" ca="1" si="623"/>
        <v>1156.1720842274699</v>
      </c>
      <c r="BA231" s="181">
        <f t="shared" ca="1" si="624"/>
        <v>5.4358864132093689</v>
      </c>
      <c r="BB231" s="181"/>
      <c r="BC231" s="181">
        <f t="shared" si="625"/>
        <v>1405.3598381081756</v>
      </c>
      <c r="BD231" s="181">
        <f t="shared" si="626"/>
        <v>4.0415827931269739</v>
      </c>
      <c r="BE231" s="181">
        <f t="shared" si="627"/>
        <v>1132.2098381081755</v>
      </c>
      <c r="BF231" s="181"/>
      <c r="BG231" s="181">
        <f t="shared" ca="1" si="628"/>
        <v>5.678703624072245</v>
      </c>
      <c r="BH231" s="181">
        <f t="shared" ca="1" si="629"/>
        <v>10.06584329281176</v>
      </c>
      <c r="BI231" s="181">
        <f t="shared" ca="1" si="630"/>
        <v>1081.9837091089844</v>
      </c>
      <c r="BJ231" s="181">
        <f t="shared" ca="1" si="631"/>
        <v>1140.5609459696007</v>
      </c>
      <c r="BK231" s="181">
        <f t="shared" ca="1" si="632"/>
        <v>1140.5609459696007</v>
      </c>
      <c r="BL231" s="181"/>
      <c r="BM231" s="181">
        <f t="shared" si="633"/>
        <v>1154.768537020916</v>
      </c>
      <c r="BN231" s="180"/>
      <c r="BO231" s="182">
        <f t="shared" ca="1" si="634"/>
        <v>0.95883118904366849</v>
      </c>
      <c r="BP231" s="182">
        <f t="shared" ca="1" si="635"/>
        <v>0.76169825905746724</v>
      </c>
      <c r="BQ231" s="182">
        <f t="shared" ca="1" si="636"/>
        <v>8.6429048946078113E-2</v>
      </c>
      <c r="BR231" s="182">
        <f t="shared" ca="1" si="637"/>
        <v>9.6033159171278193E-3</v>
      </c>
      <c r="BS231" s="182">
        <f t="shared" ca="1" si="638"/>
        <v>1.610226696695995E-2</v>
      </c>
      <c r="BT231" s="182">
        <f t="shared" ca="1" si="639"/>
        <v>5.6841568878164613E-2</v>
      </c>
      <c r="BU231" s="182">
        <f t="shared" si="640"/>
        <v>8.6940973246937558E-2</v>
      </c>
      <c r="BV231" s="181">
        <f t="shared" ca="1" si="641"/>
        <v>1.0176154330127354</v>
      </c>
      <c r="BW231" s="180"/>
      <c r="BX231" s="182">
        <f t="shared" si="642"/>
        <v>0.82012838719272696</v>
      </c>
      <c r="BY231" s="182">
        <f t="shared" si="643"/>
        <v>4.5711127556133602E-2</v>
      </c>
      <c r="BZ231" s="182">
        <f t="shared" si="644"/>
        <v>5.4663033666858124E-2</v>
      </c>
      <c r="CA231" s="182">
        <f t="shared" si="645"/>
        <v>2.9498440823787973E-2</v>
      </c>
      <c r="CB231" s="182">
        <f t="shared" si="646"/>
        <v>0.10581867562998314</v>
      </c>
      <c r="CC231" s="182">
        <f t="shared" si="647"/>
        <v>0</v>
      </c>
      <c r="CD231" s="182">
        <f t="shared" si="648"/>
        <v>1.0558196648694897</v>
      </c>
      <c r="CE231" s="182">
        <f t="shared" si="649"/>
        <v>0.42922491125495471</v>
      </c>
      <c r="CF231" s="180"/>
      <c r="CG231" s="181">
        <f t="shared" ca="1" si="650"/>
        <v>5.2174359452342287</v>
      </c>
      <c r="CH231" s="181">
        <f t="shared" ca="1" si="651"/>
        <v>3.5316130047354726</v>
      </c>
      <c r="CI231" s="181">
        <f t="shared" ca="1" si="652"/>
        <v>11.242701551684418</v>
      </c>
      <c r="CJ231" s="181" t="e">
        <f t="shared" ca="1" si="653"/>
        <v>#NUM!</v>
      </c>
      <c r="CK231" s="183">
        <f t="shared" ca="1" si="654"/>
        <v>0.26990963874876567</v>
      </c>
      <c r="CL231" s="79"/>
      <c r="CM231" s="181">
        <f t="shared" si="655"/>
        <v>-1.5559322503035562</v>
      </c>
      <c r="CN231" s="181">
        <f t="shared" si="656"/>
        <v>-2.2194606592194974</v>
      </c>
      <c r="CO231" s="181" t="e">
        <f t="shared" ca="1" si="657"/>
        <v>#NUM!</v>
      </c>
      <c r="CP231" s="184"/>
      <c r="CQ231" s="80">
        <f t="shared" si="658"/>
        <v>0.83715712756909877</v>
      </c>
      <c r="CR231" s="80">
        <f t="shared" si="659"/>
        <v>1.8277690701412639E-2</v>
      </c>
      <c r="CS231" s="80">
        <f t="shared" si="660"/>
        <v>0.32365316150292761</v>
      </c>
      <c r="CT231" s="80">
        <f t="shared" si="661"/>
        <v>0.150877427400677</v>
      </c>
      <c r="CU231" s="80">
        <f t="shared" si="662"/>
        <v>1.9735682819383262E-3</v>
      </c>
      <c r="CV231" s="80">
        <f t="shared" si="663"/>
        <v>0.11214656464306626</v>
      </c>
      <c r="CW231" s="80">
        <f t="shared" si="664"/>
        <v>0.17475845884438296</v>
      </c>
      <c r="CX231" s="80">
        <f t="shared" si="665"/>
        <v>0.11294166240446345</v>
      </c>
      <c r="CY231" s="80">
        <f t="shared" si="666"/>
        <v>4.2889294662193725E-2</v>
      </c>
      <c r="CZ231" s="80">
        <f t="shared" si="667"/>
        <v>4.0789956723171726E-3</v>
      </c>
      <c r="DA231" s="80">
        <f t="shared" si="668"/>
        <v>5.7772110161550538E-3</v>
      </c>
      <c r="DB231" s="80">
        <f t="shared" si="669"/>
        <v>1.7845311626986329</v>
      </c>
      <c r="DC231" s="80"/>
      <c r="DD231" s="80">
        <f t="shared" si="670"/>
        <v>0.46911880558203273</v>
      </c>
      <c r="DE231" s="80">
        <f t="shared" si="671"/>
        <v>1.024229281251242E-2</v>
      </c>
      <c r="DF231" s="80">
        <f t="shared" si="672"/>
        <v>0.18136593423983</v>
      </c>
      <c r="DG231" s="80">
        <f t="shared" si="673"/>
        <v>8.4547376114471814E-2</v>
      </c>
      <c r="DH231" s="80">
        <f t="shared" si="674"/>
        <v>1.1059309712214969E-3</v>
      </c>
      <c r="DI231" s="80">
        <f t="shared" si="675"/>
        <v>6.2843713232485193E-2</v>
      </c>
      <c r="DJ231" s="80">
        <f t="shared" si="676"/>
        <v>9.7929620113838114E-2</v>
      </c>
      <c r="DK231" s="80">
        <f t="shared" si="677"/>
        <v>6.3289263177488564E-2</v>
      </c>
      <c r="DL231" s="80">
        <f t="shared" si="678"/>
        <v>2.4033928663557198E-2</v>
      </c>
      <c r="DM231" s="80">
        <f t="shared" si="679"/>
        <v>2.2857519989445112E-3</v>
      </c>
      <c r="DN231" s="80">
        <f t="shared" si="680"/>
        <v>3.2373830936180152E-3</v>
      </c>
      <c r="DO231" s="80">
        <f t="shared" si="681"/>
        <v>1</v>
      </c>
      <c r="DP231" s="80">
        <f t="shared" si="682"/>
        <v>42.637389757363003</v>
      </c>
      <c r="DQ231" s="80">
        <f t="shared" si="683"/>
        <v>0.74666593436222117</v>
      </c>
      <c r="DR231" s="80">
        <f t="shared" si="684"/>
        <v>2.0344572026620329E-2</v>
      </c>
      <c r="DS231" s="80">
        <f t="shared" si="685"/>
        <v>7.5468071125234154E-2</v>
      </c>
      <c r="DT231" s="80">
        <f t="shared" si="686"/>
        <v>0.14371353331551756</v>
      </c>
      <c r="DU231" s="80">
        <f t="shared" si="687"/>
        <v>2.2089867841409692E-3</v>
      </c>
      <c r="DV231" s="80">
        <f t="shared" si="688"/>
        <v>0.24887109099750895</v>
      </c>
      <c r="DW231" s="80">
        <f t="shared" si="689"/>
        <v>0.42232699804199197</v>
      </c>
      <c r="DX231" s="80">
        <f t="shared" si="690"/>
        <v>6.3521617840910372E-3</v>
      </c>
      <c r="DY231" s="80">
        <f t="shared" si="691"/>
        <v>1.6879697651704957E-4</v>
      </c>
      <c r="DZ231" s="80">
        <f t="shared" si="692"/>
        <v>0</v>
      </c>
      <c r="EA231" s="80">
        <f t="shared" si="693"/>
        <v>1.6661201454138432</v>
      </c>
      <c r="EB231" s="80"/>
      <c r="EC231" s="80">
        <f t="shared" si="694"/>
        <v>1.4933318687244423</v>
      </c>
      <c r="ED231" s="80">
        <f t="shared" si="695"/>
        <v>4.0689144053240658E-2</v>
      </c>
      <c r="EE231" s="80">
        <f t="shared" si="696"/>
        <v>0.22640421337570246</v>
      </c>
      <c r="EF231" s="80">
        <f t="shared" si="697"/>
        <v>0.14371353331551756</v>
      </c>
      <c r="EG231" s="80">
        <f t="shared" si="698"/>
        <v>2.2089867841409692E-3</v>
      </c>
      <c r="EH231" s="80">
        <f t="shared" si="699"/>
        <v>0.24887109099750895</v>
      </c>
      <c r="EI231" s="80">
        <f t="shared" si="700"/>
        <v>0.42232699804199197</v>
      </c>
      <c r="EJ231" s="80">
        <f t="shared" si="701"/>
        <v>6.3521617840910372E-3</v>
      </c>
      <c r="EK231" s="80">
        <f t="shared" si="702"/>
        <v>1.6879697651704957E-4</v>
      </c>
      <c r="EL231" s="80">
        <f t="shared" si="703"/>
        <v>0</v>
      </c>
      <c r="EM231" s="80">
        <f t="shared" si="704"/>
        <v>2.5840667940531534</v>
      </c>
      <c r="EN231" s="80">
        <f t="shared" si="705"/>
        <v>2.3219214045891192</v>
      </c>
      <c r="EO231" s="80"/>
      <c r="EP231" s="80">
        <f t="shared" si="706"/>
        <v>1.7336996150731756</v>
      </c>
      <c r="EQ231" s="80">
        <f t="shared" si="707"/>
        <v>4.7238497255814776E-2</v>
      </c>
      <c r="ER231" s="80">
        <f t="shared" si="708"/>
        <v>0.2663003849268244</v>
      </c>
      <c r="ES231" s="80">
        <f t="shared" si="709"/>
        <v>8.4161474490646093E-2</v>
      </c>
      <c r="ET231" s="80">
        <f t="shared" si="710"/>
        <v>0.35046185941747049</v>
      </c>
      <c r="EU231" s="80">
        <f t="shared" si="711"/>
        <v>0.33369152913443173</v>
      </c>
      <c r="EV231" s="80">
        <f t="shared" si="712"/>
        <v>5.1290936965514011E-3</v>
      </c>
      <c r="EW231" s="80">
        <f t="shared" si="713"/>
        <v>0.57785911317056249</v>
      </c>
      <c r="EX231" s="80">
        <f t="shared" si="714"/>
        <v>0.98061009648956821</v>
      </c>
      <c r="EY231" s="80">
        <f t="shared" si="715"/>
        <v>2.9498440823787973E-2</v>
      </c>
      <c r="EZ231" s="80">
        <f t="shared" si="716"/>
        <v>7.8386662560972866E-4</v>
      </c>
      <c r="FA231" s="80">
        <f t="shared" si="717"/>
        <v>0</v>
      </c>
      <c r="FB231" s="80">
        <f t="shared" si="718"/>
        <v>4.0589721116869732</v>
      </c>
      <c r="FC231" s="80">
        <f t="shared" si="719"/>
        <v>0.11716035674833675</v>
      </c>
      <c r="FD231" s="80">
        <f t="shared" si="720"/>
        <v>0.17434594788323388</v>
      </c>
      <c r="FE231" s="80">
        <f t="shared" si="721"/>
        <v>2.9498440823787973E-2</v>
      </c>
      <c r="FF231" s="80">
        <f t="shared" si="722"/>
        <v>5.4663033666858124E-2</v>
      </c>
      <c r="FG231" s="80">
        <f t="shared" si="723"/>
        <v>0.10581867562998314</v>
      </c>
      <c r="FH231" s="80">
        <f t="shared" si="724"/>
        <v>0</v>
      </c>
      <c r="FI231" s="184">
        <f t="shared" si="725"/>
        <v>0.82012838719272696</v>
      </c>
      <c r="FJ231" s="80">
        <f t="shared" si="726"/>
        <v>4.5711127556133602E-2</v>
      </c>
      <c r="FK231" s="80">
        <f t="shared" si="727"/>
        <v>1.0558196648694897</v>
      </c>
      <c r="FL231" s="80">
        <f t="shared" si="728"/>
        <v>0.82012838719272696</v>
      </c>
      <c r="FM231" s="80">
        <f t="shared" si="729"/>
        <v>2.4576587159648198</v>
      </c>
      <c r="FN231" s="80">
        <f t="shared" si="730"/>
        <v>-3.0960173280840206</v>
      </c>
      <c r="FO231" s="80">
        <f t="shared" si="731"/>
        <v>-3.0960173280840211</v>
      </c>
      <c r="FP231" s="80">
        <f t="shared" si="732"/>
        <v>0.42637389757363003</v>
      </c>
      <c r="FQ231" s="185">
        <f t="shared" ca="1" si="733"/>
        <v>1429.3220842274698</v>
      </c>
      <c r="FR231" s="185">
        <f t="shared" ca="1" si="734"/>
        <v>5.4358864132093689</v>
      </c>
      <c r="FS231" s="80">
        <f t="shared" ca="1" si="735"/>
        <v>0.14293220842274698</v>
      </c>
      <c r="FT231" s="184">
        <f t="shared" ca="1" si="736"/>
        <v>-1.4154463373713018</v>
      </c>
      <c r="FU231" s="184">
        <f t="shared" ca="1" si="737"/>
        <v>5.6655998351452697</v>
      </c>
      <c r="FV231" s="80">
        <f t="shared" si="738"/>
        <v>175.93347313961701</v>
      </c>
      <c r="FW231" s="80">
        <f t="shared" si="739"/>
        <v>-8.8187943075064227E-3</v>
      </c>
      <c r="FX231" s="184">
        <f t="shared" si="740"/>
        <v>63.39297964942002</v>
      </c>
      <c r="FY231" s="184">
        <f t="shared" si="741"/>
        <v>315.0954709879428</v>
      </c>
      <c r="FZ231" s="184">
        <f t="shared" si="742"/>
        <v>1.6611494615586205E-3</v>
      </c>
      <c r="GA231" s="184">
        <f t="shared" si="743"/>
        <v>0.42922491125495471</v>
      </c>
      <c r="GB231" s="80">
        <f t="shared" si="744"/>
        <v>1.0152376310099076</v>
      </c>
      <c r="GC231" s="80">
        <f t="shared" si="745"/>
        <v>0.24856032849479762</v>
      </c>
      <c r="GD231" s="80">
        <f t="shared" si="746"/>
        <v>0.13821581114915091</v>
      </c>
      <c r="GE231" s="80">
        <f t="shared" si="747"/>
        <v>0.8686000282535391</v>
      </c>
      <c r="GF231" s="80">
        <f t="shared" si="748"/>
        <v>-7.4209742696881631E-2</v>
      </c>
      <c r="GG231" s="80">
        <f t="shared" si="749"/>
        <v>0.21653117238609498</v>
      </c>
      <c r="GH231" s="80">
        <f t="shared" si="750"/>
        <v>0.86178418885084906</v>
      </c>
      <c r="GI231" s="80">
        <f t="shared" si="751"/>
        <v>0.2832688889630115</v>
      </c>
      <c r="GJ231" s="80">
        <f t="shared" si="752"/>
        <v>3.2994221069620102E-3</v>
      </c>
      <c r="GK231" s="80">
        <f t="shared" si="753"/>
        <v>-8.9807908024320815E-3</v>
      </c>
      <c r="GL231" s="80">
        <f t="shared" si="754"/>
        <v>-8.9807908024320815E-3</v>
      </c>
      <c r="GM231" s="80">
        <f t="shared" si="755"/>
        <v>0.22551196318852706</v>
      </c>
      <c r="GN231" s="80">
        <f t="shared" si="756"/>
        <v>-6.2568402074755225E-3</v>
      </c>
      <c r="GO231" s="80">
        <f t="shared" si="757"/>
        <v>0.58411595337803801</v>
      </c>
      <c r="GP231" s="80">
        <f t="shared" si="758"/>
        <v>0.96458859885405102</v>
      </c>
      <c r="GQ231" s="80">
        <f t="shared" si="759"/>
        <v>2.9498440823787973E-2</v>
      </c>
      <c r="GR231" s="80">
        <f t="shared" si="760"/>
        <v>442.17936960133818</v>
      </c>
      <c r="GS231" s="80">
        <f t="shared" si="761"/>
        <v>11.731141912876948</v>
      </c>
      <c r="GT231" s="80">
        <f t="shared" si="762"/>
        <v>2.4121753158733377</v>
      </c>
      <c r="GU231" s="80">
        <f t="shared" si="763"/>
        <v>9.9200709865291005E-6</v>
      </c>
      <c r="GV231" s="80">
        <f t="shared" si="764"/>
        <v>2038.5986639373336</v>
      </c>
      <c r="GW231" s="80">
        <f t="shared" si="765"/>
        <v>-8.7247863958952419E-3</v>
      </c>
      <c r="GX231" s="184">
        <f t="shared" ca="1" si="766"/>
        <v>24.217326551684405</v>
      </c>
      <c r="GY231" s="81" t="e">
        <f>#REF!</f>
        <v>#REF!</v>
      </c>
      <c r="GZ231" s="81" t="e">
        <f>#REF!</f>
        <v>#REF!</v>
      </c>
      <c r="HA231" s="81">
        <f t="shared" si="767"/>
        <v>5.52</v>
      </c>
      <c r="HB231" s="81">
        <f t="shared" si="768"/>
        <v>4.8858476199999856</v>
      </c>
      <c r="HC231" s="81" t="e">
        <f t="shared" si="769"/>
        <v>#REF!</v>
      </c>
      <c r="HD231" s="80">
        <f t="shared" si="770"/>
        <v>442.17936960133818</v>
      </c>
      <c r="HE231" s="80">
        <f t="shared" si="771"/>
        <v>11.731141912876948</v>
      </c>
      <c r="HF231" s="81">
        <f t="shared" si="772"/>
        <v>-1.9773696710256843</v>
      </c>
      <c r="HG231" s="81"/>
      <c r="HH231" s="82">
        <f t="shared" si="773"/>
        <v>0.22166026608264638</v>
      </c>
      <c r="HI231" s="82">
        <f t="shared" si="774"/>
        <v>0.57785911317056249</v>
      </c>
      <c r="HJ231" s="82">
        <f t="shared" si="775"/>
        <v>2.9498440823787973E-2</v>
      </c>
      <c r="HK231" s="82">
        <f t="shared" si="776"/>
        <v>0</v>
      </c>
      <c r="HL231" s="82">
        <f t="shared" si="777"/>
        <v>8.7661915924548778E-2</v>
      </c>
      <c r="HM231" s="82">
        <f t="shared" si="778"/>
        <v>0</v>
      </c>
      <c r="HN231" s="82">
        <f t="shared" si="779"/>
        <v>0</v>
      </c>
      <c r="HO231" s="82">
        <f t="shared" si="780"/>
        <v>8.4161474490646093E-2</v>
      </c>
      <c r="HP231" s="82">
        <f t="shared" si="781"/>
        <v>0.17863846900227565</v>
      </c>
      <c r="HQ231" s="82">
        <f t="shared" si="782"/>
        <v>0.27724189286029333</v>
      </c>
      <c r="HR231" s="82">
        <f t="shared" si="783"/>
        <v>0.51627313504059857</v>
      </c>
      <c r="HS231" s="82">
        <f t="shared" si="784"/>
        <v>0.19803657652214524</v>
      </c>
      <c r="HT231" s="82">
        <f t="shared" si="785"/>
        <v>-7.3060272945523847E-3</v>
      </c>
      <c r="HU231" s="82">
        <f t="shared" si="786"/>
        <v>-2.8025100188037622E-3</v>
      </c>
      <c r="HV231" s="82">
        <f t="shared" si="787"/>
        <v>2.9498440823787973E-2</v>
      </c>
      <c r="HW231" s="82"/>
      <c r="HX231" s="186">
        <f t="shared" si="788"/>
        <v>-8.9598009007670801E-7</v>
      </c>
      <c r="HY231" s="186">
        <f t="shared" si="789"/>
        <v>1.812703632601493E-12</v>
      </c>
      <c r="HZ231" s="186">
        <f t="shared" si="790"/>
        <v>2.6910287878290475E-5</v>
      </c>
      <c r="IA231" s="186">
        <f t="shared" si="791"/>
        <v>7.3544717619132643E-9</v>
      </c>
      <c r="IB231" s="82">
        <f t="shared" si="792"/>
        <v>2.4121753158733377</v>
      </c>
      <c r="IC231" s="82" t="e">
        <f t="shared" ca="1" si="793"/>
        <v>#REF!</v>
      </c>
      <c r="ID231" s="82" t="e">
        <f ca="1">ID$8+ID$9*IE231+ID$10*#REF!+ID$11*EW231/(EW231+EU231)</f>
        <v>#REF!</v>
      </c>
      <c r="IE231" s="82" t="e">
        <f t="shared" ca="1" si="794"/>
        <v>#REF!</v>
      </c>
      <c r="IF231" s="82" t="e">
        <f ca="1">IF$8+IF$9*IE231+IF$10*#REF!+IF$11*(EW231/(EW231+EU231))</f>
        <v>#REF!</v>
      </c>
      <c r="IG231" s="82" t="e">
        <f t="shared" ca="1" si="795"/>
        <v>#REF!</v>
      </c>
      <c r="IH231" s="184">
        <f t="shared" si="796"/>
        <v>-8.8187943075064227E-3</v>
      </c>
      <c r="II231" s="187">
        <f t="shared" si="797"/>
        <v>-25</v>
      </c>
      <c r="IJ231" s="187"/>
      <c r="IK231" s="82">
        <f t="shared" si="798"/>
        <v>2.0703612585402378</v>
      </c>
      <c r="IL231" s="187">
        <f t="shared" si="799"/>
        <v>2038.5986639373336</v>
      </c>
      <c r="IM231" s="186">
        <f t="shared" si="800"/>
        <v>1.1448238684627865E-5</v>
      </c>
    </row>
    <row r="232" spans="1:247" ht="14" x14ac:dyDescent="0.2">
      <c r="A232" s="189" t="s">
        <v>234</v>
      </c>
      <c r="F232" s="193">
        <v>50.3</v>
      </c>
      <c r="G232" s="193">
        <v>1.46</v>
      </c>
      <c r="H232" s="193">
        <v>16.5</v>
      </c>
      <c r="I232" s="193">
        <v>10.84</v>
      </c>
      <c r="J232" s="193">
        <v>0.14000000000000001</v>
      </c>
      <c r="K232" s="193">
        <v>4.5199999999999996</v>
      </c>
      <c r="L232" s="193">
        <v>9.8000000000000007</v>
      </c>
      <c r="M232" s="193">
        <v>3.5</v>
      </c>
      <c r="N232" s="193">
        <v>2.02</v>
      </c>
      <c r="O232" s="198">
        <v>0.31</v>
      </c>
      <c r="P232" s="198">
        <v>0.41</v>
      </c>
      <c r="Q232" s="194">
        <v>1.5</v>
      </c>
      <c r="R232" s="176">
        <f t="shared" ca="1" si="606"/>
        <v>9.5624371353223943</v>
      </c>
      <c r="T232" s="4">
        <v>44.080599999999997</v>
      </c>
      <c r="U232" s="4">
        <v>1.7408999999999999</v>
      </c>
      <c r="V232" s="4">
        <v>7.7118000000000002</v>
      </c>
      <c r="W232" s="4">
        <v>10.1137</v>
      </c>
      <c r="X232" s="4">
        <v>0.19089999999999999</v>
      </c>
      <c r="Y232" s="4">
        <v>10.3588</v>
      </c>
      <c r="Z232" s="4">
        <v>23.7742</v>
      </c>
      <c r="AA232" s="4">
        <v>0.3821</v>
      </c>
      <c r="AB232" s="4">
        <v>0</v>
      </c>
      <c r="AC232" s="4">
        <v>9.2999999999999992E-3</v>
      </c>
      <c r="AE232" s="177">
        <f t="shared" ca="1" si="607"/>
        <v>1354.8472756912008</v>
      </c>
      <c r="AF232" s="178">
        <f t="shared" ca="1" si="608"/>
        <v>1081.697275691201</v>
      </c>
      <c r="AG232" s="178">
        <f t="shared" ca="1" si="609"/>
        <v>4.6664941469256913</v>
      </c>
      <c r="AH232" s="175"/>
      <c r="AI232" s="179">
        <f t="shared" ca="1" si="610"/>
        <v>1427.4272332845749</v>
      </c>
      <c r="AJ232" s="179">
        <f t="shared" ca="1" si="611"/>
        <v>5.2381616003075155</v>
      </c>
      <c r="AK232" s="179"/>
      <c r="AL232" s="179">
        <f t="shared" si="612"/>
        <v>1403.5966191699449</v>
      </c>
      <c r="AM232" s="179">
        <f t="shared" si="613"/>
        <v>3.8962152732954576</v>
      </c>
      <c r="AN232" s="180"/>
      <c r="AO232" s="179">
        <f t="shared" ca="1" si="614"/>
        <v>1341.2671093674817</v>
      </c>
      <c r="AP232" s="179">
        <f t="shared" ca="1" si="615"/>
        <v>1068.1171093674816</v>
      </c>
      <c r="AQ232" s="179">
        <f t="shared" ca="1" si="616"/>
        <v>1.898687757581234</v>
      </c>
      <c r="AR232" s="179"/>
      <c r="AS232" s="179">
        <f t="shared" ca="1" si="617"/>
        <v>1404.1299360851049</v>
      </c>
      <c r="AT232" s="179">
        <f t="shared" ca="1" si="618"/>
        <v>1130.9799360851048</v>
      </c>
      <c r="AU232" s="181">
        <f t="shared" ca="1" si="619"/>
        <v>4.335183388731199</v>
      </c>
      <c r="AV232" s="80"/>
      <c r="AW232" s="181">
        <f t="shared" si="620"/>
        <v>1414.7264416343971</v>
      </c>
      <c r="AX232" s="181">
        <f t="shared" si="621"/>
        <v>1141.5764416343973</v>
      </c>
      <c r="AY232" s="181">
        <f t="shared" ca="1" si="622"/>
        <v>1427.4272332845749</v>
      </c>
      <c r="AZ232" s="181">
        <f t="shared" ca="1" si="623"/>
        <v>1154.2772332845748</v>
      </c>
      <c r="BA232" s="181">
        <f t="shared" ca="1" si="624"/>
        <v>5.2381616003075155</v>
      </c>
      <c r="BB232" s="181"/>
      <c r="BC232" s="181">
        <f t="shared" si="625"/>
        <v>1403.5966191699449</v>
      </c>
      <c r="BD232" s="181">
        <f t="shared" si="626"/>
        <v>3.8962152732954576</v>
      </c>
      <c r="BE232" s="181">
        <f t="shared" si="627"/>
        <v>1130.4466191699448</v>
      </c>
      <c r="BF232" s="181"/>
      <c r="BG232" s="181">
        <f t="shared" ca="1" si="628"/>
        <v>5.4826617582752952</v>
      </c>
      <c r="BH232" s="181">
        <f t="shared" ca="1" si="629"/>
        <v>9.6653430015510331</v>
      </c>
      <c r="BI232" s="181">
        <f t="shared" ca="1" si="630"/>
        <v>1083.5716120374682</v>
      </c>
      <c r="BJ232" s="181">
        <f t="shared" ca="1" si="631"/>
        <v>1138.8380697489224</v>
      </c>
      <c r="BK232" s="181">
        <f t="shared" ca="1" si="632"/>
        <v>1138.8380697489224</v>
      </c>
      <c r="BL232" s="181"/>
      <c r="BM232" s="181">
        <f t="shared" si="633"/>
        <v>1154.0012805002943</v>
      </c>
      <c r="BN232" s="180"/>
      <c r="BO232" s="182">
        <f t="shared" ca="1" si="634"/>
        <v>0.95191551458551205</v>
      </c>
      <c r="BP232" s="182">
        <f t="shared" ca="1" si="635"/>
        <v>0.76523773424260155</v>
      </c>
      <c r="BQ232" s="182">
        <f t="shared" ca="1" si="636"/>
        <v>8.2021911881845447E-2</v>
      </c>
      <c r="BR232" s="182">
        <f t="shared" ca="1" si="637"/>
        <v>9.2513435678915849E-3</v>
      </c>
      <c r="BS232" s="182">
        <f t="shared" ca="1" si="638"/>
        <v>1.6101694669496749E-2</v>
      </c>
      <c r="BT232" s="182">
        <f t="shared" ca="1" si="639"/>
        <v>5.7856958675317829E-2</v>
      </c>
      <c r="BU232" s="182">
        <f t="shared" si="640"/>
        <v>8.6940973246937558E-2</v>
      </c>
      <c r="BV232" s="181">
        <f t="shared" ca="1" si="641"/>
        <v>1.0174106162840908</v>
      </c>
      <c r="BW232" s="180"/>
      <c r="BX232" s="182">
        <f t="shared" si="642"/>
        <v>0.82790896824895521</v>
      </c>
      <c r="BY232" s="182">
        <f t="shared" si="643"/>
        <v>5.0643330315233992E-2</v>
      </c>
      <c r="BZ232" s="182">
        <f t="shared" si="644"/>
        <v>3.8306512268673598E-2</v>
      </c>
      <c r="CA232" s="182">
        <f t="shared" si="645"/>
        <v>2.8802134359647957E-2</v>
      </c>
      <c r="CB232" s="182">
        <f t="shared" si="646"/>
        <v>0.12397070535443924</v>
      </c>
      <c r="CC232" s="182">
        <f t="shared" si="647"/>
        <v>1.4292427779538273E-4</v>
      </c>
      <c r="CD232" s="182">
        <f t="shared" si="648"/>
        <v>1.0697745748247454</v>
      </c>
      <c r="CE232" s="182">
        <f t="shared" si="649"/>
        <v>0.4071081264737812</v>
      </c>
      <c r="CF232" s="180"/>
      <c r="CG232" s="181">
        <f t="shared" ca="1" si="650"/>
        <v>4.3138860136396033</v>
      </c>
      <c r="CH232" s="181">
        <f t="shared" ca="1" si="651"/>
        <v>2.5938616897585121</v>
      </c>
      <c r="CI232" s="181">
        <f t="shared" ca="1" si="652"/>
        <v>12.042870776797445</v>
      </c>
      <c r="CJ232" s="181" t="e">
        <f t="shared" ca="1" si="653"/>
        <v>#NUM!</v>
      </c>
      <c r="CK232" s="183">
        <f t="shared" ca="1" si="654"/>
        <v>0.26947907385876096</v>
      </c>
      <c r="CL232" s="79"/>
      <c r="CM232" s="181">
        <f t="shared" si="655"/>
        <v>-1.8712650222057297</v>
      </c>
      <c r="CN232" s="181">
        <f t="shared" si="656"/>
        <v>-2.5977274458978599</v>
      </c>
      <c r="CO232" s="181" t="e">
        <f t="shared" ca="1" si="657"/>
        <v>#NUM!</v>
      </c>
      <c r="CP232" s="184"/>
      <c r="CQ232" s="80">
        <f t="shared" si="658"/>
        <v>0.83715712756909877</v>
      </c>
      <c r="CR232" s="80">
        <f t="shared" si="659"/>
        <v>1.8277690701412639E-2</v>
      </c>
      <c r="CS232" s="80">
        <f t="shared" si="660"/>
        <v>0.32365316150292761</v>
      </c>
      <c r="CT232" s="80">
        <f t="shared" si="661"/>
        <v>0.150877427400677</v>
      </c>
      <c r="CU232" s="80">
        <f t="shared" si="662"/>
        <v>1.9735682819383262E-3</v>
      </c>
      <c r="CV232" s="80">
        <f t="shared" si="663"/>
        <v>0.11214656464306626</v>
      </c>
      <c r="CW232" s="80">
        <f t="shared" si="664"/>
        <v>0.17475845884438296</v>
      </c>
      <c r="CX232" s="80">
        <f t="shared" si="665"/>
        <v>0.11294166240446345</v>
      </c>
      <c r="CY232" s="80">
        <f t="shared" si="666"/>
        <v>4.2889294662193725E-2</v>
      </c>
      <c r="CZ232" s="80">
        <f t="shared" si="667"/>
        <v>4.0789956723171726E-3</v>
      </c>
      <c r="DA232" s="80">
        <f t="shared" si="668"/>
        <v>5.7772110161550538E-3</v>
      </c>
      <c r="DB232" s="80">
        <f t="shared" si="669"/>
        <v>1.7845311626986329</v>
      </c>
      <c r="DC232" s="80"/>
      <c r="DD232" s="80">
        <f t="shared" si="670"/>
        <v>0.46911880558203273</v>
      </c>
      <c r="DE232" s="80">
        <f t="shared" si="671"/>
        <v>1.024229281251242E-2</v>
      </c>
      <c r="DF232" s="80">
        <f t="shared" si="672"/>
        <v>0.18136593423983</v>
      </c>
      <c r="DG232" s="80">
        <f t="shared" si="673"/>
        <v>8.4547376114471814E-2</v>
      </c>
      <c r="DH232" s="80">
        <f t="shared" si="674"/>
        <v>1.1059309712214969E-3</v>
      </c>
      <c r="DI232" s="80">
        <f t="shared" si="675"/>
        <v>6.2843713232485193E-2</v>
      </c>
      <c r="DJ232" s="80">
        <f t="shared" si="676"/>
        <v>9.7929620113838114E-2</v>
      </c>
      <c r="DK232" s="80">
        <f t="shared" si="677"/>
        <v>6.3289263177488564E-2</v>
      </c>
      <c r="DL232" s="80">
        <f t="shared" si="678"/>
        <v>2.4033928663557198E-2</v>
      </c>
      <c r="DM232" s="80">
        <f t="shared" si="679"/>
        <v>2.2857519989445112E-3</v>
      </c>
      <c r="DN232" s="80">
        <f t="shared" si="680"/>
        <v>3.2373830936180152E-3</v>
      </c>
      <c r="DO232" s="80">
        <f t="shared" si="681"/>
        <v>1</v>
      </c>
      <c r="DP232" s="80">
        <f t="shared" si="682"/>
        <v>42.637389757363003</v>
      </c>
      <c r="DQ232" s="80">
        <f t="shared" si="683"/>
        <v>0.73364589418533621</v>
      </c>
      <c r="DR232" s="80">
        <f t="shared" si="684"/>
        <v>2.1794268316499495E-2</v>
      </c>
      <c r="DS232" s="80">
        <f t="shared" si="685"/>
        <v>7.5634801541765967E-2</v>
      </c>
      <c r="DT232" s="80">
        <f t="shared" si="686"/>
        <v>0.14076836139319437</v>
      </c>
      <c r="DU232" s="80">
        <f t="shared" si="687"/>
        <v>2.6911013215859029E-3</v>
      </c>
      <c r="DV232" s="80">
        <f t="shared" si="688"/>
        <v>0.25701412252756523</v>
      </c>
      <c r="DW232" s="80">
        <f t="shared" si="689"/>
        <v>0.4239533216589928</v>
      </c>
      <c r="DX232" s="80">
        <f t="shared" si="690"/>
        <v>6.1650013149636401E-3</v>
      </c>
      <c r="DY232" s="80">
        <f t="shared" si="691"/>
        <v>0</v>
      </c>
      <c r="DZ232" s="80">
        <f t="shared" si="692"/>
        <v>6.1184935084757579E-5</v>
      </c>
      <c r="EA232" s="80">
        <f t="shared" si="693"/>
        <v>1.6617280571949882</v>
      </c>
      <c r="EB232" s="80"/>
      <c r="EC232" s="80">
        <f t="shared" si="694"/>
        <v>1.4672917883706724</v>
      </c>
      <c r="ED232" s="80">
        <f t="shared" si="695"/>
        <v>4.3588536632998991E-2</v>
      </c>
      <c r="EE232" s="80">
        <f t="shared" si="696"/>
        <v>0.2269044046252979</v>
      </c>
      <c r="EF232" s="80">
        <f t="shared" si="697"/>
        <v>0.14076836139319437</v>
      </c>
      <c r="EG232" s="80">
        <f t="shared" si="698"/>
        <v>2.6911013215859029E-3</v>
      </c>
      <c r="EH232" s="80">
        <f t="shared" si="699"/>
        <v>0.25701412252756523</v>
      </c>
      <c r="EI232" s="80">
        <f t="shared" si="700"/>
        <v>0.4239533216589928</v>
      </c>
      <c r="EJ232" s="80">
        <f t="shared" si="701"/>
        <v>6.1650013149636401E-3</v>
      </c>
      <c r="EK232" s="80">
        <f t="shared" si="702"/>
        <v>0</v>
      </c>
      <c r="EL232" s="80">
        <f t="shared" si="703"/>
        <v>1.8355480525427274E-4</v>
      </c>
      <c r="EM232" s="80">
        <f t="shared" si="704"/>
        <v>2.5685601926505255</v>
      </c>
      <c r="EN232" s="80">
        <f t="shared" si="705"/>
        <v>2.3359390280858219</v>
      </c>
      <c r="EO232" s="80"/>
      <c r="EP232" s="80">
        <f t="shared" si="706"/>
        <v>1.7137520770224479</v>
      </c>
      <c r="EQ232" s="80">
        <f t="shared" si="707"/>
        <v>5.0910081949085452E-2</v>
      </c>
      <c r="ER232" s="80">
        <f t="shared" si="708"/>
        <v>0.28624792297755208</v>
      </c>
      <c r="ES232" s="80">
        <f t="shared" si="709"/>
        <v>6.7108646628321555E-2</v>
      </c>
      <c r="ET232" s="80">
        <f t="shared" si="710"/>
        <v>0.35335656960587364</v>
      </c>
      <c r="EU232" s="80">
        <f t="shared" si="711"/>
        <v>0.32882630929805218</v>
      </c>
      <c r="EV232" s="80">
        <f t="shared" si="712"/>
        <v>6.286248605625845E-3</v>
      </c>
      <c r="EW232" s="80">
        <f t="shared" si="713"/>
        <v>0.60036931958137107</v>
      </c>
      <c r="EX232" s="80">
        <f t="shared" si="714"/>
        <v>0.99032911014986347</v>
      </c>
      <c r="EY232" s="80">
        <f t="shared" si="715"/>
        <v>2.8802134359647957E-2</v>
      </c>
      <c r="EZ232" s="80">
        <f t="shared" si="716"/>
        <v>0</v>
      </c>
      <c r="FA232" s="80">
        <f t="shared" si="717"/>
        <v>2.8584855559076546E-4</v>
      </c>
      <c r="FB232" s="80">
        <f t="shared" si="718"/>
        <v>4.072917699127558</v>
      </c>
      <c r="FC232" s="80">
        <f t="shared" si="719"/>
        <v>0.14583539825511682</v>
      </c>
      <c r="FD232" s="80">
        <f t="shared" si="720"/>
        <v>0.21483674706172629</v>
      </c>
      <c r="FE232" s="80">
        <f t="shared" si="721"/>
        <v>2.8802134359647957E-2</v>
      </c>
      <c r="FF232" s="80">
        <f t="shared" si="722"/>
        <v>3.8306512268673598E-2</v>
      </c>
      <c r="FG232" s="80">
        <f t="shared" si="723"/>
        <v>0.12397070535443924</v>
      </c>
      <c r="FH232" s="80">
        <f t="shared" si="724"/>
        <v>1.4292427779538273E-4</v>
      </c>
      <c r="FI232" s="184">
        <f t="shared" si="725"/>
        <v>0.82790896824895521</v>
      </c>
      <c r="FJ232" s="80">
        <f t="shared" si="726"/>
        <v>5.0643330315233992E-2</v>
      </c>
      <c r="FK232" s="80">
        <f t="shared" si="727"/>
        <v>1.0697745748247454</v>
      </c>
      <c r="FL232" s="80">
        <f t="shared" si="728"/>
        <v>0.82790896824895521</v>
      </c>
      <c r="FM232" s="80">
        <f t="shared" si="729"/>
        <v>2.4337708015526638</v>
      </c>
      <c r="FN232" s="80">
        <f t="shared" si="730"/>
        <v>-3.1293475513593241</v>
      </c>
      <c r="FO232" s="80">
        <f t="shared" si="731"/>
        <v>-3.1293475513593241</v>
      </c>
      <c r="FP232" s="80">
        <f t="shared" si="732"/>
        <v>0.42637389757363003</v>
      </c>
      <c r="FQ232" s="185">
        <f t="shared" ca="1" si="733"/>
        <v>1427.4272332845749</v>
      </c>
      <c r="FR232" s="185">
        <f t="shared" ca="1" si="734"/>
        <v>5.2381616003075155</v>
      </c>
      <c r="FS232" s="80">
        <f t="shared" ca="1" si="735"/>
        <v>0.1427427233284575</v>
      </c>
      <c r="FT232" s="184">
        <f t="shared" ca="1" si="736"/>
        <v>-1.4085393239824306</v>
      </c>
      <c r="FU232" s="184">
        <f t="shared" ca="1" si="737"/>
        <v>5.6650040972482998</v>
      </c>
      <c r="FV232" s="80">
        <f t="shared" si="738"/>
        <v>175.07010109314555</v>
      </c>
      <c r="FW232" s="80">
        <f t="shared" si="739"/>
        <v>-1.5472924386705382E-2</v>
      </c>
      <c r="FX232" s="184">
        <f t="shared" si="740"/>
        <v>64.611724476727787</v>
      </c>
      <c r="FY232" s="184">
        <f t="shared" si="741"/>
        <v>313.86936518225735</v>
      </c>
      <c r="FZ232" s="184">
        <f t="shared" si="742"/>
        <v>1.6611494615586205E-3</v>
      </c>
      <c r="GA232" s="184">
        <f t="shared" si="743"/>
        <v>0.4071081264737812</v>
      </c>
      <c r="GB232" s="80">
        <f t="shared" si="744"/>
        <v>1.0254174931151374</v>
      </c>
      <c r="GC232" s="80">
        <f t="shared" si="745"/>
        <v>0.26413997538811457</v>
      </c>
      <c r="GD232" s="80">
        <f t="shared" si="746"/>
        <v>0.13913800031367013</v>
      </c>
      <c r="GE232" s="80">
        <f t="shared" si="747"/>
        <v>0.88198127142259297</v>
      </c>
      <c r="GF232" s="80">
        <f t="shared" si="748"/>
        <v>-9.8621040798286597E-2</v>
      </c>
      <c r="GG232" s="80">
        <f t="shared" si="749"/>
        <v>0.18299091104293536</v>
      </c>
      <c r="GH232" s="80">
        <f t="shared" si="750"/>
        <v>0.86086199968632982</v>
      </c>
      <c r="GI232" s="80">
        <f t="shared" si="751"/>
        <v>0.24464414366905535</v>
      </c>
      <c r="GJ232" s="80">
        <f t="shared" si="752"/>
        <v>4.6511702215665321E-3</v>
      </c>
      <c r="GK232" s="80">
        <f t="shared" si="753"/>
        <v>-1.5184218380599804E-2</v>
      </c>
      <c r="GL232" s="80">
        <f t="shared" si="754"/>
        <v>-1.5184218380599804E-2</v>
      </c>
      <c r="GM232" s="80">
        <f t="shared" si="755"/>
        <v>0.19817512942353516</v>
      </c>
      <c r="GN232" s="80">
        <f t="shared" si="756"/>
        <v>-1.0233274734537608E-2</v>
      </c>
      <c r="GO232" s="80">
        <f t="shared" si="757"/>
        <v>0.61060259431590869</v>
      </c>
      <c r="GP232" s="80">
        <f t="shared" si="758"/>
        <v>0.96491161703472617</v>
      </c>
      <c r="GQ232" s="80">
        <f t="shared" si="759"/>
        <v>2.8802134359647957E-2</v>
      </c>
      <c r="GR232" s="80">
        <f t="shared" si="760"/>
        <v>442.5477066572966</v>
      </c>
      <c r="GS232" s="80">
        <f t="shared" si="761"/>
        <v>11.727001182150595</v>
      </c>
      <c r="GT232" s="80">
        <f t="shared" si="762"/>
        <v>2.4608854555923165</v>
      </c>
      <c r="GU232" s="80">
        <f t="shared" si="763"/>
        <v>1.0120391436123401E-5</v>
      </c>
      <c r="GV232" s="80">
        <f t="shared" si="764"/>
        <v>2080.4640863402128</v>
      </c>
      <c r="GW232" s="80">
        <f t="shared" si="765"/>
        <v>-8.8977613441036715E-3</v>
      </c>
      <c r="GX232" s="184">
        <f t="shared" ca="1" si="766"/>
        <v>25.017495776797446</v>
      </c>
      <c r="GY232" s="81" t="e">
        <f>#REF!</f>
        <v>#REF!</v>
      </c>
      <c r="GZ232" s="81" t="e">
        <f>#REF!</f>
        <v>#REF!</v>
      </c>
      <c r="HA232" s="81">
        <f t="shared" si="767"/>
        <v>5.52</v>
      </c>
      <c r="HB232" s="81">
        <f t="shared" si="768"/>
        <v>4.8858476199999856</v>
      </c>
      <c r="HC232" s="81" t="e">
        <f t="shared" si="769"/>
        <v>#REF!</v>
      </c>
      <c r="HD232" s="80">
        <f t="shared" si="770"/>
        <v>442.5477066572966</v>
      </c>
      <c r="HE232" s="80">
        <f t="shared" si="771"/>
        <v>11.727001182150595</v>
      </c>
      <c r="HF232" s="81">
        <f t="shared" si="772"/>
        <v>-2.3981628976704599</v>
      </c>
      <c r="HG232" s="81"/>
      <c r="HH232" s="82">
        <f t="shared" si="773"/>
        <v>0.18927715964856121</v>
      </c>
      <c r="HI232" s="82">
        <f t="shared" si="774"/>
        <v>0.60036931958137107</v>
      </c>
      <c r="HJ232" s="82">
        <f t="shared" si="775"/>
        <v>2.8802134359647957E-2</v>
      </c>
      <c r="HK232" s="82">
        <f t="shared" si="776"/>
        <v>0</v>
      </c>
      <c r="HL232" s="82">
        <f t="shared" si="777"/>
        <v>0.11703326389546886</v>
      </c>
      <c r="HM232" s="82">
        <f t="shared" si="778"/>
        <v>0</v>
      </c>
      <c r="HN232" s="82">
        <f t="shared" si="779"/>
        <v>0</v>
      </c>
      <c r="HO232" s="82">
        <f t="shared" si="780"/>
        <v>6.7108646628321555E-2</v>
      </c>
      <c r="HP232" s="82">
        <f t="shared" si="781"/>
        <v>0.16921465908208322</v>
      </c>
      <c r="HQ232" s="82">
        <f t="shared" si="782"/>
        <v>0.23969860516967717</v>
      </c>
      <c r="HR232" s="82">
        <f t="shared" si="783"/>
        <v>0.5353139086808979</v>
      </c>
      <c r="HS232" s="82">
        <f t="shared" si="784"/>
        <v>0.16876727849141343</v>
      </c>
      <c r="HT232" s="82">
        <f t="shared" si="785"/>
        <v>-1.4545511885421449E-2</v>
      </c>
      <c r="HU232" s="82">
        <f t="shared" si="786"/>
        <v>-4.5857326240899198E-3</v>
      </c>
      <c r="HV232" s="82">
        <f t="shared" si="787"/>
        <v>2.8802134359647957E-2</v>
      </c>
      <c r="HW232" s="82"/>
      <c r="HX232" s="186">
        <f t="shared" si="788"/>
        <v>-8.9330098866634522E-7</v>
      </c>
      <c r="HY232" s="186">
        <f t="shared" si="789"/>
        <v>1.8399603722291861E-12</v>
      </c>
      <c r="HZ232" s="186">
        <f t="shared" si="790"/>
        <v>2.6720213869226302E-5</v>
      </c>
      <c r="IA232" s="186">
        <f t="shared" si="791"/>
        <v>7.303939726401233E-9</v>
      </c>
      <c r="IB232" s="82">
        <f t="shared" si="792"/>
        <v>2.4608854555923165</v>
      </c>
      <c r="IC232" s="82" t="e">
        <f t="shared" ca="1" si="793"/>
        <v>#REF!</v>
      </c>
      <c r="ID232" s="82" t="e">
        <f ca="1">ID$8+ID$9*IE232+ID$10*#REF!+ID$11*EW232/(EW232+EU232)</f>
        <v>#REF!</v>
      </c>
      <c r="IE232" s="82" t="e">
        <f t="shared" ca="1" si="794"/>
        <v>#REF!</v>
      </c>
      <c r="IF232" s="82" t="e">
        <f ca="1">IF$8+IF$9*IE232+IF$10*#REF!+IF$11*(EW232/(EW232+EU232))</f>
        <v>#REF!</v>
      </c>
      <c r="IG232" s="82" t="e">
        <f t="shared" ca="1" si="795"/>
        <v>#REF!</v>
      </c>
      <c r="IH232" s="184">
        <f t="shared" si="796"/>
        <v>-1.5472924386705382E-2</v>
      </c>
      <c r="II232" s="187">
        <f t="shared" si="797"/>
        <v>-25</v>
      </c>
      <c r="IJ232" s="187"/>
      <c r="IK232" s="82">
        <f t="shared" si="798"/>
        <v>2.070129336212255</v>
      </c>
      <c r="IL232" s="187">
        <f t="shared" si="799"/>
        <v>2080.4640863402128</v>
      </c>
      <c r="IM232" s="186">
        <f t="shared" si="800"/>
        <v>1.1181144751835464E-5</v>
      </c>
    </row>
    <row r="233" spans="1:247" ht="14" x14ac:dyDescent="0.2">
      <c r="A233" s="189" t="s">
        <v>234</v>
      </c>
      <c r="F233" s="193">
        <v>50.3</v>
      </c>
      <c r="G233" s="193">
        <v>1.46</v>
      </c>
      <c r="H233" s="193">
        <v>16.5</v>
      </c>
      <c r="I233" s="193">
        <v>10.84</v>
      </c>
      <c r="J233" s="193">
        <v>0.14000000000000001</v>
      </c>
      <c r="K233" s="193">
        <v>4.5199999999999996</v>
      </c>
      <c r="L233" s="193">
        <v>9.8000000000000007</v>
      </c>
      <c r="M233" s="193">
        <v>3.5</v>
      </c>
      <c r="N233" s="193">
        <v>2.02</v>
      </c>
      <c r="O233" s="198">
        <v>0.31</v>
      </c>
      <c r="P233" s="198">
        <v>0.41</v>
      </c>
      <c r="Q233" s="194">
        <v>1.5</v>
      </c>
      <c r="R233" s="176">
        <f t="shared" ca="1" si="606"/>
        <v>10.611418200258685</v>
      </c>
      <c r="T233" s="4">
        <v>44.2331</v>
      </c>
      <c r="U233" s="4">
        <v>1.734</v>
      </c>
      <c r="V233" s="4">
        <v>7.8691000000000004</v>
      </c>
      <c r="W233" s="4">
        <v>10.611000000000001</v>
      </c>
      <c r="X233" s="4">
        <v>0.10680000000000001</v>
      </c>
      <c r="Y233" s="4">
        <v>9.6539000000000001</v>
      </c>
      <c r="Z233" s="4">
        <v>23.372499999999999</v>
      </c>
      <c r="AA233" s="4">
        <v>0.43509999999999999</v>
      </c>
      <c r="AB233" s="4">
        <v>3.8E-3</v>
      </c>
      <c r="AC233" s="4">
        <v>1.1599999999999999E-2</v>
      </c>
      <c r="AE233" s="177">
        <f t="shared" ca="1" si="607"/>
        <v>1360.981097881207</v>
      </c>
      <c r="AF233" s="178">
        <f t="shared" ca="1" si="608"/>
        <v>1087.8310978812069</v>
      </c>
      <c r="AG233" s="178">
        <f t="shared" ca="1" si="609"/>
        <v>5.5155668822458761</v>
      </c>
      <c r="AH233" s="175"/>
      <c r="AI233" s="179">
        <f t="shared" ca="1" si="610"/>
        <v>1436.7681247121798</v>
      </c>
      <c r="AJ233" s="179">
        <f t="shared" ca="1" si="611"/>
        <v>6.296747546900372</v>
      </c>
      <c r="AK233" s="179"/>
      <c r="AL233" s="179">
        <f t="shared" si="612"/>
        <v>1410.5069872475626</v>
      </c>
      <c r="AM233" s="179">
        <f t="shared" si="613"/>
        <v>4.6598600276358262</v>
      </c>
      <c r="AN233" s="180"/>
      <c r="AO233" s="179">
        <f t="shared" ca="1" si="614"/>
        <v>1347.5033197958942</v>
      </c>
      <c r="AP233" s="179">
        <f t="shared" ca="1" si="615"/>
        <v>1074.3533197958941</v>
      </c>
      <c r="AQ233" s="179">
        <f t="shared" ca="1" si="616"/>
        <v>2.7936641605533197</v>
      </c>
      <c r="AR233" s="179"/>
      <c r="AS233" s="179">
        <f t="shared" ca="1" si="617"/>
        <v>1413.1283465505567</v>
      </c>
      <c r="AT233" s="179">
        <f t="shared" ca="1" si="618"/>
        <v>1139.9783465505566</v>
      </c>
      <c r="AU233" s="181">
        <f t="shared" ca="1" si="619"/>
        <v>5.3690346121936319</v>
      </c>
      <c r="AV233" s="80"/>
      <c r="AW233" s="181">
        <f t="shared" si="620"/>
        <v>1422.6984120068425</v>
      </c>
      <c r="AX233" s="181">
        <f t="shared" si="621"/>
        <v>1149.5484120068427</v>
      </c>
      <c r="AY233" s="181">
        <f t="shared" ca="1" si="622"/>
        <v>1436.7681247121798</v>
      </c>
      <c r="AZ233" s="181">
        <f t="shared" ca="1" si="623"/>
        <v>1163.6181247121799</v>
      </c>
      <c r="BA233" s="181">
        <f t="shared" ca="1" si="624"/>
        <v>6.296747546900372</v>
      </c>
      <c r="BB233" s="181"/>
      <c r="BC233" s="181">
        <f t="shared" si="625"/>
        <v>1410.5069872475626</v>
      </c>
      <c r="BD233" s="181">
        <f t="shared" si="626"/>
        <v>4.6598600276358262</v>
      </c>
      <c r="BE233" s="181">
        <f t="shared" si="627"/>
        <v>1137.3569872475628</v>
      </c>
      <c r="BF233" s="181"/>
      <c r="BG233" s="181">
        <f t="shared" ca="1" si="628"/>
        <v>6.4624493435352779</v>
      </c>
      <c r="BH233" s="181">
        <f t="shared" ca="1" si="629"/>
        <v>10.680093523999876</v>
      </c>
      <c r="BI233" s="181">
        <f t="shared" ca="1" si="630"/>
        <v>1090.5770841204671</v>
      </c>
      <c r="BJ233" s="181">
        <f t="shared" ca="1" si="631"/>
        <v>1148.0708313292871</v>
      </c>
      <c r="BK233" s="181">
        <f t="shared" ca="1" si="632"/>
        <v>1148.0708313292871</v>
      </c>
      <c r="BL233" s="181"/>
      <c r="BM233" s="181">
        <f t="shared" si="633"/>
        <v>1158.0410702813988</v>
      </c>
      <c r="BN233" s="180"/>
      <c r="BO233" s="182">
        <f t="shared" ca="1" si="634"/>
        <v>0.93486852559723987</v>
      </c>
      <c r="BP233" s="182">
        <f t="shared" ca="1" si="635"/>
        <v>0.74217393731870018</v>
      </c>
      <c r="BQ233" s="182">
        <f t="shared" ca="1" si="636"/>
        <v>8.9115889165788137E-2</v>
      </c>
      <c r="BR233" s="182">
        <f t="shared" ca="1" si="637"/>
        <v>1.0147468479208895E-2</v>
      </c>
      <c r="BS233" s="182">
        <f t="shared" ca="1" si="638"/>
        <v>1.6104537246851586E-2</v>
      </c>
      <c r="BT233" s="182">
        <f t="shared" ca="1" si="639"/>
        <v>5.5376473071408132E-2</v>
      </c>
      <c r="BU233" s="182">
        <f t="shared" si="640"/>
        <v>8.6940973246937558E-2</v>
      </c>
      <c r="BV233" s="181">
        <f t="shared" ca="1" si="641"/>
        <v>0.99985927852889445</v>
      </c>
      <c r="BW233" s="180"/>
      <c r="BX233" s="182">
        <f t="shared" si="642"/>
        <v>0.81220440754904688</v>
      </c>
      <c r="BY233" s="182">
        <f t="shared" si="643"/>
        <v>4.7644534897838264E-2</v>
      </c>
      <c r="BZ233" s="182">
        <f t="shared" si="644"/>
        <v>5.4200905945671403E-2</v>
      </c>
      <c r="CA233" s="182">
        <f t="shared" si="645"/>
        <v>3.2905370936740778E-2</v>
      </c>
      <c r="CB233" s="182">
        <f t="shared" si="646"/>
        <v>0.11022307869020564</v>
      </c>
      <c r="CC233" s="182">
        <f t="shared" si="647"/>
        <v>1.7885913263212695E-4</v>
      </c>
      <c r="CD233" s="182">
        <f t="shared" si="648"/>
        <v>1.057357157152135</v>
      </c>
      <c r="CE233" s="182">
        <f t="shared" si="649"/>
        <v>0.45831352252759516</v>
      </c>
      <c r="CF233" s="180"/>
      <c r="CG233" s="181">
        <f t="shared" ca="1" si="650"/>
        <v>5.9748715953674036</v>
      </c>
      <c r="CH233" s="181">
        <f t="shared" ca="1" si="651"/>
        <v>4.2590101591808143</v>
      </c>
      <c r="CI233" s="181">
        <f t="shared" ca="1" si="652"/>
        <v>12.047389604374551</v>
      </c>
      <c r="CJ233" s="181" t="e">
        <f t="shared" ca="1" si="653"/>
        <v>#NUM!</v>
      </c>
      <c r="CK233" s="183">
        <f t="shared" ca="1" si="654"/>
        <v>0.27159719018034695</v>
      </c>
      <c r="CL233" s="79"/>
      <c r="CM233" s="181">
        <f t="shared" si="655"/>
        <v>-1.4904013168016959</v>
      </c>
      <c r="CN233" s="181">
        <f t="shared" si="656"/>
        <v>-2.1638929716329218</v>
      </c>
      <c r="CO233" s="181" t="e">
        <f t="shared" ca="1" si="657"/>
        <v>#NUM!</v>
      </c>
      <c r="CP233" s="184"/>
      <c r="CQ233" s="80">
        <f t="shared" si="658"/>
        <v>0.83715712756909877</v>
      </c>
      <c r="CR233" s="80">
        <f t="shared" si="659"/>
        <v>1.8277690701412639E-2</v>
      </c>
      <c r="CS233" s="80">
        <f t="shared" si="660"/>
        <v>0.32365316150292761</v>
      </c>
      <c r="CT233" s="80">
        <f t="shared" si="661"/>
        <v>0.150877427400677</v>
      </c>
      <c r="CU233" s="80">
        <f t="shared" si="662"/>
        <v>1.9735682819383262E-3</v>
      </c>
      <c r="CV233" s="80">
        <f t="shared" si="663"/>
        <v>0.11214656464306626</v>
      </c>
      <c r="CW233" s="80">
        <f t="shared" si="664"/>
        <v>0.17475845884438296</v>
      </c>
      <c r="CX233" s="80">
        <f t="shared" si="665"/>
        <v>0.11294166240446345</v>
      </c>
      <c r="CY233" s="80">
        <f t="shared" si="666"/>
        <v>4.2889294662193725E-2</v>
      </c>
      <c r="CZ233" s="80">
        <f t="shared" si="667"/>
        <v>4.0789956723171726E-3</v>
      </c>
      <c r="DA233" s="80">
        <f t="shared" si="668"/>
        <v>5.7772110161550538E-3</v>
      </c>
      <c r="DB233" s="80">
        <f t="shared" si="669"/>
        <v>1.7845311626986329</v>
      </c>
      <c r="DC233" s="80"/>
      <c r="DD233" s="80">
        <f t="shared" si="670"/>
        <v>0.46911880558203273</v>
      </c>
      <c r="DE233" s="80">
        <f t="shared" si="671"/>
        <v>1.024229281251242E-2</v>
      </c>
      <c r="DF233" s="80">
        <f t="shared" si="672"/>
        <v>0.18136593423983</v>
      </c>
      <c r="DG233" s="80">
        <f t="shared" si="673"/>
        <v>8.4547376114471814E-2</v>
      </c>
      <c r="DH233" s="80">
        <f t="shared" si="674"/>
        <v>1.1059309712214969E-3</v>
      </c>
      <c r="DI233" s="80">
        <f t="shared" si="675"/>
        <v>6.2843713232485193E-2</v>
      </c>
      <c r="DJ233" s="80">
        <f t="shared" si="676"/>
        <v>9.7929620113838114E-2</v>
      </c>
      <c r="DK233" s="80">
        <f t="shared" si="677"/>
        <v>6.3289263177488564E-2</v>
      </c>
      <c r="DL233" s="80">
        <f t="shared" si="678"/>
        <v>2.4033928663557198E-2</v>
      </c>
      <c r="DM233" s="80">
        <f t="shared" si="679"/>
        <v>2.2857519989445112E-3</v>
      </c>
      <c r="DN233" s="80">
        <f t="shared" si="680"/>
        <v>3.2373830936180152E-3</v>
      </c>
      <c r="DO233" s="80">
        <f t="shared" si="681"/>
        <v>1</v>
      </c>
      <c r="DP233" s="80">
        <f t="shared" si="682"/>
        <v>42.637389757363003</v>
      </c>
      <c r="DQ233" s="80">
        <f t="shared" si="683"/>
        <v>0.73618399482061037</v>
      </c>
      <c r="DR233" s="80">
        <f t="shared" si="684"/>
        <v>2.1707887449485971E-2</v>
      </c>
      <c r="DS233" s="80">
        <f t="shared" si="685"/>
        <v>7.7177548278263258E-2</v>
      </c>
      <c r="DT233" s="80">
        <f t="shared" si="686"/>
        <v>0.14769007215392838</v>
      </c>
      <c r="DU233" s="80">
        <f t="shared" si="687"/>
        <v>1.5055506607929516E-3</v>
      </c>
      <c r="DV233" s="80">
        <f t="shared" si="688"/>
        <v>0.23952471690435784</v>
      </c>
      <c r="DW233" s="80">
        <f t="shared" si="689"/>
        <v>0.41679000809595307</v>
      </c>
      <c r="DX233" s="80">
        <f t="shared" si="690"/>
        <v>7.0201310445974349E-3</v>
      </c>
      <c r="DY233" s="80">
        <f t="shared" si="691"/>
        <v>4.0341415771370334E-5</v>
      </c>
      <c r="DZ233" s="80">
        <f t="shared" si="692"/>
        <v>7.6316693223998705E-5</v>
      </c>
      <c r="EA233" s="80">
        <f t="shared" si="693"/>
        <v>1.6477165675169847</v>
      </c>
      <c r="EB233" s="80"/>
      <c r="EC233" s="80">
        <f t="shared" si="694"/>
        <v>1.4723679896412207</v>
      </c>
      <c r="ED233" s="80">
        <f t="shared" si="695"/>
        <v>4.3415774898971943E-2</v>
      </c>
      <c r="EE233" s="80">
        <f t="shared" si="696"/>
        <v>0.23153264483478977</v>
      </c>
      <c r="EF233" s="80">
        <f t="shared" si="697"/>
        <v>0.14769007215392838</v>
      </c>
      <c r="EG233" s="80">
        <f t="shared" si="698"/>
        <v>1.5055506607929516E-3</v>
      </c>
      <c r="EH233" s="80">
        <f t="shared" si="699"/>
        <v>0.23952471690435784</v>
      </c>
      <c r="EI233" s="80">
        <f t="shared" si="700"/>
        <v>0.41679000809595307</v>
      </c>
      <c r="EJ233" s="80">
        <f t="shared" si="701"/>
        <v>7.0201310445974349E-3</v>
      </c>
      <c r="EK233" s="80">
        <f t="shared" si="702"/>
        <v>4.0341415771370334E-5</v>
      </c>
      <c r="EL233" s="80">
        <f t="shared" si="703"/>
        <v>2.2895007967199611E-4</v>
      </c>
      <c r="EM233" s="80">
        <f t="shared" si="704"/>
        <v>2.560116179730056</v>
      </c>
      <c r="EN233" s="80">
        <f t="shared" si="705"/>
        <v>2.3436436391072895</v>
      </c>
      <c r="EO233" s="80"/>
      <c r="EP233" s="80">
        <f t="shared" si="706"/>
        <v>1.7253529366739173</v>
      </c>
      <c r="EQ233" s="80">
        <f t="shared" si="707"/>
        <v>5.0875552339444761E-2</v>
      </c>
      <c r="ER233" s="80">
        <f t="shared" si="708"/>
        <v>0.27464706332608269</v>
      </c>
      <c r="ES233" s="80">
        <f t="shared" si="709"/>
        <v>8.7106276882412181E-2</v>
      </c>
      <c r="ET233" s="80">
        <f t="shared" si="710"/>
        <v>0.36175334020849487</v>
      </c>
      <c r="EU233" s="80">
        <f t="shared" si="711"/>
        <v>0.34613289816285087</v>
      </c>
      <c r="EV233" s="80">
        <f t="shared" si="712"/>
        <v>3.5284742295211774E-3</v>
      </c>
      <c r="EW233" s="80">
        <f t="shared" si="713"/>
        <v>0.56136057918187254</v>
      </c>
      <c r="EX233" s="80">
        <f t="shared" si="714"/>
        <v>0.97680725131755608</v>
      </c>
      <c r="EY233" s="80">
        <f t="shared" si="715"/>
        <v>3.2905370936740778E-2</v>
      </c>
      <c r="EZ233" s="80">
        <f t="shared" si="716"/>
        <v>1.8909180493030913E-4</v>
      </c>
      <c r="FA233" s="80">
        <f t="shared" si="717"/>
        <v>3.577182652642539E-4</v>
      </c>
      <c r="FB233" s="80">
        <f t="shared" si="718"/>
        <v>4.0592632131205928</v>
      </c>
      <c r="FC233" s="80">
        <f t="shared" si="719"/>
        <v>0.11833733443625752</v>
      </c>
      <c r="FD233" s="80">
        <f t="shared" si="720"/>
        <v>0.17519399952889536</v>
      </c>
      <c r="FE233" s="80">
        <f t="shared" si="721"/>
        <v>3.2905370936740778E-2</v>
      </c>
      <c r="FF233" s="80">
        <f t="shared" si="722"/>
        <v>5.4200905945671403E-2</v>
      </c>
      <c r="FG233" s="80">
        <f t="shared" si="723"/>
        <v>0.11022307869020564</v>
      </c>
      <c r="FH233" s="80">
        <f t="shared" si="724"/>
        <v>1.7885913263212695E-4</v>
      </c>
      <c r="FI233" s="184">
        <f t="shared" si="725"/>
        <v>0.81220440754904688</v>
      </c>
      <c r="FJ233" s="80">
        <f t="shared" si="726"/>
        <v>4.7644534897838264E-2</v>
      </c>
      <c r="FK233" s="80">
        <f t="shared" si="727"/>
        <v>1.0573571571521352</v>
      </c>
      <c r="FL233" s="80">
        <f t="shared" si="728"/>
        <v>0.81220440754904688</v>
      </c>
      <c r="FM233" s="80">
        <f t="shared" si="729"/>
        <v>2.5669572022510532</v>
      </c>
      <c r="FN233" s="80">
        <f t="shared" si="730"/>
        <v>-2.9770099859649446</v>
      </c>
      <c r="FO233" s="80">
        <f t="shared" si="731"/>
        <v>-2.9770099859649446</v>
      </c>
      <c r="FP233" s="80">
        <f t="shared" si="732"/>
        <v>0.42637389757363003</v>
      </c>
      <c r="FQ233" s="185">
        <f t="shared" ca="1" si="733"/>
        <v>1436.7681247121798</v>
      </c>
      <c r="FR233" s="185">
        <f t="shared" ca="1" si="734"/>
        <v>6.296747546900372</v>
      </c>
      <c r="FS233" s="80">
        <f t="shared" ca="1" si="735"/>
        <v>0.14367681247121797</v>
      </c>
      <c r="FT233" s="184">
        <f t="shared" ca="1" si="736"/>
        <v>-1.797565511911323</v>
      </c>
      <c r="FU233" s="184">
        <f t="shared" ca="1" si="737"/>
        <v>5.6653787114357934</v>
      </c>
      <c r="FV233" s="80">
        <f t="shared" si="738"/>
        <v>176.52311872417135</v>
      </c>
      <c r="FW233" s="80">
        <f t="shared" si="739"/>
        <v>-7.9451080263756545E-3</v>
      </c>
      <c r="FX233" s="184">
        <f t="shared" si="740"/>
        <v>61.858359668257123</v>
      </c>
      <c r="FY233" s="184">
        <f t="shared" si="741"/>
        <v>315.25764949451008</v>
      </c>
      <c r="FZ233" s="184">
        <f t="shared" si="742"/>
        <v>1.6611494615586205E-3</v>
      </c>
      <c r="GA233" s="184">
        <f t="shared" si="743"/>
        <v>0.45831352252759516</v>
      </c>
      <c r="GB233" s="80">
        <f t="shared" si="744"/>
        <v>1.0132410964838181</v>
      </c>
      <c r="GC233" s="80">
        <f t="shared" si="745"/>
        <v>0.25667688192337873</v>
      </c>
      <c r="GD233" s="80">
        <f t="shared" si="746"/>
        <v>0.13840318470093427</v>
      </c>
      <c r="GE233" s="80">
        <f t="shared" si="747"/>
        <v>0.86201817077814313</v>
      </c>
      <c r="GF233" s="80">
        <f t="shared" si="748"/>
        <v>-7.2862027869677215E-2</v>
      </c>
      <c r="GG233" s="80">
        <f t="shared" si="749"/>
        <v>0.22779556372659335</v>
      </c>
      <c r="GH233" s="80">
        <f t="shared" si="750"/>
        <v>0.86159681529906573</v>
      </c>
      <c r="GI233" s="80">
        <f t="shared" si="751"/>
        <v>0.29408116908940019</v>
      </c>
      <c r="GJ233" s="80">
        <f t="shared" si="752"/>
        <v>3.0162630378895582E-3</v>
      </c>
      <c r="GK233" s="80">
        <f t="shared" si="753"/>
        <v>-7.8576279114164621E-3</v>
      </c>
      <c r="GL233" s="80">
        <f t="shared" si="754"/>
        <v>-7.8576279114164621E-3</v>
      </c>
      <c r="GM233" s="80">
        <f t="shared" si="755"/>
        <v>0.2356531916380098</v>
      </c>
      <c r="GN233" s="80">
        <f t="shared" si="756"/>
        <v>-5.3834685724016423E-3</v>
      </c>
      <c r="GO233" s="80">
        <f t="shared" si="757"/>
        <v>0.56674404775427423</v>
      </c>
      <c r="GP233" s="80">
        <f t="shared" si="758"/>
        <v>0.96337706302880777</v>
      </c>
      <c r="GQ233" s="80">
        <f t="shared" si="759"/>
        <v>3.2905370936740778E-2</v>
      </c>
      <c r="GR233" s="80">
        <f t="shared" si="760"/>
        <v>442.23364373881748</v>
      </c>
      <c r="GS233" s="80">
        <f t="shared" si="761"/>
        <v>11.722735305983591</v>
      </c>
      <c r="GT233" s="80">
        <f t="shared" si="762"/>
        <v>2.4257006768941491</v>
      </c>
      <c r="GU233" s="80">
        <f t="shared" si="763"/>
        <v>9.975694033727187E-6</v>
      </c>
      <c r="GV233" s="80">
        <f t="shared" si="764"/>
        <v>2051.4286617032071</v>
      </c>
      <c r="GW233" s="80">
        <f t="shared" si="765"/>
        <v>-8.7674017644103382E-3</v>
      </c>
      <c r="GX233" s="184">
        <f t="shared" ca="1" si="766"/>
        <v>25.02201460437454</v>
      </c>
      <c r="GY233" s="81" t="e">
        <f>#REF!</f>
        <v>#REF!</v>
      </c>
      <c r="GZ233" s="81" t="e">
        <f>#REF!</f>
        <v>#REF!</v>
      </c>
      <c r="HA233" s="81">
        <f t="shared" si="767"/>
        <v>5.52</v>
      </c>
      <c r="HB233" s="81">
        <f t="shared" si="768"/>
        <v>4.8858476199999856</v>
      </c>
      <c r="HC233" s="81" t="e">
        <f t="shared" si="769"/>
        <v>#REF!</v>
      </c>
      <c r="HD233" s="80">
        <f t="shared" si="770"/>
        <v>442.23364373881748</v>
      </c>
      <c r="HE233" s="80">
        <f t="shared" si="771"/>
        <v>11.722735305983591</v>
      </c>
      <c r="HF233" s="81">
        <f t="shared" si="772"/>
        <v>-1.9141306217759109</v>
      </c>
      <c r="HG233" s="81"/>
      <c r="HH233" s="82">
        <f t="shared" si="773"/>
        <v>0.2313240379561145</v>
      </c>
      <c r="HI233" s="82">
        <f t="shared" si="774"/>
        <v>0.56136057918187254</v>
      </c>
      <c r="HJ233" s="82">
        <f t="shared" si="775"/>
        <v>3.2905370936740778E-2</v>
      </c>
      <c r="HK233" s="82">
        <f t="shared" si="776"/>
        <v>0</v>
      </c>
      <c r="HL233" s="82">
        <f t="shared" si="777"/>
        <v>8.5431963499516733E-2</v>
      </c>
      <c r="HM233" s="82">
        <f t="shared" si="778"/>
        <v>0</v>
      </c>
      <c r="HN233" s="82">
        <f t="shared" si="779"/>
        <v>0</v>
      </c>
      <c r="HO233" s="82">
        <f t="shared" si="780"/>
        <v>8.7106276882412181E-2</v>
      </c>
      <c r="HP233" s="82">
        <f t="shared" si="781"/>
        <v>0.18921509982656595</v>
      </c>
      <c r="HQ233" s="82">
        <f t="shared" si="782"/>
        <v>0.29182354867856181</v>
      </c>
      <c r="HR233" s="82">
        <f t="shared" si="783"/>
        <v>0.4972533101909955</v>
      </c>
      <c r="HS233" s="82">
        <f t="shared" si="784"/>
        <v>0.20490687780047784</v>
      </c>
      <c r="HT233" s="82">
        <f t="shared" si="785"/>
        <v>-6.8782503610735025E-3</v>
      </c>
      <c r="HU233" s="82">
        <f t="shared" si="786"/>
        <v>-2.8343718932232515E-3</v>
      </c>
      <c r="HV233" s="82">
        <f t="shared" si="787"/>
        <v>3.2905370936740778E-2</v>
      </c>
      <c r="HW233" s="82"/>
      <c r="HX233" s="186">
        <f t="shared" si="788"/>
        <v>-8.9670126717416318E-7</v>
      </c>
      <c r="HY233" s="186">
        <f t="shared" si="789"/>
        <v>1.8160551103074845E-12</v>
      </c>
      <c r="HZ233" s="186">
        <f t="shared" si="790"/>
        <v>2.6871282816366318E-5</v>
      </c>
      <c r="IA233" s="186">
        <f t="shared" si="791"/>
        <v>7.3097986711675098E-9</v>
      </c>
      <c r="IB233" s="82">
        <f t="shared" si="792"/>
        <v>2.4257006768941491</v>
      </c>
      <c r="IC233" s="82" t="e">
        <f t="shared" ca="1" si="793"/>
        <v>#REF!</v>
      </c>
      <c r="ID233" s="82" t="e">
        <f ca="1">ID$8+ID$9*IE233+ID$10*#REF!+ID$11*EW233/(EW233+EU233)</f>
        <v>#REF!</v>
      </c>
      <c r="IE233" s="82" t="e">
        <f t="shared" ca="1" si="794"/>
        <v>#REF!</v>
      </c>
      <c r="IF233" s="82" t="e">
        <f ca="1">IF$8+IF$9*IE233+IF$10*#REF!+IF$11*(EW233/(EW233+EU233))</f>
        <v>#REF!</v>
      </c>
      <c r="IG233" s="82" t="e">
        <f t="shared" ca="1" si="795"/>
        <v>#REF!</v>
      </c>
      <c r="IH233" s="184">
        <f t="shared" si="796"/>
        <v>-7.9451080263756545E-3</v>
      </c>
      <c r="II233" s="187">
        <f t="shared" si="797"/>
        <v>-25</v>
      </c>
      <c r="IJ233" s="187"/>
      <c r="IK233" s="82">
        <f t="shared" si="798"/>
        <v>2.0698904044881408</v>
      </c>
      <c r="IL233" s="187">
        <f t="shared" si="799"/>
        <v>2051.4286617032071</v>
      </c>
      <c r="IM233" s="186">
        <f t="shared" si="800"/>
        <v>1.1374074621697083E-5</v>
      </c>
    </row>
    <row r="234" spans="1:247" ht="14" x14ac:dyDescent="0.2">
      <c r="A234" s="189" t="s">
        <v>234</v>
      </c>
      <c r="F234" s="193">
        <v>50.3</v>
      </c>
      <c r="G234" s="193">
        <v>1.46</v>
      </c>
      <c r="H234" s="193">
        <v>16.5</v>
      </c>
      <c r="I234" s="193">
        <v>10.84</v>
      </c>
      <c r="J234" s="193">
        <v>0.14000000000000001</v>
      </c>
      <c r="K234" s="193">
        <v>4.5199999999999996</v>
      </c>
      <c r="L234" s="193">
        <v>9.8000000000000007</v>
      </c>
      <c r="M234" s="193">
        <v>3.5</v>
      </c>
      <c r="N234" s="193">
        <v>2.02</v>
      </c>
      <c r="O234" s="198">
        <v>0.31</v>
      </c>
      <c r="P234" s="198">
        <v>0.41</v>
      </c>
      <c r="Q234" s="194">
        <v>1.5</v>
      </c>
      <c r="R234" s="176">
        <f t="shared" ca="1" si="606"/>
        <v>10.753569107715306</v>
      </c>
      <c r="T234" s="4">
        <v>44.771099999999997</v>
      </c>
      <c r="U234" s="4">
        <v>1.7948</v>
      </c>
      <c r="V234" s="4">
        <v>7.8254999999999999</v>
      </c>
      <c r="W234" s="4">
        <v>9.8663000000000007</v>
      </c>
      <c r="X234" s="4">
        <v>0.13730000000000001</v>
      </c>
      <c r="Y234" s="4">
        <v>10.323700000000001</v>
      </c>
      <c r="Z234" s="4">
        <v>23.376300000000001</v>
      </c>
      <c r="AA234" s="4">
        <v>0.44729999999999998</v>
      </c>
      <c r="AB234" s="4">
        <v>1.78E-2</v>
      </c>
      <c r="AC234" s="4">
        <v>0</v>
      </c>
      <c r="AE234" s="177">
        <f t="shared" ca="1" si="607"/>
        <v>1366.471970758359</v>
      </c>
      <c r="AF234" s="178">
        <f t="shared" ca="1" si="608"/>
        <v>1093.3219707583589</v>
      </c>
      <c r="AG234" s="178">
        <f t="shared" ca="1" si="609"/>
        <v>5.698374076180496</v>
      </c>
      <c r="AH234" s="175"/>
      <c r="AI234" s="179">
        <f t="shared" ca="1" si="610"/>
        <v>1438.235030595499</v>
      </c>
      <c r="AJ234" s="179">
        <f t="shared" ca="1" si="611"/>
        <v>6.4481806539828774</v>
      </c>
      <c r="AK234" s="179"/>
      <c r="AL234" s="179">
        <f t="shared" si="612"/>
        <v>1411.8822216944811</v>
      </c>
      <c r="AM234" s="179">
        <f t="shared" si="613"/>
        <v>4.7709082129238105</v>
      </c>
      <c r="AN234" s="180"/>
      <c r="AO234" s="179">
        <f t="shared" ca="1" si="614"/>
        <v>1353.602080856755</v>
      </c>
      <c r="AP234" s="179">
        <f t="shared" ca="1" si="615"/>
        <v>1080.4520808567549</v>
      </c>
      <c r="AQ234" s="179">
        <f t="shared" ca="1" si="616"/>
        <v>3.1213449543197349</v>
      </c>
      <c r="AR234" s="179"/>
      <c r="AS234" s="179">
        <f t="shared" ca="1" si="617"/>
        <v>1414.3510544725189</v>
      </c>
      <c r="AT234" s="179">
        <f t="shared" ca="1" si="618"/>
        <v>1141.201054472519</v>
      </c>
      <c r="AU234" s="181">
        <f t="shared" ca="1" si="619"/>
        <v>5.5093256966510875</v>
      </c>
      <c r="AV234" s="80"/>
      <c r="AW234" s="181">
        <f t="shared" si="620"/>
        <v>1424.0383921414318</v>
      </c>
      <c r="AX234" s="181">
        <f t="shared" si="621"/>
        <v>1150.8883921414317</v>
      </c>
      <c r="AY234" s="181">
        <f t="shared" ca="1" si="622"/>
        <v>1438.235030595499</v>
      </c>
      <c r="AZ234" s="181">
        <f t="shared" ca="1" si="623"/>
        <v>1165.0850305954991</v>
      </c>
      <c r="BA234" s="181">
        <f t="shared" ca="1" si="624"/>
        <v>6.4481806539828774</v>
      </c>
      <c r="BB234" s="181"/>
      <c r="BC234" s="181">
        <f t="shared" si="625"/>
        <v>1411.8822216944811</v>
      </c>
      <c r="BD234" s="181">
        <f t="shared" si="626"/>
        <v>4.7709082129238105</v>
      </c>
      <c r="BE234" s="181">
        <f t="shared" si="627"/>
        <v>1138.7322216944813</v>
      </c>
      <c r="BF234" s="181"/>
      <c r="BG234" s="181">
        <f t="shared" ca="1" si="628"/>
        <v>6.6132163775800734</v>
      </c>
      <c r="BH234" s="181">
        <f t="shared" ca="1" si="629"/>
        <v>10.550619631072045</v>
      </c>
      <c r="BI234" s="181">
        <f t="shared" ca="1" si="630"/>
        <v>1095.9030002453037</v>
      </c>
      <c r="BJ234" s="181">
        <f t="shared" ca="1" si="631"/>
        <v>1149.3933219347346</v>
      </c>
      <c r="BK234" s="181">
        <f t="shared" ca="1" si="632"/>
        <v>1149.3933219347346</v>
      </c>
      <c r="BL234" s="181"/>
      <c r="BM234" s="181">
        <f t="shared" si="633"/>
        <v>1158.6304365441865</v>
      </c>
      <c r="BN234" s="180"/>
      <c r="BO234" s="182">
        <f t="shared" ca="1" si="634"/>
        <v>0.91746175473141223</v>
      </c>
      <c r="BP234" s="182">
        <f t="shared" ca="1" si="635"/>
        <v>0.73649251562641704</v>
      </c>
      <c r="BQ234" s="182">
        <f t="shared" ca="1" si="636"/>
        <v>9.1317334393605037E-2</v>
      </c>
      <c r="BR234" s="182">
        <f t="shared" ca="1" si="637"/>
        <v>1.0569308450928617E-2</v>
      </c>
      <c r="BS234" s="182">
        <f t="shared" ca="1" si="638"/>
        <v>1.6104873639293398E-2</v>
      </c>
      <c r="BT234" s="182">
        <f t="shared" ca="1" si="639"/>
        <v>5.4316979623195864E-2</v>
      </c>
      <c r="BU234" s="182">
        <f t="shared" si="640"/>
        <v>8.6940973246937558E-2</v>
      </c>
      <c r="BV234" s="181">
        <f t="shared" ca="1" si="641"/>
        <v>0.99574198498037747</v>
      </c>
      <c r="BW234" s="180"/>
      <c r="BX234" s="182">
        <f t="shared" si="642"/>
        <v>0.80612878963239287</v>
      </c>
      <c r="BY234" s="182">
        <f t="shared" si="643"/>
        <v>5.3548547435033067E-2</v>
      </c>
      <c r="BZ234" s="182">
        <f t="shared" si="644"/>
        <v>5.220670422022021E-2</v>
      </c>
      <c r="CA234" s="182">
        <f t="shared" si="645"/>
        <v>3.3500682467943424E-2</v>
      </c>
      <c r="CB234" s="182">
        <f t="shared" si="646"/>
        <v>0.10917687833732864</v>
      </c>
      <c r="CC234" s="182">
        <f t="shared" si="647"/>
        <v>0</v>
      </c>
      <c r="CD234" s="182">
        <f t="shared" si="648"/>
        <v>1.0545616020929183</v>
      </c>
      <c r="CE234" s="182">
        <f t="shared" si="649"/>
        <v>0.39849978698746658</v>
      </c>
      <c r="CF234" s="180"/>
      <c r="CG234" s="181">
        <f t="shared" ca="1" si="650"/>
        <v>5.9409261122509633</v>
      </c>
      <c r="CH234" s="181">
        <f t="shared" ca="1" si="651"/>
        <v>3.9700770302658235</v>
      </c>
      <c r="CI234" s="181">
        <f t="shared" ca="1" si="652"/>
        <v>12.0037999690901</v>
      </c>
      <c r="CJ234" s="181" t="e">
        <f t="shared" ca="1" si="653"/>
        <v>#NUM!</v>
      </c>
      <c r="CK234" s="183">
        <f t="shared" ca="1" si="654"/>
        <v>0.27192881869170904</v>
      </c>
      <c r="CL234" s="79"/>
      <c r="CM234" s="181">
        <f t="shared" si="655"/>
        <v>-0.69206272250690792</v>
      </c>
      <c r="CN234" s="181">
        <f t="shared" si="656"/>
        <v>-1.2978274164502317</v>
      </c>
      <c r="CO234" s="181" t="e">
        <f t="shared" ca="1" si="657"/>
        <v>#NUM!</v>
      </c>
      <c r="CP234" s="184"/>
      <c r="CQ234" s="80">
        <f t="shared" si="658"/>
        <v>0.83715712756909877</v>
      </c>
      <c r="CR234" s="80">
        <f t="shared" si="659"/>
        <v>1.8277690701412639E-2</v>
      </c>
      <c r="CS234" s="80">
        <f t="shared" si="660"/>
        <v>0.32365316150292761</v>
      </c>
      <c r="CT234" s="80">
        <f t="shared" si="661"/>
        <v>0.150877427400677</v>
      </c>
      <c r="CU234" s="80">
        <f t="shared" si="662"/>
        <v>1.9735682819383262E-3</v>
      </c>
      <c r="CV234" s="80">
        <f t="shared" si="663"/>
        <v>0.11214656464306626</v>
      </c>
      <c r="CW234" s="80">
        <f t="shared" si="664"/>
        <v>0.17475845884438296</v>
      </c>
      <c r="CX234" s="80">
        <f t="shared" si="665"/>
        <v>0.11294166240446345</v>
      </c>
      <c r="CY234" s="80">
        <f t="shared" si="666"/>
        <v>4.2889294662193725E-2</v>
      </c>
      <c r="CZ234" s="80">
        <f t="shared" si="667"/>
        <v>4.0789956723171726E-3</v>
      </c>
      <c r="DA234" s="80">
        <f t="shared" si="668"/>
        <v>5.7772110161550538E-3</v>
      </c>
      <c r="DB234" s="80">
        <f t="shared" si="669"/>
        <v>1.7845311626986329</v>
      </c>
      <c r="DC234" s="80"/>
      <c r="DD234" s="80">
        <f t="shared" si="670"/>
        <v>0.46911880558203273</v>
      </c>
      <c r="DE234" s="80">
        <f t="shared" si="671"/>
        <v>1.024229281251242E-2</v>
      </c>
      <c r="DF234" s="80">
        <f t="shared" si="672"/>
        <v>0.18136593423983</v>
      </c>
      <c r="DG234" s="80">
        <f t="shared" si="673"/>
        <v>8.4547376114471814E-2</v>
      </c>
      <c r="DH234" s="80">
        <f t="shared" si="674"/>
        <v>1.1059309712214969E-3</v>
      </c>
      <c r="DI234" s="80">
        <f t="shared" si="675"/>
        <v>6.2843713232485193E-2</v>
      </c>
      <c r="DJ234" s="80">
        <f t="shared" si="676"/>
        <v>9.7929620113838114E-2</v>
      </c>
      <c r="DK234" s="80">
        <f t="shared" si="677"/>
        <v>6.3289263177488564E-2</v>
      </c>
      <c r="DL234" s="80">
        <f t="shared" si="678"/>
        <v>2.4033928663557198E-2</v>
      </c>
      <c r="DM234" s="80">
        <f t="shared" si="679"/>
        <v>2.2857519989445112E-3</v>
      </c>
      <c r="DN234" s="80">
        <f t="shared" si="680"/>
        <v>3.2373830936180152E-3</v>
      </c>
      <c r="DO234" s="80">
        <f t="shared" si="681"/>
        <v>1</v>
      </c>
      <c r="DP234" s="80">
        <f t="shared" si="682"/>
        <v>42.637389757363003</v>
      </c>
      <c r="DQ234" s="80">
        <f t="shared" si="683"/>
        <v>0.74513808099620027</v>
      </c>
      <c r="DR234" s="80">
        <f t="shared" si="684"/>
        <v>2.2469040596503703E-2</v>
      </c>
      <c r="DS234" s="80">
        <f t="shared" si="685"/>
        <v>7.6749933798216971E-2</v>
      </c>
      <c r="DT234" s="80">
        <f t="shared" si="686"/>
        <v>0.13732490424015678</v>
      </c>
      <c r="DU234" s="80">
        <f t="shared" si="687"/>
        <v>1.9355066079295156E-3</v>
      </c>
      <c r="DV234" s="80">
        <f t="shared" si="688"/>
        <v>0.25614324986850073</v>
      </c>
      <c r="DW234" s="80">
        <f t="shared" si="689"/>
        <v>0.41685777157999482</v>
      </c>
      <c r="DX234" s="80">
        <f t="shared" si="690"/>
        <v>7.2169722276452138E-3</v>
      </c>
      <c r="DY234" s="80">
        <f t="shared" si="691"/>
        <v>1.8896768440273472E-4</v>
      </c>
      <c r="DZ234" s="80">
        <f t="shared" si="692"/>
        <v>0</v>
      </c>
      <c r="EA234" s="80">
        <f t="shared" si="693"/>
        <v>1.6640244275995506</v>
      </c>
      <c r="EB234" s="80"/>
      <c r="EC234" s="80">
        <f t="shared" si="694"/>
        <v>1.4902761619924005</v>
      </c>
      <c r="ED234" s="80">
        <f t="shared" si="695"/>
        <v>4.4938081193007406E-2</v>
      </c>
      <c r="EE234" s="80">
        <f t="shared" si="696"/>
        <v>0.2302498013946509</v>
      </c>
      <c r="EF234" s="80">
        <f t="shared" si="697"/>
        <v>0.13732490424015678</v>
      </c>
      <c r="EG234" s="80">
        <f t="shared" si="698"/>
        <v>1.9355066079295156E-3</v>
      </c>
      <c r="EH234" s="80">
        <f t="shared" si="699"/>
        <v>0.25614324986850073</v>
      </c>
      <c r="EI234" s="80">
        <f t="shared" si="700"/>
        <v>0.41685777157999482</v>
      </c>
      <c r="EJ234" s="80">
        <f t="shared" si="701"/>
        <v>7.2169722276452138E-3</v>
      </c>
      <c r="EK234" s="80">
        <f t="shared" si="702"/>
        <v>1.8896768440273472E-4</v>
      </c>
      <c r="EL234" s="80">
        <f t="shared" si="703"/>
        <v>0</v>
      </c>
      <c r="EM234" s="80">
        <f t="shared" si="704"/>
        <v>2.5851314167886885</v>
      </c>
      <c r="EN234" s="80">
        <f t="shared" si="705"/>
        <v>2.3209651784176382</v>
      </c>
      <c r="EO234" s="80"/>
      <c r="EP234" s="80">
        <f t="shared" si="706"/>
        <v>1.7294395391051225</v>
      </c>
      <c r="EQ234" s="80">
        <f t="shared" si="707"/>
        <v>5.2149860816937371E-2</v>
      </c>
      <c r="ER234" s="80">
        <f t="shared" si="708"/>
        <v>0.27056046089487751</v>
      </c>
      <c r="ES234" s="80">
        <f t="shared" si="709"/>
        <v>8.5707386688163634E-2</v>
      </c>
      <c r="ET234" s="80">
        <f t="shared" si="710"/>
        <v>0.35626784758304114</v>
      </c>
      <c r="EU234" s="80">
        <f t="shared" si="711"/>
        <v>0.31872632087094055</v>
      </c>
      <c r="EV234" s="80">
        <f t="shared" si="712"/>
        <v>4.4922434396016458E-3</v>
      </c>
      <c r="EW234" s="80">
        <f t="shared" si="713"/>
        <v>0.59449956363151846</v>
      </c>
      <c r="EX234" s="80">
        <f t="shared" si="714"/>
        <v>0.96751237218994168</v>
      </c>
      <c r="EY234" s="80">
        <f t="shared" si="715"/>
        <v>3.3500682467943424E-2</v>
      </c>
      <c r="EZ234" s="80">
        <f t="shared" si="716"/>
        <v>8.7717483068992222E-4</v>
      </c>
      <c r="FA234" s="80">
        <f t="shared" si="717"/>
        <v>0</v>
      </c>
      <c r="FB234" s="80">
        <f t="shared" si="718"/>
        <v>4.0574656049357358</v>
      </c>
      <c r="FC234" s="80">
        <f t="shared" si="719"/>
        <v>0.11405403504078254</v>
      </c>
      <c r="FD234" s="80">
        <f t="shared" si="720"/>
        <v>0.16995517063409693</v>
      </c>
      <c r="FE234" s="80">
        <f t="shared" si="721"/>
        <v>3.3500682467943424E-2</v>
      </c>
      <c r="FF234" s="80">
        <f t="shared" si="722"/>
        <v>5.220670422022021E-2</v>
      </c>
      <c r="FG234" s="80">
        <f t="shared" si="723"/>
        <v>0.10917687833732864</v>
      </c>
      <c r="FH234" s="80">
        <f t="shared" si="724"/>
        <v>0</v>
      </c>
      <c r="FI234" s="184">
        <f t="shared" si="725"/>
        <v>0.80612878963239287</v>
      </c>
      <c r="FJ234" s="80">
        <f t="shared" si="726"/>
        <v>5.3548547435033067E-2</v>
      </c>
      <c r="FK234" s="80">
        <f t="shared" si="727"/>
        <v>1.0545616020929183</v>
      </c>
      <c r="FL234" s="80">
        <f t="shared" si="728"/>
        <v>0.80612878963239276</v>
      </c>
      <c r="FM234" s="80">
        <f t="shared" si="729"/>
        <v>2.5848871182476802</v>
      </c>
      <c r="FN234" s="80">
        <f t="shared" si="730"/>
        <v>-2.9515715464189807</v>
      </c>
      <c r="FO234" s="80">
        <f t="shared" si="731"/>
        <v>-2.9515715464189802</v>
      </c>
      <c r="FP234" s="80">
        <f t="shared" si="732"/>
        <v>0.42637389757363003</v>
      </c>
      <c r="FQ234" s="185">
        <f t="shared" ca="1" si="733"/>
        <v>1438.235030595499</v>
      </c>
      <c r="FR234" s="185">
        <f t="shared" ca="1" si="734"/>
        <v>6.4481806539828774</v>
      </c>
      <c r="FS234" s="80">
        <f t="shared" ca="1" si="735"/>
        <v>0.14382350305954991</v>
      </c>
      <c r="FT234" s="184">
        <f t="shared" ca="1" si="736"/>
        <v>-1.801593321866066</v>
      </c>
      <c r="FU234" s="184">
        <f t="shared" ca="1" si="737"/>
        <v>5.6658788171615386</v>
      </c>
      <c r="FV234" s="80">
        <f t="shared" si="738"/>
        <v>176.15146084734465</v>
      </c>
      <c r="FW234" s="80">
        <f t="shared" si="739"/>
        <v>-1.5210244730987695E-3</v>
      </c>
      <c r="FX234" s="184">
        <f t="shared" si="740"/>
        <v>65.098851633559633</v>
      </c>
      <c r="FY234" s="184">
        <f t="shared" si="741"/>
        <v>315.10345774276061</v>
      </c>
      <c r="FZ234" s="184">
        <f t="shared" si="742"/>
        <v>1.6611494615586205E-3</v>
      </c>
      <c r="GA234" s="184">
        <f t="shared" si="743"/>
        <v>0.39849978698746658</v>
      </c>
      <c r="GB234" s="80">
        <f t="shared" si="744"/>
        <v>1.0055052980974868</v>
      </c>
      <c r="GC234" s="80">
        <f t="shared" si="745"/>
        <v>0.25191128254588357</v>
      </c>
      <c r="GD234" s="80">
        <f t="shared" si="746"/>
        <v>0.13793757053591402</v>
      </c>
      <c r="GE234" s="80">
        <f t="shared" si="747"/>
        <v>0.86214275249489902</v>
      </c>
      <c r="GF234" s="80">
        <f t="shared" si="748"/>
        <v>-6.2970903033222614E-2</v>
      </c>
      <c r="GG234" s="80">
        <f t="shared" si="749"/>
        <v>0.20467228583015801</v>
      </c>
      <c r="GH234" s="80">
        <f t="shared" si="750"/>
        <v>0.86206242946408596</v>
      </c>
      <c r="GI234" s="80">
        <f t="shared" si="751"/>
        <v>0.28193020066930724</v>
      </c>
      <c r="GJ234" s="80">
        <f t="shared" si="752"/>
        <v>1.1267819457890409E-3</v>
      </c>
      <c r="GK234" s="80">
        <f t="shared" si="753"/>
        <v>-3.0073440043535521E-3</v>
      </c>
      <c r="GL234" s="80">
        <f t="shared" si="754"/>
        <v>-3.0073440043535521E-3</v>
      </c>
      <c r="GM234" s="80">
        <f t="shared" si="755"/>
        <v>0.20767962983451155</v>
      </c>
      <c r="GN234" s="80">
        <f t="shared" si="756"/>
        <v>-2.4979540931332361E-3</v>
      </c>
      <c r="GO234" s="80">
        <f t="shared" si="757"/>
        <v>0.59699751772465171</v>
      </c>
      <c r="GP234" s="80">
        <f t="shared" si="758"/>
        <v>0.96112989926176495</v>
      </c>
      <c r="GQ234" s="80">
        <f t="shared" si="759"/>
        <v>3.3500682467943424E-2</v>
      </c>
      <c r="GR234" s="80">
        <f t="shared" si="760"/>
        <v>441.82201574681994</v>
      </c>
      <c r="GS234" s="80">
        <f t="shared" si="761"/>
        <v>11.703122384890248</v>
      </c>
      <c r="GT234" s="80">
        <f t="shared" si="762"/>
        <v>2.4172380035729146</v>
      </c>
      <c r="GU234" s="80">
        <f t="shared" si="763"/>
        <v>9.9408912896936099E-6</v>
      </c>
      <c r="GV234" s="80">
        <f t="shared" si="764"/>
        <v>2047.5299597633502</v>
      </c>
      <c r="GW234" s="80">
        <f t="shared" si="765"/>
        <v>-8.7222085585979634E-3</v>
      </c>
      <c r="GX234" s="184">
        <f t="shared" ca="1" si="766"/>
        <v>24.978424969090092</v>
      </c>
      <c r="GY234" s="81" t="e">
        <f>#REF!</f>
        <v>#REF!</v>
      </c>
      <c r="GZ234" s="81" t="e">
        <f>#REF!</f>
        <v>#REF!</v>
      </c>
      <c r="HA234" s="81">
        <f t="shared" si="767"/>
        <v>5.52</v>
      </c>
      <c r="HB234" s="81">
        <f t="shared" si="768"/>
        <v>4.8858476199999856</v>
      </c>
      <c r="HC234" s="81" t="e">
        <f t="shared" si="769"/>
        <v>#REF!</v>
      </c>
      <c r="HD234" s="80">
        <f t="shared" si="770"/>
        <v>441.82201574681994</v>
      </c>
      <c r="HE234" s="80">
        <f t="shared" si="771"/>
        <v>11.703122384890248</v>
      </c>
      <c r="HF234" s="81">
        <f t="shared" si="772"/>
        <v>-1.0544848239197506</v>
      </c>
      <c r="HG234" s="81"/>
      <c r="HH234" s="82">
        <f t="shared" si="773"/>
        <v>0.20916452926975965</v>
      </c>
      <c r="HI234" s="82">
        <f t="shared" si="774"/>
        <v>0.59449956363151846</v>
      </c>
      <c r="HJ234" s="82">
        <f t="shared" si="775"/>
        <v>3.3500682467943424E-2</v>
      </c>
      <c r="HK234" s="82">
        <f t="shared" si="776"/>
        <v>0</v>
      </c>
      <c r="HL234" s="82">
        <f t="shared" si="777"/>
        <v>8.0553352572839118E-2</v>
      </c>
      <c r="HM234" s="82">
        <f t="shared" si="778"/>
        <v>0</v>
      </c>
      <c r="HN234" s="82">
        <f t="shared" si="779"/>
        <v>0</v>
      </c>
      <c r="HO234" s="82">
        <f t="shared" si="780"/>
        <v>8.5707386688163634E-2</v>
      </c>
      <c r="HP234" s="82">
        <f t="shared" si="781"/>
        <v>0.19000710832203838</v>
      </c>
      <c r="HQ234" s="82">
        <f t="shared" si="782"/>
        <v>0.26026362396590658</v>
      </c>
      <c r="HR234" s="82">
        <f t="shared" si="783"/>
        <v>0.51556068113144571</v>
      </c>
      <c r="HS234" s="82">
        <f t="shared" si="784"/>
        <v>0.18139123016361847</v>
      </c>
      <c r="HT234" s="82">
        <f t="shared" si="785"/>
        <v>-7.4939338134841801E-4</v>
      </c>
      <c r="HU234" s="82">
        <f t="shared" si="786"/>
        <v>-2.6366127653673041E-4</v>
      </c>
      <c r="HV234" s="82">
        <f t="shared" si="787"/>
        <v>3.3500682467943424E-2</v>
      </c>
      <c r="HW234" s="82"/>
      <c r="HX234" s="186">
        <f t="shared" si="788"/>
        <v>-8.9309791244685162E-7</v>
      </c>
      <c r="HY234" s="186">
        <f t="shared" si="789"/>
        <v>1.8081417927287266E-12</v>
      </c>
      <c r="HZ234" s="186">
        <f t="shared" si="790"/>
        <v>2.6788951717346636E-5</v>
      </c>
      <c r="IA234" s="186">
        <f t="shared" si="791"/>
        <v>7.3101831910277451E-9</v>
      </c>
      <c r="IB234" s="82">
        <f t="shared" si="792"/>
        <v>2.4172380035729146</v>
      </c>
      <c r="IC234" s="82" t="e">
        <f t="shared" ca="1" si="793"/>
        <v>#REF!</v>
      </c>
      <c r="ID234" s="82" t="e">
        <f ca="1">ID$8+ID$9*IE234+ID$10*#REF!+ID$11*EW234/(EW234+EU234)</f>
        <v>#REF!</v>
      </c>
      <c r="IE234" s="82" t="e">
        <f t="shared" ca="1" si="794"/>
        <v>#REF!</v>
      </c>
      <c r="IF234" s="82" t="e">
        <f ca="1">IF$8+IF$9*IE234+IF$10*#REF!+IF$11*(EW234/(EW234+EU234))</f>
        <v>#REF!</v>
      </c>
      <c r="IG234" s="82" t="e">
        <f t="shared" ca="1" si="795"/>
        <v>#REF!</v>
      </c>
      <c r="IH234" s="184">
        <f t="shared" si="796"/>
        <v>-1.5210244730987695E-3</v>
      </c>
      <c r="II234" s="187">
        <f t="shared" si="797"/>
        <v>-25</v>
      </c>
      <c r="IJ234" s="187"/>
      <c r="IK234" s="82">
        <f t="shared" si="798"/>
        <v>2.0687918847777027</v>
      </c>
      <c r="IL234" s="187">
        <f t="shared" si="799"/>
        <v>2047.5299597633502</v>
      </c>
      <c r="IM234" s="186">
        <f t="shared" si="800"/>
        <v>1.1420478280408519E-5</v>
      </c>
    </row>
    <row r="235" spans="1:247" ht="14" x14ac:dyDescent="0.2">
      <c r="A235" s="189" t="s">
        <v>234</v>
      </c>
      <c r="F235" s="193">
        <v>50.3</v>
      </c>
      <c r="G235" s="193">
        <v>1.46</v>
      </c>
      <c r="H235" s="193">
        <v>16.5</v>
      </c>
      <c r="I235" s="193">
        <v>10.84</v>
      </c>
      <c r="J235" s="193">
        <v>0.14000000000000001</v>
      </c>
      <c r="K235" s="193">
        <v>4.5199999999999996</v>
      </c>
      <c r="L235" s="193">
        <v>9.8000000000000007</v>
      </c>
      <c r="M235" s="193">
        <v>3.5</v>
      </c>
      <c r="N235" s="193">
        <v>2.02</v>
      </c>
      <c r="O235" s="198">
        <v>0.31</v>
      </c>
      <c r="P235" s="198">
        <v>0.41</v>
      </c>
      <c r="Q235" s="194">
        <v>1.5</v>
      </c>
      <c r="R235" s="176">
        <f t="shared" ca="1" si="606"/>
        <v>9.9004993608706311</v>
      </c>
      <c r="T235" s="4">
        <v>45.326599999999999</v>
      </c>
      <c r="U235" s="4">
        <v>1.7689999999999999</v>
      </c>
      <c r="V235" s="4">
        <v>7.61</v>
      </c>
      <c r="W235" s="4">
        <v>9.2324999999999999</v>
      </c>
      <c r="X235" s="4">
        <v>0.14430000000000001</v>
      </c>
      <c r="Y235" s="4">
        <v>11.1912</v>
      </c>
      <c r="Z235" s="4">
        <v>23.286300000000001</v>
      </c>
      <c r="AA235" s="4">
        <v>0.40210000000000001</v>
      </c>
      <c r="AB235" s="4">
        <v>0</v>
      </c>
      <c r="AC235" s="4">
        <v>7.0000000000000001E-3</v>
      </c>
      <c r="AE235" s="177">
        <f t="shared" ca="1" si="607"/>
        <v>1368.9685170844953</v>
      </c>
      <c r="AF235" s="178">
        <f t="shared" ca="1" si="608"/>
        <v>1095.8185170844954</v>
      </c>
      <c r="AG235" s="178">
        <f t="shared" ca="1" si="609"/>
        <v>5.1461156027096155</v>
      </c>
      <c r="AH235" s="175"/>
      <c r="AI235" s="179">
        <f t="shared" ca="1" si="610"/>
        <v>1431.138008564395</v>
      </c>
      <c r="AJ235" s="179">
        <f t="shared" ca="1" si="611"/>
        <v>5.5702746513005383</v>
      </c>
      <c r="AK235" s="179"/>
      <c r="AL235" s="179">
        <f t="shared" si="612"/>
        <v>1408.1750189421396</v>
      </c>
      <c r="AM235" s="179">
        <f t="shared" si="613"/>
        <v>4.1488736236676367</v>
      </c>
      <c r="AN235" s="180"/>
      <c r="AO235" s="179">
        <f t="shared" ca="1" si="614"/>
        <v>1356.5506999578656</v>
      </c>
      <c r="AP235" s="179">
        <f t="shared" ca="1" si="615"/>
        <v>1083.4006999578655</v>
      </c>
      <c r="AQ235" s="179">
        <f t="shared" ca="1" si="616"/>
        <v>2.6695376331126308</v>
      </c>
      <c r="AR235" s="179"/>
      <c r="AS235" s="179">
        <f t="shared" ca="1" si="617"/>
        <v>1406.5573377309415</v>
      </c>
      <c r="AT235" s="179">
        <f t="shared" ca="1" si="618"/>
        <v>1133.4073377309414</v>
      </c>
      <c r="AU235" s="181">
        <f t="shared" ca="1" si="619"/>
        <v>4.6143203053054229</v>
      </c>
      <c r="AV235" s="80"/>
      <c r="AW235" s="181">
        <f t="shared" si="620"/>
        <v>1418.4839169526276</v>
      </c>
      <c r="AX235" s="181">
        <f t="shared" si="621"/>
        <v>1145.3339169526275</v>
      </c>
      <c r="AY235" s="181">
        <f t="shared" ca="1" si="622"/>
        <v>1431.138008564395</v>
      </c>
      <c r="AZ235" s="181">
        <f t="shared" ca="1" si="623"/>
        <v>1157.9880085643949</v>
      </c>
      <c r="BA235" s="181">
        <f t="shared" ca="1" si="624"/>
        <v>5.5702746513005383</v>
      </c>
      <c r="BB235" s="181"/>
      <c r="BC235" s="181">
        <f t="shared" si="625"/>
        <v>1408.1750189421396</v>
      </c>
      <c r="BD235" s="181">
        <f t="shared" si="626"/>
        <v>4.1488736236676367</v>
      </c>
      <c r="BE235" s="181">
        <f t="shared" si="627"/>
        <v>1135.0250189421395</v>
      </c>
      <c r="BF235" s="181"/>
      <c r="BG235" s="181">
        <f t="shared" ca="1" si="628"/>
        <v>5.8564360800936406</v>
      </c>
      <c r="BH235" s="181">
        <f t="shared" ca="1" si="629"/>
        <v>9.3715554763725919</v>
      </c>
      <c r="BI235" s="181">
        <f t="shared" ca="1" si="630"/>
        <v>1096.9217399149511</v>
      </c>
      <c r="BJ235" s="181">
        <f t="shared" ca="1" si="631"/>
        <v>1141.7323748733343</v>
      </c>
      <c r="BK235" s="181">
        <f t="shared" ca="1" si="632"/>
        <v>1141.7323748733343</v>
      </c>
      <c r="BL235" s="181"/>
      <c r="BM235" s="181">
        <f t="shared" si="633"/>
        <v>1155.3353523597266</v>
      </c>
      <c r="BN235" s="180"/>
      <c r="BO235" s="182">
        <f t="shared" ca="1" si="634"/>
        <v>0.9051956824915246</v>
      </c>
      <c r="BP235" s="182">
        <f t="shared" ca="1" si="635"/>
        <v>0.74870770227173433</v>
      </c>
      <c r="BQ235" s="182">
        <f t="shared" ca="1" si="636"/>
        <v>9.4912246109835965E-2</v>
      </c>
      <c r="BR235" s="182">
        <f t="shared" ca="1" si="637"/>
        <v>1.1022788248690981E-2</v>
      </c>
      <c r="BS235" s="182">
        <f t="shared" ca="1" si="638"/>
        <v>1.6102438384255929E-2</v>
      </c>
      <c r="BT235" s="182">
        <f t="shared" ca="1" si="639"/>
        <v>5.3243137650791937E-2</v>
      </c>
      <c r="BU235" s="182">
        <f t="shared" si="640"/>
        <v>8.6940973246937558E-2</v>
      </c>
      <c r="BV235" s="181">
        <f t="shared" ca="1" si="641"/>
        <v>1.0109292859122467</v>
      </c>
      <c r="BW235" s="180"/>
      <c r="BX235" s="182">
        <f t="shared" si="642"/>
        <v>0.79873713231346832</v>
      </c>
      <c r="BY235" s="182">
        <f t="shared" si="643"/>
        <v>6.8021858196659624E-2</v>
      </c>
      <c r="BZ235" s="182">
        <f t="shared" si="644"/>
        <v>4.9857990795405628E-2</v>
      </c>
      <c r="CA235" s="182">
        <f t="shared" si="645"/>
        <v>2.9862206082901487E-2</v>
      </c>
      <c r="CB235" s="182">
        <f t="shared" si="646"/>
        <v>0.10698285942481096</v>
      </c>
      <c r="CC235" s="182">
        <f t="shared" si="647"/>
        <v>1.0598911813103446E-4</v>
      </c>
      <c r="CD235" s="182">
        <f t="shared" si="648"/>
        <v>1.053568035931377</v>
      </c>
      <c r="CE235" s="182">
        <f t="shared" si="649"/>
        <v>0.34399474785011624</v>
      </c>
      <c r="CF235" s="180"/>
      <c r="CG235" s="181">
        <f t="shared" ca="1" si="650"/>
        <v>5.2058777650313459</v>
      </c>
      <c r="CH235" s="181">
        <f t="shared" ca="1" si="651"/>
        <v>3.4213293618278193</v>
      </c>
      <c r="CI235" s="181">
        <f t="shared" ca="1" si="652"/>
        <v>11.29534897538586</v>
      </c>
      <c r="CJ235" s="181">
        <f t="shared" ca="1" si="653"/>
        <v>1031.3668087572369</v>
      </c>
      <c r="CK235" s="183">
        <f t="shared" ca="1" si="654"/>
        <v>0.27032184238090179</v>
      </c>
      <c r="CL235" s="79"/>
      <c r="CM235" s="181">
        <f t="shared" si="655"/>
        <v>-0.19506864709937533</v>
      </c>
      <c r="CN235" s="181">
        <f t="shared" si="656"/>
        <v>-0.74907056320203058</v>
      </c>
      <c r="CO235" s="181">
        <f t="shared" ca="1" si="657"/>
        <v>402.2665332159163</v>
      </c>
      <c r="CP235" s="184"/>
      <c r="CQ235" s="80">
        <f t="shared" si="658"/>
        <v>0.83715712756909877</v>
      </c>
      <c r="CR235" s="80">
        <f t="shared" si="659"/>
        <v>1.8277690701412639E-2</v>
      </c>
      <c r="CS235" s="80">
        <f t="shared" si="660"/>
        <v>0.32365316150292761</v>
      </c>
      <c r="CT235" s="80">
        <f t="shared" si="661"/>
        <v>0.150877427400677</v>
      </c>
      <c r="CU235" s="80">
        <f t="shared" si="662"/>
        <v>1.9735682819383262E-3</v>
      </c>
      <c r="CV235" s="80">
        <f t="shared" si="663"/>
        <v>0.11214656464306626</v>
      </c>
      <c r="CW235" s="80">
        <f t="shared" si="664"/>
        <v>0.17475845884438296</v>
      </c>
      <c r="CX235" s="80">
        <f t="shared" si="665"/>
        <v>0.11294166240446345</v>
      </c>
      <c r="CY235" s="80">
        <f t="shared" si="666"/>
        <v>4.2889294662193725E-2</v>
      </c>
      <c r="CZ235" s="80">
        <f t="shared" si="667"/>
        <v>4.0789956723171726E-3</v>
      </c>
      <c r="DA235" s="80">
        <f t="shared" si="668"/>
        <v>5.7772110161550538E-3</v>
      </c>
      <c r="DB235" s="80">
        <f t="shared" si="669"/>
        <v>1.7845311626986329</v>
      </c>
      <c r="DC235" s="80"/>
      <c r="DD235" s="80">
        <f t="shared" si="670"/>
        <v>0.46911880558203273</v>
      </c>
      <c r="DE235" s="80">
        <f t="shared" si="671"/>
        <v>1.024229281251242E-2</v>
      </c>
      <c r="DF235" s="80">
        <f t="shared" si="672"/>
        <v>0.18136593423983</v>
      </c>
      <c r="DG235" s="80">
        <f t="shared" si="673"/>
        <v>8.4547376114471814E-2</v>
      </c>
      <c r="DH235" s="80">
        <f t="shared" si="674"/>
        <v>1.1059309712214969E-3</v>
      </c>
      <c r="DI235" s="80">
        <f t="shared" si="675"/>
        <v>6.2843713232485193E-2</v>
      </c>
      <c r="DJ235" s="80">
        <f t="shared" si="676"/>
        <v>9.7929620113838114E-2</v>
      </c>
      <c r="DK235" s="80">
        <f t="shared" si="677"/>
        <v>6.3289263177488564E-2</v>
      </c>
      <c r="DL235" s="80">
        <f t="shared" si="678"/>
        <v>2.4033928663557198E-2</v>
      </c>
      <c r="DM235" s="80">
        <f t="shared" si="679"/>
        <v>2.2857519989445112E-3</v>
      </c>
      <c r="DN235" s="80">
        <f t="shared" si="680"/>
        <v>3.2373830936180152E-3</v>
      </c>
      <c r="DO235" s="80">
        <f t="shared" si="681"/>
        <v>1</v>
      </c>
      <c r="DP235" s="80">
        <f t="shared" si="682"/>
        <v>42.637389757363003</v>
      </c>
      <c r="DQ235" s="80">
        <f t="shared" si="683"/>
        <v>0.7543834246217398</v>
      </c>
      <c r="DR235" s="80">
        <f t="shared" si="684"/>
        <v>2.2146051267670521E-2</v>
      </c>
      <c r="DS235" s="80">
        <f t="shared" si="685"/>
        <v>7.4636380576887248E-2</v>
      </c>
      <c r="DT235" s="80">
        <f t="shared" si="686"/>
        <v>0.12850330705505078</v>
      </c>
      <c r="DU235" s="80">
        <f t="shared" si="687"/>
        <v>2.0341850220264319E-3</v>
      </c>
      <c r="DV235" s="80">
        <f t="shared" si="688"/>
        <v>0.27766695447643436</v>
      </c>
      <c r="DW235" s="80">
        <f t="shared" si="689"/>
        <v>0.41525284695795456</v>
      </c>
      <c r="DX235" s="80">
        <f t="shared" si="690"/>
        <v>6.4876917789763932E-3</v>
      </c>
      <c r="DY235" s="80">
        <f t="shared" si="691"/>
        <v>0</v>
      </c>
      <c r="DZ235" s="80">
        <f t="shared" si="692"/>
        <v>4.6053176945516461E-5</v>
      </c>
      <c r="EA235" s="80">
        <f t="shared" si="693"/>
        <v>1.6811568949336857</v>
      </c>
      <c r="EB235" s="80"/>
      <c r="EC235" s="80">
        <f t="shared" si="694"/>
        <v>1.5087668492434796</v>
      </c>
      <c r="ED235" s="80">
        <f t="shared" si="695"/>
        <v>4.4292102535341042E-2</v>
      </c>
      <c r="EE235" s="80">
        <f t="shared" si="696"/>
        <v>0.22390914173066173</v>
      </c>
      <c r="EF235" s="80">
        <f t="shared" si="697"/>
        <v>0.12850330705505078</v>
      </c>
      <c r="EG235" s="80">
        <f t="shared" si="698"/>
        <v>2.0341850220264319E-3</v>
      </c>
      <c r="EH235" s="80">
        <f t="shared" si="699"/>
        <v>0.27766695447643436</v>
      </c>
      <c r="EI235" s="80">
        <f t="shared" si="700"/>
        <v>0.41525284695795456</v>
      </c>
      <c r="EJ235" s="80">
        <f t="shared" si="701"/>
        <v>6.4876917789763932E-3</v>
      </c>
      <c r="EK235" s="80">
        <f t="shared" si="702"/>
        <v>0</v>
      </c>
      <c r="EL235" s="80">
        <f t="shared" si="703"/>
        <v>1.3815953083654939E-4</v>
      </c>
      <c r="EM235" s="80">
        <f t="shared" si="704"/>
        <v>2.6070512383307616</v>
      </c>
      <c r="EN235" s="80">
        <f t="shared" si="705"/>
        <v>2.3014507393578003</v>
      </c>
      <c r="EO235" s="80"/>
      <c r="EP235" s="80">
        <f t="shared" si="706"/>
        <v>1.7361762903549725</v>
      </c>
      <c r="EQ235" s="80">
        <f t="shared" si="707"/>
        <v>5.0968046063836071E-2</v>
      </c>
      <c r="ER235" s="80">
        <f t="shared" si="708"/>
        <v>0.26382370964502755</v>
      </c>
      <c r="ES235" s="80">
        <f t="shared" si="709"/>
        <v>7.9720196878307115E-2</v>
      </c>
      <c r="ET235" s="80">
        <f t="shared" si="710"/>
        <v>0.34354390652333466</v>
      </c>
      <c r="EU235" s="80">
        <f t="shared" si="711"/>
        <v>0.29574403103176905</v>
      </c>
      <c r="EV235" s="80">
        <f t="shared" si="712"/>
        <v>4.681576622933295E-3</v>
      </c>
      <c r="EW235" s="80">
        <f t="shared" si="713"/>
        <v>0.63903681767501852</v>
      </c>
      <c r="EX235" s="80">
        <f t="shared" si="714"/>
        <v>0.95568397165181607</v>
      </c>
      <c r="EY235" s="80">
        <f t="shared" si="715"/>
        <v>2.9862206082901487E-2</v>
      </c>
      <c r="EZ235" s="80">
        <f t="shared" si="716"/>
        <v>0</v>
      </c>
      <c r="FA235" s="80">
        <f t="shared" si="717"/>
        <v>2.1197823626206892E-4</v>
      </c>
      <c r="FB235" s="80">
        <f t="shared" si="718"/>
        <v>4.0559088242428434</v>
      </c>
      <c r="FC235" s="80">
        <f t="shared" si="719"/>
        <v>0.11181764848568769</v>
      </c>
      <c r="FD235" s="80">
        <f t="shared" si="720"/>
        <v>0.16541444100123925</v>
      </c>
      <c r="FE235" s="80">
        <f t="shared" si="721"/>
        <v>2.9862206082901487E-2</v>
      </c>
      <c r="FF235" s="80">
        <f t="shared" si="722"/>
        <v>4.9857990795405628E-2</v>
      </c>
      <c r="FG235" s="80">
        <f t="shared" si="723"/>
        <v>0.10698285942481096</v>
      </c>
      <c r="FH235" s="80">
        <f t="shared" si="724"/>
        <v>1.0598911813103446E-4</v>
      </c>
      <c r="FI235" s="184">
        <f t="shared" si="725"/>
        <v>0.79873713231346832</v>
      </c>
      <c r="FJ235" s="80">
        <f t="shared" si="726"/>
        <v>6.8021858196659624E-2</v>
      </c>
      <c r="FK235" s="80">
        <f t="shared" si="727"/>
        <v>1.053568035931377</v>
      </c>
      <c r="FL235" s="80">
        <f t="shared" si="728"/>
        <v>0.79873713231346832</v>
      </c>
      <c r="FM235" s="80">
        <f t="shared" si="729"/>
        <v>2.4699149777028695</v>
      </c>
      <c r="FN235" s="80">
        <f t="shared" si="730"/>
        <v>-3.0573320643784934</v>
      </c>
      <c r="FO235" s="80">
        <f t="shared" si="731"/>
        <v>-3.0573320643784934</v>
      </c>
      <c r="FP235" s="80">
        <f t="shared" si="732"/>
        <v>0.42637389757363003</v>
      </c>
      <c r="FQ235" s="185">
        <f t="shared" ca="1" si="733"/>
        <v>1431.138008564395</v>
      </c>
      <c r="FR235" s="185">
        <f t="shared" ca="1" si="734"/>
        <v>5.5702746513005383</v>
      </c>
      <c r="FS235" s="80">
        <f t="shared" ca="1" si="735"/>
        <v>0.14311380085643952</v>
      </c>
      <c r="FT235" s="184">
        <f t="shared" ca="1" si="736"/>
        <v>-1.2511991910570412</v>
      </c>
      <c r="FU235" s="184">
        <f t="shared" ca="1" si="737"/>
        <v>5.6678292808049386</v>
      </c>
      <c r="FV235" s="80">
        <f t="shared" si="738"/>
        <v>175.72262690564133</v>
      </c>
      <c r="FW235" s="80">
        <f t="shared" si="739"/>
        <v>1.1753717525216636E-2</v>
      </c>
      <c r="FX235" s="184">
        <f t="shared" si="740"/>
        <v>68.362206880798539</v>
      </c>
      <c r="FY235" s="184">
        <f t="shared" si="741"/>
        <v>314.6438982468556</v>
      </c>
      <c r="FZ235" s="184">
        <f t="shared" si="742"/>
        <v>1.6611494615586205E-3</v>
      </c>
      <c r="GA235" s="184">
        <f t="shared" si="743"/>
        <v>0.34399474785011624</v>
      </c>
      <c r="GB235" s="80">
        <f t="shared" si="744"/>
        <v>0.99022775435765087</v>
      </c>
      <c r="GC235" s="80">
        <f t="shared" si="745"/>
        <v>0.24271786966409292</v>
      </c>
      <c r="GD235" s="80">
        <f t="shared" si="746"/>
        <v>0.13702973594528645</v>
      </c>
      <c r="GE235" s="80">
        <f t="shared" si="747"/>
        <v>0.86931175705785679</v>
      </c>
      <c r="GF235" s="80">
        <f t="shared" si="748"/>
        <v>-4.6348556836756982E-2</v>
      </c>
      <c r="GG235" s="80">
        <f t="shared" si="749"/>
        <v>0.18392638254608135</v>
      </c>
      <c r="GH235" s="80">
        <f t="shared" si="750"/>
        <v>0.86297026405471355</v>
      </c>
      <c r="GI235" s="80">
        <f t="shared" si="751"/>
        <v>0.27992658633379086</v>
      </c>
      <c r="GJ235" s="80">
        <f t="shared" si="752"/>
        <v>-1.7973737903489828E-3</v>
      </c>
      <c r="GK235" s="80">
        <f t="shared" si="753"/>
        <v>4.6906585906062188E-3</v>
      </c>
      <c r="GL235" s="80">
        <f t="shared" si="754"/>
        <v>4.6906585906062188E-3</v>
      </c>
      <c r="GM235" s="80">
        <f t="shared" si="755"/>
        <v>0.17923572395547513</v>
      </c>
      <c r="GN235" s="80">
        <f t="shared" si="756"/>
        <v>5.0815870517429123E-3</v>
      </c>
      <c r="GO235" s="80">
        <f t="shared" si="757"/>
        <v>0.63395523062327563</v>
      </c>
      <c r="GP235" s="80">
        <f t="shared" si="758"/>
        <v>0.95568397165181607</v>
      </c>
      <c r="GQ235" s="80">
        <f t="shared" si="759"/>
        <v>2.9862206082901487E-2</v>
      </c>
      <c r="GR235" s="80">
        <f t="shared" si="760"/>
        <v>441.51121483618738</v>
      </c>
      <c r="GS235" s="80">
        <f t="shared" si="761"/>
        <v>11.695598713436468</v>
      </c>
      <c r="GT235" s="80">
        <f t="shared" si="762"/>
        <v>2.4055035642136167</v>
      </c>
      <c r="GU235" s="80">
        <f t="shared" si="763"/>
        <v>9.8926334078284979E-6</v>
      </c>
      <c r="GV235" s="80">
        <f t="shared" si="764"/>
        <v>2038.8359047726142</v>
      </c>
      <c r="GW235" s="80">
        <f t="shared" si="765"/>
        <v>-8.6743023532849083E-3</v>
      </c>
      <c r="GX235" s="184">
        <f t="shared" ca="1" si="766"/>
        <v>24.269973975385867</v>
      </c>
      <c r="GY235" s="81" t="e">
        <f>#REF!</f>
        <v>#REF!</v>
      </c>
      <c r="GZ235" s="81" t="e">
        <f>#REF!</f>
        <v>#REF!</v>
      </c>
      <c r="HA235" s="81">
        <f t="shared" si="767"/>
        <v>5.52</v>
      </c>
      <c r="HB235" s="81">
        <f t="shared" si="768"/>
        <v>4.8858476199999856</v>
      </c>
      <c r="HC235" s="81" t="e">
        <f t="shared" si="769"/>
        <v>#REF!</v>
      </c>
      <c r="HD235" s="80">
        <f t="shared" si="770"/>
        <v>441.51121483618738</v>
      </c>
      <c r="HE235" s="80">
        <f t="shared" si="771"/>
        <v>11.695598713436468</v>
      </c>
      <c r="HF235" s="81">
        <f t="shared" si="772"/>
        <v>-0.52243496091927</v>
      </c>
      <c r="HG235" s="81"/>
      <c r="HH235" s="82">
        <f t="shared" si="773"/>
        <v>0.18860795916901463</v>
      </c>
      <c r="HI235" s="82">
        <f t="shared" si="774"/>
        <v>0.63903681767501852</v>
      </c>
      <c r="HJ235" s="82">
        <f t="shared" si="775"/>
        <v>2.9862206082901487E-2</v>
      </c>
      <c r="HK235" s="82">
        <f t="shared" si="776"/>
        <v>0</v>
      </c>
      <c r="HL235" s="82">
        <f t="shared" si="777"/>
        <v>8.1955442402786211E-2</v>
      </c>
      <c r="HM235" s="82">
        <f t="shared" si="778"/>
        <v>0</v>
      </c>
      <c r="HN235" s="82">
        <f t="shared" si="779"/>
        <v>0</v>
      </c>
      <c r="HO235" s="82">
        <f t="shared" si="780"/>
        <v>7.9720196878307115E-2</v>
      </c>
      <c r="HP235" s="82">
        <f t="shared" si="781"/>
        <v>0.18186826724224131</v>
      </c>
      <c r="HQ235" s="82">
        <f t="shared" si="782"/>
        <v>0.22788515610309609</v>
      </c>
      <c r="HR235" s="82">
        <f t="shared" si="783"/>
        <v>0.53419557819784258</v>
      </c>
      <c r="HS235" s="82">
        <f t="shared" si="784"/>
        <v>0.15766468380894599</v>
      </c>
      <c r="HT235" s="82">
        <f t="shared" si="785"/>
        <v>1.1160010722072124E-2</v>
      </c>
      <c r="HU235" s="82">
        <f t="shared" si="786"/>
        <v>3.2938115432102886E-3</v>
      </c>
      <c r="HV235" s="82">
        <f t="shared" si="787"/>
        <v>2.9862206082901487E-2</v>
      </c>
      <c r="HW235" s="82"/>
      <c r="HX235" s="186">
        <f t="shared" si="788"/>
        <v>-8.8881216390669629E-7</v>
      </c>
      <c r="HY235" s="186">
        <f t="shared" si="789"/>
        <v>1.7884272565984726E-12</v>
      </c>
      <c r="HZ235" s="186">
        <f t="shared" si="790"/>
        <v>2.6722649023457179E-5</v>
      </c>
      <c r="IA235" s="186">
        <f t="shared" si="791"/>
        <v>7.3371876455667123E-9</v>
      </c>
      <c r="IB235" s="82">
        <f t="shared" si="792"/>
        <v>2.4055035642136167</v>
      </c>
      <c r="IC235" s="82" t="e">
        <f t="shared" ca="1" si="793"/>
        <v>#REF!</v>
      </c>
      <c r="ID235" s="82" t="e">
        <f ca="1">ID$8+ID$9*IE235+ID$10*#REF!+ID$11*EW235/(EW235+EU235)</f>
        <v>#REF!</v>
      </c>
      <c r="IE235" s="82" t="e">
        <f t="shared" ca="1" si="794"/>
        <v>#REF!</v>
      </c>
      <c r="IF235" s="82" t="e">
        <f ca="1">IF$8+IF$9*IE235+IF$10*#REF!+IF$11*(EW235/(EW235+EU235))</f>
        <v>#REF!</v>
      </c>
      <c r="IG235" s="82" t="e">
        <f t="shared" ca="1" si="795"/>
        <v>#REF!</v>
      </c>
      <c r="IH235" s="184">
        <f t="shared" si="796"/>
        <v>1.1753717525216636E-2</v>
      </c>
      <c r="II235" s="187">
        <f t="shared" si="797"/>
        <v>-25</v>
      </c>
      <c r="IJ235" s="187"/>
      <c r="IK235" s="82">
        <f t="shared" si="798"/>
        <v>2.0683704839395767</v>
      </c>
      <c r="IL235" s="187">
        <f t="shared" si="799"/>
        <v>2038.8359047726142</v>
      </c>
      <c r="IM235" s="186">
        <f t="shared" si="800"/>
        <v>1.1484822122895335E-5</v>
      </c>
    </row>
    <row r="236" spans="1:247" ht="14" x14ac:dyDescent="0.2">
      <c r="A236" s="189" t="s">
        <v>234</v>
      </c>
      <c r="F236" s="193">
        <v>50.3</v>
      </c>
      <c r="G236" s="193">
        <v>1.46</v>
      </c>
      <c r="H236" s="193">
        <v>16.5</v>
      </c>
      <c r="I236" s="193">
        <v>10.84</v>
      </c>
      <c r="J236" s="193">
        <v>0.14000000000000001</v>
      </c>
      <c r="K236" s="193">
        <v>4.5199999999999996</v>
      </c>
      <c r="L236" s="193">
        <v>9.8000000000000007</v>
      </c>
      <c r="M236" s="193">
        <v>3.5</v>
      </c>
      <c r="N236" s="193">
        <v>2.02</v>
      </c>
      <c r="O236" s="198">
        <v>0.31</v>
      </c>
      <c r="P236" s="198">
        <v>0.41</v>
      </c>
      <c r="Q236" s="194">
        <v>1.5</v>
      </c>
      <c r="R236" s="176">
        <f t="shared" ca="1" si="606"/>
        <v>9.3136962572979183</v>
      </c>
      <c r="T236" s="4">
        <v>45.404000000000003</v>
      </c>
      <c r="U236" s="4">
        <v>1.6133</v>
      </c>
      <c r="V236" s="4">
        <v>7.2088999999999999</v>
      </c>
      <c r="W236" s="4">
        <v>8.5799000000000003</v>
      </c>
      <c r="X236" s="4">
        <v>0.10050000000000001</v>
      </c>
      <c r="Y236" s="4">
        <v>11.6913</v>
      </c>
      <c r="Z236" s="4">
        <v>23.4666</v>
      </c>
      <c r="AA236" s="4">
        <v>0.374</v>
      </c>
      <c r="AB236" s="4">
        <v>8.6999999999999994E-3</v>
      </c>
      <c r="AC236" s="4">
        <v>2.3300000000000001E-2</v>
      </c>
      <c r="AE236" s="177">
        <f t="shared" ca="1" si="607"/>
        <v>1362.1103170361207</v>
      </c>
      <c r="AF236" s="178">
        <f t="shared" ca="1" si="608"/>
        <v>1088.9603170361206</v>
      </c>
      <c r="AG236" s="178">
        <f t="shared" ca="1" si="609"/>
        <v>4.6171508584593539</v>
      </c>
      <c r="AH236" s="175"/>
      <c r="AI236" s="179">
        <f t="shared" ca="1" si="610"/>
        <v>1425.8426934720856</v>
      </c>
      <c r="AJ236" s="179">
        <f t="shared" ca="1" si="611"/>
        <v>5.0027767134184717</v>
      </c>
      <c r="AK236" s="179"/>
      <c r="AL236" s="179">
        <f t="shared" si="612"/>
        <v>1403.5478046421686</v>
      </c>
      <c r="AM236" s="179">
        <f t="shared" si="613"/>
        <v>3.7338113049337633</v>
      </c>
      <c r="AN236" s="180"/>
      <c r="AO236" s="179">
        <f t="shared" ca="1" si="614"/>
        <v>1349.359296981318</v>
      </c>
      <c r="AP236" s="179">
        <f t="shared" ca="1" si="615"/>
        <v>1076.2092969813179</v>
      </c>
      <c r="AQ236" s="179">
        <f t="shared" ca="1" si="616"/>
        <v>2.0476943173983901</v>
      </c>
      <c r="AR236" s="179"/>
      <c r="AS236" s="179">
        <f t="shared" ca="1" si="617"/>
        <v>1401.8884412799487</v>
      </c>
      <c r="AT236" s="179">
        <f t="shared" ca="1" si="618"/>
        <v>1128.7384412799488</v>
      </c>
      <c r="AU236" s="181">
        <f t="shared" ca="1" si="619"/>
        <v>4.0772583367423731</v>
      </c>
      <c r="AV236" s="80"/>
      <c r="AW236" s="181">
        <f t="shared" si="620"/>
        <v>1413.7261901055381</v>
      </c>
      <c r="AX236" s="181">
        <f t="shared" si="621"/>
        <v>1140.576190105538</v>
      </c>
      <c r="AY236" s="181">
        <f t="shared" ca="1" si="622"/>
        <v>1425.8426934720856</v>
      </c>
      <c r="AZ236" s="181">
        <f t="shared" ca="1" si="623"/>
        <v>1152.6926934720855</v>
      </c>
      <c r="BA236" s="181">
        <f t="shared" ca="1" si="624"/>
        <v>5.0027767134184717</v>
      </c>
      <c r="BB236" s="181"/>
      <c r="BC236" s="181">
        <f t="shared" si="625"/>
        <v>1403.5478046421686</v>
      </c>
      <c r="BD236" s="181">
        <f t="shared" si="626"/>
        <v>3.7338113049337633</v>
      </c>
      <c r="BE236" s="181">
        <f t="shared" si="627"/>
        <v>1130.3978046421685</v>
      </c>
      <c r="BF236" s="181"/>
      <c r="BG236" s="181">
        <f t="shared" ca="1" si="628"/>
        <v>5.3060246877413757</v>
      </c>
      <c r="BH236" s="181">
        <f t="shared" ca="1" si="629"/>
        <v>8.9436310190471993</v>
      </c>
      <c r="BI236" s="181">
        <f t="shared" ca="1" si="630"/>
        <v>1089.9646353667799</v>
      </c>
      <c r="BJ236" s="181">
        <f t="shared" ca="1" si="631"/>
        <v>1136.7880509387696</v>
      </c>
      <c r="BK236" s="181">
        <f t="shared" ca="1" si="632"/>
        <v>1136.7880509387696</v>
      </c>
      <c r="BL236" s="181"/>
      <c r="BM236" s="181">
        <f t="shared" si="633"/>
        <v>1153.1450793704439</v>
      </c>
      <c r="BN236" s="180"/>
      <c r="BO236" s="182">
        <f t="shared" ca="1" si="634"/>
        <v>0.92570811615861581</v>
      </c>
      <c r="BP236" s="182">
        <f t="shared" ca="1" si="635"/>
        <v>0.76408708349879839</v>
      </c>
      <c r="BQ236" s="182">
        <f t="shared" ca="1" si="636"/>
        <v>8.6767527195145452E-2</v>
      </c>
      <c r="BR236" s="182">
        <f t="shared" ca="1" si="637"/>
        <v>9.9686251822795613E-3</v>
      </c>
      <c r="BS236" s="182">
        <f t="shared" ca="1" si="638"/>
        <v>1.6100961941627859E-2</v>
      </c>
      <c r="BT236" s="182">
        <f t="shared" ca="1" si="639"/>
        <v>5.5842531349180179E-2</v>
      </c>
      <c r="BU236" s="182">
        <f t="shared" si="640"/>
        <v>8.6940973246937558E-2</v>
      </c>
      <c r="BV236" s="181">
        <f t="shared" ca="1" si="641"/>
        <v>1.0197077024139691</v>
      </c>
      <c r="BW236" s="180"/>
      <c r="BX236" s="182">
        <f t="shared" si="642"/>
        <v>0.81616676752920425</v>
      </c>
      <c r="BY236" s="182">
        <f t="shared" si="643"/>
        <v>6.4445294972358902E-2</v>
      </c>
      <c r="BZ236" s="182">
        <f t="shared" si="644"/>
        <v>4.2474794632279433E-2</v>
      </c>
      <c r="CA236" s="182">
        <f t="shared" si="645"/>
        <v>2.7852695046138746E-2</v>
      </c>
      <c r="CB236" s="182">
        <f t="shared" si="646"/>
        <v>0.1067703951981358</v>
      </c>
      <c r="CC236" s="182">
        <f t="shared" si="647"/>
        <v>3.5377485897178991E-4</v>
      </c>
      <c r="CD236" s="182">
        <f t="shared" si="648"/>
        <v>1.058063722237089</v>
      </c>
      <c r="CE236" s="182">
        <f t="shared" si="649"/>
        <v>0.30600503613514241</v>
      </c>
      <c r="CF236" s="180"/>
      <c r="CG236" s="181">
        <f t="shared" ca="1" si="650"/>
        <v>4.1725259180839203</v>
      </c>
      <c r="CH236" s="181">
        <f t="shared" ca="1" si="651"/>
        <v>2.588901139737672</v>
      </c>
      <c r="CI236" s="181">
        <f t="shared" ca="1" si="652"/>
        <v>10.742549075095983</v>
      </c>
      <c r="CJ236" s="181">
        <f t="shared" ca="1" si="653"/>
        <v>976.12244809246533</v>
      </c>
      <c r="CK236" s="183">
        <f t="shared" ca="1" si="654"/>
        <v>0.26911867126328559</v>
      </c>
      <c r="CL236" s="79"/>
      <c r="CM236" s="181">
        <f t="shared" si="655"/>
        <v>-0.29325526463653673</v>
      </c>
      <c r="CN236" s="181">
        <f t="shared" si="656"/>
        <v>-0.84831869821451367</v>
      </c>
      <c r="CO236" s="181">
        <f t="shared" ca="1" si="657"/>
        <v>269.69082181389422</v>
      </c>
      <c r="CP236" s="184"/>
      <c r="CQ236" s="80">
        <f t="shared" si="658"/>
        <v>0.83715712756909877</v>
      </c>
      <c r="CR236" s="80">
        <f t="shared" si="659"/>
        <v>1.8277690701412639E-2</v>
      </c>
      <c r="CS236" s="80">
        <f t="shared" si="660"/>
        <v>0.32365316150292761</v>
      </c>
      <c r="CT236" s="80">
        <f t="shared" si="661"/>
        <v>0.150877427400677</v>
      </c>
      <c r="CU236" s="80">
        <f t="shared" si="662"/>
        <v>1.9735682819383262E-3</v>
      </c>
      <c r="CV236" s="80">
        <f t="shared" si="663"/>
        <v>0.11214656464306626</v>
      </c>
      <c r="CW236" s="80">
        <f t="shared" si="664"/>
        <v>0.17475845884438296</v>
      </c>
      <c r="CX236" s="80">
        <f t="shared" si="665"/>
        <v>0.11294166240446345</v>
      </c>
      <c r="CY236" s="80">
        <f t="shared" si="666"/>
        <v>4.2889294662193725E-2</v>
      </c>
      <c r="CZ236" s="80">
        <f t="shared" si="667"/>
        <v>4.0789956723171726E-3</v>
      </c>
      <c r="DA236" s="80">
        <f t="shared" si="668"/>
        <v>5.7772110161550538E-3</v>
      </c>
      <c r="DB236" s="80">
        <f t="shared" si="669"/>
        <v>1.7845311626986329</v>
      </c>
      <c r="DC236" s="80"/>
      <c r="DD236" s="80">
        <f t="shared" si="670"/>
        <v>0.46911880558203273</v>
      </c>
      <c r="DE236" s="80">
        <f t="shared" si="671"/>
        <v>1.024229281251242E-2</v>
      </c>
      <c r="DF236" s="80">
        <f t="shared" si="672"/>
        <v>0.18136593423983</v>
      </c>
      <c r="DG236" s="80">
        <f t="shared" si="673"/>
        <v>8.4547376114471814E-2</v>
      </c>
      <c r="DH236" s="80">
        <f t="shared" si="674"/>
        <v>1.1059309712214969E-3</v>
      </c>
      <c r="DI236" s="80">
        <f t="shared" si="675"/>
        <v>6.2843713232485193E-2</v>
      </c>
      <c r="DJ236" s="80">
        <f t="shared" si="676"/>
        <v>9.7929620113838114E-2</v>
      </c>
      <c r="DK236" s="80">
        <f t="shared" si="677"/>
        <v>6.3289263177488564E-2</v>
      </c>
      <c r="DL236" s="80">
        <f t="shared" si="678"/>
        <v>2.4033928663557198E-2</v>
      </c>
      <c r="DM236" s="80">
        <f t="shared" si="679"/>
        <v>2.2857519989445112E-3</v>
      </c>
      <c r="DN236" s="80">
        <f t="shared" si="680"/>
        <v>3.2373830936180152E-3</v>
      </c>
      <c r="DO236" s="80">
        <f t="shared" si="681"/>
        <v>1</v>
      </c>
      <c r="DP236" s="80">
        <f t="shared" si="682"/>
        <v>42.637389757363003</v>
      </c>
      <c r="DQ236" s="80">
        <f t="shared" si="683"/>
        <v>0.75567161471465927</v>
      </c>
      <c r="DR236" s="80">
        <f t="shared" si="684"/>
        <v>2.0196848225060966E-2</v>
      </c>
      <c r="DS236" s="80">
        <f t="shared" si="685"/>
        <v>7.0702523513892571E-2</v>
      </c>
      <c r="DT236" s="80">
        <f t="shared" si="686"/>
        <v>0.11942004053091039</v>
      </c>
      <c r="DU236" s="80">
        <f t="shared" si="687"/>
        <v>1.416740088105727E-3</v>
      </c>
      <c r="DV236" s="80">
        <f t="shared" si="688"/>
        <v>0.2900750290290886</v>
      </c>
      <c r="DW236" s="80">
        <f t="shared" si="689"/>
        <v>0.41846804595077519</v>
      </c>
      <c r="DX236" s="80">
        <f t="shared" si="690"/>
        <v>6.0343116770384753E-3</v>
      </c>
      <c r="DY236" s="80">
        <f t="shared" si="691"/>
        <v>9.2360609792347873E-5</v>
      </c>
      <c r="DZ236" s="80">
        <f t="shared" si="692"/>
        <v>1.5329128897579051E-4</v>
      </c>
      <c r="EA236" s="80">
        <f t="shared" si="693"/>
        <v>1.6822308056282997</v>
      </c>
      <c r="EB236" s="80"/>
      <c r="EC236" s="80">
        <f t="shared" si="694"/>
        <v>1.5113432294293185</v>
      </c>
      <c r="ED236" s="80">
        <f t="shared" si="695"/>
        <v>4.0393696450121933E-2</v>
      </c>
      <c r="EE236" s="80">
        <f t="shared" si="696"/>
        <v>0.21210757054167773</v>
      </c>
      <c r="EF236" s="80">
        <f t="shared" si="697"/>
        <v>0.11942004053091039</v>
      </c>
      <c r="EG236" s="80">
        <f t="shared" si="698"/>
        <v>1.416740088105727E-3</v>
      </c>
      <c r="EH236" s="80">
        <f t="shared" si="699"/>
        <v>0.2900750290290886</v>
      </c>
      <c r="EI236" s="80">
        <f t="shared" si="700"/>
        <v>0.41846804595077519</v>
      </c>
      <c r="EJ236" s="80">
        <f t="shared" si="701"/>
        <v>6.0343116770384753E-3</v>
      </c>
      <c r="EK236" s="80">
        <f t="shared" si="702"/>
        <v>9.2360609792347873E-5</v>
      </c>
      <c r="EL236" s="80">
        <f t="shared" si="703"/>
        <v>4.5987386692737154E-4</v>
      </c>
      <c r="EM236" s="80">
        <f t="shared" si="704"/>
        <v>2.5998108981737564</v>
      </c>
      <c r="EN236" s="80">
        <f t="shared" si="705"/>
        <v>2.3078601617581938</v>
      </c>
      <c r="EO236" s="80"/>
      <c r="EP236" s="80">
        <f t="shared" si="706"/>
        <v>1.743984414971449</v>
      </c>
      <c r="EQ236" s="80">
        <f t="shared" si="707"/>
        <v>4.6611501411694893E-2</v>
      </c>
      <c r="ER236" s="80">
        <f t="shared" si="708"/>
        <v>0.25601558502855104</v>
      </c>
      <c r="ES236" s="80">
        <f t="shared" si="709"/>
        <v>7.0327489678418176E-2</v>
      </c>
      <c r="ET236" s="80">
        <f t="shared" si="710"/>
        <v>0.32634307470696922</v>
      </c>
      <c r="EU236" s="80">
        <f t="shared" si="711"/>
        <v>0.27560475405683693</v>
      </c>
      <c r="EV236" s="80">
        <f t="shared" si="712"/>
        <v>3.2696380089050009E-3</v>
      </c>
      <c r="EW236" s="80">
        <f t="shared" si="713"/>
        <v>0.66945260341708512</v>
      </c>
      <c r="EX236" s="80">
        <f t="shared" si="714"/>
        <v>0.9657657322185913</v>
      </c>
      <c r="EY236" s="80">
        <f t="shared" si="715"/>
        <v>2.7852695046138746E-2</v>
      </c>
      <c r="EZ236" s="80">
        <f t="shared" si="716"/>
        <v>4.2631074371090677E-4</v>
      </c>
      <c r="FA236" s="80">
        <f t="shared" si="717"/>
        <v>7.0754971794357983E-4</v>
      </c>
      <c r="FB236" s="80">
        <f t="shared" si="718"/>
        <v>4.0600182742993249</v>
      </c>
      <c r="FC236" s="80">
        <f t="shared" si="719"/>
        <v>0.11961023785493824</v>
      </c>
      <c r="FD236" s="80">
        <f t="shared" si="720"/>
        <v>0.17739311572832683</v>
      </c>
      <c r="FE236" s="80">
        <f t="shared" si="721"/>
        <v>2.7852695046138746E-2</v>
      </c>
      <c r="FF236" s="80">
        <f t="shared" si="722"/>
        <v>4.2474794632279433E-2</v>
      </c>
      <c r="FG236" s="80">
        <f t="shared" si="723"/>
        <v>0.1067703951981358</v>
      </c>
      <c r="FH236" s="80">
        <f t="shared" si="724"/>
        <v>3.5377485897178991E-4</v>
      </c>
      <c r="FI236" s="184">
        <f t="shared" si="725"/>
        <v>0.81616676752920425</v>
      </c>
      <c r="FJ236" s="80">
        <f t="shared" si="726"/>
        <v>6.4445294972358902E-2</v>
      </c>
      <c r="FK236" s="80">
        <f t="shared" si="727"/>
        <v>1.058063722237089</v>
      </c>
      <c r="FL236" s="80">
        <f t="shared" si="728"/>
        <v>0.81616676752920425</v>
      </c>
      <c r="FM236" s="80">
        <f t="shared" si="729"/>
        <v>2.4002510391969687</v>
      </c>
      <c r="FN236" s="80">
        <f t="shared" si="730"/>
        <v>-3.1485828131571738</v>
      </c>
      <c r="FO236" s="80">
        <f t="shared" si="731"/>
        <v>-3.1485828131571738</v>
      </c>
      <c r="FP236" s="80">
        <f t="shared" si="732"/>
        <v>0.42637389757363003</v>
      </c>
      <c r="FQ236" s="185">
        <f t="shared" ca="1" si="733"/>
        <v>1425.8426934720856</v>
      </c>
      <c r="FR236" s="185">
        <f t="shared" ca="1" si="734"/>
        <v>5.0027767134184717</v>
      </c>
      <c r="FS236" s="80">
        <f t="shared" ca="1" si="735"/>
        <v>0.14258426934720855</v>
      </c>
      <c r="FT236" s="184">
        <f t="shared" ca="1" si="736"/>
        <v>-1.1932044110717837</v>
      </c>
      <c r="FU236" s="184">
        <f t="shared" ca="1" si="737"/>
        <v>5.6666157447498433</v>
      </c>
      <c r="FV236" s="80">
        <f t="shared" si="738"/>
        <v>174.92713312668639</v>
      </c>
      <c r="FW236" s="80">
        <f t="shared" si="739"/>
        <v>4.8972214709126945E-3</v>
      </c>
      <c r="FX236" s="184">
        <f t="shared" si="740"/>
        <v>70.837245816115257</v>
      </c>
      <c r="FY236" s="184">
        <f t="shared" si="741"/>
        <v>314.15627365829448</v>
      </c>
      <c r="FZ236" s="184">
        <f t="shared" si="742"/>
        <v>1.6611494615586205E-3</v>
      </c>
      <c r="GA236" s="184">
        <f t="shared" si="743"/>
        <v>0.30600503613514241</v>
      </c>
      <c r="GB236" s="80">
        <f t="shared" si="744"/>
        <v>0.99688806527363505</v>
      </c>
      <c r="GC236" s="80">
        <f t="shared" si="745"/>
        <v>0.23725677866299488</v>
      </c>
      <c r="GD236" s="80">
        <f t="shared" si="746"/>
        <v>0.13711541866677374</v>
      </c>
      <c r="GE236" s="80">
        <f t="shared" si="747"/>
        <v>0.88306100890988692</v>
      </c>
      <c r="GF236" s="80">
        <f t="shared" si="748"/>
        <v>-5.7613889290903053E-2</v>
      </c>
      <c r="GG236" s="80">
        <f t="shared" si="749"/>
        <v>0.15599451620189869</v>
      </c>
      <c r="GH236" s="80">
        <f t="shared" si="750"/>
        <v>0.86288458133322621</v>
      </c>
      <c r="GI236" s="80">
        <f t="shared" si="751"/>
        <v>0.25047203069048973</v>
      </c>
      <c r="GJ236" s="80">
        <f t="shared" si="752"/>
        <v>-4.854447520911885E-4</v>
      </c>
      <c r="GK236" s="80">
        <f t="shared" si="753"/>
        <v>1.4335566979677768E-3</v>
      </c>
      <c r="GL236" s="80">
        <f t="shared" si="754"/>
        <v>1.4335566979677768E-3</v>
      </c>
      <c r="GM236" s="80">
        <f t="shared" si="755"/>
        <v>0.15456095950393092</v>
      </c>
      <c r="GN236" s="80">
        <f t="shared" si="756"/>
        <v>1.6783780283971743E-3</v>
      </c>
      <c r="GO236" s="80">
        <f t="shared" si="757"/>
        <v>0.66777422538868791</v>
      </c>
      <c r="GP236" s="80">
        <f t="shared" si="758"/>
        <v>0.9657657322185913</v>
      </c>
      <c r="GQ236" s="80">
        <f t="shared" si="759"/>
        <v>2.7852695046138746E-2</v>
      </c>
      <c r="GR236" s="80">
        <f t="shared" si="760"/>
        <v>441.5206672372081</v>
      </c>
      <c r="GS236" s="80">
        <f t="shared" si="761"/>
        <v>11.70274619077661</v>
      </c>
      <c r="GT236" s="80">
        <f t="shared" si="762"/>
        <v>2.4030522071859171</v>
      </c>
      <c r="GU236" s="80">
        <f t="shared" si="763"/>
        <v>9.8825522020520841E-6</v>
      </c>
      <c r="GV236" s="80">
        <f t="shared" si="764"/>
        <v>2035.5760273523517</v>
      </c>
      <c r="GW236" s="80">
        <f t="shared" si="765"/>
        <v>-8.670761663274882E-3</v>
      </c>
      <c r="GX236" s="184">
        <f t="shared" ca="1" si="766"/>
        <v>23.717174075095997</v>
      </c>
      <c r="GY236" s="81" t="e">
        <f>#REF!</f>
        <v>#REF!</v>
      </c>
      <c r="GZ236" s="81" t="e">
        <f>#REF!</f>
        <v>#REF!</v>
      </c>
      <c r="HA236" s="81">
        <f t="shared" si="767"/>
        <v>5.52</v>
      </c>
      <c r="HB236" s="81">
        <f t="shared" si="768"/>
        <v>4.8858476199999856</v>
      </c>
      <c r="HC236" s="81" t="e">
        <f t="shared" si="769"/>
        <v>#REF!</v>
      </c>
      <c r="HD236" s="80">
        <f t="shared" si="770"/>
        <v>441.5206672372081</v>
      </c>
      <c r="HE236" s="80">
        <f t="shared" si="771"/>
        <v>11.70274619077661</v>
      </c>
      <c r="HF236" s="81">
        <f t="shared" si="772"/>
        <v>-0.6497575634617192</v>
      </c>
      <c r="HG236" s="81"/>
      <c r="HH236" s="82">
        <f t="shared" si="773"/>
        <v>0.1592641542108037</v>
      </c>
      <c r="HI236" s="82">
        <f t="shared" si="774"/>
        <v>0.66945260341708512</v>
      </c>
      <c r="HJ236" s="82">
        <f t="shared" si="775"/>
        <v>2.7852695046138746E-2</v>
      </c>
      <c r="HK236" s="82">
        <f t="shared" si="776"/>
        <v>0</v>
      </c>
      <c r="HL236" s="82">
        <f t="shared" si="777"/>
        <v>9.1757542808799497E-2</v>
      </c>
      <c r="HM236" s="82">
        <f t="shared" si="778"/>
        <v>0</v>
      </c>
      <c r="HN236" s="82">
        <f t="shared" si="779"/>
        <v>0</v>
      </c>
      <c r="HO236" s="82">
        <f t="shared" si="780"/>
        <v>7.0327489678418176E-2</v>
      </c>
      <c r="HP236" s="82">
        <f t="shared" si="781"/>
        <v>0.16425804221975154</v>
      </c>
      <c r="HQ236" s="82">
        <f t="shared" si="782"/>
        <v>0.19218165041899229</v>
      </c>
      <c r="HR236" s="82">
        <f t="shared" si="783"/>
        <v>0.57334919251793559</v>
      </c>
      <c r="HS236" s="82">
        <f t="shared" si="784"/>
        <v>0.13640095467210464</v>
      </c>
      <c r="HT236" s="82">
        <f t="shared" si="785"/>
        <v>5.1551515547370464E-3</v>
      </c>
      <c r="HU236" s="82">
        <f t="shared" si="786"/>
        <v>1.2264211805330502E-3</v>
      </c>
      <c r="HV236" s="82">
        <f t="shared" si="787"/>
        <v>2.7852695046138746E-2</v>
      </c>
      <c r="HW236" s="82"/>
      <c r="HX236" s="186">
        <f t="shared" si="788"/>
        <v>-8.8702171552112022E-7</v>
      </c>
      <c r="HY236" s="186">
        <f t="shared" si="789"/>
        <v>1.7993016225141366E-12</v>
      </c>
      <c r="HZ236" s="186">
        <f t="shared" si="790"/>
        <v>2.6717250265518919E-5</v>
      </c>
      <c r="IA236" s="186">
        <f t="shared" si="791"/>
        <v>7.3777107529867585E-9</v>
      </c>
      <c r="IB236" s="82">
        <f t="shared" si="792"/>
        <v>2.4030522071859171</v>
      </c>
      <c r="IC236" s="82" t="e">
        <f t="shared" ca="1" si="793"/>
        <v>#REF!</v>
      </c>
      <c r="ID236" s="82" t="e">
        <f ca="1">ID$8+ID$9*IE236+ID$10*#REF!+ID$11*EW236/(EW236+EU236)</f>
        <v>#REF!</v>
      </c>
      <c r="IE236" s="82" t="e">
        <f t="shared" ca="1" si="794"/>
        <v>#REF!</v>
      </c>
      <c r="IF236" s="82" t="e">
        <f ca="1">IF$8+IF$9*IE236+IF$10*#REF!+IF$11*(EW236/(EW236+EU236))</f>
        <v>#REF!</v>
      </c>
      <c r="IG236" s="82" t="e">
        <f t="shared" ca="1" si="795"/>
        <v>#REF!</v>
      </c>
      <c r="IH236" s="184">
        <f t="shared" si="796"/>
        <v>4.8972214709126945E-3</v>
      </c>
      <c r="II236" s="187">
        <f t="shared" si="797"/>
        <v>-25</v>
      </c>
      <c r="IJ236" s="187"/>
      <c r="IK236" s="82">
        <f t="shared" si="798"/>
        <v>2.068770814145398</v>
      </c>
      <c r="IL236" s="187">
        <f t="shared" si="799"/>
        <v>2035.5760273523517</v>
      </c>
      <c r="IM236" s="186">
        <f t="shared" si="800"/>
        <v>1.149826373059722E-5</v>
      </c>
    </row>
    <row r="237" spans="1:247" ht="14" x14ac:dyDescent="0.2">
      <c r="A237" s="189" t="s">
        <v>234</v>
      </c>
      <c r="F237" s="193">
        <v>50.3</v>
      </c>
      <c r="G237" s="193">
        <v>1.46</v>
      </c>
      <c r="H237" s="193">
        <v>16.5</v>
      </c>
      <c r="I237" s="193">
        <v>10.84</v>
      </c>
      <c r="J237" s="193">
        <v>0.14000000000000001</v>
      </c>
      <c r="K237" s="193">
        <v>4.5199999999999996</v>
      </c>
      <c r="L237" s="193">
        <v>9.8000000000000007</v>
      </c>
      <c r="M237" s="193">
        <v>3.5</v>
      </c>
      <c r="N237" s="193">
        <v>2.02</v>
      </c>
      <c r="O237" s="198">
        <v>0.31</v>
      </c>
      <c r="P237" s="198">
        <v>0.41</v>
      </c>
      <c r="Q237" s="194">
        <v>1.5</v>
      </c>
      <c r="R237" s="176">
        <f t="shared" ca="1" si="606"/>
        <v>8.2165492949804992</v>
      </c>
      <c r="T237" s="4">
        <v>45.3523</v>
      </c>
      <c r="U237" s="4">
        <v>1.9172</v>
      </c>
      <c r="V237" s="4">
        <v>7.3830999999999998</v>
      </c>
      <c r="W237" s="4">
        <v>7.8498999999999999</v>
      </c>
      <c r="X237" s="4">
        <v>0.1211</v>
      </c>
      <c r="Y237" s="4">
        <v>12.663500000000001</v>
      </c>
      <c r="Z237" s="4">
        <v>23.002800000000001</v>
      </c>
      <c r="AA237" s="4">
        <v>0.32869999999999999</v>
      </c>
      <c r="AB237" s="4">
        <v>0</v>
      </c>
      <c r="AC237" s="4">
        <v>1.8700000000000001E-2</v>
      </c>
      <c r="AE237" s="177">
        <f t="shared" ca="1" si="607"/>
        <v>1369.0602530940012</v>
      </c>
      <c r="AF237" s="178">
        <f t="shared" ca="1" si="608"/>
        <v>1095.9102530940013</v>
      </c>
      <c r="AG237" s="178">
        <f t="shared" ca="1" si="609"/>
        <v>4.1125095551602513</v>
      </c>
      <c r="AH237" s="175"/>
      <c r="AI237" s="179">
        <f t="shared" ca="1" si="610"/>
        <v>1418.7161438404421</v>
      </c>
      <c r="AJ237" s="179">
        <f t="shared" ca="1" si="611"/>
        <v>4.0288444763530311</v>
      </c>
      <c r="AK237" s="179"/>
      <c r="AL237" s="179">
        <f t="shared" si="612"/>
        <v>1401.5266508958475</v>
      </c>
      <c r="AM237" s="179">
        <f t="shared" si="613"/>
        <v>3.0503180785105113</v>
      </c>
      <c r="AN237" s="180"/>
      <c r="AO237" s="179">
        <f t="shared" ca="1" si="614"/>
        <v>1356.7945708560499</v>
      </c>
      <c r="AP237" s="179">
        <f t="shared" ca="1" si="615"/>
        <v>1083.64457085605</v>
      </c>
      <c r="AQ237" s="179">
        <f t="shared" ca="1" si="616"/>
        <v>1.6668765542517363</v>
      </c>
      <c r="AR237" s="179"/>
      <c r="AS237" s="179">
        <f t="shared" ca="1" si="617"/>
        <v>1392.9360651342636</v>
      </c>
      <c r="AT237" s="179">
        <f t="shared" ca="1" si="618"/>
        <v>1119.7860651342635</v>
      </c>
      <c r="AU237" s="181">
        <f t="shared" ca="1" si="619"/>
        <v>3.0454760637226173</v>
      </c>
      <c r="AV237" s="80"/>
      <c r="AW237" s="181">
        <f t="shared" si="620"/>
        <v>1408.6289839394105</v>
      </c>
      <c r="AX237" s="181">
        <f t="shared" si="621"/>
        <v>1135.4789839394107</v>
      </c>
      <c r="AY237" s="181">
        <f t="shared" ca="1" si="622"/>
        <v>1418.7161438404421</v>
      </c>
      <c r="AZ237" s="181">
        <f t="shared" ca="1" si="623"/>
        <v>1145.5661438404422</v>
      </c>
      <c r="BA237" s="181">
        <f t="shared" ca="1" si="624"/>
        <v>4.0288444763530311</v>
      </c>
      <c r="BB237" s="181"/>
      <c r="BC237" s="181">
        <f t="shared" si="625"/>
        <v>1401.5266508958475</v>
      </c>
      <c r="BD237" s="181">
        <f t="shared" si="626"/>
        <v>3.0503180785105113</v>
      </c>
      <c r="BE237" s="181">
        <f t="shared" si="627"/>
        <v>1128.3766508958474</v>
      </c>
      <c r="BF237" s="181"/>
      <c r="BG237" s="181">
        <f t="shared" ca="1" si="628"/>
        <v>4.525667175332611</v>
      </c>
      <c r="BH237" s="181">
        <f t="shared" ca="1" si="629"/>
        <v>7.577516115403732</v>
      </c>
      <c r="BI237" s="181">
        <f t="shared" ca="1" si="630"/>
        <v>1094.7327277642257</v>
      </c>
      <c r="BJ237" s="181">
        <f t="shared" ca="1" si="631"/>
        <v>1128.317857791706</v>
      </c>
      <c r="BK237" s="181">
        <f t="shared" ca="1" si="632"/>
        <v>1128.317857791706</v>
      </c>
      <c r="BL237" s="181"/>
      <c r="BM237" s="181">
        <f t="shared" si="633"/>
        <v>1149.5529035863906</v>
      </c>
      <c r="BN237" s="180"/>
      <c r="BO237" s="182">
        <f t="shared" ca="1" si="634"/>
        <v>0.8931586999382406</v>
      </c>
      <c r="BP237" s="182">
        <f t="shared" ca="1" si="635"/>
        <v>0.77027145107044481</v>
      </c>
      <c r="BQ237" s="182">
        <f t="shared" ca="1" si="636"/>
        <v>0.10191193302721921</v>
      </c>
      <c r="BR237" s="182">
        <f t="shared" ca="1" si="637"/>
        <v>1.1715409067862222E-2</v>
      </c>
      <c r="BS237" s="182">
        <f t="shared" ca="1" si="638"/>
        <v>1.6098228757021528E-2</v>
      </c>
      <c r="BT237" s="182">
        <f t="shared" ca="1" si="639"/>
        <v>5.1722508075181653E-2</v>
      </c>
      <c r="BU237" s="182">
        <f t="shared" si="640"/>
        <v>8.6940973246937558E-2</v>
      </c>
      <c r="BV237" s="181">
        <f t="shared" ca="1" si="641"/>
        <v>1.038660503244667</v>
      </c>
      <c r="BW237" s="180"/>
      <c r="BX237" s="182">
        <f t="shared" si="642"/>
        <v>0.78665365595246806</v>
      </c>
      <c r="BY237" s="182">
        <f t="shared" si="643"/>
        <v>9.2308015715801883E-2</v>
      </c>
      <c r="BZ237" s="182">
        <f t="shared" si="644"/>
        <v>3.9136243040450838E-2</v>
      </c>
      <c r="CA237" s="182">
        <f t="shared" si="645"/>
        <v>2.4328618071711369E-2</v>
      </c>
      <c r="CB237" s="182">
        <f t="shared" si="646"/>
        <v>0.11478668842737433</v>
      </c>
      <c r="CC237" s="182">
        <f t="shared" si="647"/>
        <v>2.8218554718459587E-4</v>
      </c>
      <c r="CD237" s="182">
        <f t="shared" si="648"/>
        <v>1.0574954067549911</v>
      </c>
      <c r="CE237" s="182">
        <f t="shared" si="649"/>
        <v>0.25847558218939076</v>
      </c>
      <c r="CF237" s="180"/>
      <c r="CG237" s="181">
        <f t="shared" ca="1" si="650"/>
        <v>3.7481414257295</v>
      </c>
      <c r="CH237" s="181">
        <f t="shared" ca="1" si="651"/>
        <v>1.4890651736649936</v>
      </c>
      <c r="CI237" s="181">
        <f t="shared" ca="1" si="652"/>
        <v>10.784819050913224</v>
      </c>
      <c r="CJ237" s="181">
        <f t="shared" ca="1" si="653"/>
        <v>1077.6633714197083</v>
      </c>
      <c r="CK237" s="183">
        <f t="shared" ca="1" si="654"/>
        <v>0.26749380542231993</v>
      </c>
      <c r="CL237" s="79"/>
      <c r="CM237" s="181">
        <f t="shared" si="655"/>
        <v>0.64177413367120728</v>
      </c>
      <c r="CN237" s="181">
        <f t="shared" si="656"/>
        <v>0.14369167725670479</v>
      </c>
      <c r="CO237" s="181">
        <f t="shared" ca="1" si="657"/>
        <v>578.70573498484691</v>
      </c>
      <c r="CP237" s="184"/>
      <c r="CQ237" s="80">
        <f t="shared" si="658"/>
        <v>0.83715712756909877</v>
      </c>
      <c r="CR237" s="80">
        <f t="shared" si="659"/>
        <v>1.8277690701412639E-2</v>
      </c>
      <c r="CS237" s="80">
        <f t="shared" si="660"/>
        <v>0.32365316150292761</v>
      </c>
      <c r="CT237" s="80">
        <f t="shared" si="661"/>
        <v>0.150877427400677</v>
      </c>
      <c r="CU237" s="80">
        <f t="shared" si="662"/>
        <v>1.9735682819383262E-3</v>
      </c>
      <c r="CV237" s="80">
        <f t="shared" si="663"/>
        <v>0.11214656464306626</v>
      </c>
      <c r="CW237" s="80">
        <f t="shared" si="664"/>
        <v>0.17475845884438296</v>
      </c>
      <c r="CX237" s="80">
        <f t="shared" si="665"/>
        <v>0.11294166240446345</v>
      </c>
      <c r="CY237" s="80">
        <f t="shared" si="666"/>
        <v>4.2889294662193725E-2</v>
      </c>
      <c r="CZ237" s="80">
        <f t="shared" si="667"/>
        <v>4.0789956723171726E-3</v>
      </c>
      <c r="DA237" s="80">
        <f t="shared" si="668"/>
        <v>5.7772110161550538E-3</v>
      </c>
      <c r="DB237" s="80">
        <f t="shared" si="669"/>
        <v>1.7845311626986329</v>
      </c>
      <c r="DC237" s="80"/>
      <c r="DD237" s="80">
        <f t="shared" si="670"/>
        <v>0.46911880558203273</v>
      </c>
      <c r="DE237" s="80">
        <f t="shared" si="671"/>
        <v>1.024229281251242E-2</v>
      </c>
      <c r="DF237" s="80">
        <f t="shared" si="672"/>
        <v>0.18136593423983</v>
      </c>
      <c r="DG237" s="80">
        <f t="shared" si="673"/>
        <v>8.4547376114471814E-2</v>
      </c>
      <c r="DH237" s="80">
        <f t="shared" si="674"/>
        <v>1.1059309712214969E-3</v>
      </c>
      <c r="DI237" s="80">
        <f t="shared" si="675"/>
        <v>6.2843713232485193E-2</v>
      </c>
      <c r="DJ237" s="80">
        <f t="shared" si="676"/>
        <v>9.7929620113838114E-2</v>
      </c>
      <c r="DK237" s="80">
        <f t="shared" si="677"/>
        <v>6.3289263177488564E-2</v>
      </c>
      <c r="DL237" s="80">
        <f t="shared" si="678"/>
        <v>2.4033928663557198E-2</v>
      </c>
      <c r="DM237" s="80">
        <f t="shared" si="679"/>
        <v>2.2857519989445112E-3</v>
      </c>
      <c r="DN237" s="80">
        <f t="shared" si="680"/>
        <v>3.2373830936180152E-3</v>
      </c>
      <c r="DO237" s="80">
        <f t="shared" si="681"/>
        <v>1</v>
      </c>
      <c r="DP237" s="80">
        <f t="shared" si="682"/>
        <v>42.637389757363003</v>
      </c>
      <c r="DQ237" s="80">
        <f t="shared" si="683"/>
        <v>0.75481115699109413</v>
      </c>
      <c r="DR237" s="80">
        <f t="shared" si="684"/>
        <v>2.4001362063526242E-2</v>
      </c>
      <c r="DS237" s="80">
        <f t="shared" si="685"/>
        <v>7.2411019899765602E-2</v>
      </c>
      <c r="DT237" s="80">
        <f t="shared" si="686"/>
        <v>0.10925947577053269</v>
      </c>
      <c r="DU237" s="80">
        <f t="shared" si="687"/>
        <v>1.7071365638766519E-3</v>
      </c>
      <c r="DV237" s="80">
        <f t="shared" si="688"/>
        <v>0.31419646490209507</v>
      </c>
      <c r="DW237" s="80">
        <f t="shared" si="689"/>
        <v>0.41019733439852779</v>
      </c>
      <c r="DX237" s="80">
        <f t="shared" si="690"/>
        <v>5.3034177760495904E-3</v>
      </c>
      <c r="DY237" s="80">
        <f t="shared" si="691"/>
        <v>0</v>
      </c>
      <c r="DZ237" s="80">
        <f t="shared" si="692"/>
        <v>1.2302777269730826E-4</v>
      </c>
      <c r="EA237" s="80">
        <f t="shared" si="693"/>
        <v>1.692010396138165</v>
      </c>
      <c r="EB237" s="80"/>
      <c r="EC237" s="80">
        <f t="shared" si="694"/>
        <v>1.5096223139821883</v>
      </c>
      <c r="ED237" s="80">
        <f t="shared" si="695"/>
        <v>4.8002724127052483E-2</v>
      </c>
      <c r="EE237" s="80">
        <f t="shared" si="696"/>
        <v>0.21723305969929679</v>
      </c>
      <c r="EF237" s="80">
        <f t="shared" si="697"/>
        <v>0.10925947577053269</v>
      </c>
      <c r="EG237" s="80">
        <f t="shared" si="698"/>
        <v>1.7071365638766519E-3</v>
      </c>
      <c r="EH237" s="80">
        <f t="shared" si="699"/>
        <v>0.31419646490209507</v>
      </c>
      <c r="EI237" s="80">
        <f t="shared" si="700"/>
        <v>0.41019733439852779</v>
      </c>
      <c r="EJ237" s="80">
        <f t="shared" si="701"/>
        <v>5.3034177760495904E-3</v>
      </c>
      <c r="EK237" s="80">
        <f t="shared" si="702"/>
        <v>0</v>
      </c>
      <c r="EL237" s="80">
        <f t="shared" si="703"/>
        <v>3.6908331809192479E-4</v>
      </c>
      <c r="EM237" s="80">
        <f t="shared" si="704"/>
        <v>2.6158910105377116</v>
      </c>
      <c r="EN237" s="80">
        <f t="shared" si="705"/>
        <v>2.2936735421429755</v>
      </c>
      <c r="EO237" s="80"/>
      <c r="EP237" s="80">
        <f t="shared" si="706"/>
        <v>1.7312903801048005</v>
      </c>
      <c r="EQ237" s="80">
        <f t="shared" si="707"/>
        <v>5.5051289140504271E-2</v>
      </c>
      <c r="ER237" s="80">
        <f t="shared" si="708"/>
        <v>0.26870961989519948</v>
      </c>
      <c r="ES237" s="80">
        <f t="shared" si="709"/>
        <v>6.3464861112162207E-2</v>
      </c>
      <c r="ET237" s="80">
        <f t="shared" si="710"/>
        <v>0.33217448100736169</v>
      </c>
      <c r="EU237" s="80">
        <f t="shared" si="711"/>
        <v>0.25060556880328233</v>
      </c>
      <c r="EV237" s="80">
        <f t="shared" si="712"/>
        <v>3.9156139693887482E-3</v>
      </c>
      <c r="EW237" s="80">
        <f t="shared" si="713"/>
        <v>0.72066411858078949</v>
      </c>
      <c r="EX237" s="80">
        <f t="shared" si="714"/>
        <v>0.94085877296747789</v>
      </c>
      <c r="EY237" s="80">
        <f t="shared" si="715"/>
        <v>2.4328618071711369E-2</v>
      </c>
      <c r="EZ237" s="80">
        <f t="shared" si="716"/>
        <v>0</v>
      </c>
      <c r="FA237" s="80">
        <f t="shared" si="717"/>
        <v>5.6437109436919175E-4</v>
      </c>
      <c r="FB237" s="80">
        <f t="shared" si="718"/>
        <v>4.0594532137396859</v>
      </c>
      <c r="FC237" s="80">
        <f t="shared" si="719"/>
        <v>0.11890642747937093</v>
      </c>
      <c r="FD237" s="80">
        <f t="shared" si="720"/>
        <v>0.17574745348992238</v>
      </c>
      <c r="FE237" s="80">
        <f t="shared" si="721"/>
        <v>2.4328618071711369E-2</v>
      </c>
      <c r="FF237" s="80">
        <f t="shared" si="722"/>
        <v>3.9136243040450838E-2</v>
      </c>
      <c r="FG237" s="80">
        <f t="shared" si="723"/>
        <v>0.11478668842737433</v>
      </c>
      <c r="FH237" s="80">
        <f t="shared" si="724"/>
        <v>2.8218554718459587E-4</v>
      </c>
      <c r="FI237" s="184">
        <f t="shared" si="725"/>
        <v>0.78665365595246806</v>
      </c>
      <c r="FJ237" s="80">
        <f t="shared" si="726"/>
        <v>9.2308015715801883E-2</v>
      </c>
      <c r="FK237" s="80">
        <f t="shared" si="727"/>
        <v>1.0574954067549911</v>
      </c>
      <c r="FL237" s="80">
        <f t="shared" si="728"/>
        <v>0.78665365595246817</v>
      </c>
      <c r="FM237" s="80">
        <f t="shared" si="729"/>
        <v>2.2649746632748018</v>
      </c>
      <c r="FN237" s="80">
        <f t="shared" si="730"/>
        <v>-3.2470285531955776</v>
      </c>
      <c r="FO237" s="80">
        <f t="shared" si="731"/>
        <v>-3.247028553195578</v>
      </c>
      <c r="FP237" s="80">
        <f t="shared" si="732"/>
        <v>0.42637389757363003</v>
      </c>
      <c r="FQ237" s="185">
        <f t="shared" ca="1" si="733"/>
        <v>1418.7161438404421</v>
      </c>
      <c r="FR237" s="185">
        <f t="shared" ca="1" si="734"/>
        <v>4.0288444763530311</v>
      </c>
      <c r="FS237" s="80">
        <f t="shared" ca="1" si="735"/>
        <v>0.14187161438404422</v>
      </c>
      <c r="FT237" s="184">
        <f t="shared" ca="1" si="736"/>
        <v>-0.69952205902906528</v>
      </c>
      <c r="FU237" s="184">
        <f t="shared" ca="1" si="737"/>
        <v>5.6712533808971912</v>
      </c>
      <c r="FV237" s="80">
        <f t="shared" si="738"/>
        <v>174.06561046181417</v>
      </c>
      <c r="FW237" s="80">
        <f t="shared" si="739"/>
        <v>2.8597383854923747E-2</v>
      </c>
      <c r="FX237" s="184">
        <f t="shared" si="740"/>
        <v>74.198147841075922</v>
      </c>
      <c r="FY237" s="184">
        <f t="shared" si="741"/>
        <v>313.30766271002307</v>
      </c>
      <c r="FZ237" s="184">
        <f t="shared" si="742"/>
        <v>1.6611494615586205E-3</v>
      </c>
      <c r="GA237" s="184">
        <f t="shared" si="743"/>
        <v>0.25847558218939076</v>
      </c>
      <c r="GB237" s="80">
        <f t="shared" si="744"/>
        <v>0.96910300500857804</v>
      </c>
      <c r="GC237" s="80">
        <f t="shared" si="745"/>
        <v>0.23798694882640659</v>
      </c>
      <c r="GD237" s="80">
        <f t="shared" si="746"/>
        <v>0.13604244617237446</v>
      </c>
      <c r="GE237" s="80">
        <f t="shared" si="747"/>
        <v>0.88148384974733351</v>
      </c>
      <c r="GF237" s="80">
        <f t="shared" si="748"/>
        <v>-2.912058984263266E-2</v>
      </c>
      <c r="GG237" s="80">
        <f t="shared" si="749"/>
        <v>0.13169914132391142</v>
      </c>
      <c r="GH237" s="80">
        <f t="shared" si="750"/>
        <v>0.86395755382762551</v>
      </c>
      <c r="GI237" s="80">
        <f t="shared" si="751"/>
        <v>0.2564337430977135</v>
      </c>
      <c r="GJ237" s="80">
        <f t="shared" si="752"/>
        <v>-4.0691077098594635E-3</v>
      </c>
      <c r="GK237" s="80">
        <f t="shared" si="753"/>
        <v>1.127089550309884E-2</v>
      </c>
      <c r="GL237" s="80">
        <f t="shared" si="754"/>
        <v>1.127089550309884E-2</v>
      </c>
      <c r="GM237" s="80">
        <f t="shared" si="755"/>
        <v>0.12042824582081257</v>
      </c>
      <c r="GN237" s="80">
        <f t="shared" si="756"/>
        <v>1.9626099488323116E-2</v>
      </c>
      <c r="GO237" s="80">
        <f t="shared" si="757"/>
        <v>0.70103801909246632</v>
      </c>
      <c r="GP237" s="80">
        <f t="shared" si="758"/>
        <v>0.94085877296747789</v>
      </c>
      <c r="GQ237" s="80">
        <f t="shared" si="759"/>
        <v>2.4328618071711369E-2</v>
      </c>
      <c r="GR237" s="80">
        <f t="shared" si="760"/>
        <v>441.16543973863696</v>
      </c>
      <c r="GS237" s="80">
        <f t="shared" si="761"/>
        <v>11.671129339476707</v>
      </c>
      <c r="GT237" s="80">
        <f t="shared" si="762"/>
        <v>2.4119446654462817</v>
      </c>
      <c r="GU237" s="80">
        <f t="shared" si="763"/>
        <v>9.9191224366478321E-6</v>
      </c>
      <c r="GV237" s="80">
        <f t="shared" si="764"/>
        <v>2048.3643200581032</v>
      </c>
      <c r="GW237" s="80">
        <f t="shared" si="765"/>
        <v>-8.6793236441455365E-3</v>
      </c>
      <c r="GX237" s="184">
        <f t="shared" ca="1" si="766"/>
        <v>23.75944405091321</v>
      </c>
      <c r="GY237" s="81" t="e">
        <f>#REF!</f>
        <v>#REF!</v>
      </c>
      <c r="GZ237" s="81" t="e">
        <f>#REF!</f>
        <v>#REF!</v>
      </c>
      <c r="HA237" s="81">
        <f t="shared" si="767"/>
        <v>5.52</v>
      </c>
      <c r="HB237" s="81">
        <f t="shared" si="768"/>
        <v>4.8858476199999856</v>
      </c>
      <c r="HC237" s="81" t="e">
        <f t="shared" si="769"/>
        <v>#REF!</v>
      </c>
      <c r="HD237" s="80">
        <f t="shared" si="770"/>
        <v>441.16543973863696</v>
      </c>
      <c r="HE237" s="80">
        <f t="shared" si="771"/>
        <v>11.671129339476707</v>
      </c>
      <c r="HF237" s="81">
        <f t="shared" si="772"/>
        <v>0.32810151642951269</v>
      </c>
      <c r="HG237" s="81"/>
      <c r="HH237" s="82">
        <f t="shared" si="773"/>
        <v>0.13561475529330017</v>
      </c>
      <c r="HI237" s="82">
        <f t="shared" si="774"/>
        <v>0.72066411858078949</v>
      </c>
      <c r="HJ237" s="82">
        <f t="shared" si="775"/>
        <v>2.4328618071711369E-2</v>
      </c>
      <c r="HK237" s="82">
        <f t="shared" si="776"/>
        <v>0</v>
      </c>
      <c r="HL237" s="82">
        <f t="shared" si="777"/>
        <v>9.4577809407659558E-2</v>
      </c>
      <c r="HM237" s="82">
        <f t="shared" si="778"/>
        <v>0</v>
      </c>
      <c r="HN237" s="82">
        <f t="shared" si="779"/>
        <v>0</v>
      </c>
      <c r="HO237" s="82">
        <f t="shared" si="780"/>
        <v>6.3464861112162207E-2</v>
      </c>
      <c r="HP237" s="82">
        <f t="shared" si="781"/>
        <v>0.17413181048753995</v>
      </c>
      <c r="HQ237" s="82">
        <f t="shared" si="782"/>
        <v>0.15837685528750001</v>
      </c>
      <c r="HR237" s="82">
        <f t="shared" si="783"/>
        <v>0.56569628392453453</v>
      </c>
      <c r="HS237" s="82">
        <f t="shared" si="784"/>
        <v>0.10645286914774393</v>
      </c>
      <c r="HT237" s="82">
        <f t="shared" si="785"/>
        <v>2.9299097429243946E-2</v>
      </c>
      <c r="HU237" s="82">
        <f t="shared" si="786"/>
        <v>5.513511531566621E-3</v>
      </c>
      <c r="HV237" s="82">
        <f t="shared" si="787"/>
        <v>2.4328618071711369E-2</v>
      </c>
      <c r="HW237" s="82"/>
      <c r="HX237" s="186">
        <f t="shared" si="788"/>
        <v>-8.8043661850336598E-7</v>
      </c>
      <c r="HY237" s="186">
        <f t="shared" si="789"/>
        <v>1.7735461394466216E-12</v>
      </c>
      <c r="HZ237" s="186">
        <f t="shared" si="790"/>
        <v>2.6482335208740954E-5</v>
      </c>
      <c r="IA237" s="186">
        <f t="shared" si="791"/>
        <v>7.3341123664754575E-9</v>
      </c>
      <c r="IB237" s="82">
        <f t="shared" si="792"/>
        <v>2.4119446654462817</v>
      </c>
      <c r="IC237" s="82" t="e">
        <f t="shared" ca="1" si="793"/>
        <v>#REF!</v>
      </c>
      <c r="ID237" s="82" t="e">
        <f ca="1">ID$8+ID$9*IE237+ID$10*#REF!+ID$11*EW237/(EW237+EU237)</f>
        <v>#REF!</v>
      </c>
      <c r="IE237" s="82" t="e">
        <f t="shared" ca="1" si="794"/>
        <v>#REF!</v>
      </c>
      <c r="IF237" s="82" t="e">
        <f ca="1">IF$8+IF$9*IE237+IF$10*#REF!+IF$11*(EW237/(EW237+EU237))</f>
        <v>#REF!</v>
      </c>
      <c r="IG237" s="82" t="e">
        <f t="shared" ca="1" si="795"/>
        <v>#REF!</v>
      </c>
      <c r="IH237" s="184">
        <f t="shared" si="796"/>
        <v>2.8597383854923747E-2</v>
      </c>
      <c r="II237" s="187">
        <f t="shared" si="797"/>
        <v>-25</v>
      </c>
      <c r="IJ237" s="187"/>
      <c r="IK237" s="82">
        <f t="shared" si="798"/>
        <v>2.0669999543040904</v>
      </c>
      <c r="IL237" s="187">
        <f t="shared" si="799"/>
        <v>2048.3643200581032</v>
      </c>
      <c r="IM237" s="186">
        <f t="shared" si="800"/>
        <v>1.1449503417802888E-5</v>
      </c>
    </row>
    <row r="238" spans="1:247" ht="14" x14ac:dyDescent="0.2">
      <c r="A238" s="189" t="s">
        <v>234</v>
      </c>
      <c r="F238" s="193">
        <v>50.3</v>
      </c>
      <c r="G238" s="193">
        <v>1.46</v>
      </c>
      <c r="H238" s="193">
        <v>16.5</v>
      </c>
      <c r="I238" s="193">
        <v>10.84</v>
      </c>
      <c r="J238" s="193">
        <v>0.14000000000000001</v>
      </c>
      <c r="K238" s="193">
        <v>4.5199999999999996</v>
      </c>
      <c r="L238" s="193">
        <v>9.8000000000000007</v>
      </c>
      <c r="M238" s="193">
        <v>3.5</v>
      </c>
      <c r="N238" s="193">
        <v>2.02</v>
      </c>
      <c r="O238" s="198">
        <v>0.31</v>
      </c>
      <c r="P238" s="198">
        <v>0.41</v>
      </c>
      <c r="Q238" s="194">
        <v>1.5</v>
      </c>
      <c r="R238" s="176">
        <f t="shared" ca="1" si="606"/>
        <v>6.7860881369359998</v>
      </c>
      <c r="T238" s="4">
        <v>46.240400000000001</v>
      </c>
      <c r="U238" s="4">
        <v>1.8629</v>
      </c>
      <c r="V238" s="4">
        <v>7.0228000000000002</v>
      </c>
      <c r="W238" s="4">
        <v>7.5472000000000001</v>
      </c>
      <c r="X238" s="4">
        <v>0.1241</v>
      </c>
      <c r="Y238" s="4">
        <v>12.8307</v>
      </c>
      <c r="Z238" s="4">
        <v>22.944099999999999</v>
      </c>
      <c r="AA238" s="4">
        <v>0.28510000000000002</v>
      </c>
      <c r="AB238" s="4">
        <v>1.6E-2</v>
      </c>
      <c r="AC238" s="4">
        <v>4.4499999999999998E-2</v>
      </c>
      <c r="AE238" s="177">
        <f t="shared" ca="1" si="607"/>
        <v>1359.9612083408781</v>
      </c>
      <c r="AF238" s="178">
        <f t="shared" ca="1" si="608"/>
        <v>1086.8112083408782</v>
      </c>
      <c r="AG238" s="178">
        <f t="shared" ca="1" si="609"/>
        <v>3.2471407068176235</v>
      </c>
      <c r="AH238" s="175"/>
      <c r="AI238" s="179">
        <f t="shared" ca="1" si="610"/>
        <v>1409.5676318384515</v>
      </c>
      <c r="AJ238" s="179">
        <f t="shared" ca="1" si="611"/>
        <v>2.9174580232535678</v>
      </c>
      <c r="AK238" s="179"/>
      <c r="AL238" s="179">
        <f t="shared" si="612"/>
        <v>1395.9346404298306</v>
      </c>
      <c r="AM238" s="179">
        <f t="shared" si="613"/>
        <v>2.2498315118298788</v>
      </c>
      <c r="AN238" s="180"/>
      <c r="AO238" s="179">
        <f t="shared" ca="1" si="614"/>
        <v>1346.6282195077297</v>
      </c>
      <c r="AP238" s="179">
        <f t="shared" ca="1" si="615"/>
        <v>1073.4782195077296</v>
      </c>
      <c r="AQ238" s="179">
        <f t="shared" ca="1" si="616"/>
        <v>0.55070841588221064</v>
      </c>
      <c r="AR238" s="179"/>
      <c r="AS238" s="179">
        <f t="shared" ca="1" si="617"/>
        <v>1383.273080816635</v>
      </c>
      <c r="AT238" s="179">
        <f t="shared" ca="1" si="618"/>
        <v>1110.1230808166351</v>
      </c>
      <c r="AU238" s="181">
        <f t="shared" ca="1" si="619"/>
        <v>1.9286877757672585</v>
      </c>
      <c r="AV238" s="80"/>
      <c r="AW238" s="181">
        <f t="shared" si="620"/>
        <v>1401.0858630616997</v>
      </c>
      <c r="AX238" s="181">
        <f t="shared" si="621"/>
        <v>1127.9358630616998</v>
      </c>
      <c r="AY238" s="181">
        <f t="shared" ca="1" si="622"/>
        <v>1409.5676318384515</v>
      </c>
      <c r="AZ238" s="181">
        <f t="shared" ca="1" si="623"/>
        <v>1136.4176318384516</v>
      </c>
      <c r="BA238" s="181">
        <f t="shared" ca="1" si="624"/>
        <v>2.9174580232535678</v>
      </c>
      <c r="BB238" s="181"/>
      <c r="BC238" s="181">
        <f t="shared" si="625"/>
        <v>1395.9346404298306</v>
      </c>
      <c r="BD238" s="181">
        <f t="shared" si="626"/>
        <v>2.2498315118298788</v>
      </c>
      <c r="BE238" s="181">
        <f t="shared" si="627"/>
        <v>1122.7846404298307</v>
      </c>
      <c r="BF238" s="181"/>
      <c r="BG238" s="181">
        <f t="shared" ca="1" si="628"/>
        <v>3.5453331344621284</v>
      </c>
      <c r="BH238" s="181">
        <f t="shared" ca="1" si="629"/>
        <v>6.7673874173143727</v>
      </c>
      <c r="BI238" s="181">
        <f t="shared" ca="1" si="630"/>
        <v>1084.628818866403</v>
      </c>
      <c r="BJ238" s="181">
        <f t="shared" ca="1" si="631"/>
        <v>1118.6769413537763</v>
      </c>
      <c r="BK238" s="181">
        <f t="shared" ca="1" si="632"/>
        <v>1118.6769413537763</v>
      </c>
      <c r="BL238" s="181"/>
      <c r="BM238" s="181">
        <f t="shared" si="633"/>
        <v>1145.3687932923526</v>
      </c>
      <c r="BN238" s="180"/>
      <c r="BO238" s="182">
        <f t="shared" ca="1" si="634"/>
        <v>0.91956661960108421</v>
      </c>
      <c r="BP238" s="182">
        <f t="shared" ca="1" si="635"/>
        <v>0.79607102654564066</v>
      </c>
      <c r="BQ238" s="182">
        <f t="shared" ca="1" si="636"/>
        <v>0.10488282538408304</v>
      </c>
      <c r="BR238" s="182">
        <f t="shared" ca="1" si="637"/>
        <v>1.1615051796711963E-2</v>
      </c>
      <c r="BS238" s="182">
        <f t="shared" ca="1" si="638"/>
        <v>1.6095256299524532E-2</v>
      </c>
      <c r="BT238" s="182">
        <f t="shared" ca="1" si="639"/>
        <v>5.1931671277747574E-2</v>
      </c>
      <c r="BU238" s="182">
        <f t="shared" si="640"/>
        <v>8.6940973246937558E-2</v>
      </c>
      <c r="BV238" s="181">
        <f t="shared" ca="1" si="641"/>
        <v>1.0675368045506453</v>
      </c>
      <c r="BW238" s="180"/>
      <c r="BX238" s="182">
        <f t="shared" si="642"/>
        <v>0.7853987857288065</v>
      </c>
      <c r="BY238" s="182">
        <f t="shared" si="643"/>
        <v>8.9816315420261694E-2</v>
      </c>
      <c r="BZ238" s="182">
        <f t="shared" si="644"/>
        <v>4.7137089235825838E-2</v>
      </c>
      <c r="CA238" s="182">
        <f t="shared" si="645"/>
        <v>2.0969252869038491E-2</v>
      </c>
      <c r="CB238" s="182">
        <f t="shared" si="646"/>
        <v>9.9369669834466268E-2</v>
      </c>
      <c r="CC238" s="182">
        <f t="shared" si="647"/>
        <v>6.6730007564060436E-4</v>
      </c>
      <c r="CD238" s="182">
        <f t="shared" si="648"/>
        <v>1.0433584131640392</v>
      </c>
      <c r="CE238" s="182">
        <f t="shared" si="649"/>
        <v>0.24527012975710899</v>
      </c>
      <c r="CF238" s="180"/>
      <c r="CG238" s="181">
        <f t="shared" ca="1" si="650"/>
        <v>3.4562856673833267</v>
      </c>
      <c r="CH238" s="181">
        <f t="shared" ca="1" si="651"/>
        <v>1.158163817239771</v>
      </c>
      <c r="CI238" s="181">
        <f t="shared" ca="1" si="652"/>
        <v>9.2775305165727282</v>
      </c>
      <c r="CJ238" s="181">
        <f t="shared" ca="1" si="653"/>
        <v>1087.2650875288905</v>
      </c>
      <c r="CK238" s="183">
        <f t="shared" ca="1" si="654"/>
        <v>0.26539847698785846</v>
      </c>
      <c r="CL238" s="79"/>
      <c r="CM238" s="181">
        <f t="shared" si="655"/>
        <v>0.61036191962823316</v>
      </c>
      <c r="CN238" s="181">
        <f t="shared" si="656"/>
        <v>0.15687372160327578</v>
      </c>
      <c r="CO238" s="181">
        <f t="shared" ca="1" si="657"/>
        <v>643.80012539015468</v>
      </c>
      <c r="CP238" s="184"/>
      <c r="CQ238" s="80">
        <f t="shared" si="658"/>
        <v>0.83715712756909877</v>
      </c>
      <c r="CR238" s="80">
        <f t="shared" si="659"/>
        <v>1.8277690701412639E-2</v>
      </c>
      <c r="CS238" s="80">
        <f t="shared" si="660"/>
        <v>0.32365316150292761</v>
      </c>
      <c r="CT238" s="80">
        <f t="shared" si="661"/>
        <v>0.150877427400677</v>
      </c>
      <c r="CU238" s="80">
        <f t="shared" si="662"/>
        <v>1.9735682819383262E-3</v>
      </c>
      <c r="CV238" s="80">
        <f t="shared" si="663"/>
        <v>0.11214656464306626</v>
      </c>
      <c r="CW238" s="80">
        <f t="shared" si="664"/>
        <v>0.17475845884438296</v>
      </c>
      <c r="CX238" s="80">
        <f t="shared" si="665"/>
        <v>0.11294166240446345</v>
      </c>
      <c r="CY238" s="80">
        <f t="shared" si="666"/>
        <v>4.2889294662193725E-2</v>
      </c>
      <c r="CZ238" s="80">
        <f t="shared" si="667"/>
        <v>4.0789956723171726E-3</v>
      </c>
      <c r="DA238" s="80">
        <f t="shared" si="668"/>
        <v>5.7772110161550538E-3</v>
      </c>
      <c r="DB238" s="80">
        <f t="shared" si="669"/>
        <v>1.7845311626986329</v>
      </c>
      <c r="DC238" s="80"/>
      <c r="DD238" s="80">
        <f t="shared" si="670"/>
        <v>0.46911880558203273</v>
      </c>
      <c r="DE238" s="80">
        <f t="shared" si="671"/>
        <v>1.024229281251242E-2</v>
      </c>
      <c r="DF238" s="80">
        <f t="shared" si="672"/>
        <v>0.18136593423983</v>
      </c>
      <c r="DG238" s="80">
        <f t="shared" si="673"/>
        <v>8.4547376114471814E-2</v>
      </c>
      <c r="DH238" s="80">
        <f t="shared" si="674"/>
        <v>1.1059309712214969E-3</v>
      </c>
      <c r="DI238" s="80">
        <f t="shared" si="675"/>
        <v>6.2843713232485193E-2</v>
      </c>
      <c r="DJ238" s="80">
        <f t="shared" si="676"/>
        <v>9.7929620113838114E-2</v>
      </c>
      <c r="DK238" s="80">
        <f t="shared" si="677"/>
        <v>6.3289263177488564E-2</v>
      </c>
      <c r="DL238" s="80">
        <f t="shared" si="678"/>
        <v>2.4033928663557198E-2</v>
      </c>
      <c r="DM238" s="80">
        <f t="shared" si="679"/>
        <v>2.2857519989445112E-3</v>
      </c>
      <c r="DN238" s="80">
        <f t="shared" si="680"/>
        <v>3.2373830936180152E-3</v>
      </c>
      <c r="DO238" s="80">
        <f t="shared" si="681"/>
        <v>1</v>
      </c>
      <c r="DP238" s="80">
        <f t="shared" si="682"/>
        <v>42.637389757363003</v>
      </c>
      <c r="DQ238" s="80">
        <f t="shared" si="683"/>
        <v>0.76959205649395934</v>
      </c>
      <c r="DR238" s="80">
        <f t="shared" si="684"/>
        <v>2.3321582197028498E-2</v>
      </c>
      <c r="DS238" s="80">
        <f t="shared" si="685"/>
        <v>6.8877315836447267E-2</v>
      </c>
      <c r="DT238" s="80">
        <f t="shared" si="686"/>
        <v>0.10504632104044183</v>
      </c>
      <c r="DU238" s="80">
        <f t="shared" si="687"/>
        <v>1.7494273127753304E-3</v>
      </c>
      <c r="DV238" s="80">
        <f t="shared" si="688"/>
        <v>0.3183448953464138</v>
      </c>
      <c r="DW238" s="80">
        <f t="shared" si="689"/>
        <v>0.40915056689504148</v>
      </c>
      <c r="DX238" s="80">
        <f t="shared" si="690"/>
        <v>4.59995256450179E-3</v>
      </c>
      <c r="DY238" s="80">
        <f t="shared" si="691"/>
        <v>1.6985859272155931E-4</v>
      </c>
      <c r="DZ238" s="80">
        <f t="shared" si="692"/>
        <v>2.9276662486792603E-4</v>
      </c>
      <c r="EA238" s="80">
        <f t="shared" si="693"/>
        <v>1.7011447429041988</v>
      </c>
      <c r="EB238" s="80"/>
      <c r="EC238" s="80">
        <f t="shared" si="694"/>
        <v>1.5391841129879187</v>
      </c>
      <c r="ED238" s="80">
        <f t="shared" si="695"/>
        <v>4.6643164394056996E-2</v>
      </c>
      <c r="EE238" s="80">
        <f t="shared" si="696"/>
        <v>0.2066319475093418</v>
      </c>
      <c r="EF238" s="80">
        <f t="shared" si="697"/>
        <v>0.10504632104044183</v>
      </c>
      <c r="EG238" s="80">
        <f t="shared" si="698"/>
        <v>1.7494273127753304E-3</v>
      </c>
      <c r="EH238" s="80">
        <f t="shared" si="699"/>
        <v>0.3183448953464138</v>
      </c>
      <c r="EI238" s="80">
        <f t="shared" si="700"/>
        <v>0.40915056689504148</v>
      </c>
      <c r="EJ238" s="80">
        <f t="shared" si="701"/>
        <v>4.59995256450179E-3</v>
      </c>
      <c r="EK238" s="80">
        <f t="shared" si="702"/>
        <v>1.6985859272155931E-4</v>
      </c>
      <c r="EL238" s="80">
        <f t="shared" si="703"/>
        <v>8.782998746037781E-4</v>
      </c>
      <c r="EM238" s="80">
        <f t="shared" si="704"/>
        <v>2.632398546517817</v>
      </c>
      <c r="EN238" s="80">
        <f t="shared" si="705"/>
        <v>2.2792901203873197</v>
      </c>
      <c r="EO238" s="80"/>
      <c r="EP238" s="80">
        <f t="shared" si="706"/>
        <v>1.7541235710952416</v>
      </c>
      <c r="EQ238" s="80">
        <f t="shared" si="707"/>
        <v>5.3156651893487859E-2</v>
      </c>
      <c r="ER238" s="80">
        <f t="shared" si="708"/>
        <v>0.24587642890475836</v>
      </c>
      <c r="ES238" s="80">
        <f t="shared" si="709"/>
        <v>6.8106342104864326E-2</v>
      </c>
      <c r="ET238" s="80">
        <f t="shared" si="710"/>
        <v>0.31398277100962269</v>
      </c>
      <c r="EU238" s="80">
        <f t="shared" si="711"/>
        <v>0.23943104173051369</v>
      </c>
      <c r="EV238" s="80">
        <f t="shared" si="712"/>
        <v>3.9874523903445482E-3</v>
      </c>
      <c r="EW238" s="80">
        <f t="shared" si="713"/>
        <v>0.72560037483881623</v>
      </c>
      <c r="EX238" s="80">
        <f t="shared" si="714"/>
        <v>0.93257284487473924</v>
      </c>
      <c r="EY238" s="80">
        <f t="shared" si="715"/>
        <v>2.0969252869038491E-2</v>
      </c>
      <c r="EZ238" s="80">
        <f t="shared" si="716"/>
        <v>7.743140245062872E-4</v>
      </c>
      <c r="FA238" s="80">
        <f t="shared" si="717"/>
        <v>1.3346001512812087E-3</v>
      </c>
      <c r="FB238" s="80">
        <f t="shared" si="718"/>
        <v>4.0459328748775931</v>
      </c>
      <c r="FC238" s="80">
        <f t="shared" si="719"/>
        <v>9.1091435730675602E-2</v>
      </c>
      <c r="FD238" s="80">
        <f t="shared" si="720"/>
        <v>0.1362342173182487</v>
      </c>
      <c r="FE238" s="80">
        <f t="shared" si="721"/>
        <v>2.0969252869038491E-2</v>
      </c>
      <c r="FF238" s="80">
        <f t="shared" si="722"/>
        <v>4.7137089235825838E-2</v>
      </c>
      <c r="FG238" s="80">
        <f t="shared" si="723"/>
        <v>9.9369669834466268E-2</v>
      </c>
      <c r="FH238" s="80">
        <f t="shared" si="724"/>
        <v>6.6730007564060436E-4</v>
      </c>
      <c r="FI238" s="184">
        <f t="shared" si="725"/>
        <v>0.7853987857288065</v>
      </c>
      <c r="FJ238" s="80">
        <f t="shared" si="726"/>
        <v>8.9816315420261694E-2</v>
      </c>
      <c r="FK238" s="80">
        <f t="shared" si="727"/>
        <v>1.0433584131640394</v>
      </c>
      <c r="FL238" s="80">
        <f t="shared" si="728"/>
        <v>0.7853987857288065</v>
      </c>
      <c r="FM238" s="80">
        <f t="shared" si="729"/>
        <v>2.1163785231630894</v>
      </c>
      <c r="FN238" s="80">
        <f t="shared" si="730"/>
        <v>-3.3940282192242157</v>
      </c>
      <c r="FO238" s="80">
        <f t="shared" si="731"/>
        <v>-3.3940282192242162</v>
      </c>
      <c r="FP238" s="80">
        <f t="shared" si="732"/>
        <v>0.42637389757363003</v>
      </c>
      <c r="FQ238" s="185">
        <f t="shared" ca="1" si="733"/>
        <v>1409.5676318384515</v>
      </c>
      <c r="FR238" s="185">
        <f t="shared" ca="1" si="734"/>
        <v>2.9174580232535678</v>
      </c>
      <c r="FS238" s="80">
        <f t="shared" ca="1" si="735"/>
        <v>0.14095676318384515</v>
      </c>
      <c r="FT238" s="184">
        <f t="shared" ca="1" si="736"/>
        <v>-0.46541399979299425</v>
      </c>
      <c r="FU238" s="184">
        <f t="shared" ca="1" si="737"/>
        <v>5.6729475625300605</v>
      </c>
      <c r="FV238" s="80">
        <f t="shared" si="738"/>
        <v>173.86493172037922</v>
      </c>
      <c r="FW238" s="80">
        <f t="shared" si="739"/>
        <v>3.7984511680178308E-2</v>
      </c>
      <c r="FX238" s="184">
        <f t="shared" si="740"/>
        <v>75.189300822797364</v>
      </c>
      <c r="FY238" s="184">
        <f t="shared" si="741"/>
        <v>313.7452159131646</v>
      </c>
      <c r="FZ238" s="184">
        <f t="shared" si="742"/>
        <v>1.6611494615586205E-3</v>
      </c>
      <c r="GA238" s="184">
        <f t="shared" si="743"/>
        <v>0.24527012975710899</v>
      </c>
      <c r="GB238" s="80">
        <f t="shared" si="744"/>
        <v>0.95752955013412233</v>
      </c>
      <c r="GC238" s="80">
        <f t="shared" si="745"/>
        <v>0.21368902988030902</v>
      </c>
      <c r="GD238" s="80">
        <f t="shared" si="746"/>
        <v>0.13480635052423104</v>
      </c>
      <c r="GE238" s="80">
        <f t="shared" si="747"/>
        <v>0.87873700600164784</v>
      </c>
      <c r="GF238" s="80">
        <f t="shared" si="748"/>
        <v>-4.7970251629935179E-3</v>
      </c>
      <c r="GG238" s="80">
        <f t="shared" si="749"/>
        <v>0.14833960599983809</v>
      </c>
      <c r="GH238" s="80">
        <f t="shared" si="750"/>
        <v>0.86519364947576893</v>
      </c>
      <c r="GI238" s="80">
        <f t="shared" si="751"/>
        <v>0.28290030798520938</v>
      </c>
      <c r="GJ238" s="80">
        <f t="shared" si="752"/>
        <v>-6.3000497997401693E-3</v>
      </c>
      <c r="GK238" s="80">
        <f t="shared" si="753"/>
        <v>1.5667210298384214E-2</v>
      </c>
      <c r="GL238" s="80">
        <f t="shared" si="754"/>
        <v>1.5667210298384214E-2</v>
      </c>
      <c r="GM238" s="80">
        <f t="shared" si="755"/>
        <v>0.13267239570145387</v>
      </c>
      <c r="GN238" s="80">
        <f t="shared" si="756"/>
        <v>2.6803239567493455E-2</v>
      </c>
      <c r="GO238" s="80">
        <f t="shared" si="757"/>
        <v>0.69879713527132281</v>
      </c>
      <c r="GP238" s="80">
        <f t="shared" si="758"/>
        <v>0.93257284487473924</v>
      </c>
      <c r="GQ238" s="80">
        <f t="shared" si="759"/>
        <v>2.0969252869038491E-2</v>
      </c>
      <c r="GR238" s="80">
        <f t="shared" si="760"/>
        <v>440.91307014369875</v>
      </c>
      <c r="GS238" s="80">
        <f t="shared" si="761"/>
        <v>11.689923117874978</v>
      </c>
      <c r="GT238" s="80">
        <f t="shared" si="762"/>
        <v>2.3571628034799681</v>
      </c>
      <c r="GU238" s="80">
        <f t="shared" si="763"/>
        <v>9.6938320293113679E-6</v>
      </c>
      <c r="GV238" s="80">
        <f t="shared" si="764"/>
        <v>1998.7851056416021</v>
      </c>
      <c r="GW238" s="80">
        <f t="shared" si="765"/>
        <v>-8.4959229086569981E-3</v>
      </c>
      <c r="GX238" s="184">
        <f t="shared" ca="1" si="766"/>
        <v>22.252155516572714</v>
      </c>
      <c r="GY238" s="81" t="e">
        <f>#REF!</f>
        <v>#REF!</v>
      </c>
      <c r="GZ238" s="81" t="e">
        <f>#REF!</f>
        <v>#REF!</v>
      </c>
      <c r="HA238" s="81">
        <f t="shared" si="767"/>
        <v>5.52</v>
      </c>
      <c r="HB238" s="81">
        <f t="shared" si="768"/>
        <v>4.8858476199999856</v>
      </c>
      <c r="HC238" s="81" t="e">
        <f t="shared" si="769"/>
        <v>#REF!</v>
      </c>
      <c r="HD238" s="80">
        <f t="shared" si="770"/>
        <v>440.91307014369875</v>
      </c>
      <c r="HE238" s="80">
        <f t="shared" si="771"/>
        <v>11.689923117874978</v>
      </c>
      <c r="HF238" s="81">
        <f t="shared" si="772"/>
        <v>0.36008323434296585</v>
      </c>
      <c r="HG238" s="81"/>
      <c r="HH238" s="82">
        <f t="shared" si="773"/>
        <v>0.15232705839018262</v>
      </c>
      <c r="HI238" s="82">
        <f t="shared" si="774"/>
        <v>0.72560037483881623</v>
      </c>
      <c r="HJ238" s="82">
        <f t="shared" si="775"/>
        <v>2.0969252869038491E-2</v>
      </c>
      <c r="HK238" s="82">
        <f t="shared" si="776"/>
        <v>0</v>
      </c>
      <c r="HL238" s="82">
        <f t="shared" si="777"/>
        <v>7.0122182861637114E-2</v>
      </c>
      <c r="HM238" s="82">
        <f t="shared" si="778"/>
        <v>0</v>
      </c>
      <c r="HN238" s="82">
        <f t="shared" si="779"/>
        <v>0</v>
      </c>
      <c r="HO238" s="82">
        <f t="shared" si="780"/>
        <v>6.8106342104864326E-2</v>
      </c>
      <c r="HP238" s="82">
        <f t="shared" si="781"/>
        <v>0.17575424604312126</v>
      </c>
      <c r="HQ238" s="82">
        <f t="shared" si="782"/>
        <v>0.17350757320559729</v>
      </c>
      <c r="HR238" s="82">
        <f t="shared" si="783"/>
        <v>0.56754938730604809</v>
      </c>
      <c r="HS238" s="82">
        <f t="shared" si="784"/>
        <v>0.11914702866393274</v>
      </c>
      <c r="HT238" s="82">
        <f t="shared" si="785"/>
        <v>3.8397104379522325E-2</v>
      </c>
      <c r="HU238" s="82">
        <f t="shared" si="786"/>
        <v>8.0607978766999745E-3</v>
      </c>
      <c r="HV238" s="82">
        <f t="shared" si="787"/>
        <v>2.0969252869038491E-2</v>
      </c>
      <c r="HW238" s="82"/>
      <c r="HX238" s="186">
        <f t="shared" si="788"/>
        <v>-8.809344411416633E-7</v>
      </c>
      <c r="HY238" s="186">
        <f t="shared" si="789"/>
        <v>1.7433871667052514E-12</v>
      </c>
      <c r="HZ238" s="186">
        <f t="shared" si="790"/>
        <v>2.664260583858164E-5</v>
      </c>
      <c r="IA238" s="186">
        <f t="shared" si="791"/>
        <v>7.4134633657169441E-9</v>
      </c>
      <c r="IB238" s="82">
        <f t="shared" si="792"/>
        <v>2.3571628034799681</v>
      </c>
      <c r="IC238" s="82" t="e">
        <f t="shared" ca="1" si="793"/>
        <v>#REF!</v>
      </c>
      <c r="ID238" s="82" t="e">
        <f ca="1">ID$8+ID$9*IE238+ID$10*#REF!+ID$11*EW238/(EW238+EU238)</f>
        <v>#REF!</v>
      </c>
      <c r="IE238" s="82" t="e">
        <f t="shared" ca="1" si="794"/>
        <v>#REF!</v>
      </c>
      <c r="IF238" s="82" t="e">
        <f ca="1">IF$8+IF$9*IE238+IF$10*#REF!+IF$11*(EW238/(EW238+EU238))</f>
        <v>#REF!</v>
      </c>
      <c r="IG238" s="82" t="e">
        <f t="shared" ca="1" si="795"/>
        <v>#REF!</v>
      </c>
      <c r="IH238" s="184">
        <f t="shared" si="796"/>
        <v>3.7984511680178308E-2</v>
      </c>
      <c r="II238" s="187">
        <f t="shared" si="797"/>
        <v>-25</v>
      </c>
      <c r="IJ238" s="187"/>
      <c r="IK238" s="82">
        <f t="shared" si="798"/>
        <v>2.0680525938321774</v>
      </c>
      <c r="IL238" s="187">
        <f t="shared" si="799"/>
        <v>1998.7851056416021</v>
      </c>
      <c r="IM238" s="186">
        <f t="shared" si="800"/>
        <v>1.1749890627584842E-5</v>
      </c>
    </row>
    <row r="239" spans="1:247" ht="14" x14ac:dyDescent="0.2">
      <c r="A239" s="189" t="s">
        <v>234</v>
      </c>
      <c r="F239" s="193">
        <v>50.3</v>
      </c>
      <c r="G239" s="193">
        <v>1.46</v>
      </c>
      <c r="H239" s="193">
        <v>16.5</v>
      </c>
      <c r="I239" s="193">
        <v>10.84</v>
      </c>
      <c r="J239" s="193">
        <v>0.14000000000000001</v>
      </c>
      <c r="K239" s="193">
        <v>4.5199999999999996</v>
      </c>
      <c r="L239" s="193">
        <v>9.8000000000000007</v>
      </c>
      <c r="M239" s="193">
        <v>3.5</v>
      </c>
      <c r="N239" s="193">
        <v>2.02</v>
      </c>
      <c r="O239" s="198">
        <v>0.31</v>
      </c>
      <c r="P239" s="198">
        <v>0.41</v>
      </c>
      <c r="Q239" s="194">
        <v>1.5</v>
      </c>
      <c r="R239" s="176">
        <f t="shared" ca="1" si="606"/>
        <v>6.7203598894683969</v>
      </c>
      <c r="T239" s="4">
        <v>45.407400000000003</v>
      </c>
      <c r="U239" s="4">
        <v>1.8997999999999999</v>
      </c>
      <c r="V239" s="4">
        <v>7.069</v>
      </c>
      <c r="W239" s="4">
        <v>7.6581000000000001</v>
      </c>
      <c r="X239" s="4">
        <v>0.1258</v>
      </c>
      <c r="Y239" s="4">
        <v>12.2278</v>
      </c>
      <c r="Z239" s="4">
        <v>22.524799999999999</v>
      </c>
      <c r="AA239" s="4">
        <v>0.27800000000000002</v>
      </c>
      <c r="AB239" s="4">
        <v>1.9599999999999999E-2</v>
      </c>
      <c r="AC239" s="4">
        <v>1.17E-2</v>
      </c>
      <c r="AE239" s="177">
        <f t="shared" ca="1" si="607"/>
        <v>1357.8868044138658</v>
      </c>
      <c r="AF239" s="178">
        <f t="shared" ca="1" si="608"/>
        <v>1084.7368044138657</v>
      </c>
      <c r="AG239" s="178">
        <f t="shared" ca="1" si="609"/>
        <v>3.2126036268442086</v>
      </c>
      <c r="AH239" s="175"/>
      <c r="AI239" s="179">
        <f t="shared" ca="1" si="610"/>
        <v>1409.3118118821653</v>
      </c>
      <c r="AJ239" s="179">
        <f t="shared" ca="1" si="611"/>
        <v>2.8709593407721812</v>
      </c>
      <c r="AK239" s="179"/>
      <c r="AL239" s="179">
        <f t="shared" si="612"/>
        <v>1396.0891713146661</v>
      </c>
      <c r="AM239" s="179">
        <f t="shared" si="613"/>
        <v>2.2182489961583056</v>
      </c>
      <c r="AN239" s="180"/>
      <c r="AO239" s="179">
        <f t="shared" ca="1" si="614"/>
        <v>1344.1333582191214</v>
      </c>
      <c r="AP239" s="179">
        <f t="shared" ca="1" si="615"/>
        <v>1070.9833582191213</v>
      </c>
      <c r="AQ239" s="179">
        <f t="shared" ca="1" si="616"/>
        <v>0.42171927117200347</v>
      </c>
      <c r="AR239" s="179"/>
      <c r="AS239" s="179">
        <f t="shared" ca="1" si="617"/>
        <v>1382.8100721864121</v>
      </c>
      <c r="AT239" s="179">
        <f t="shared" ca="1" si="618"/>
        <v>1109.660072186412</v>
      </c>
      <c r="AU239" s="181">
        <f t="shared" ca="1" si="619"/>
        <v>1.8750915481345061</v>
      </c>
      <c r="AV239" s="80"/>
      <c r="AW239" s="181">
        <f t="shared" si="620"/>
        <v>1400.9717344388321</v>
      </c>
      <c r="AX239" s="181">
        <f t="shared" si="621"/>
        <v>1127.8217344388322</v>
      </c>
      <c r="AY239" s="181">
        <f t="shared" ca="1" si="622"/>
        <v>1409.3118118821653</v>
      </c>
      <c r="AZ239" s="181">
        <f t="shared" ca="1" si="623"/>
        <v>1136.1618118821652</v>
      </c>
      <c r="BA239" s="181">
        <f t="shared" ca="1" si="624"/>
        <v>2.8709593407721812</v>
      </c>
      <c r="BB239" s="181"/>
      <c r="BC239" s="181">
        <f t="shared" si="625"/>
        <v>1396.0891713146661</v>
      </c>
      <c r="BD239" s="181">
        <f t="shared" si="626"/>
        <v>2.2182489961583056</v>
      </c>
      <c r="BE239" s="181">
        <f t="shared" si="627"/>
        <v>1122.9391713146661</v>
      </c>
      <c r="BF239" s="181"/>
      <c r="BG239" s="181">
        <f t="shared" ca="1" si="628"/>
        <v>3.5151778999837053</v>
      </c>
      <c r="BH239" s="181">
        <f t="shared" ca="1" si="629"/>
        <v>6.8941329861062606</v>
      </c>
      <c r="BI239" s="181">
        <f t="shared" ca="1" si="630"/>
        <v>1082.5102513374213</v>
      </c>
      <c r="BJ239" s="181">
        <f t="shared" ca="1" si="631"/>
        <v>1118.2741771973865</v>
      </c>
      <c r="BK239" s="181">
        <f t="shared" ca="1" si="632"/>
        <v>1118.2741771973865</v>
      </c>
      <c r="BL239" s="181"/>
      <c r="BM239" s="181">
        <f t="shared" si="633"/>
        <v>1145.204217375704</v>
      </c>
      <c r="BN239" s="180"/>
      <c r="BO239" s="182">
        <f t="shared" ca="1" si="634"/>
        <v>0.92813764895556272</v>
      </c>
      <c r="BP239" s="182">
        <f t="shared" ca="1" si="635"/>
        <v>0.79880432526975664</v>
      </c>
      <c r="BQ239" s="182">
        <f t="shared" ca="1" si="636"/>
        <v>0.10783963270278056</v>
      </c>
      <c r="BR239" s="182">
        <f t="shared" ca="1" si="637"/>
        <v>1.1799919963534317E-2</v>
      </c>
      <c r="BS239" s="182">
        <f t="shared" ca="1" si="638"/>
        <v>1.6095143124936963E-2</v>
      </c>
      <c r="BT239" s="182">
        <f t="shared" ca="1" si="639"/>
        <v>5.1543988696202872E-2</v>
      </c>
      <c r="BU239" s="182">
        <f t="shared" si="640"/>
        <v>8.6940973246937558E-2</v>
      </c>
      <c r="BV239" s="181">
        <f t="shared" ca="1" si="641"/>
        <v>1.073023983004149</v>
      </c>
      <c r="BW239" s="180"/>
      <c r="BX239" s="182">
        <f t="shared" si="642"/>
        <v>0.78151852900281182</v>
      </c>
      <c r="BY239" s="182">
        <f t="shared" si="643"/>
        <v>8.4968441359641933E-2</v>
      </c>
      <c r="BZ239" s="182">
        <f t="shared" si="644"/>
        <v>5.4841625913743211E-2</v>
      </c>
      <c r="CA239" s="182">
        <f t="shared" si="645"/>
        <v>2.0819045025067245E-2</v>
      </c>
      <c r="CB239" s="182">
        <f t="shared" si="646"/>
        <v>9.5648009943180234E-2</v>
      </c>
      <c r="CC239" s="182">
        <f t="shared" si="647"/>
        <v>1.7863941743027502E-4</v>
      </c>
      <c r="CD239" s="182">
        <f t="shared" si="648"/>
        <v>1.037974290661875</v>
      </c>
      <c r="CE239" s="182">
        <f t="shared" si="649"/>
        <v>0.26114508654859359</v>
      </c>
      <c r="CF239" s="180"/>
      <c r="CG239" s="181">
        <f t="shared" ca="1" si="650"/>
        <v>3.8421269316590951</v>
      </c>
      <c r="CH239" s="181">
        <f t="shared" ca="1" si="651"/>
        <v>1.4246190065964015</v>
      </c>
      <c r="CI239" s="181">
        <f t="shared" ca="1" si="652"/>
        <v>9.1947812936594193</v>
      </c>
      <c r="CJ239" s="181">
        <f t="shared" ca="1" si="653"/>
        <v>1084.0548395019709</v>
      </c>
      <c r="CK239" s="183">
        <f t="shared" ca="1" si="654"/>
        <v>0.26533973242934911</v>
      </c>
      <c r="CL239" s="79"/>
      <c r="CM239" s="181">
        <f t="shared" si="655"/>
        <v>0.58238589661796381</v>
      </c>
      <c r="CN239" s="181">
        <f t="shared" si="656"/>
        <v>0.12976904656794253</v>
      </c>
      <c r="CO239" s="181">
        <f t="shared" ca="1" si="657"/>
        <v>642.59540916028095</v>
      </c>
      <c r="CP239" s="184"/>
      <c r="CQ239" s="80">
        <f t="shared" si="658"/>
        <v>0.83715712756909877</v>
      </c>
      <c r="CR239" s="80">
        <f t="shared" si="659"/>
        <v>1.8277690701412639E-2</v>
      </c>
      <c r="CS239" s="80">
        <f t="shared" si="660"/>
        <v>0.32365316150292761</v>
      </c>
      <c r="CT239" s="80">
        <f t="shared" si="661"/>
        <v>0.150877427400677</v>
      </c>
      <c r="CU239" s="80">
        <f t="shared" si="662"/>
        <v>1.9735682819383262E-3</v>
      </c>
      <c r="CV239" s="80">
        <f t="shared" si="663"/>
        <v>0.11214656464306626</v>
      </c>
      <c r="CW239" s="80">
        <f t="shared" si="664"/>
        <v>0.17475845884438296</v>
      </c>
      <c r="CX239" s="80">
        <f t="shared" si="665"/>
        <v>0.11294166240446345</v>
      </c>
      <c r="CY239" s="80">
        <f t="shared" si="666"/>
        <v>4.2889294662193725E-2</v>
      </c>
      <c r="CZ239" s="80">
        <f t="shared" si="667"/>
        <v>4.0789956723171726E-3</v>
      </c>
      <c r="DA239" s="80">
        <f t="shared" si="668"/>
        <v>5.7772110161550538E-3</v>
      </c>
      <c r="DB239" s="80">
        <f t="shared" si="669"/>
        <v>1.7845311626986329</v>
      </c>
      <c r="DC239" s="80"/>
      <c r="DD239" s="80">
        <f t="shared" si="670"/>
        <v>0.46911880558203273</v>
      </c>
      <c r="DE239" s="80">
        <f t="shared" si="671"/>
        <v>1.024229281251242E-2</v>
      </c>
      <c r="DF239" s="80">
        <f t="shared" si="672"/>
        <v>0.18136593423983</v>
      </c>
      <c r="DG239" s="80">
        <f t="shared" si="673"/>
        <v>8.4547376114471814E-2</v>
      </c>
      <c r="DH239" s="80">
        <f t="shared" si="674"/>
        <v>1.1059309712214969E-3</v>
      </c>
      <c r="DI239" s="80">
        <f t="shared" si="675"/>
        <v>6.2843713232485193E-2</v>
      </c>
      <c r="DJ239" s="80">
        <f t="shared" si="676"/>
        <v>9.7929620113838114E-2</v>
      </c>
      <c r="DK239" s="80">
        <f t="shared" si="677"/>
        <v>6.3289263177488564E-2</v>
      </c>
      <c r="DL239" s="80">
        <f t="shared" si="678"/>
        <v>2.4033928663557198E-2</v>
      </c>
      <c r="DM239" s="80">
        <f t="shared" si="679"/>
        <v>2.2857519989445112E-3</v>
      </c>
      <c r="DN239" s="80">
        <f t="shared" si="680"/>
        <v>3.2373830936180152E-3</v>
      </c>
      <c r="DO239" s="80">
        <f t="shared" si="681"/>
        <v>1</v>
      </c>
      <c r="DP239" s="80">
        <f t="shared" si="682"/>
        <v>42.637389757363003</v>
      </c>
      <c r="DQ239" s="80">
        <f t="shared" si="683"/>
        <v>0.7557282018763638</v>
      </c>
      <c r="DR239" s="80">
        <f t="shared" si="684"/>
        <v>2.3783532051057352E-2</v>
      </c>
      <c r="DS239" s="80">
        <f t="shared" si="685"/>
        <v>6.9330430262551368E-2</v>
      </c>
      <c r="DT239" s="80">
        <f t="shared" si="686"/>
        <v>0.10658989176910742</v>
      </c>
      <c r="DU239" s="80">
        <f t="shared" si="687"/>
        <v>1.7733920704845814E-3</v>
      </c>
      <c r="DV239" s="80">
        <f t="shared" si="688"/>
        <v>0.30338623078373578</v>
      </c>
      <c r="DW239" s="80">
        <f t="shared" si="689"/>
        <v>0.40167340140591395</v>
      </c>
      <c r="DX239" s="80">
        <f t="shared" si="690"/>
        <v>4.4853974497772635E-3</v>
      </c>
      <c r="DY239" s="80">
        <f t="shared" si="691"/>
        <v>2.0807677608391015E-4</v>
      </c>
      <c r="DZ239" s="80">
        <f t="shared" si="692"/>
        <v>7.6974595751791796E-5</v>
      </c>
      <c r="EA239" s="80">
        <f t="shared" si="693"/>
        <v>1.6670355290408272</v>
      </c>
      <c r="EB239" s="80"/>
      <c r="EC239" s="80">
        <f t="shared" si="694"/>
        <v>1.5114564037527276</v>
      </c>
      <c r="ED239" s="80">
        <f t="shared" si="695"/>
        <v>4.7567064102114705E-2</v>
      </c>
      <c r="EE239" s="80">
        <f t="shared" si="696"/>
        <v>0.2079912907876541</v>
      </c>
      <c r="EF239" s="80">
        <f t="shared" si="697"/>
        <v>0.10658989176910742</v>
      </c>
      <c r="EG239" s="80">
        <f t="shared" si="698"/>
        <v>1.7733920704845814E-3</v>
      </c>
      <c r="EH239" s="80">
        <f t="shared" si="699"/>
        <v>0.30338623078373578</v>
      </c>
      <c r="EI239" s="80">
        <f t="shared" si="700"/>
        <v>0.40167340140591395</v>
      </c>
      <c r="EJ239" s="80">
        <f t="shared" si="701"/>
        <v>4.4853974497772635E-3</v>
      </c>
      <c r="EK239" s="80">
        <f t="shared" si="702"/>
        <v>2.0807677608391015E-4</v>
      </c>
      <c r="EL239" s="80">
        <f t="shared" si="703"/>
        <v>2.3092378725537538E-4</v>
      </c>
      <c r="EM239" s="80">
        <f t="shared" si="704"/>
        <v>2.585362072684855</v>
      </c>
      <c r="EN239" s="80">
        <f t="shared" si="705"/>
        <v>2.320758110978669</v>
      </c>
      <c r="EO239" s="80"/>
      <c r="EP239" s="80">
        <f t="shared" si="706"/>
        <v>1.7538623541998963</v>
      </c>
      <c r="EQ239" s="80">
        <f t="shared" si="707"/>
        <v>5.5195824915212494E-2</v>
      </c>
      <c r="ER239" s="80">
        <f t="shared" si="708"/>
        <v>0.24613764580010367</v>
      </c>
      <c r="ES239" s="80">
        <f t="shared" si="709"/>
        <v>7.5660670938810459E-2</v>
      </c>
      <c r="ET239" s="80">
        <f t="shared" si="710"/>
        <v>0.32179831673891413</v>
      </c>
      <c r="EU239" s="80">
        <f t="shared" si="711"/>
        <v>0.24736935587149453</v>
      </c>
      <c r="EV239" s="80">
        <f t="shared" si="712"/>
        <v>4.1156140315223482E-3</v>
      </c>
      <c r="EW239" s="80">
        <f t="shared" si="713"/>
        <v>0.70408605585060113</v>
      </c>
      <c r="EX239" s="80">
        <f t="shared" si="714"/>
        <v>0.93218680427716549</v>
      </c>
      <c r="EY239" s="80">
        <f t="shared" si="715"/>
        <v>2.0819045025067245E-2</v>
      </c>
      <c r="EZ239" s="80">
        <f t="shared" si="716"/>
        <v>9.6579173160605365E-4</v>
      </c>
      <c r="FA239" s="80">
        <f t="shared" si="717"/>
        <v>3.5727883486055004E-4</v>
      </c>
      <c r="FB239" s="80">
        <f t="shared" si="718"/>
        <v>4.0407564414763408</v>
      </c>
      <c r="FC239" s="80">
        <f t="shared" si="719"/>
        <v>8.0547091221074937E-2</v>
      </c>
      <c r="FD239" s="80">
        <f t="shared" si="720"/>
        <v>0.1210360745072272</v>
      </c>
      <c r="FE239" s="80">
        <f t="shared" si="721"/>
        <v>2.0819045025067245E-2</v>
      </c>
      <c r="FF239" s="80">
        <f t="shared" si="722"/>
        <v>5.4841625913743211E-2</v>
      </c>
      <c r="FG239" s="80">
        <f t="shared" si="723"/>
        <v>9.5648009943180234E-2</v>
      </c>
      <c r="FH239" s="80">
        <f t="shared" si="724"/>
        <v>1.7863941743027502E-4</v>
      </c>
      <c r="FI239" s="184">
        <f t="shared" si="725"/>
        <v>0.78151852900281182</v>
      </c>
      <c r="FJ239" s="80">
        <f t="shared" si="726"/>
        <v>8.4968441359641933E-2</v>
      </c>
      <c r="FK239" s="80">
        <f t="shared" si="727"/>
        <v>1.0379742906618747</v>
      </c>
      <c r="FL239" s="80">
        <f t="shared" si="728"/>
        <v>0.78151852900281182</v>
      </c>
      <c r="FM239" s="80">
        <f t="shared" si="729"/>
        <v>2.1091895014292108</v>
      </c>
      <c r="FN239" s="80">
        <f t="shared" si="730"/>
        <v>-3.3962645039868788</v>
      </c>
      <c r="FO239" s="80">
        <f t="shared" si="731"/>
        <v>-3.3962645039868788</v>
      </c>
      <c r="FP239" s="80">
        <f t="shared" si="732"/>
        <v>0.42637389757363003</v>
      </c>
      <c r="FQ239" s="185">
        <f t="shared" ca="1" si="733"/>
        <v>1409.3118118821653</v>
      </c>
      <c r="FR239" s="185">
        <f t="shared" ca="1" si="734"/>
        <v>2.8709593407721812</v>
      </c>
      <c r="FS239" s="80">
        <f t="shared" ca="1" si="735"/>
        <v>0.14093118118821654</v>
      </c>
      <c r="FT239" s="184">
        <f t="shared" ca="1" si="736"/>
        <v>-0.43971723279570829</v>
      </c>
      <c r="FU239" s="184">
        <f t="shared" ca="1" si="737"/>
        <v>5.6734525876229158</v>
      </c>
      <c r="FV239" s="80">
        <f t="shared" si="738"/>
        <v>174.18801207163042</v>
      </c>
      <c r="FW239" s="80">
        <f t="shared" si="739"/>
        <v>3.8112852125019935E-2</v>
      </c>
      <c r="FX239" s="184">
        <f t="shared" si="740"/>
        <v>74.000951297994504</v>
      </c>
      <c r="FY239" s="184">
        <f t="shared" si="741"/>
        <v>314.14770797661305</v>
      </c>
      <c r="FZ239" s="184">
        <f t="shared" si="742"/>
        <v>1.6611494615586205E-3</v>
      </c>
      <c r="GA239" s="184">
        <f t="shared" si="743"/>
        <v>0.26114508654859359</v>
      </c>
      <c r="GB239" s="80">
        <f t="shared" si="744"/>
        <v>0.95712146333375514</v>
      </c>
      <c r="GC239" s="80">
        <f t="shared" si="745"/>
        <v>0.21176086590995846</v>
      </c>
      <c r="GD239" s="80">
        <f t="shared" si="746"/>
        <v>0.13472861123785718</v>
      </c>
      <c r="GE239" s="80">
        <f t="shared" si="747"/>
        <v>0.86914350414597707</v>
      </c>
      <c r="GF239" s="80">
        <f t="shared" si="748"/>
        <v>1.7648163550436635E-3</v>
      </c>
      <c r="GG239" s="80">
        <f t="shared" si="749"/>
        <v>0.1668222646504196</v>
      </c>
      <c r="GH239" s="80">
        <f t="shared" si="750"/>
        <v>0.86527138876214282</v>
      </c>
      <c r="GI239" s="80">
        <f t="shared" si="751"/>
        <v>0.29878437211640158</v>
      </c>
      <c r="GJ239" s="80">
        <f t="shared" si="752"/>
        <v>-7.153094591559021E-3</v>
      </c>
      <c r="GK239" s="80">
        <f t="shared" si="753"/>
        <v>1.6828784278971963E-2</v>
      </c>
      <c r="GL239" s="80">
        <f t="shared" si="754"/>
        <v>1.6828784278971963E-2</v>
      </c>
      <c r="GM239" s="80">
        <f t="shared" si="755"/>
        <v>0.14999348037144764</v>
      </c>
      <c r="GN239" s="80">
        <f t="shared" si="756"/>
        <v>2.6049752387272897E-2</v>
      </c>
      <c r="GO239" s="80">
        <f t="shared" si="757"/>
        <v>0.67803630346332822</v>
      </c>
      <c r="GP239" s="80">
        <f t="shared" si="758"/>
        <v>0.93218680427716549</v>
      </c>
      <c r="GQ239" s="80">
        <f t="shared" si="759"/>
        <v>2.0819045025067245E-2</v>
      </c>
      <c r="GR239" s="80">
        <f t="shared" si="760"/>
        <v>440.90902459688812</v>
      </c>
      <c r="GS239" s="80">
        <f t="shared" si="761"/>
        <v>11.69047698030492</v>
      </c>
      <c r="GT239" s="80">
        <f t="shared" si="762"/>
        <v>2.3465379903146397</v>
      </c>
      <c r="GU239" s="80">
        <f t="shared" si="763"/>
        <v>9.6501374851689548E-6</v>
      </c>
      <c r="GV239" s="80">
        <f t="shared" si="764"/>
        <v>1989.6861247862846</v>
      </c>
      <c r="GW239" s="80">
        <f t="shared" si="765"/>
        <v>-8.4580424618143808E-3</v>
      </c>
      <c r="GX239" s="184">
        <f t="shared" ca="1" si="766"/>
        <v>22.169406293659424</v>
      </c>
      <c r="GY239" s="81" t="e">
        <f>#REF!</f>
        <v>#REF!</v>
      </c>
      <c r="GZ239" s="81" t="e">
        <f>#REF!</f>
        <v>#REF!</v>
      </c>
      <c r="HA239" s="81">
        <f t="shared" si="767"/>
        <v>5.52</v>
      </c>
      <c r="HB239" s="81">
        <f t="shared" si="768"/>
        <v>4.8858476199999856</v>
      </c>
      <c r="HC239" s="81" t="e">
        <f t="shared" si="769"/>
        <v>#REF!</v>
      </c>
      <c r="HD239" s="80">
        <f t="shared" si="770"/>
        <v>440.90902459688812</v>
      </c>
      <c r="HE239" s="80">
        <f t="shared" si="771"/>
        <v>11.69047698030492</v>
      </c>
      <c r="HF239" s="81">
        <f t="shared" si="772"/>
        <v>0.35653824669881828</v>
      </c>
      <c r="HG239" s="81"/>
      <c r="HH239" s="82">
        <f t="shared" si="773"/>
        <v>0.17093787868194196</v>
      </c>
      <c r="HI239" s="82">
        <f t="shared" si="774"/>
        <v>0.70408605585060113</v>
      </c>
      <c r="HJ239" s="82">
        <f t="shared" si="775"/>
        <v>2.0819045025067245E-2</v>
      </c>
      <c r="HK239" s="82">
        <f t="shared" si="776"/>
        <v>0</v>
      </c>
      <c r="HL239" s="82">
        <f t="shared" si="777"/>
        <v>5.9728046196007689E-2</v>
      </c>
      <c r="HM239" s="82">
        <f t="shared" si="778"/>
        <v>0</v>
      </c>
      <c r="HN239" s="82">
        <f t="shared" si="779"/>
        <v>0</v>
      </c>
      <c r="HO239" s="82">
        <f t="shared" si="780"/>
        <v>7.5660670938810459E-2</v>
      </c>
      <c r="HP239" s="82">
        <f t="shared" si="781"/>
        <v>0.18640959960409598</v>
      </c>
      <c r="HQ239" s="82">
        <f t="shared" si="782"/>
        <v>0.19535223202009977</v>
      </c>
      <c r="HR239" s="82">
        <f t="shared" si="783"/>
        <v>0.55202792409305668</v>
      </c>
      <c r="HS239" s="82">
        <f t="shared" si="784"/>
        <v>0.13402123438400518</v>
      </c>
      <c r="HT239" s="82">
        <f t="shared" si="785"/>
        <v>3.7813738467069459E-2</v>
      </c>
      <c r="HU239" s="82">
        <f t="shared" si="786"/>
        <v>9.1804122306977549E-3</v>
      </c>
      <c r="HV239" s="82">
        <f t="shared" si="787"/>
        <v>2.0819045025067245E-2</v>
      </c>
      <c r="HW239" s="82"/>
      <c r="HX239" s="186">
        <f t="shared" si="788"/>
        <v>-8.8280501487265254E-7</v>
      </c>
      <c r="HY239" s="186">
        <f t="shared" si="789"/>
        <v>1.7391916876547546E-12</v>
      </c>
      <c r="HZ239" s="186">
        <f t="shared" si="790"/>
        <v>2.6697370529710072E-5</v>
      </c>
      <c r="IA239" s="186">
        <f t="shared" si="791"/>
        <v>7.4140271834598444E-9</v>
      </c>
      <c r="IB239" s="82">
        <f t="shared" si="792"/>
        <v>2.3465379903146397</v>
      </c>
      <c r="IC239" s="82" t="e">
        <f t="shared" ca="1" si="793"/>
        <v>#REF!</v>
      </c>
      <c r="ID239" s="82" t="e">
        <f ca="1">ID$8+ID$9*IE239+ID$10*#REF!+ID$11*EW239/(EW239+EU239)</f>
        <v>#REF!</v>
      </c>
      <c r="IE239" s="82" t="e">
        <f t="shared" ca="1" si="794"/>
        <v>#REF!</v>
      </c>
      <c r="IF239" s="82" t="e">
        <f ca="1">IF$8+IF$9*IE239+IF$10*#REF!+IF$11*(EW239/(EW239+EU239))</f>
        <v>#REF!</v>
      </c>
      <c r="IG239" s="82" t="e">
        <f t="shared" ca="1" si="795"/>
        <v>#REF!</v>
      </c>
      <c r="IH239" s="184">
        <f t="shared" si="796"/>
        <v>3.8112852125019935E-2</v>
      </c>
      <c r="II239" s="187">
        <f t="shared" si="797"/>
        <v>-25</v>
      </c>
      <c r="IJ239" s="187"/>
      <c r="IK239" s="82">
        <f t="shared" si="798"/>
        <v>2.0680836156668785</v>
      </c>
      <c r="IL239" s="187">
        <f t="shared" si="799"/>
        <v>1989.6861247862846</v>
      </c>
      <c r="IM239" s="186">
        <f t="shared" si="800"/>
        <v>1.1808150019774724E-5</v>
      </c>
    </row>
    <row r="240" spans="1:247" ht="14" x14ac:dyDescent="0.2">
      <c r="A240" s="189" t="s">
        <v>234</v>
      </c>
      <c r="F240" s="193">
        <v>50.3</v>
      </c>
      <c r="G240" s="193">
        <v>1.46</v>
      </c>
      <c r="H240" s="193">
        <v>16.5</v>
      </c>
      <c r="I240" s="193">
        <v>10.84</v>
      </c>
      <c r="J240" s="193">
        <v>0.14000000000000001</v>
      </c>
      <c r="K240" s="193">
        <v>4.5199999999999996</v>
      </c>
      <c r="L240" s="193">
        <v>9.8000000000000007</v>
      </c>
      <c r="M240" s="193">
        <v>3.5</v>
      </c>
      <c r="N240" s="193">
        <v>2.02</v>
      </c>
      <c r="O240" s="198">
        <v>0.31</v>
      </c>
      <c r="P240" s="198">
        <v>0.41</v>
      </c>
      <c r="Q240" s="194">
        <v>1.5</v>
      </c>
      <c r="R240" s="176">
        <f t="shared" ca="1" si="606"/>
        <v>8.4635468333007768</v>
      </c>
      <c r="T240" s="4">
        <v>45.226199999999999</v>
      </c>
      <c r="U240" s="4">
        <v>1.8516999999999999</v>
      </c>
      <c r="V240" s="4">
        <v>7.0563000000000002</v>
      </c>
      <c r="W240" s="4">
        <v>7.7351999999999999</v>
      </c>
      <c r="X240" s="4">
        <v>0.1353</v>
      </c>
      <c r="Y240" s="4">
        <v>12.798500000000001</v>
      </c>
      <c r="Z240" s="4">
        <v>22.770700000000001</v>
      </c>
      <c r="AA240" s="4">
        <v>0.33600000000000002</v>
      </c>
      <c r="AB240" s="4">
        <v>2.2100000000000002E-2</v>
      </c>
      <c r="AC240" s="4">
        <v>1.6400000000000001E-2</v>
      </c>
      <c r="AE240" s="177">
        <f t="shared" ca="1" si="607"/>
        <v>1371.7900226817642</v>
      </c>
      <c r="AF240" s="178">
        <f t="shared" ca="1" si="608"/>
        <v>1098.6400226817641</v>
      </c>
      <c r="AG240" s="178">
        <f t="shared" ca="1" si="609"/>
        <v>4.2722630856432637</v>
      </c>
      <c r="AH240" s="175"/>
      <c r="AI240" s="179">
        <f t="shared" ca="1" si="610"/>
        <v>1420.3465388930397</v>
      </c>
      <c r="AJ240" s="179">
        <f t="shared" ca="1" si="611"/>
        <v>4.2389671635292707</v>
      </c>
      <c r="AK240" s="179"/>
      <c r="AL240" s="179">
        <f t="shared" si="612"/>
        <v>1402.258518622659</v>
      </c>
      <c r="AM240" s="179">
        <f t="shared" si="613"/>
        <v>3.1995792935493736</v>
      </c>
      <c r="AN240" s="180"/>
      <c r="AO240" s="179">
        <f t="shared" ca="1" si="614"/>
        <v>1359.9945329180493</v>
      </c>
      <c r="AP240" s="179">
        <f t="shared" ca="1" si="615"/>
        <v>1086.8445329180495</v>
      </c>
      <c r="AQ240" s="179">
        <f t="shared" ca="1" si="616"/>
        <v>1.9305838144431711</v>
      </c>
      <c r="AR240" s="179"/>
      <c r="AS240" s="179">
        <f t="shared" ca="1" si="617"/>
        <v>1394.8171908138879</v>
      </c>
      <c r="AT240" s="179">
        <f t="shared" ca="1" si="618"/>
        <v>1121.6671908138878</v>
      </c>
      <c r="AU240" s="181">
        <f t="shared" ca="1" si="619"/>
        <v>3.2625038121146037</v>
      </c>
      <c r="AV240" s="80"/>
      <c r="AW240" s="181">
        <f t="shared" si="620"/>
        <v>1409.8839220790514</v>
      </c>
      <c r="AX240" s="181">
        <f t="shared" si="621"/>
        <v>1136.7339220790514</v>
      </c>
      <c r="AY240" s="181">
        <f t="shared" ca="1" si="622"/>
        <v>1420.3465388930397</v>
      </c>
      <c r="AZ240" s="181">
        <f t="shared" ca="1" si="623"/>
        <v>1147.1965388930398</v>
      </c>
      <c r="BA240" s="181">
        <f t="shared" ca="1" si="624"/>
        <v>4.2389671635292707</v>
      </c>
      <c r="BB240" s="181"/>
      <c r="BC240" s="181">
        <f t="shared" si="625"/>
        <v>1402.258518622659</v>
      </c>
      <c r="BD240" s="181">
        <f t="shared" si="626"/>
        <v>3.1995792935493736</v>
      </c>
      <c r="BE240" s="181">
        <f t="shared" si="627"/>
        <v>1129.1085186226592</v>
      </c>
      <c r="BF240" s="181"/>
      <c r="BG240" s="181">
        <f t="shared" ca="1" si="628"/>
        <v>4.7021082535340373</v>
      </c>
      <c r="BH240" s="181">
        <f t="shared" ca="1" si="629"/>
        <v>7.6017335216957935</v>
      </c>
      <c r="BI240" s="181">
        <f t="shared" ca="1" si="630"/>
        <v>1097.6738388659196</v>
      </c>
      <c r="BJ240" s="181">
        <f t="shared" ca="1" si="631"/>
        <v>1130.1436063929118</v>
      </c>
      <c r="BK240" s="181">
        <f t="shared" ca="1" si="632"/>
        <v>1130.1436063929118</v>
      </c>
      <c r="BL240" s="181"/>
      <c r="BM240" s="181">
        <f t="shared" si="633"/>
        <v>1150.3358176584684</v>
      </c>
      <c r="BN240" s="180"/>
      <c r="BO240" s="182">
        <f t="shared" ca="1" si="634"/>
        <v>0.88392879937008628</v>
      </c>
      <c r="BP240" s="182">
        <f t="shared" ca="1" si="635"/>
        <v>0.76452055179775757</v>
      </c>
      <c r="BQ240" s="182">
        <f t="shared" ca="1" si="636"/>
        <v>9.9277209048110007E-2</v>
      </c>
      <c r="BR240" s="182">
        <f t="shared" ca="1" si="637"/>
        <v>1.1572131550888844E-2</v>
      </c>
      <c r="BS240" s="182">
        <f t="shared" ca="1" si="638"/>
        <v>1.6098774945373318E-2</v>
      </c>
      <c r="BT240" s="182">
        <f t="shared" ca="1" si="639"/>
        <v>5.202577536413807E-2</v>
      </c>
      <c r="BU240" s="182">
        <f t="shared" si="640"/>
        <v>8.6940973246937558E-2</v>
      </c>
      <c r="BV240" s="181">
        <f t="shared" ca="1" si="641"/>
        <v>1.0304354159532054</v>
      </c>
      <c r="BW240" s="180"/>
      <c r="BX240" s="182">
        <f t="shared" si="642"/>
        <v>0.7900512162676161</v>
      </c>
      <c r="BY240" s="182">
        <f t="shared" si="643"/>
        <v>9.5872133667898485E-2</v>
      </c>
      <c r="BZ240" s="182">
        <f t="shared" si="644"/>
        <v>3.2545647267601889E-2</v>
      </c>
      <c r="CA240" s="182">
        <f t="shared" si="645"/>
        <v>2.5034792798508128E-2</v>
      </c>
      <c r="CB240" s="182">
        <f t="shared" si="646"/>
        <v>0.11473135168986032</v>
      </c>
      <c r="CC240" s="182">
        <f t="shared" si="647"/>
        <v>2.4912883403881505E-4</v>
      </c>
      <c r="CD240" s="182">
        <f t="shared" si="648"/>
        <v>1.0584842705255237</v>
      </c>
      <c r="CE240" s="182">
        <f t="shared" si="649"/>
        <v>0.25201223563589303</v>
      </c>
      <c r="CF240" s="180"/>
      <c r="CG240" s="181">
        <f t="shared" ca="1" si="650"/>
        <v>3.5036519570899145</v>
      </c>
      <c r="CH240" s="181">
        <f t="shared" ca="1" si="651"/>
        <v>1.1983727484117885</v>
      </c>
      <c r="CI240" s="181">
        <f t="shared" ca="1" si="652"/>
        <v>10.698510233269213</v>
      </c>
      <c r="CJ240" s="181">
        <f t="shared" ca="1" si="653"/>
        <v>1083.1191968648964</v>
      </c>
      <c r="CK240" s="183">
        <f t="shared" ca="1" si="654"/>
        <v>0.26786610683138906</v>
      </c>
      <c r="CL240" s="79"/>
      <c r="CM240" s="181">
        <f t="shared" si="655"/>
        <v>0.47978612417674621</v>
      </c>
      <c r="CN240" s="181">
        <f t="shared" si="656"/>
        <v>-1.9899726997526922E-2</v>
      </c>
      <c r="CO240" s="181">
        <f t="shared" ca="1" si="657"/>
        <v>590.13982136527306</v>
      </c>
      <c r="CP240" s="184"/>
      <c r="CQ240" s="80">
        <f t="shared" si="658"/>
        <v>0.83715712756909877</v>
      </c>
      <c r="CR240" s="80">
        <f t="shared" si="659"/>
        <v>1.8277690701412639E-2</v>
      </c>
      <c r="CS240" s="80">
        <f t="shared" si="660"/>
        <v>0.32365316150292761</v>
      </c>
      <c r="CT240" s="80">
        <f t="shared" si="661"/>
        <v>0.150877427400677</v>
      </c>
      <c r="CU240" s="80">
        <f t="shared" si="662"/>
        <v>1.9735682819383262E-3</v>
      </c>
      <c r="CV240" s="80">
        <f t="shared" si="663"/>
        <v>0.11214656464306626</v>
      </c>
      <c r="CW240" s="80">
        <f t="shared" si="664"/>
        <v>0.17475845884438296</v>
      </c>
      <c r="CX240" s="80">
        <f t="shared" si="665"/>
        <v>0.11294166240446345</v>
      </c>
      <c r="CY240" s="80">
        <f t="shared" si="666"/>
        <v>4.2889294662193725E-2</v>
      </c>
      <c r="CZ240" s="80">
        <f t="shared" si="667"/>
        <v>4.0789956723171726E-3</v>
      </c>
      <c r="DA240" s="80">
        <f t="shared" si="668"/>
        <v>5.7772110161550538E-3</v>
      </c>
      <c r="DB240" s="80">
        <f t="shared" si="669"/>
        <v>1.7845311626986329</v>
      </c>
      <c r="DC240" s="80"/>
      <c r="DD240" s="80">
        <f t="shared" si="670"/>
        <v>0.46911880558203273</v>
      </c>
      <c r="DE240" s="80">
        <f t="shared" si="671"/>
        <v>1.024229281251242E-2</v>
      </c>
      <c r="DF240" s="80">
        <f t="shared" si="672"/>
        <v>0.18136593423983</v>
      </c>
      <c r="DG240" s="80">
        <f t="shared" si="673"/>
        <v>8.4547376114471814E-2</v>
      </c>
      <c r="DH240" s="80">
        <f t="shared" si="674"/>
        <v>1.1059309712214969E-3</v>
      </c>
      <c r="DI240" s="80">
        <f t="shared" si="675"/>
        <v>6.2843713232485193E-2</v>
      </c>
      <c r="DJ240" s="80">
        <f t="shared" si="676"/>
        <v>9.7929620113838114E-2</v>
      </c>
      <c r="DK240" s="80">
        <f t="shared" si="677"/>
        <v>6.3289263177488564E-2</v>
      </c>
      <c r="DL240" s="80">
        <f t="shared" si="678"/>
        <v>2.4033928663557198E-2</v>
      </c>
      <c r="DM240" s="80">
        <f t="shared" si="679"/>
        <v>2.2857519989445112E-3</v>
      </c>
      <c r="DN240" s="80">
        <f t="shared" si="680"/>
        <v>3.2373830936180152E-3</v>
      </c>
      <c r="DO240" s="80">
        <f t="shared" si="681"/>
        <v>1</v>
      </c>
      <c r="DP240" s="80">
        <f t="shared" si="682"/>
        <v>42.637389757363003</v>
      </c>
      <c r="DQ240" s="80">
        <f t="shared" si="683"/>
        <v>0.75271243902317242</v>
      </c>
      <c r="DR240" s="80">
        <f t="shared" si="684"/>
        <v>2.3181369775209442E-2</v>
      </c>
      <c r="DS240" s="80">
        <f t="shared" si="685"/>
        <v>6.9205872833730545E-2</v>
      </c>
      <c r="DT240" s="80">
        <f t="shared" si="686"/>
        <v>0.10766301443078567</v>
      </c>
      <c r="DU240" s="80">
        <f t="shared" si="687"/>
        <v>1.9073127753303964E-3</v>
      </c>
      <c r="DV240" s="80">
        <f t="shared" si="688"/>
        <v>0.3175459751292663</v>
      </c>
      <c r="DW240" s="80">
        <f t="shared" si="689"/>
        <v>0.40605841212324401</v>
      </c>
      <c r="DX240" s="80">
        <f t="shared" si="690"/>
        <v>5.4211997954142456E-3</v>
      </c>
      <c r="DY240" s="80">
        <f t="shared" si="691"/>
        <v>2.346171811966538E-4</v>
      </c>
      <c r="DZ240" s="80">
        <f t="shared" si="692"/>
        <v>1.0789601455806715E-4</v>
      </c>
      <c r="EA240" s="80">
        <f t="shared" si="693"/>
        <v>1.6840381090819077</v>
      </c>
      <c r="EB240" s="80"/>
      <c r="EC240" s="80">
        <f t="shared" si="694"/>
        <v>1.5054248780463448</v>
      </c>
      <c r="ED240" s="80">
        <f t="shared" si="695"/>
        <v>4.6362739550418884E-2</v>
      </c>
      <c r="EE240" s="80">
        <f t="shared" si="696"/>
        <v>0.20761761850119165</v>
      </c>
      <c r="EF240" s="80">
        <f t="shared" si="697"/>
        <v>0.10766301443078567</v>
      </c>
      <c r="EG240" s="80">
        <f t="shared" si="698"/>
        <v>1.9073127753303964E-3</v>
      </c>
      <c r="EH240" s="80">
        <f t="shared" si="699"/>
        <v>0.3175459751292663</v>
      </c>
      <c r="EI240" s="80">
        <f t="shared" si="700"/>
        <v>0.40605841212324401</v>
      </c>
      <c r="EJ240" s="80">
        <f t="shared" si="701"/>
        <v>5.4211997954142456E-3</v>
      </c>
      <c r="EK240" s="80">
        <f t="shared" si="702"/>
        <v>2.346171811966538E-4</v>
      </c>
      <c r="EL240" s="80">
        <f t="shared" si="703"/>
        <v>3.2368804367420144E-4</v>
      </c>
      <c r="EM240" s="80">
        <f t="shared" si="704"/>
        <v>2.5985594555768667</v>
      </c>
      <c r="EN240" s="80">
        <f t="shared" si="705"/>
        <v>2.3089716062194277</v>
      </c>
      <c r="EO240" s="80"/>
      <c r="EP240" s="80">
        <f t="shared" si="706"/>
        <v>1.7379916493526775</v>
      </c>
      <c r="EQ240" s="80">
        <f t="shared" si="707"/>
        <v>5.3525124604231838E-2</v>
      </c>
      <c r="ER240" s="80">
        <f t="shared" si="708"/>
        <v>0.26200835064732253</v>
      </c>
      <c r="ES240" s="80">
        <f t="shared" si="709"/>
        <v>5.7580440066110017E-2</v>
      </c>
      <c r="ET240" s="80">
        <f t="shared" si="710"/>
        <v>0.31958879071343255</v>
      </c>
      <c r="EU240" s="80">
        <f t="shared" si="711"/>
        <v>0.24859084336067661</v>
      </c>
      <c r="EV240" s="80">
        <f t="shared" si="712"/>
        <v>4.40393104241746E-3</v>
      </c>
      <c r="EW240" s="80">
        <f t="shared" si="713"/>
        <v>0.73320464024273646</v>
      </c>
      <c r="EX240" s="80">
        <f t="shared" si="714"/>
        <v>0.93757734405911708</v>
      </c>
      <c r="EY240" s="80">
        <f t="shared" si="715"/>
        <v>2.5034792798508128E-2</v>
      </c>
      <c r="EZ240" s="80">
        <f t="shared" si="716"/>
        <v>1.0834488194286244E-3</v>
      </c>
      <c r="FA240" s="80">
        <f t="shared" si="717"/>
        <v>4.9825766807763011E-4</v>
      </c>
      <c r="FB240" s="80">
        <f t="shared" si="718"/>
        <v>4.0614988226613029</v>
      </c>
      <c r="FC240" s="80">
        <f t="shared" si="719"/>
        <v>0.12191419650317932</v>
      </c>
      <c r="FD240" s="80">
        <f t="shared" si="720"/>
        <v>0.18170284029580763</v>
      </c>
      <c r="FE240" s="80">
        <f t="shared" si="721"/>
        <v>2.5034792798508128E-2</v>
      </c>
      <c r="FF240" s="80">
        <f t="shared" si="722"/>
        <v>3.2545647267601889E-2</v>
      </c>
      <c r="FG240" s="80">
        <f t="shared" si="723"/>
        <v>0.11473135168986032</v>
      </c>
      <c r="FH240" s="80">
        <f t="shared" si="724"/>
        <v>2.4912883403881505E-4</v>
      </c>
      <c r="FI240" s="184">
        <f t="shared" si="725"/>
        <v>0.7900512162676161</v>
      </c>
      <c r="FJ240" s="80">
        <f t="shared" si="726"/>
        <v>9.5872133667898485E-2</v>
      </c>
      <c r="FK240" s="80">
        <f t="shared" si="727"/>
        <v>1.0584842705255237</v>
      </c>
      <c r="FL240" s="80">
        <f t="shared" si="728"/>
        <v>0.79005121626761599</v>
      </c>
      <c r="FM240" s="80">
        <f t="shared" si="729"/>
        <v>2.2935878767217983</v>
      </c>
      <c r="FN240" s="80">
        <f t="shared" si="730"/>
        <v>-3.2227250436554273</v>
      </c>
      <c r="FO240" s="80">
        <f t="shared" si="731"/>
        <v>-3.2227250436554273</v>
      </c>
      <c r="FP240" s="80">
        <f t="shared" si="732"/>
        <v>0.42637389757363003</v>
      </c>
      <c r="FQ240" s="185">
        <f t="shared" ca="1" si="733"/>
        <v>1420.3465388930397</v>
      </c>
      <c r="FR240" s="185">
        <f t="shared" ca="1" si="734"/>
        <v>4.2389671635292707</v>
      </c>
      <c r="FS240" s="80">
        <f t="shared" ca="1" si="735"/>
        <v>0.14203465388930397</v>
      </c>
      <c r="FT240" s="184">
        <f t="shared" ca="1" si="736"/>
        <v>-0.7697235412847756</v>
      </c>
      <c r="FU240" s="184">
        <f t="shared" ca="1" si="737"/>
        <v>5.6705804454994029</v>
      </c>
      <c r="FV240" s="80">
        <f t="shared" si="738"/>
        <v>173.64807961268514</v>
      </c>
      <c r="FW240" s="80">
        <f t="shared" si="739"/>
        <v>3.0020024178478343E-2</v>
      </c>
      <c r="FX240" s="184">
        <f t="shared" si="740"/>
        <v>74.679976888028492</v>
      </c>
      <c r="FY240" s="184">
        <f t="shared" si="741"/>
        <v>313.15141273866965</v>
      </c>
      <c r="FZ240" s="184">
        <f t="shared" si="742"/>
        <v>1.6611494615586205E-3</v>
      </c>
      <c r="GA240" s="184">
        <f t="shared" si="743"/>
        <v>0.25201223563589303</v>
      </c>
      <c r="GB240" s="80">
        <f t="shared" si="744"/>
        <v>0.96701606790004269</v>
      </c>
      <c r="GC240" s="80">
        <f t="shared" si="745"/>
        <v>0.23351801884159881</v>
      </c>
      <c r="GD240" s="80">
        <f t="shared" si="746"/>
        <v>0.13581588898149599</v>
      </c>
      <c r="GE240" s="80">
        <f t="shared" si="747"/>
        <v>0.88889443532965817</v>
      </c>
      <c r="GF240" s="80">
        <f t="shared" si="748"/>
        <v>-2.9013148229424468E-2</v>
      </c>
      <c r="GG240" s="80">
        <f t="shared" si="749"/>
        <v>0.1266766468574973</v>
      </c>
      <c r="GH240" s="80">
        <f t="shared" si="750"/>
        <v>0.86418411101850401</v>
      </c>
      <c r="GI240" s="80">
        <f t="shared" si="751"/>
        <v>0.25476167691711882</v>
      </c>
      <c r="GJ240" s="80">
        <f t="shared" si="752"/>
        <v>-4.178293918597962E-3</v>
      </c>
      <c r="GK240" s="80">
        <f t="shared" si="753"/>
        <v>1.163360992380282E-2</v>
      </c>
      <c r="GL240" s="80">
        <f t="shared" si="754"/>
        <v>1.163360992380282E-2</v>
      </c>
      <c r="GM240" s="80">
        <f t="shared" si="755"/>
        <v>0.11504303693369448</v>
      </c>
      <c r="GN240" s="80">
        <f t="shared" si="756"/>
        <v>2.1350322176154492E-2</v>
      </c>
      <c r="GO240" s="80">
        <f t="shared" si="757"/>
        <v>0.71185431806658195</v>
      </c>
      <c r="GP240" s="80">
        <f t="shared" si="758"/>
        <v>0.93757734405911708</v>
      </c>
      <c r="GQ240" s="80">
        <f t="shared" si="759"/>
        <v>2.5034792798508128E-2</v>
      </c>
      <c r="GR240" s="80">
        <f t="shared" si="760"/>
        <v>441.17996517293034</v>
      </c>
      <c r="GS240" s="80">
        <f t="shared" si="761"/>
        <v>11.681152355247557</v>
      </c>
      <c r="GT240" s="80">
        <f t="shared" si="762"/>
        <v>2.4078738911295812</v>
      </c>
      <c r="GU240" s="80">
        <f t="shared" si="763"/>
        <v>9.9023813772704008E-6</v>
      </c>
      <c r="GV240" s="80">
        <f t="shared" si="764"/>
        <v>2043.2419189185055</v>
      </c>
      <c r="GW240" s="80">
        <f t="shared" si="765"/>
        <v>-8.6721216164897079E-3</v>
      </c>
      <c r="GX240" s="184">
        <f t="shared" ca="1" si="766"/>
        <v>23.6731352332692</v>
      </c>
      <c r="GY240" s="81" t="e">
        <f>#REF!</f>
        <v>#REF!</v>
      </c>
      <c r="GZ240" s="81" t="e">
        <f>#REF!</f>
        <v>#REF!</v>
      </c>
      <c r="HA240" s="81">
        <f t="shared" si="767"/>
        <v>5.52</v>
      </c>
      <c r="HB240" s="81">
        <f t="shared" si="768"/>
        <v>4.8858476199999856</v>
      </c>
      <c r="HC240" s="81" t="e">
        <f t="shared" si="769"/>
        <v>#REF!</v>
      </c>
      <c r="HD240" s="80">
        <f t="shared" si="770"/>
        <v>441.17996517293034</v>
      </c>
      <c r="HE240" s="80">
        <f t="shared" si="771"/>
        <v>11.681152355247557</v>
      </c>
      <c r="HF240" s="81">
        <f t="shared" si="772"/>
        <v>0.1478746415165233</v>
      </c>
      <c r="HG240" s="81"/>
      <c r="HH240" s="82">
        <f t="shared" si="773"/>
        <v>0.13108057789991476</v>
      </c>
      <c r="HI240" s="82">
        <f t="shared" si="774"/>
        <v>0.73320464024273646</v>
      </c>
      <c r="HJ240" s="82">
        <f t="shared" si="775"/>
        <v>2.5034792798508128E-2</v>
      </c>
      <c r="HK240" s="82">
        <f t="shared" si="776"/>
        <v>0</v>
      </c>
      <c r="HL240" s="82">
        <f t="shared" si="777"/>
        <v>9.6879403704671185E-2</v>
      </c>
      <c r="HM240" s="82">
        <f t="shared" si="778"/>
        <v>0</v>
      </c>
      <c r="HN240" s="82">
        <f t="shared" si="779"/>
        <v>0</v>
      </c>
      <c r="HO240" s="82">
        <f t="shared" si="780"/>
        <v>5.7580440066110017E-2</v>
      </c>
      <c r="HP240" s="82">
        <f t="shared" si="781"/>
        <v>0.16512894694265132</v>
      </c>
      <c r="HQ240" s="82">
        <f t="shared" si="782"/>
        <v>0.15166356562432814</v>
      </c>
      <c r="HR240" s="82">
        <f t="shared" si="783"/>
        <v>0.57310979104572357</v>
      </c>
      <c r="HS240" s="82">
        <f t="shared" si="784"/>
        <v>0.10245920236607101</v>
      </c>
      <c r="HT240" s="82">
        <f t="shared" si="785"/>
        <v>3.1717486507127766E-2</v>
      </c>
      <c r="HU240" s="82">
        <f t="shared" si="786"/>
        <v>5.6703766352469475E-3</v>
      </c>
      <c r="HV240" s="82">
        <f t="shared" si="787"/>
        <v>2.5034792798508128E-2</v>
      </c>
      <c r="HW240" s="82"/>
      <c r="HX240" s="186">
        <f t="shared" si="788"/>
        <v>-8.7966053767777048E-7</v>
      </c>
      <c r="HY240" s="186">
        <f t="shared" si="789"/>
        <v>1.7683615846511117E-12</v>
      </c>
      <c r="HZ240" s="186">
        <f t="shared" si="790"/>
        <v>2.6494386841846771E-5</v>
      </c>
      <c r="IA240" s="186">
        <f t="shared" si="791"/>
        <v>7.3479240875669556E-9</v>
      </c>
      <c r="IB240" s="82">
        <f t="shared" si="792"/>
        <v>2.4078738911295812</v>
      </c>
      <c r="IC240" s="82" t="e">
        <f t="shared" ca="1" si="793"/>
        <v>#REF!</v>
      </c>
      <c r="ID240" s="82" t="e">
        <f ca="1">ID$8+ID$9*IE240+ID$10*#REF!+ID$11*EW240/(EW240+EU240)</f>
        <v>#REF!</v>
      </c>
      <c r="IE240" s="82" t="e">
        <f t="shared" ca="1" si="794"/>
        <v>#REF!</v>
      </c>
      <c r="IF240" s="82" t="e">
        <f ca="1">IF$8+IF$9*IE240+IF$10*#REF!+IF$11*(EW240/(EW240+EU240))</f>
        <v>#REF!</v>
      </c>
      <c r="IG240" s="82" t="e">
        <f t="shared" ca="1" si="795"/>
        <v>#REF!</v>
      </c>
      <c r="IH240" s="184">
        <f t="shared" si="796"/>
        <v>3.0020024178478343E-2</v>
      </c>
      <c r="II240" s="187">
        <f t="shared" si="797"/>
        <v>-25</v>
      </c>
      <c r="IJ240" s="187"/>
      <c r="IK240" s="82">
        <f t="shared" si="798"/>
        <v>2.0675613434174158</v>
      </c>
      <c r="IL240" s="187">
        <f t="shared" si="799"/>
        <v>2043.2419189185055</v>
      </c>
      <c r="IM240" s="186">
        <f t="shared" si="800"/>
        <v>1.147182483030613E-5</v>
      </c>
    </row>
    <row r="241" spans="1:247" ht="14" x14ac:dyDescent="0.2">
      <c r="A241" s="190" t="s">
        <v>234</v>
      </c>
      <c r="F241" s="195">
        <v>50.3</v>
      </c>
      <c r="G241" s="195">
        <v>1.46</v>
      </c>
      <c r="H241" s="195">
        <v>16.5</v>
      </c>
      <c r="I241" s="195">
        <v>10.84</v>
      </c>
      <c r="J241" s="195">
        <v>0.14000000000000001</v>
      </c>
      <c r="K241" s="195">
        <v>4.5199999999999996</v>
      </c>
      <c r="L241" s="195">
        <v>9.8000000000000007</v>
      </c>
      <c r="M241" s="195">
        <v>3.5</v>
      </c>
      <c r="N241" s="195">
        <v>2.02</v>
      </c>
      <c r="O241" s="199">
        <v>0.31</v>
      </c>
      <c r="P241" s="199">
        <v>0.41</v>
      </c>
      <c r="Q241" s="196">
        <v>1.5</v>
      </c>
      <c r="R241" s="176">
        <f t="shared" ca="1" si="606"/>
        <v>8.1014985826281158</v>
      </c>
      <c r="T241" s="4">
        <v>45.302100000000003</v>
      </c>
      <c r="U241" s="4">
        <v>1.8516999999999999</v>
      </c>
      <c r="V241" s="4">
        <v>6.9412000000000003</v>
      </c>
      <c r="W241" s="4">
        <v>7.6586999999999996</v>
      </c>
      <c r="X241" s="4">
        <v>0.1358</v>
      </c>
      <c r="Y241" s="4">
        <v>12.964399999999999</v>
      </c>
      <c r="Z241" s="4">
        <v>22.814800000000002</v>
      </c>
      <c r="AA241" s="4">
        <v>0.32319999999999999</v>
      </c>
      <c r="AB241" s="4">
        <v>4.8999999999999998E-3</v>
      </c>
      <c r="AC241" s="4">
        <v>7.0000000000000001E-3</v>
      </c>
      <c r="AE241" s="177">
        <f t="shared" ca="1" si="607"/>
        <v>1369.8577515711756</v>
      </c>
      <c r="AF241" s="178">
        <f t="shared" ca="1" si="608"/>
        <v>1096.7077515711758</v>
      </c>
      <c r="AG241" s="178">
        <f t="shared" ca="1" si="609"/>
        <v>4.0237209626857471</v>
      </c>
      <c r="AH241" s="175"/>
      <c r="AI241" s="179">
        <f t="shared" ca="1" si="610"/>
        <v>1417.6938661015968</v>
      </c>
      <c r="AJ241" s="179">
        <f t="shared" ca="1" si="611"/>
        <v>3.9322927987218037</v>
      </c>
      <c r="AK241" s="179"/>
      <c r="AL241" s="179">
        <f t="shared" si="612"/>
        <v>1400.3465007453183</v>
      </c>
      <c r="AM241" s="179">
        <f t="shared" si="613"/>
        <v>2.9773190812130648</v>
      </c>
      <c r="AN241" s="180"/>
      <c r="AO241" s="179">
        <f t="shared" ca="1" si="614"/>
        <v>1357.9681982645986</v>
      </c>
      <c r="AP241" s="179">
        <f t="shared" ca="1" si="615"/>
        <v>1084.8181982645988</v>
      </c>
      <c r="AQ241" s="179">
        <f t="shared" ca="1" si="616"/>
        <v>1.6565114186471241</v>
      </c>
      <c r="AR241" s="179"/>
      <c r="AS241" s="179">
        <f t="shared" ca="1" si="617"/>
        <v>1392.2045864989473</v>
      </c>
      <c r="AT241" s="179">
        <f t="shared" ca="1" si="618"/>
        <v>1119.0545864989472</v>
      </c>
      <c r="AU241" s="181">
        <f t="shared" ca="1" si="619"/>
        <v>2.9610516219878562</v>
      </c>
      <c r="AV241" s="80"/>
      <c r="AW241" s="181">
        <f t="shared" si="620"/>
        <v>1407.6135119573973</v>
      </c>
      <c r="AX241" s="181">
        <f t="shared" si="621"/>
        <v>1134.4635119573973</v>
      </c>
      <c r="AY241" s="181">
        <f t="shared" ca="1" si="622"/>
        <v>1417.6938661015968</v>
      </c>
      <c r="AZ241" s="181">
        <f t="shared" ca="1" si="623"/>
        <v>1144.5438661015969</v>
      </c>
      <c r="BA241" s="181">
        <f t="shared" ca="1" si="624"/>
        <v>3.9322927987218037</v>
      </c>
      <c r="BB241" s="181"/>
      <c r="BC241" s="181">
        <f t="shared" si="625"/>
        <v>1400.3465007453183</v>
      </c>
      <c r="BD241" s="181">
        <f t="shared" si="626"/>
        <v>2.9773190812130648</v>
      </c>
      <c r="BE241" s="181">
        <f t="shared" si="627"/>
        <v>1127.1965007453182</v>
      </c>
      <c r="BF241" s="181"/>
      <c r="BG241" s="181">
        <f t="shared" ca="1" si="628"/>
        <v>4.4211991994955753</v>
      </c>
      <c r="BH241" s="181">
        <f t="shared" ca="1" si="629"/>
        <v>7.3111029481828957</v>
      </c>
      <c r="BI241" s="181">
        <f t="shared" ca="1" si="630"/>
        <v>1095.5076771526442</v>
      </c>
      <c r="BJ241" s="181">
        <f t="shared" ca="1" si="631"/>
        <v>1127.4792378300676</v>
      </c>
      <c r="BK241" s="181">
        <f t="shared" ca="1" si="632"/>
        <v>1127.4792378300676</v>
      </c>
      <c r="BL241" s="181"/>
      <c r="BM241" s="181">
        <f t="shared" si="633"/>
        <v>1149.1703182761585</v>
      </c>
      <c r="BN241" s="180"/>
      <c r="BO241" s="182">
        <f t="shared" ca="1" si="634"/>
        <v>0.88822183532320353</v>
      </c>
      <c r="BP241" s="182">
        <f t="shared" ca="1" si="635"/>
        <v>0.77095676259846402</v>
      </c>
      <c r="BQ241" s="182">
        <f t="shared" ca="1" si="636"/>
        <v>9.7764561478443618E-2</v>
      </c>
      <c r="BR241" s="182">
        <f t="shared" ca="1" si="637"/>
        <v>1.1345479815365683E-2</v>
      </c>
      <c r="BS241" s="182">
        <f t="shared" ca="1" si="638"/>
        <v>1.6097956008230937E-2</v>
      </c>
      <c r="BT241" s="182">
        <f t="shared" ca="1" si="639"/>
        <v>5.2515630451580753E-2</v>
      </c>
      <c r="BU241" s="182">
        <f t="shared" si="640"/>
        <v>8.6940973246937558E-2</v>
      </c>
      <c r="BV241" s="181">
        <f t="shared" ca="1" si="641"/>
        <v>1.0356213635990226</v>
      </c>
      <c r="BW241" s="180"/>
      <c r="BX241" s="182">
        <f t="shared" si="642"/>
        <v>0.7934036185778589</v>
      </c>
      <c r="BY241" s="182">
        <f t="shared" si="643"/>
        <v>9.7260601587114637E-2</v>
      </c>
      <c r="BZ241" s="182">
        <f t="shared" si="644"/>
        <v>2.9320950717335932E-2</v>
      </c>
      <c r="CA241" s="182">
        <f t="shared" si="645"/>
        <v>2.4058772681798894E-2</v>
      </c>
      <c r="CB241" s="182">
        <f t="shared" si="646"/>
        <v>0.11569189416138673</v>
      </c>
      <c r="CC241" s="182">
        <f t="shared" si="647"/>
        <v>1.0623694665177774E-4</v>
      </c>
      <c r="CD241" s="182">
        <f t="shared" si="648"/>
        <v>1.0598420746721469</v>
      </c>
      <c r="CE241" s="182">
        <f t="shared" si="649"/>
        <v>0.24632687002875081</v>
      </c>
      <c r="CF241" s="180"/>
      <c r="CG241" s="181">
        <f t="shared" ca="1" si="650"/>
        <v>3.0984214666054868</v>
      </c>
      <c r="CH241" s="181">
        <f t="shared" ca="1" si="651"/>
        <v>1.0978458745593827</v>
      </c>
      <c r="CI241" s="181">
        <f t="shared" ca="1" si="652"/>
        <v>10.517219657319959</v>
      </c>
      <c r="CJ241" s="181">
        <f t="shared" ca="1" si="653"/>
        <v>1082.7834469136296</v>
      </c>
      <c r="CK241" s="183">
        <f t="shared" ca="1" si="654"/>
        <v>0.2672601957453708</v>
      </c>
      <c r="CL241" s="79"/>
      <c r="CM241" s="181">
        <f t="shared" si="655"/>
        <v>0.32970239914263799</v>
      </c>
      <c r="CN241" s="181">
        <f t="shared" si="656"/>
        <v>-0.17983735212919466</v>
      </c>
      <c r="CO241" s="181">
        <f t="shared" ca="1" si="657"/>
        <v>596.31434364285678</v>
      </c>
      <c r="CP241" s="184"/>
      <c r="CQ241" s="80">
        <f t="shared" si="658"/>
        <v>0.83715712756909877</v>
      </c>
      <c r="CR241" s="80">
        <f t="shared" si="659"/>
        <v>1.8277690701412639E-2</v>
      </c>
      <c r="CS241" s="80">
        <f t="shared" si="660"/>
        <v>0.32365316150292761</v>
      </c>
      <c r="CT241" s="80">
        <f t="shared" si="661"/>
        <v>0.150877427400677</v>
      </c>
      <c r="CU241" s="80">
        <f t="shared" si="662"/>
        <v>1.9735682819383262E-3</v>
      </c>
      <c r="CV241" s="80">
        <f t="shared" si="663"/>
        <v>0.11214656464306626</v>
      </c>
      <c r="CW241" s="80">
        <f t="shared" si="664"/>
        <v>0.17475845884438296</v>
      </c>
      <c r="CX241" s="80">
        <f t="shared" si="665"/>
        <v>0.11294166240446345</v>
      </c>
      <c r="CY241" s="80">
        <f t="shared" si="666"/>
        <v>4.2889294662193725E-2</v>
      </c>
      <c r="CZ241" s="80">
        <f t="shared" si="667"/>
        <v>4.0789956723171726E-3</v>
      </c>
      <c r="DA241" s="80">
        <f t="shared" si="668"/>
        <v>5.7772110161550538E-3</v>
      </c>
      <c r="DB241" s="80">
        <f t="shared" si="669"/>
        <v>1.7845311626986329</v>
      </c>
      <c r="DC241" s="80"/>
      <c r="DD241" s="80">
        <f t="shared" si="670"/>
        <v>0.46911880558203273</v>
      </c>
      <c r="DE241" s="80">
        <f t="shared" si="671"/>
        <v>1.024229281251242E-2</v>
      </c>
      <c r="DF241" s="80">
        <f t="shared" si="672"/>
        <v>0.18136593423983</v>
      </c>
      <c r="DG241" s="80">
        <f t="shared" si="673"/>
        <v>8.4547376114471814E-2</v>
      </c>
      <c r="DH241" s="80">
        <f t="shared" si="674"/>
        <v>1.1059309712214969E-3</v>
      </c>
      <c r="DI241" s="80">
        <f t="shared" si="675"/>
        <v>6.2843713232485193E-2</v>
      </c>
      <c r="DJ241" s="80">
        <f t="shared" si="676"/>
        <v>9.7929620113838114E-2</v>
      </c>
      <c r="DK241" s="80">
        <f t="shared" si="677"/>
        <v>6.3289263177488564E-2</v>
      </c>
      <c r="DL241" s="80">
        <f t="shared" si="678"/>
        <v>2.4033928663557198E-2</v>
      </c>
      <c r="DM241" s="80">
        <f t="shared" si="679"/>
        <v>2.2857519989445112E-3</v>
      </c>
      <c r="DN241" s="80">
        <f t="shared" si="680"/>
        <v>3.2373830936180152E-3</v>
      </c>
      <c r="DO241" s="80">
        <f t="shared" si="681"/>
        <v>1</v>
      </c>
      <c r="DP241" s="80">
        <f t="shared" si="682"/>
        <v>42.637389757363003</v>
      </c>
      <c r="DQ241" s="80">
        <f t="shared" si="683"/>
        <v>0.75397566419181061</v>
      </c>
      <c r="DR241" s="80">
        <f t="shared" si="684"/>
        <v>2.3181369775209442E-2</v>
      </c>
      <c r="DS241" s="80">
        <f t="shared" si="685"/>
        <v>6.8077009837094582E-2</v>
      </c>
      <c r="DT241" s="80">
        <f t="shared" si="686"/>
        <v>0.10659824291822553</v>
      </c>
      <c r="DU241" s="80">
        <f t="shared" si="687"/>
        <v>1.9143612334801762E-3</v>
      </c>
      <c r="DV241" s="80">
        <f t="shared" si="688"/>
        <v>0.32166215103065671</v>
      </c>
      <c r="DW241" s="80">
        <f t="shared" si="689"/>
        <v>0.40684482518804371</v>
      </c>
      <c r="DX241" s="80">
        <f t="shared" si="690"/>
        <v>5.2146778984460832E-3</v>
      </c>
      <c r="DY241" s="80">
        <f t="shared" si="691"/>
        <v>5.2019194020977539E-5</v>
      </c>
      <c r="DZ241" s="80">
        <f t="shared" si="692"/>
        <v>4.6053176945516461E-5</v>
      </c>
      <c r="EA241" s="80">
        <f t="shared" si="693"/>
        <v>1.6875663744439333</v>
      </c>
      <c r="EB241" s="80"/>
      <c r="EC241" s="80">
        <f t="shared" si="694"/>
        <v>1.5079513283836212</v>
      </c>
      <c r="ED241" s="80">
        <f t="shared" si="695"/>
        <v>4.6362739550418884E-2</v>
      </c>
      <c r="EE241" s="80">
        <f t="shared" si="696"/>
        <v>0.20423102951128375</v>
      </c>
      <c r="EF241" s="80">
        <f t="shared" si="697"/>
        <v>0.10659824291822553</v>
      </c>
      <c r="EG241" s="80">
        <f t="shared" si="698"/>
        <v>1.9143612334801762E-3</v>
      </c>
      <c r="EH241" s="80">
        <f t="shared" si="699"/>
        <v>0.32166215103065671</v>
      </c>
      <c r="EI241" s="80">
        <f t="shared" si="700"/>
        <v>0.40684482518804371</v>
      </c>
      <c r="EJ241" s="80">
        <f t="shared" si="701"/>
        <v>5.2146778984460832E-3</v>
      </c>
      <c r="EK241" s="80">
        <f t="shared" si="702"/>
        <v>5.2019194020977539E-5</v>
      </c>
      <c r="EL241" s="80">
        <f t="shared" si="703"/>
        <v>1.3815953083654939E-4</v>
      </c>
      <c r="EM241" s="80">
        <f t="shared" si="704"/>
        <v>2.6009695344390331</v>
      </c>
      <c r="EN241" s="80">
        <f t="shared" si="705"/>
        <v>2.3068320949380348</v>
      </c>
      <c r="EO241" s="80"/>
      <c r="EP241" s="80">
        <f t="shared" si="706"/>
        <v>1.7392952609598906</v>
      </c>
      <c r="EQ241" s="80">
        <f t="shared" si="707"/>
        <v>5.3475527802079634E-2</v>
      </c>
      <c r="ER241" s="80">
        <f t="shared" si="708"/>
        <v>0.26070473904010938</v>
      </c>
      <c r="ES241" s="80">
        <f t="shared" si="709"/>
        <v>5.3379723399134826E-2</v>
      </c>
      <c r="ET241" s="80">
        <f t="shared" si="710"/>
        <v>0.31408446243924421</v>
      </c>
      <c r="EU241" s="80">
        <f t="shared" si="711"/>
        <v>0.24590424802776373</v>
      </c>
      <c r="EV241" s="80">
        <f t="shared" si="712"/>
        <v>4.4161099346972351E-3</v>
      </c>
      <c r="EW241" s="80">
        <f t="shared" si="713"/>
        <v>0.74202057372432439</v>
      </c>
      <c r="EX241" s="80">
        <f t="shared" si="714"/>
        <v>0.93852270040323338</v>
      </c>
      <c r="EY241" s="80">
        <f t="shared" si="715"/>
        <v>2.4058772681798894E-2</v>
      </c>
      <c r="EZ241" s="80">
        <f t="shared" si="716"/>
        <v>2.3999909264079943E-4</v>
      </c>
      <c r="FA241" s="80">
        <f t="shared" si="717"/>
        <v>2.1247389330355547E-4</v>
      </c>
      <c r="FB241" s="80">
        <f t="shared" si="718"/>
        <v>4.0622301289589764</v>
      </c>
      <c r="FC241" s="80">
        <f t="shared" si="719"/>
        <v>0.12422025882531063</v>
      </c>
      <c r="FD241" s="80">
        <f t="shared" si="720"/>
        <v>0.18383043889714124</v>
      </c>
      <c r="FE241" s="80">
        <f t="shared" si="721"/>
        <v>2.4058772681798894E-2</v>
      </c>
      <c r="FF241" s="80">
        <f t="shared" si="722"/>
        <v>2.9320950717335932E-2</v>
      </c>
      <c r="FG241" s="80">
        <f t="shared" si="723"/>
        <v>0.11569189416138673</v>
      </c>
      <c r="FH241" s="80">
        <f t="shared" si="724"/>
        <v>1.0623694665177774E-4</v>
      </c>
      <c r="FI241" s="184">
        <f t="shared" si="725"/>
        <v>0.7934036185778589</v>
      </c>
      <c r="FJ241" s="80">
        <f t="shared" si="726"/>
        <v>9.7260601587114637E-2</v>
      </c>
      <c r="FK241" s="80">
        <f t="shared" si="727"/>
        <v>1.0598420746721469</v>
      </c>
      <c r="FL241" s="80">
        <f t="shared" si="728"/>
        <v>0.7934036185778589</v>
      </c>
      <c r="FM241" s="80">
        <f t="shared" si="729"/>
        <v>2.2538210059606443</v>
      </c>
      <c r="FN241" s="80">
        <f t="shared" si="730"/>
        <v>-3.2667262092575928</v>
      </c>
      <c r="FO241" s="80">
        <f t="shared" si="731"/>
        <v>-3.2667262092575933</v>
      </c>
      <c r="FP241" s="80">
        <f t="shared" si="732"/>
        <v>0.42637389757363003</v>
      </c>
      <c r="FQ241" s="185">
        <f t="shared" ca="1" si="733"/>
        <v>1417.6938661015968</v>
      </c>
      <c r="FR241" s="185">
        <f t="shared" ca="1" si="734"/>
        <v>3.9322927987218037</v>
      </c>
      <c r="FS241" s="80">
        <f t="shared" ca="1" si="735"/>
        <v>0.14176938661015967</v>
      </c>
      <c r="FT241" s="184">
        <f t="shared" ca="1" si="736"/>
        <v>-0.71558421728898358</v>
      </c>
      <c r="FU241" s="184">
        <f t="shared" ca="1" si="737"/>
        <v>5.6706207467314584</v>
      </c>
      <c r="FV241" s="80">
        <f t="shared" si="738"/>
        <v>173.58559308531409</v>
      </c>
      <c r="FW241" s="80">
        <f t="shared" si="739"/>
        <v>3.0884282845138864E-2</v>
      </c>
      <c r="FX241" s="184">
        <f t="shared" si="740"/>
        <v>75.109012081339159</v>
      </c>
      <c r="FY241" s="184">
        <f t="shared" si="741"/>
        <v>312.92845407892713</v>
      </c>
      <c r="FZ241" s="184">
        <f t="shared" si="742"/>
        <v>1.6611494615586205E-3</v>
      </c>
      <c r="GA241" s="184">
        <f t="shared" si="743"/>
        <v>0.24632687002875081</v>
      </c>
      <c r="GB241" s="80">
        <f t="shared" si="744"/>
        <v>0.96699758301972949</v>
      </c>
      <c r="GC241" s="80">
        <f t="shared" si="745"/>
        <v>0.23128798391982863</v>
      </c>
      <c r="GD241" s="80">
        <f t="shared" si="746"/>
        <v>0.13574309889434782</v>
      </c>
      <c r="GE241" s="80">
        <f t="shared" si="747"/>
        <v>0.89314474879878558</v>
      </c>
      <c r="GF241" s="80">
        <f t="shared" si="748"/>
        <v>-2.944018587200814E-2</v>
      </c>
      <c r="GG241" s="80">
        <f t="shared" si="749"/>
        <v>0.1216839892024531</v>
      </c>
      <c r="GH241" s="80">
        <f t="shared" si="750"/>
        <v>0.86425690110565223</v>
      </c>
      <c r="GI241" s="80">
        <f t="shared" si="751"/>
        <v>0.25093072795151994</v>
      </c>
      <c r="GJ241" s="80">
        <f t="shared" si="752"/>
        <v>-4.0158657514820914E-3</v>
      </c>
      <c r="GK241" s="80">
        <f t="shared" si="753"/>
        <v>1.1358986698260302E-2</v>
      </c>
      <c r="GL241" s="80">
        <f t="shared" si="754"/>
        <v>1.1358986698260302E-2</v>
      </c>
      <c r="GM241" s="80">
        <f t="shared" si="755"/>
        <v>0.1103250025041928</v>
      </c>
      <c r="GN241" s="80">
        <f t="shared" si="756"/>
        <v>2.1643430282010209E-2</v>
      </c>
      <c r="GO241" s="80">
        <f t="shared" si="757"/>
        <v>0.72037714344231418</v>
      </c>
      <c r="GP241" s="80">
        <f t="shared" si="758"/>
        <v>0.93852270040323338</v>
      </c>
      <c r="GQ241" s="80">
        <f t="shared" si="759"/>
        <v>2.4058772681798894E-2</v>
      </c>
      <c r="GR241" s="80">
        <f t="shared" si="760"/>
        <v>441.24101571004246</v>
      </c>
      <c r="GS241" s="80">
        <f t="shared" si="761"/>
        <v>11.686854793891836</v>
      </c>
      <c r="GT241" s="80">
        <f t="shared" si="762"/>
        <v>2.4087437714545796</v>
      </c>
      <c r="GU241" s="80">
        <f t="shared" si="763"/>
        <v>9.9059587601069583E-6</v>
      </c>
      <c r="GV241" s="80">
        <f t="shared" si="764"/>
        <v>2043.0331107218135</v>
      </c>
      <c r="GW241" s="80">
        <f t="shared" si="765"/>
        <v>-8.6794884222356188E-3</v>
      </c>
      <c r="GX241" s="184">
        <f t="shared" ca="1" si="766"/>
        <v>23.491844657319966</v>
      </c>
      <c r="GY241" s="81" t="e">
        <f>#REF!</f>
        <v>#REF!</v>
      </c>
      <c r="GZ241" s="81" t="e">
        <f>#REF!</f>
        <v>#REF!</v>
      </c>
      <c r="HA241" s="81">
        <f t="shared" si="767"/>
        <v>5.52</v>
      </c>
      <c r="HB241" s="81">
        <f t="shared" si="768"/>
        <v>4.8858476199999856</v>
      </c>
      <c r="HC241" s="81" t="e">
        <f t="shared" si="769"/>
        <v>#REF!</v>
      </c>
      <c r="HD241" s="80">
        <f t="shared" si="770"/>
        <v>441.24101571004246</v>
      </c>
      <c r="HE241" s="80">
        <f t="shared" si="771"/>
        <v>11.686854793891836</v>
      </c>
      <c r="HF241" s="81">
        <f t="shared" si="772"/>
        <v>-2.4499193464578184E-2</v>
      </c>
      <c r="HG241" s="81"/>
      <c r="HH241" s="82">
        <f t="shared" si="773"/>
        <v>0.12610009913715034</v>
      </c>
      <c r="HI241" s="82">
        <f t="shared" si="774"/>
        <v>0.74202057372432439</v>
      </c>
      <c r="HJ241" s="82">
        <f t="shared" si="775"/>
        <v>2.4058772681798894E-2</v>
      </c>
      <c r="HK241" s="82">
        <f t="shared" si="776"/>
        <v>0</v>
      </c>
      <c r="HL241" s="82">
        <f t="shared" si="777"/>
        <v>0.10016148614351172</v>
      </c>
      <c r="HM241" s="82">
        <f t="shared" si="778"/>
        <v>0</v>
      </c>
      <c r="HN241" s="82">
        <f t="shared" si="779"/>
        <v>0</v>
      </c>
      <c r="HO241" s="82">
        <f t="shared" si="780"/>
        <v>5.3379723399134826E-2</v>
      </c>
      <c r="HP241" s="82">
        <f t="shared" si="781"/>
        <v>0.16054325289659765</v>
      </c>
      <c r="HQ241" s="82">
        <f t="shared" si="782"/>
        <v>0.14525641777600201</v>
      </c>
      <c r="HR241" s="82">
        <f t="shared" si="783"/>
        <v>0.57936055239128403</v>
      </c>
      <c r="HS241" s="82">
        <f t="shared" si="784"/>
        <v>9.8457408971839924E-2</v>
      </c>
      <c r="HT241" s="82">
        <f t="shared" si="785"/>
        <v>3.1983245736844627E-2</v>
      </c>
      <c r="HU241" s="82">
        <f t="shared" si="786"/>
        <v>5.4352811781231327E-3</v>
      </c>
      <c r="HV241" s="82">
        <f t="shared" si="787"/>
        <v>2.4058772681798894E-2</v>
      </c>
      <c r="HW241" s="82"/>
      <c r="HX241" s="186">
        <f t="shared" si="788"/>
        <v>-8.7915842194734275E-7</v>
      </c>
      <c r="HY241" s="186">
        <f t="shared" si="789"/>
        <v>1.7682336162785898E-12</v>
      </c>
      <c r="HZ241" s="186">
        <f t="shared" si="790"/>
        <v>2.649093284618E-5</v>
      </c>
      <c r="IA241" s="186">
        <f t="shared" si="791"/>
        <v>7.3571800031377678E-9</v>
      </c>
      <c r="IB241" s="82">
        <f t="shared" si="792"/>
        <v>2.4087437714545796</v>
      </c>
      <c r="IC241" s="82" t="e">
        <f t="shared" ca="1" si="793"/>
        <v>#REF!</v>
      </c>
      <c r="ID241" s="82" t="e">
        <f ca="1">ID$8+ID$9*IE241+ID$10*#REF!+ID$11*EW241/(EW241+EU241)</f>
        <v>#REF!</v>
      </c>
      <c r="IE241" s="82" t="e">
        <f t="shared" ca="1" si="794"/>
        <v>#REF!</v>
      </c>
      <c r="IF241" s="82" t="e">
        <f ca="1">IF$8+IF$9*IE241+IF$10*#REF!+IF$11*(EW241/(EW241+EU241))</f>
        <v>#REF!</v>
      </c>
      <c r="IG241" s="82" t="e">
        <f t="shared" ca="1" si="795"/>
        <v>#REF!</v>
      </c>
      <c r="IH241" s="184">
        <f t="shared" si="796"/>
        <v>3.0884282845138864E-2</v>
      </c>
      <c r="II241" s="187">
        <f t="shared" si="797"/>
        <v>-25</v>
      </c>
      <c r="IJ241" s="187"/>
      <c r="IK241" s="82">
        <f t="shared" si="798"/>
        <v>2.0678807370058818</v>
      </c>
      <c r="IL241" s="187">
        <f t="shared" si="799"/>
        <v>2043.0331107218135</v>
      </c>
      <c r="IM241" s="186">
        <f t="shared" si="800"/>
        <v>1.1467054986524054E-5</v>
      </c>
    </row>
    <row r="242" spans="1:247" ht="14" x14ac:dyDescent="0.2">
      <c r="A242" s="191">
        <v>2006</v>
      </c>
      <c r="F242" s="200">
        <v>47.906677211456923</v>
      </c>
      <c r="G242" s="200">
        <v>1.8194982433377447</v>
      </c>
      <c r="H242" s="200">
        <v>18.052675308200193</v>
      </c>
      <c r="I242" s="200">
        <v>9.556302548985764</v>
      </c>
      <c r="J242" s="200">
        <v>0.19313109845484441</v>
      </c>
      <c r="K242" s="200">
        <v>5.4889891139797884</v>
      </c>
      <c r="L242" s="200">
        <v>10.876330281404396</v>
      </c>
      <c r="M242" s="200">
        <v>3.5271837454647899</v>
      </c>
      <c r="N242" s="200">
        <v>1.8906518059263715</v>
      </c>
      <c r="O242" s="201">
        <v>0.28000000000000003</v>
      </c>
      <c r="P242" s="202">
        <v>0.44725096484279758</v>
      </c>
      <c r="Q242" s="194">
        <v>1.5</v>
      </c>
      <c r="R242" s="176">
        <f t="shared" ca="1" si="606"/>
        <v>7.2358758002290191</v>
      </c>
      <c r="T242" s="4">
        <v>49.55</v>
      </c>
      <c r="U242" s="4">
        <v>1.18</v>
      </c>
      <c r="V242" s="4">
        <v>4.46</v>
      </c>
      <c r="W242" s="4">
        <v>7.7816665166921624</v>
      </c>
      <c r="X242" s="4">
        <v>0.19</v>
      </c>
      <c r="Y242" s="4">
        <v>14.28</v>
      </c>
      <c r="Z242" s="4">
        <v>22.21</v>
      </c>
      <c r="AA242" s="4">
        <v>0.25</v>
      </c>
      <c r="AB242" s="4">
        <v>0.13</v>
      </c>
      <c r="AC242" s="4">
        <v>2.1000000000000001E-2</v>
      </c>
      <c r="AE242" s="177">
        <f t="shared" ca="1" si="607"/>
        <v>1392.2466246241827</v>
      </c>
      <c r="AF242" s="178">
        <f t="shared" ca="1" si="608"/>
        <v>1119.0966246241828</v>
      </c>
      <c r="AG242" s="178">
        <f t="shared" ca="1" si="609"/>
        <v>3.9093690698371231</v>
      </c>
      <c r="AH242" s="175"/>
      <c r="AI242" s="179">
        <f t="shared" ca="1" si="610"/>
        <v>1424.6789966127492</v>
      </c>
      <c r="AJ242" s="179">
        <f t="shared" ca="1" si="611"/>
        <v>3.2735904840655161</v>
      </c>
      <c r="AK242" s="179"/>
      <c r="AL242" s="179">
        <f t="shared" si="612"/>
        <v>1404.3165591353279</v>
      </c>
      <c r="AM242" s="179">
        <f t="shared" si="613"/>
        <v>3.0519055446657992</v>
      </c>
      <c r="AN242" s="180"/>
      <c r="AO242" s="179">
        <f t="shared" ca="1" si="614"/>
        <v>1380.3943506948569</v>
      </c>
      <c r="AP242" s="179">
        <f t="shared" ca="1" si="615"/>
        <v>1107.2443506948571</v>
      </c>
      <c r="AQ242" s="179">
        <f t="shared" ca="1" si="616"/>
        <v>1.6252508964189092</v>
      </c>
      <c r="AR242" s="179"/>
      <c r="AS242" s="179">
        <f t="shared" ca="1" si="617"/>
        <v>1403.6170019526016</v>
      </c>
      <c r="AT242" s="179">
        <f t="shared" ca="1" si="618"/>
        <v>1130.4670019526015</v>
      </c>
      <c r="AU242" s="181">
        <f t="shared" ca="1" si="619"/>
        <v>2.4896320968291858</v>
      </c>
      <c r="AV242" s="80"/>
      <c r="AW242" s="181">
        <f t="shared" si="620"/>
        <v>1413.6611648852861</v>
      </c>
      <c r="AX242" s="181">
        <f t="shared" si="621"/>
        <v>1140.5111648852862</v>
      </c>
      <c r="AY242" s="181">
        <f t="shared" ca="1" si="622"/>
        <v>1424.6789966127492</v>
      </c>
      <c r="AZ242" s="181">
        <f t="shared" ca="1" si="623"/>
        <v>1151.5289966127493</v>
      </c>
      <c r="BA242" s="181">
        <f t="shared" ca="1" si="624"/>
        <v>3.2735904840655161</v>
      </c>
      <c r="BB242" s="181"/>
      <c r="BC242" s="181">
        <f t="shared" si="625"/>
        <v>1404.3165591353279</v>
      </c>
      <c r="BD242" s="181">
        <f t="shared" si="626"/>
        <v>3.0519055446657992</v>
      </c>
      <c r="BE242" s="181">
        <f t="shared" si="627"/>
        <v>1131.166559135328</v>
      </c>
      <c r="BF242" s="181"/>
      <c r="BG242" s="181">
        <f t="shared" ca="1" si="628"/>
        <v>3.0070764146633473</v>
      </c>
      <c r="BH242" s="181">
        <f t="shared" ca="1" si="629"/>
        <v>5.1744557782034235</v>
      </c>
      <c r="BI242" s="181">
        <f t="shared" ca="1" si="630"/>
        <v>1115.1459534348855</v>
      </c>
      <c r="BJ242" s="181">
        <f t="shared" ca="1" si="631"/>
        <v>1137.4100859862406</v>
      </c>
      <c r="BK242" s="181">
        <f t="shared" ca="1" si="632"/>
        <v>1137.4100859862406</v>
      </c>
      <c r="BL242" s="181"/>
      <c r="BM242" s="181">
        <f t="shared" si="633"/>
        <v>1162.0411934489757</v>
      </c>
      <c r="BN242" s="180"/>
      <c r="BO242" s="182">
        <f t="shared" ca="1" si="634"/>
        <v>0.81701511197500909</v>
      </c>
      <c r="BP242" s="182">
        <f t="shared" ca="1" si="635"/>
        <v>0.78340722779049332</v>
      </c>
      <c r="BQ242" s="182">
        <f t="shared" ca="1" si="636"/>
        <v>7.6297816091753359E-2</v>
      </c>
      <c r="BR242" s="182">
        <f t="shared" ca="1" si="637"/>
        <v>1.3283507705221903E-2</v>
      </c>
      <c r="BS242" s="182">
        <f t="shared" ca="1" si="638"/>
        <v>1.6482676622345059E-2</v>
      </c>
      <c r="BT242" s="182">
        <f t="shared" ca="1" si="639"/>
        <v>7.2840304287211152E-2</v>
      </c>
      <c r="BU242" s="182">
        <f t="shared" si="640"/>
        <v>7.1782706974468161E-2</v>
      </c>
      <c r="BV242" s="181">
        <f t="shared" ca="1" si="641"/>
        <v>1.0340942394714929</v>
      </c>
      <c r="BW242" s="180"/>
      <c r="BX242" s="182">
        <f t="shared" si="642"/>
        <v>0.79829583721061159</v>
      </c>
      <c r="BY242" s="182">
        <f t="shared" si="643"/>
        <v>0.11922515118206028</v>
      </c>
      <c r="BZ242" s="182">
        <f t="shared" si="644"/>
        <v>2.6126986668986656E-2</v>
      </c>
      <c r="CA242" s="182">
        <f t="shared" si="645"/>
        <v>1.8079243523199236E-2</v>
      </c>
      <c r="CB242" s="182">
        <f t="shared" si="646"/>
        <v>6.2862462562127769E-2</v>
      </c>
      <c r="CC242" s="182">
        <f t="shared" si="647"/>
        <v>3.0962424758188294E-4</v>
      </c>
      <c r="CD242" s="182">
        <f t="shared" si="648"/>
        <v>1.0248993053945674</v>
      </c>
      <c r="CE242" s="182">
        <f t="shared" si="649"/>
        <v>0.31300183692178762</v>
      </c>
      <c r="CF242" s="180"/>
      <c r="CG242" s="181">
        <f t="shared" ca="1" si="650"/>
        <v>2.0710460148029597</v>
      </c>
      <c r="CH242" s="181">
        <f t="shared" ca="1" si="651"/>
        <v>0.20685245094414029</v>
      </c>
      <c r="CI242" s="181">
        <f t="shared" ca="1" si="652"/>
        <v>6.149571651109861</v>
      </c>
      <c r="CJ242" s="181">
        <f t="shared" ca="1" si="653"/>
        <v>1135.5421348501845</v>
      </c>
      <c r="CK242" s="183">
        <f t="shared" ca="1" si="654"/>
        <v>0.26885378641688473</v>
      </c>
      <c r="CL242" s="79"/>
      <c r="CM242" s="181">
        <f t="shared" si="655"/>
        <v>-1.0769419266028855</v>
      </c>
      <c r="CN242" s="181">
        <f t="shared" si="656"/>
        <v>-1.4745426256191607</v>
      </c>
      <c r="CO242" s="181">
        <f t="shared" ca="1" si="657"/>
        <v>832.60396474093102</v>
      </c>
      <c r="CP242" s="184"/>
      <c r="CQ242" s="80">
        <f t="shared" si="658"/>
        <v>0.79732437943783863</v>
      </c>
      <c r="CR242" s="80">
        <f t="shared" si="659"/>
        <v>2.2778237070884198E-2</v>
      </c>
      <c r="CS242" s="80">
        <f t="shared" si="660"/>
        <v>0.35410942042938365</v>
      </c>
      <c r="CT242" s="80">
        <f t="shared" si="661"/>
        <v>0.13301017934072917</v>
      </c>
      <c r="CU242" s="80">
        <f t="shared" si="662"/>
        <v>2.7225529297599214E-3</v>
      </c>
      <c r="CV242" s="80">
        <f t="shared" si="663"/>
        <v>0.13618833462301358</v>
      </c>
      <c r="CW242" s="80">
        <f t="shared" si="664"/>
        <v>0.19395211406742105</v>
      </c>
      <c r="CX242" s="80">
        <f t="shared" si="665"/>
        <v>0.11381885594822722</v>
      </c>
      <c r="CY242" s="80">
        <f t="shared" si="666"/>
        <v>4.0142931885141016E-2</v>
      </c>
      <c r="CZ242" s="80">
        <f t="shared" si="667"/>
        <v>3.6842541556413172E-3</v>
      </c>
      <c r="DA242" s="80">
        <f t="shared" si="668"/>
        <v>6.3021053684775294E-3</v>
      </c>
      <c r="DB242" s="80">
        <f t="shared" si="669"/>
        <v>1.804033365256517</v>
      </c>
      <c r="DC242" s="80"/>
      <c r="DD242" s="80">
        <f t="shared" si="670"/>
        <v>0.4419676458281393</v>
      </c>
      <c r="DE242" s="80">
        <f t="shared" si="671"/>
        <v>1.2626283698275913E-2</v>
      </c>
      <c r="DF242" s="80">
        <f t="shared" si="672"/>
        <v>0.19628762263996849</v>
      </c>
      <c r="DG242" s="80">
        <f t="shared" si="673"/>
        <v>7.3729334447102279E-2</v>
      </c>
      <c r="DH242" s="80">
        <f t="shared" si="674"/>
        <v>1.5091477697657767E-3</v>
      </c>
      <c r="DI242" s="80">
        <f t="shared" si="675"/>
        <v>7.5491028739176805E-2</v>
      </c>
      <c r="DJ242" s="80">
        <f t="shared" si="676"/>
        <v>0.10751026993330738</v>
      </c>
      <c r="DK242" s="80">
        <f t="shared" si="677"/>
        <v>6.3091325327036402E-2</v>
      </c>
      <c r="DL242" s="80">
        <f t="shared" si="678"/>
        <v>2.2251767987358183E-2</v>
      </c>
      <c r="DM242" s="80">
        <f t="shared" si="679"/>
        <v>2.0422317162174272E-3</v>
      </c>
      <c r="DN242" s="80">
        <f t="shared" si="680"/>
        <v>3.4933419136521501E-3</v>
      </c>
      <c r="DO242" s="80">
        <f t="shared" si="681"/>
        <v>1</v>
      </c>
      <c r="DP242" s="80">
        <f t="shared" si="682"/>
        <v>50.590299559141044</v>
      </c>
      <c r="DQ242" s="80">
        <f t="shared" si="683"/>
        <v>0.82467466542840639</v>
      </c>
      <c r="DR242" s="80">
        <f t="shared" si="684"/>
        <v>1.4772380155936243E-2</v>
      </c>
      <c r="DS242" s="80">
        <f t="shared" si="685"/>
        <v>4.3742215160698698E-2</v>
      </c>
      <c r="DT242" s="80">
        <f t="shared" si="686"/>
        <v>0.10830976244727866</v>
      </c>
      <c r="DU242" s="80">
        <f t="shared" si="687"/>
        <v>2.6784140969162997E-3</v>
      </c>
      <c r="DV242" s="80">
        <f t="shared" si="688"/>
        <v>0.354303748474112</v>
      </c>
      <c r="DW242" s="80">
        <f t="shared" si="689"/>
        <v>0.39605973172793324</v>
      </c>
      <c r="DX242" s="80">
        <f t="shared" si="690"/>
        <v>4.0336308001594091E-3</v>
      </c>
      <c r="DY242" s="80">
        <f t="shared" si="691"/>
        <v>1.3801010658626694E-3</v>
      </c>
      <c r="DZ242" s="80">
        <f t="shared" si="692"/>
        <v>1.3815953083654939E-4</v>
      </c>
      <c r="EA242" s="80">
        <f t="shared" si="693"/>
        <v>1.7500928088881402</v>
      </c>
      <c r="EB242" s="80"/>
      <c r="EC242" s="80">
        <f t="shared" si="694"/>
        <v>1.6493493308568128</v>
      </c>
      <c r="ED242" s="80">
        <f t="shared" si="695"/>
        <v>2.9544760311872486E-2</v>
      </c>
      <c r="EE242" s="80">
        <f t="shared" si="696"/>
        <v>0.13122664548209609</v>
      </c>
      <c r="EF242" s="80">
        <f t="shared" si="697"/>
        <v>0.10830976244727866</v>
      </c>
      <c r="EG242" s="80">
        <f t="shared" si="698"/>
        <v>2.6784140969162997E-3</v>
      </c>
      <c r="EH242" s="80">
        <f t="shared" si="699"/>
        <v>0.354303748474112</v>
      </c>
      <c r="EI242" s="80">
        <f t="shared" si="700"/>
        <v>0.39605973172793324</v>
      </c>
      <c r="EJ242" s="80">
        <f t="shared" si="701"/>
        <v>4.0336308001594091E-3</v>
      </c>
      <c r="EK242" s="80">
        <f t="shared" si="702"/>
        <v>1.3801010658626694E-3</v>
      </c>
      <c r="EL242" s="80">
        <f t="shared" si="703"/>
        <v>4.1447859250964814E-4</v>
      </c>
      <c r="EM242" s="80">
        <f t="shared" si="704"/>
        <v>2.6773006038555529</v>
      </c>
      <c r="EN242" s="80">
        <f t="shared" si="705"/>
        <v>2.2410632528000263</v>
      </c>
      <c r="EO242" s="80"/>
      <c r="EP242" s="80">
        <f t="shared" si="706"/>
        <v>1.8481480882067578</v>
      </c>
      <c r="EQ242" s="80">
        <f t="shared" si="707"/>
        <v>3.3105838323861034E-2</v>
      </c>
      <c r="ER242" s="80">
        <f t="shared" si="708"/>
        <v>0.1518519117932422</v>
      </c>
      <c r="ES242" s="80">
        <f t="shared" si="709"/>
        <v>4.4206230192185891E-2</v>
      </c>
      <c r="ET242" s="80">
        <f t="shared" si="710"/>
        <v>0.19605814198542809</v>
      </c>
      <c r="EU242" s="80">
        <f t="shared" si="711"/>
        <v>0.24272902854009645</v>
      </c>
      <c r="EV242" s="80">
        <f t="shared" si="712"/>
        <v>6.0024954083806878E-3</v>
      </c>
      <c r="EW242" s="80">
        <f t="shared" si="713"/>
        <v>0.79401711103463579</v>
      </c>
      <c r="EX242" s="80">
        <f t="shared" si="714"/>
        <v>0.88759491068930785</v>
      </c>
      <c r="EY242" s="80">
        <f t="shared" si="715"/>
        <v>1.8079243523199236E-2</v>
      </c>
      <c r="EZ242" s="80">
        <f t="shared" si="716"/>
        <v>6.1857875677099545E-3</v>
      </c>
      <c r="FA242" s="80">
        <f t="shared" si="717"/>
        <v>6.1924849516376587E-4</v>
      </c>
      <c r="FB242" s="80">
        <f t="shared" si="718"/>
        <v>4.0325398937745396</v>
      </c>
      <c r="FC242" s="80">
        <f t="shared" si="719"/>
        <v>5.8893999981369703E-2</v>
      </c>
      <c r="FD242" s="80">
        <f t="shared" si="720"/>
        <v>9.6831955933604164E-2</v>
      </c>
      <c r="FE242" s="80">
        <f t="shared" si="721"/>
        <v>1.8079243523199236E-2</v>
      </c>
      <c r="FF242" s="80">
        <f t="shared" si="722"/>
        <v>2.6126986668986656E-2</v>
      </c>
      <c r="FG242" s="80">
        <f t="shared" si="723"/>
        <v>6.2862462562127769E-2</v>
      </c>
      <c r="FH242" s="80">
        <f t="shared" si="724"/>
        <v>3.0962424758188294E-4</v>
      </c>
      <c r="FI242" s="184">
        <f t="shared" si="725"/>
        <v>0.79829583721061159</v>
      </c>
      <c r="FJ242" s="80">
        <f t="shared" si="726"/>
        <v>0.11922515118206028</v>
      </c>
      <c r="FK242" s="80">
        <f t="shared" si="727"/>
        <v>1.0248993053945674</v>
      </c>
      <c r="FL242" s="80">
        <f t="shared" si="728"/>
        <v>0.79829583721061159</v>
      </c>
      <c r="FM242" s="80">
        <f t="shared" si="729"/>
        <v>2.0113926595770204</v>
      </c>
      <c r="FN242" s="80">
        <f t="shared" si="730"/>
        <v>-3.5288685314041093</v>
      </c>
      <c r="FO242" s="80">
        <f t="shared" si="731"/>
        <v>-3.5288685314041093</v>
      </c>
      <c r="FP242" s="80">
        <f t="shared" si="732"/>
        <v>0.50590299559141039</v>
      </c>
      <c r="FQ242" s="185">
        <f t="shared" ca="1" si="733"/>
        <v>1424.6789966127492</v>
      </c>
      <c r="FR242" s="185">
        <f t="shared" ca="1" si="734"/>
        <v>3.2735904840655161</v>
      </c>
      <c r="FS242" s="80">
        <f t="shared" ca="1" si="735"/>
        <v>0.14246789966127493</v>
      </c>
      <c r="FT242" s="184">
        <f t="shared" ca="1" si="736"/>
        <v>-1.3223282435158359</v>
      </c>
      <c r="FU242" s="184">
        <f t="shared" ca="1" si="737"/>
        <v>5.6604187479005308</v>
      </c>
      <c r="FV242" s="80">
        <f t="shared" si="738"/>
        <v>171.91095078768916</v>
      </c>
      <c r="FW242" s="80">
        <f t="shared" si="739"/>
        <v>7.8403119269516999E-2</v>
      </c>
      <c r="FX242" s="184">
        <f t="shared" si="740"/>
        <v>76.587419111137208</v>
      </c>
      <c r="FY242" s="184">
        <f t="shared" si="741"/>
        <v>313.67524236853274</v>
      </c>
      <c r="FZ242" s="184">
        <f t="shared" si="742"/>
        <v>1.6611494615586205E-3</v>
      </c>
      <c r="GA242" s="184">
        <f t="shared" si="743"/>
        <v>0.31300183692178762</v>
      </c>
      <c r="GB242" s="80">
        <f t="shared" si="744"/>
        <v>0.91167664962088779</v>
      </c>
      <c r="GC242" s="80">
        <f t="shared" si="745"/>
        <v>0.13682531699258038</v>
      </c>
      <c r="GD242" s="80">
        <f t="shared" si="746"/>
        <v>0.13062024970548647</v>
      </c>
      <c r="GE242" s="80">
        <f t="shared" si="747"/>
        <v>0.92268793148395312</v>
      </c>
      <c r="GF242" s="80">
        <f t="shared" si="748"/>
        <v>5.5164208109409474E-2</v>
      </c>
      <c r="GG242" s="80">
        <f t="shared" si="749"/>
        <v>0.18383502855872674</v>
      </c>
      <c r="GH242" s="80">
        <f t="shared" si="750"/>
        <v>0.86937975029451353</v>
      </c>
      <c r="GI242" s="80">
        <f t="shared" si="751"/>
        <v>0.36433627417026726</v>
      </c>
      <c r="GJ242" s="80">
        <f t="shared" si="752"/>
        <v>-1.6236925639346523E-2</v>
      </c>
      <c r="GK242" s="80">
        <f t="shared" si="753"/>
        <v>3.0706882031923354E-2</v>
      </c>
      <c r="GL242" s="80">
        <f t="shared" si="754"/>
        <v>3.0706882031923354E-2</v>
      </c>
      <c r="GM242" s="80">
        <f t="shared" si="755"/>
        <v>0.1531281465268034</v>
      </c>
      <c r="GN242" s="80">
        <f t="shared" si="756"/>
        <v>5.7616468347188851E-2</v>
      </c>
      <c r="GO242" s="80">
        <f t="shared" si="757"/>
        <v>0.73640064268744698</v>
      </c>
      <c r="GP242" s="80">
        <f t="shared" si="758"/>
        <v>0.88759491068930785</v>
      </c>
      <c r="GQ242" s="80">
        <f t="shared" si="759"/>
        <v>1.8079243523199236E-2</v>
      </c>
      <c r="GR242" s="80">
        <f t="shared" si="760"/>
        <v>440.6517965572483</v>
      </c>
      <c r="GS242" s="80">
        <f t="shared" si="761"/>
        <v>11.815330223142508</v>
      </c>
      <c r="GT242" s="80">
        <f t="shared" si="762"/>
        <v>2.2226393677301028</v>
      </c>
      <c r="GU242" s="80">
        <f t="shared" si="763"/>
        <v>9.1406043997900469E-6</v>
      </c>
      <c r="GV242" s="80">
        <f t="shared" si="764"/>
        <v>1865.6399713643834</v>
      </c>
      <c r="GW242" s="80">
        <f t="shared" si="765"/>
        <v>-8.0971689685107526E-3</v>
      </c>
      <c r="GX242" s="184">
        <f t="shared" ca="1" si="766"/>
        <v>19.124196651109862</v>
      </c>
      <c r="GY242" s="81" t="e">
        <f>#REF!</f>
        <v>#REF!</v>
      </c>
      <c r="GZ242" s="81" t="e">
        <f>#REF!</f>
        <v>#REF!</v>
      </c>
      <c r="HA242" s="81">
        <f t="shared" si="767"/>
        <v>5.4178355513911614</v>
      </c>
      <c r="HB242" s="81">
        <f t="shared" si="768"/>
        <v>3.9788742711806009</v>
      </c>
      <c r="HC242" s="81" t="e">
        <f t="shared" si="769"/>
        <v>#REF!</v>
      </c>
      <c r="HD242" s="80">
        <f t="shared" si="770"/>
        <v>440.6517965572483</v>
      </c>
      <c r="HE242" s="80">
        <f t="shared" si="771"/>
        <v>11.815330223142508</v>
      </c>
      <c r="HF242" s="81">
        <f t="shared" si="772"/>
        <v>-1.308791549800759</v>
      </c>
      <c r="HG242" s="81"/>
      <c r="HH242" s="82">
        <f t="shared" si="773"/>
        <v>0.18983752396710743</v>
      </c>
      <c r="HI242" s="82">
        <f t="shared" si="774"/>
        <v>0.79401711103463579</v>
      </c>
      <c r="HJ242" s="82">
        <f t="shared" si="775"/>
        <v>1.8079243523199236E-2</v>
      </c>
      <c r="HK242" s="82">
        <f t="shared" si="776"/>
        <v>0</v>
      </c>
      <c r="HL242" s="82">
        <f t="shared" si="777"/>
        <v>4.0814756458170467E-2</v>
      </c>
      <c r="HM242" s="82">
        <f t="shared" si="778"/>
        <v>0</v>
      </c>
      <c r="HN242" s="82">
        <f t="shared" si="779"/>
        <v>0</v>
      </c>
      <c r="HO242" s="82">
        <f t="shared" si="780"/>
        <v>4.4206230192185891E-2</v>
      </c>
      <c r="HP242" s="82">
        <f t="shared" si="781"/>
        <v>0.11103715533507172</v>
      </c>
      <c r="HQ242" s="82">
        <f t="shared" si="782"/>
        <v>0.19295281763527097</v>
      </c>
      <c r="HR242" s="82">
        <f t="shared" si="783"/>
        <v>0.59377931420364571</v>
      </c>
      <c r="HS242" s="82">
        <f t="shared" si="784"/>
        <v>0.14196368469241993</v>
      </c>
      <c r="HT242" s="82">
        <f t="shared" si="785"/>
        <v>7.6125408066966105E-2</v>
      </c>
      <c r="HU242" s="82">
        <f t="shared" si="786"/>
        <v>1.8200437720526815E-2</v>
      </c>
      <c r="HV242" s="82">
        <f t="shared" si="787"/>
        <v>1.8079243523199236E-2</v>
      </c>
      <c r="HW242" s="82"/>
      <c r="HX242" s="186">
        <f t="shared" si="788"/>
        <v>-8.7925712503424004E-7</v>
      </c>
      <c r="HY242" s="186">
        <f t="shared" si="789"/>
        <v>1.630803065657784E-12</v>
      </c>
      <c r="HZ242" s="186">
        <f t="shared" si="790"/>
        <v>2.7145082598970227E-5</v>
      </c>
      <c r="IA242" s="186">
        <f t="shared" si="791"/>
        <v>7.6758328478830521E-9</v>
      </c>
      <c r="IB242" s="82">
        <f t="shared" si="792"/>
        <v>2.2226393677301028</v>
      </c>
      <c r="IC242" s="82" t="e">
        <f t="shared" ca="1" si="793"/>
        <v>#REF!</v>
      </c>
      <c r="ID242" s="82" t="e">
        <f ca="1">ID$8+ID$9*IE242+ID$10*#REF!+ID$11*EW242/(EW242+EU242)</f>
        <v>#REF!</v>
      </c>
      <c r="IE242" s="82" t="e">
        <f t="shared" ca="1" si="794"/>
        <v>#REF!</v>
      </c>
      <c r="IF242" s="82" t="e">
        <f ca="1">IF$8+IF$9*IE242+IF$10*#REF!+IF$11*(EW242/(EW242+EU242))</f>
        <v>#REF!</v>
      </c>
      <c r="IG242" s="82" t="e">
        <f t="shared" ca="1" si="795"/>
        <v>#REF!</v>
      </c>
      <c r="IH242" s="184">
        <f t="shared" si="796"/>
        <v>7.8403119269516999E-2</v>
      </c>
      <c r="II242" s="187">
        <f t="shared" si="797"/>
        <v>-25</v>
      </c>
      <c r="IJ242" s="187"/>
      <c r="IK242" s="82">
        <f t="shared" si="798"/>
        <v>2.0750766457982119</v>
      </c>
      <c r="IL242" s="187">
        <f t="shared" si="799"/>
        <v>1865.6399713643834</v>
      </c>
      <c r="IM242" s="186">
        <f t="shared" si="800"/>
        <v>1.2487527466946603E-5</v>
      </c>
    </row>
    <row r="243" spans="1:247" ht="14" x14ac:dyDescent="0.2">
      <c r="A243" s="191">
        <v>2006</v>
      </c>
      <c r="F243" s="200">
        <v>47.906677211456923</v>
      </c>
      <c r="G243" s="200">
        <v>1.8194982433377447</v>
      </c>
      <c r="H243" s="200">
        <v>18.052675308200193</v>
      </c>
      <c r="I243" s="200">
        <v>9.556302548985764</v>
      </c>
      <c r="J243" s="200">
        <v>0.19313109845484441</v>
      </c>
      <c r="K243" s="200">
        <v>5.4889891139797884</v>
      </c>
      <c r="L243" s="200">
        <v>10.876330281404396</v>
      </c>
      <c r="M243" s="200">
        <v>3.5271837454647899</v>
      </c>
      <c r="N243" s="200">
        <v>1.8906518059263715</v>
      </c>
      <c r="O243" s="201">
        <v>0.28000000000000003</v>
      </c>
      <c r="P243" s="202">
        <v>0.44725096484279758</v>
      </c>
      <c r="Q243" s="194">
        <v>1.5</v>
      </c>
      <c r="R243" s="176">
        <f t="shared" ca="1" si="606"/>
        <v>8.3650276558548828</v>
      </c>
      <c r="T243" s="4">
        <v>48.87</v>
      </c>
      <c r="U243" s="4">
        <v>1.17</v>
      </c>
      <c r="V243" s="4">
        <v>5.35</v>
      </c>
      <c r="W243" s="4">
        <v>7.7334860073787457</v>
      </c>
      <c r="X243" s="4">
        <v>0.17</v>
      </c>
      <c r="Y243" s="4">
        <v>13.56</v>
      </c>
      <c r="Z243" s="4">
        <v>22.34</v>
      </c>
      <c r="AA243" s="4">
        <v>0.28000000000000003</v>
      </c>
      <c r="AB243" s="4">
        <v>0.17</v>
      </c>
      <c r="AC243" s="4">
        <v>1.8700000000000001E-2</v>
      </c>
      <c r="AE243" s="177">
        <f t="shared" ca="1" si="607"/>
        <v>1395.3040974465434</v>
      </c>
      <c r="AF243" s="178">
        <f t="shared" ca="1" si="608"/>
        <v>1122.1540974465433</v>
      </c>
      <c r="AG243" s="178">
        <f t="shared" ca="1" si="609"/>
        <v>4.6290287156204943</v>
      </c>
      <c r="AH243" s="175"/>
      <c r="AI243" s="179">
        <f t="shared" ca="1" si="610"/>
        <v>1432.6481167600318</v>
      </c>
      <c r="AJ243" s="179">
        <f t="shared" ca="1" si="611"/>
        <v>4.1852830512305941</v>
      </c>
      <c r="AK243" s="179"/>
      <c r="AL243" s="179">
        <f t="shared" si="612"/>
        <v>1409.9973250003191</v>
      </c>
      <c r="AM243" s="179">
        <f t="shared" si="613"/>
        <v>3.7115868502995815</v>
      </c>
      <c r="AN243" s="180"/>
      <c r="AO243" s="179">
        <f t="shared" ca="1" si="614"/>
        <v>1383.3110176283042</v>
      </c>
      <c r="AP243" s="179">
        <f t="shared" ca="1" si="615"/>
        <v>1110.1610176283043</v>
      </c>
      <c r="AQ243" s="179">
        <f t="shared" ca="1" si="616"/>
        <v>2.3277021312154487</v>
      </c>
      <c r="AR243" s="179"/>
      <c r="AS243" s="179">
        <f t="shared" ca="1" si="617"/>
        <v>1411.6258253393949</v>
      </c>
      <c r="AT243" s="179">
        <f t="shared" ca="1" si="618"/>
        <v>1138.4758253393948</v>
      </c>
      <c r="AU243" s="181">
        <f t="shared" ca="1" si="619"/>
        <v>3.3937771028628143</v>
      </c>
      <c r="AV243" s="80"/>
      <c r="AW243" s="181">
        <f t="shared" si="620"/>
        <v>1420.4516283259015</v>
      </c>
      <c r="AX243" s="181">
        <f t="shared" si="621"/>
        <v>1147.3016283259017</v>
      </c>
      <c r="AY243" s="181">
        <f t="shared" ca="1" si="622"/>
        <v>1432.6481167600318</v>
      </c>
      <c r="AZ243" s="181">
        <f t="shared" ca="1" si="623"/>
        <v>1159.4981167600317</v>
      </c>
      <c r="BA243" s="181">
        <f t="shared" ca="1" si="624"/>
        <v>4.1852830512305941</v>
      </c>
      <c r="BB243" s="181"/>
      <c r="BC243" s="181">
        <f t="shared" si="625"/>
        <v>1409.9973250003191</v>
      </c>
      <c r="BD243" s="181">
        <f t="shared" si="626"/>
        <v>3.7115868502995815</v>
      </c>
      <c r="BE243" s="181">
        <f t="shared" si="627"/>
        <v>1136.847325000319</v>
      </c>
      <c r="BF243" s="181"/>
      <c r="BG243" s="181">
        <f t="shared" ca="1" si="628"/>
        <v>3.8412099950457592</v>
      </c>
      <c r="BH243" s="181">
        <f t="shared" ca="1" si="629"/>
        <v>6.3281047369887737</v>
      </c>
      <c r="BI243" s="181">
        <f t="shared" ca="1" si="630"/>
        <v>1119.0137843442717</v>
      </c>
      <c r="BJ243" s="181">
        <f t="shared" ca="1" si="631"/>
        <v>1145.5028777082935</v>
      </c>
      <c r="BK243" s="181">
        <f t="shared" ca="1" si="632"/>
        <v>1145.5028777082935</v>
      </c>
      <c r="BL243" s="181"/>
      <c r="BM243" s="181">
        <f t="shared" si="633"/>
        <v>1165.5691214845192</v>
      </c>
      <c r="BN243" s="180"/>
      <c r="BO243" s="182">
        <f t="shared" ca="1" si="634"/>
        <v>0.81840318777135501</v>
      </c>
      <c r="BP243" s="182">
        <f t="shared" ca="1" si="635"/>
        <v>0.76941410213757977</v>
      </c>
      <c r="BQ243" s="182">
        <f t="shared" ca="1" si="636"/>
        <v>8.0162805141956395E-2</v>
      </c>
      <c r="BR243" s="182">
        <f t="shared" ca="1" si="637"/>
        <v>1.3988240334589036E-2</v>
      </c>
      <c r="BS243" s="182">
        <f t="shared" ca="1" si="638"/>
        <v>1.6485156332134959E-2</v>
      </c>
      <c r="BT243" s="182">
        <f t="shared" ca="1" si="639"/>
        <v>7.1078307107827338E-2</v>
      </c>
      <c r="BU243" s="182">
        <f t="shared" si="640"/>
        <v>7.1782706974468161E-2</v>
      </c>
      <c r="BV243" s="181">
        <f t="shared" ca="1" si="641"/>
        <v>1.0229113180285556</v>
      </c>
      <c r="BW243" s="180"/>
      <c r="BX243" s="182">
        <f t="shared" si="642"/>
        <v>0.78868124969384157</v>
      </c>
      <c r="BY243" s="182">
        <f t="shared" si="643"/>
        <v>0.10556675768269985</v>
      </c>
      <c r="BZ243" s="182">
        <f t="shared" si="644"/>
        <v>4.7148956119783481E-2</v>
      </c>
      <c r="CA243" s="182">
        <f t="shared" si="645"/>
        <v>2.0342466866027392E-2</v>
      </c>
      <c r="CB243" s="182">
        <f t="shared" si="646"/>
        <v>6.0814964015883738E-2</v>
      </c>
      <c r="CC243" s="182">
        <f t="shared" si="647"/>
        <v>2.7698905970738975E-4</v>
      </c>
      <c r="CD243" s="182">
        <f t="shared" si="648"/>
        <v>1.0228313834379434</v>
      </c>
      <c r="CE243" s="182">
        <f t="shared" si="649"/>
        <v>0.32758053896399697</v>
      </c>
      <c r="CF243" s="180"/>
      <c r="CG243" s="181">
        <f t="shared" ca="1" si="650"/>
        <v>3.7188756936902791</v>
      </c>
      <c r="CH243" s="181">
        <f t="shared" ca="1" si="651"/>
        <v>0.95782088337903204</v>
      </c>
      <c r="CI243" s="181">
        <f t="shared" ca="1" si="652"/>
        <v>6.9368662818664113</v>
      </c>
      <c r="CJ243" s="181">
        <f t="shared" ca="1" si="653"/>
        <v>1135.4298424498584</v>
      </c>
      <c r="CK243" s="183">
        <f t="shared" ca="1" si="654"/>
        <v>0.27066430958376442</v>
      </c>
      <c r="CL243" s="79"/>
      <c r="CM243" s="181">
        <f t="shared" si="655"/>
        <v>2.3142226915341985E-2</v>
      </c>
      <c r="CN243" s="181">
        <f t="shared" si="656"/>
        <v>-0.32525298764691846</v>
      </c>
      <c r="CO243" s="181">
        <f t="shared" ca="1" si="657"/>
        <v>786.30719598220901</v>
      </c>
      <c r="CP243" s="184"/>
      <c r="CQ243" s="80">
        <f t="shared" si="658"/>
        <v>0.79732437943783863</v>
      </c>
      <c r="CR243" s="80">
        <f t="shared" si="659"/>
        <v>2.2778237070884198E-2</v>
      </c>
      <c r="CS243" s="80">
        <f t="shared" si="660"/>
        <v>0.35410942042938365</v>
      </c>
      <c r="CT243" s="80">
        <f t="shared" si="661"/>
        <v>0.13301017934072917</v>
      </c>
      <c r="CU243" s="80">
        <f t="shared" si="662"/>
        <v>2.7225529297599214E-3</v>
      </c>
      <c r="CV243" s="80">
        <f t="shared" si="663"/>
        <v>0.13618833462301358</v>
      </c>
      <c r="CW243" s="80">
        <f t="shared" si="664"/>
        <v>0.19395211406742105</v>
      </c>
      <c r="CX243" s="80">
        <f t="shared" si="665"/>
        <v>0.11381885594822722</v>
      </c>
      <c r="CY243" s="80">
        <f t="shared" si="666"/>
        <v>4.0142931885141016E-2</v>
      </c>
      <c r="CZ243" s="80">
        <f t="shared" si="667"/>
        <v>3.6842541556413172E-3</v>
      </c>
      <c r="DA243" s="80">
        <f t="shared" si="668"/>
        <v>6.3021053684775294E-3</v>
      </c>
      <c r="DB243" s="80">
        <f t="shared" si="669"/>
        <v>1.804033365256517</v>
      </c>
      <c r="DC243" s="80"/>
      <c r="DD243" s="80">
        <f t="shared" si="670"/>
        <v>0.4419676458281393</v>
      </c>
      <c r="DE243" s="80">
        <f t="shared" si="671"/>
        <v>1.2626283698275913E-2</v>
      </c>
      <c r="DF243" s="80">
        <f t="shared" si="672"/>
        <v>0.19628762263996849</v>
      </c>
      <c r="DG243" s="80">
        <f t="shared" si="673"/>
        <v>7.3729334447102279E-2</v>
      </c>
      <c r="DH243" s="80">
        <f t="shared" si="674"/>
        <v>1.5091477697657767E-3</v>
      </c>
      <c r="DI243" s="80">
        <f t="shared" si="675"/>
        <v>7.5491028739176805E-2</v>
      </c>
      <c r="DJ243" s="80">
        <f t="shared" si="676"/>
        <v>0.10751026993330738</v>
      </c>
      <c r="DK243" s="80">
        <f t="shared" si="677"/>
        <v>6.3091325327036402E-2</v>
      </c>
      <c r="DL243" s="80">
        <f t="shared" si="678"/>
        <v>2.2251767987358183E-2</v>
      </c>
      <c r="DM243" s="80">
        <f t="shared" si="679"/>
        <v>2.0422317162174272E-3</v>
      </c>
      <c r="DN243" s="80">
        <f t="shared" si="680"/>
        <v>3.4933419136521501E-3</v>
      </c>
      <c r="DO243" s="80">
        <f t="shared" si="681"/>
        <v>1</v>
      </c>
      <c r="DP243" s="80">
        <f t="shared" si="682"/>
        <v>50.590299559141044</v>
      </c>
      <c r="DQ243" s="80">
        <f t="shared" si="683"/>
        <v>0.81335723308751207</v>
      </c>
      <c r="DR243" s="80">
        <f t="shared" si="684"/>
        <v>1.4647190493597801E-2</v>
      </c>
      <c r="DS243" s="80">
        <f t="shared" si="685"/>
        <v>5.2471042849717049E-2</v>
      </c>
      <c r="DT243" s="80">
        <f t="shared" si="686"/>
        <v>0.10763915808417325</v>
      </c>
      <c r="DU243" s="80">
        <f t="shared" si="687"/>
        <v>2.3964757709251101E-3</v>
      </c>
      <c r="DV243" s="80">
        <f t="shared" si="688"/>
        <v>0.33643969392919881</v>
      </c>
      <c r="DW243" s="80">
        <f t="shared" si="689"/>
        <v>0.39837795618199134</v>
      </c>
      <c r="DX243" s="80">
        <f t="shared" si="690"/>
        <v>4.5176664961785384E-3</v>
      </c>
      <c r="DY243" s="80">
        <f t="shared" si="691"/>
        <v>1.8047475476665677E-3</v>
      </c>
      <c r="DZ243" s="80">
        <f t="shared" si="692"/>
        <v>1.2302777269730826E-4</v>
      </c>
      <c r="EA243" s="80">
        <f t="shared" si="693"/>
        <v>1.7317741922136578</v>
      </c>
      <c r="EB243" s="80"/>
      <c r="EC243" s="80">
        <f t="shared" si="694"/>
        <v>1.6267144661750241</v>
      </c>
      <c r="ED243" s="80">
        <f t="shared" si="695"/>
        <v>2.9294380987195601E-2</v>
      </c>
      <c r="EE243" s="80">
        <f t="shared" si="696"/>
        <v>0.15741312854915115</v>
      </c>
      <c r="EF243" s="80">
        <f t="shared" si="697"/>
        <v>0.10763915808417325</v>
      </c>
      <c r="EG243" s="80">
        <f t="shared" si="698"/>
        <v>2.3964757709251101E-3</v>
      </c>
      <c r="EH243" s="80">
        <f t="shared" si="699"/>
        <v>0.33643969392919881</v>
      </c>
      <c r="EI243" s="80">
        <f t="shared" si="700"/>
        <v>0.39837795618199134</v>
      </c>
      <c r="EJ243" s="80">
        <f t="shared" si="701"/>
        <v>4.5176664961785384E-3</v>
      </c>
      <c r="EK243" s="80">
        <f t="shared" si="702"/>
        <v>1.8047475476665677E-3</v>
      </c>
      <c r="EL243" s="80">
        <f t="shared" si="703"/>
        <v>3.6908331809192479E-4</v>
      </c>
      <c r="EM243" s="80">
        <f t="shared" si="704"/>
        <v>2.6649667570395965</v>
      </c>
      <c r="EN243" s="80">
        <f t="shared" si="705"/>
        <v>2.2514352136479019</v>
      </c>
      <c r="EO243" s="80"/>
      <c r="EP243" s="80">
        <f t="shared" si="706"/>
        <v>1.831221115848449</v>
      </c>
      <c r="EQ243" s="80">
        <f t="shared" si="707"/>
        <v>3.2977200458294879E-2</v>
      </c>
      <c r="ER243" s="80">
        <f t="shared" si="708"/>
        <v>0.16877888415155096</v>
      </c>
      <c r="ES243" s="80">
        <f t="shared" si="709"/>
        <v>6.7491422985810873E-2</v>
      </c>
      <c r="ET243" s="80">
        <f t="shared" si="710"/>
        <v>0.23627030713736183</v>
      </c>
      <c r="EU243" s="80">
        <f t="shared" si="711"/>
        <v>0.24234259087812088</v>
      </c>
      <c r="EV243" s="80">
        <f t="shared" si="712"/>
        <v>5.3955099393147958E-3</v>
      </c>
      <c r="EW243" s="80">
        <f t="shared" si="713"/>
        <v>0.75747217418112045</v>
      </c>
      <c r="EX243" s="80">
        <f t="shared" si="714"/>
        <v>0.89692215888921623</v>
      </c>
      <c r="EY243" s="80">
        <f t="shared" si="715"/>
        <v>2.0342466866027392E-2</v>
      </c>
      <c r="EZ243" s="80">
        <f t="shared" si="716"/>
        <v>8.1265443611224109E-3</v>
      </c>
      <c r="FA243" s="80">
        <f t="shared" si="717"/>
        <v>5.539781194147795E-4</v>
      </c>
      <c r="FB243" s="80">
        <f t="shared" si="718"/>
        <v>4.0316240466784423</v>
      </c>
      <c r="FC243" s="80">
        <f t="shared" si="719"/>
        <v>5.5121548995762937E-2</v>
      </c>
      <c r="FD243" s="80">
        <f t="shared" si="720"/>
        <v>9.4127963259362346E-2</v>
      </c>
      <c r="FE243" s="80">
        <f t="shared" si="721"/>
        <v>2.0342466866027392E-2</v>
      </c>
      <c r="FF243" s="80">
        <f t="shared" si="722"/>
        <v>4.7148956119783481E-2</v>
      </c>
      <c r="FG243" s="80">
        <f t="shared" si="723"/>
        <v>6.0814964015883738E-2</v>
      </c>
      <c r="FH243" s="80">
        <f t="shared" si="724"/>
        <v>2.7698905970738975E-4</v>
      </c>
      <c r="FI243" s="184">
        <f t="shared" si="725"/>
        <v>0.78868124969384157</v>
      </c>
      <c r="FJ243" s="80">
        <f t="shared" si="726"/>
        <v>0.10556675768269985</v>
      </c>
      <c r="FK243" s="80">
        <f t="shared" si="727"/>
        <v>1.0228313834379434</v>
      </c>
      <c r="FL243" s="80">
        <f t="shared" si="728"/>
        <v>0.78868124969384157</v>
      </c>
      <c r="FM243" s="80">
        <f t="shared" si="729"/>
        <v>2.1293388108013547</v>
      </c>
      <c r="FN243" s="80">
        <f t="shared" si="730"/>
        <v>-3.3988053745446432</v>
      </c>
      <c r="FO243" s="80">
        <f t="shared" si="731"/>
        <v>-3.3988053745446432</v>
      </c>
      <c r="FP243" s="80">
        <f t="shared" si="732"/>
        <v>0.50590299559141039</v>
      </c>
      <c r="FQ243" s="185">
        <f t="shared" ca="1" si="733"/>
        <v>1432.6481167600318</v>
      </c>
      <c r="FR243" s="185">
        <f t="shared" ca="1" si="734"/>
        <v>4.1852830512305941</v>
      </c>
      <c r="FS243" s="80">
        <f t="shared" ca="1" si="735"/>
        <v>0.14326481167600319</v>
      </c>
      <c r="FT243" s="184">
        <f t="shared" ca="1" si="736"/>
        <v>-1.0669012715262796</v>
      </c>
      <c r="FU243" s="184">
        <f t="shared" ca="1" si="737"/>
        <v>5.6599881471684625</v>
      </c>
      <c r="FV243" s="80">
        <f t="shared" si="738"/>
        <v>172.60765352205965</v>
      </c>
      <c r="FW243" s="80">
        <f t="shared" si="739"/>
        <v>6.4712218670315097E-2</v>
      </c>
      <c r="FX243" s="184">
        <f t="shared" si="740"/>
        <v>75.761251048961896</v>
      </c>
      <c r="FY243" s="184">
        <f t="shared" si="741"/>
        <v>314.7662282516855</v>
      </c>
      <c r="FZ243" s="184">
        <f t="shared" si="742"/>
        <v>1.6611494615586205E-3</v>
      </c>
      <c r="GA243" s="184">
        <f t="shared" si="743"/>
        <v>0.32758053896399697</v>
      </c>
      <c r="GB243" s="80">
        <f t="shared" si="744"/>
        <v>0.9226601356945584</v>
      </c>
      <c r="GC243" s="80">
        <f t="shared" si="745"/>
        <v>0.15614415055928349</v>
      </c>
      <c r="GD243" s="80">
        <f t="shared" si="746"/>
        <v>0.13163939998043356</v>
      </c>
      <c r="GE243" s="80">
        <f t="shared" si="747"/>
        <v>0.89953137655589421</v>
      </c>
      <c r="GF243" s="80">
        <f t="shared" si="748"/>
        <v>4.5161839507584234E-2</v>
      </c>
      <c r="GG243" s="80">
        <f t="shared" si="749"/>
        <v>0.18722104188235794</v>
      </c>
      <c r="GH243" s="80">
        <f t="shared" si="750"/>
        <v>0.8683606000195665</v>
      </c>
      <c r="GI243" s="80">
        <f t="shared" si="751"/>
        <v>0.35409311536714022</v>
      </c>
      <c r="GJ243" s="80">
        <f t="shared" si="752"/>
        <v>-1.4479649974304962E-2</v>
      </c>
      <c r="GK243" s="80">
        <f t="shared" si="753"/>
        <v>2.8240949310670758E-2</v>
      </c>
      <c r="GL243" s="80">
        <f t="shared" si="754"/>
        <v>2.8240949310670758E-2</v>
      </c>
      <c r="GM243" s="80">
        <f t="shared" si="755"/>
        <v>0.15898009257168719</v>
      </c>
      <c r="GN243" s="80">
        <f t="shared" si="756"/>
        <v>4.9098914994770843E-2</v>
      </c>
      <c r="GO243" s="80">
        <f t="shared" si="757"/>
        <v>0.70837325918634964</v>
      </c>
      <c r="GP243" s="80">
        <f t="shared" si="758"/>
        <v>0.89692215888921623</v>
      </c>
      <c r="GQ243" s="80">
        <f t="shared" si="759"/>
        <v>2.0342466866027392E-2</v>
      </c>
      <c r="GR243" s="80">
        <f t="shared" si="760"/>
        <v>440.33534755756409</v>
      </c>
      <c r="GS243" s="80">
        <f t="shared" si="761"/>
        <v>11.766066292063527</v>
      </c>
      <c r="GT243" s="80">
        <f t="shared" si="762"/>
        <v>2.2361163556522188</v>
      </c>
      <c r="GU243" s="80">
        <f t="shared" si="763"/>
        <v>9.1960285126197484E-6</v>
      </c>
      <c r="GV243" s="80">
        <f t="shared" si="764"/>
        <v>1884.4597159384059</v>
      </c>
      <c r="GW243" s="80">
        <f t="shared" si="765"/>
        <v>-8.1122835530816704E-3</v>
      </c>
      <c r="GX243" s="184">
        <f t="shared" ca="1" si="766"/>
        <v>19.911491281866411</v>
      </c>
      <c r="GY243" s="81" t="e">
        <f>#REF!</f>
        <v>#REF!</v>
      </c>
      <c r="GZ243" s="81" t="e">
        <f>#REF!</f>
        <v>#REF!</v>
      </c>
      <c r="HA243" s="81">
        <f t="shared" si="767"/>
        <v>5.4178355513911614</v>
      </c>
      <c r="HB243" s="81">
        <f t="shared" si="768"/>
        <v>3.9788742711806009</v>
      </c>
      <c r="HC243" s="81" t="e">
        <f t="shared" si="769"/>
        <v>#REF!</v>
      </c>
      <c r="HD243" s="80">
        <f t="shared" si="770"/>
        <v>440.33534755756409</v>
      </c>
      <c r="HE243" s="80">
        <f t="shared" si="771"/>
        <v>11.766066292063527</v>
      </c>
      <c r="HF243" s="81">
        <f t="shared" si="772"/>
        <v>-9.8753734365715218E-2</v>
      </c>
      <c r="HG243" s="81"/>
      <c r="HH243" s="82">
        <f t="shared" si="773"/>
        <v>0.19261655182167273</v>
      </c>
      <c r="HI243" s="82">
        <f t="shared" si="774"/>
        <v>0.75747217418112045</v>
      </c>
      <c r="HJ243" s="82">
        <f t="shared" si="775"/>
        <v>2.0342466866027392E-2</v>
      </c>
      <c r="HK243" s="82">
        <f t="shared" si="776"/>
        <v>0</v>
      </c>
      <c r="HL243" s="82">
        <f t="shared" si="777"/>
        <v>3.4779082129735545E-2</v>
      </c>
      <c r="HM243" s="82">
        <f t="shared" si="778"/>
        <v>0</v>
      </c>
      <c r="HN243" s="82">
        <f t="shared" si="779"/>
        <v>0</v>
      </c>
      <c r="HO243" s="82">
        <f t="shared" si="780"/>
        <v>6.7491422985810873E-2</v>
      </c>
      <c r="HP243" s="82">
        <f t="shared" si="781"/>
        <v>0.13399980202181541</v>
      </c>
      <c r="HQ243" s="82">
        <f t="shared" si="782"/>
        <v>0.20273533044860745</v>
      </c>
      <c r="HR243" s="82">
        <f t="shared" si="783"/>
        <v>0.5805229073197935</v>
      </c>
      <c r="HS243" s="82">
        <f t="shared" si="784"/>
        <v>0.14762036741787174</v>
      </c>
      <c r="HT243" s="82">
        <f t="shared" si="785"/>
        <v>6.596199080745653E-2</v>
      </c>
      <c r="HU243" s="82">
        <f t="shared" si="786"/>
        <v>1.6773383437299904E-2</v>
      </c>
      <c r="HV243" s="82">
        <f t="shared" si="787"/>
        <v>2.0342466866027392E-2</v>
      </c>
      <c r="HW243" s="82"/>
      <c r="HX243" s="186">
        <f t="shared" si="788"/>
        <v>-8.811335254506754E-7</v>
      </c>
      <c r="HY243" s="186">
        <f t="shared" si="789"/>
        <v>1.6533161977365801E-12</v>
      </c>
      <c r="HZ243" s="186">
        <f t="shared" si="790"/>
        <v>2.7092145083151043E-5</v>
      </c>
      <c r="IA243" s="186">
        <f t="shared" si="791"/>
        <v>7.6217130920659167E-9</v>
      </c>
      <c r="IB243" s="82">
        <f t="shared" si="792"/>
        <v>2.2361163556522188</v>
      </c>
      <c r="IC243" s="82" t="e">
        <f t="shared" ca="1" si="793"/>
        <v>#REF!</v>
      </c>
      <c r="ID243" s="82" t="e">
        <f ca="1">ID$8+ID$9*IE243+ID$10*#REF!+ID$11*EW243/(EW243+EU243)</f>
        <v>#REF!</v>
      </c>
      <c r="IE243" s="82" t="e">
        <f t="shared" ca="1" si="794"/>
        <v>#REF!</v>
      </c>
      <c r="IF243" s="82" t="e">
        <f ca="1">IF$8+IF$9*IE243+IF$10*#REF!+IF$11*(EW243/(EW243+EU243))</f>
        <v>#REF!</v>
      </c>
      <c r="IG243" s="82" t="e">
        <f t="shared" ca="1" si="795"/>
        <v>#REF!</v>
      </c>
      <c r="IH243" s="184">
        <f t="shared" si="796"/>
        <v>6.4712218670315097E-2</v>
      </c>
      <c r="II243" s="187">
        <f t="shared" si="797"/>
        <v>-25</v>
      </c>
      <c r="IJ243" s="187"/>
      <c r="IK243" s="82">
        <f t="shared" si="798"/>
        <v>2.0723173730184783</v>
      </c>
      <c r="IL243" s="187">
        <f t="shared" si="799"/>
        <v>1884.4597159384059</v>
      </c>
      <c r="IM243" s="186">
        <f t="shared" si="800"/>
        <v>1.2413628649840334E-5</v>
      </c>
    </row>
    <row r="244" spans="1:247" ht="14" x14ac:dyDescent="0.2">
      <c r="A244" s="191">
        <v>2006</v>
      </c>
      <c r="F244" s="200">
        <v>47.906677211456923</v>
      </c>
      <c r="G244" s="200">
        <v>1.8194982433377447</v>
      </c>
      <c r="H244" s="200">
        <v>18.052675308200193</v>
      </c>
      <c r="I244" s="200">
        <v>9.556302548985764</v>
      </c>
      <c r="J244" s="200">
        <v>0.19313109845484441</v>
      </c>
      <c r="K244" s="200">
        <v>5.4889891139797884</v>
      </c>
      <c r="L244" s="200">
        <v>10.876330281404396</v>
      </c>
      <c r="M244" s="200">
        <v>3.5271837454647899</v>
      </c>
      <c r="N244" s="200">
        <v>1.8906518059263715</v>
      </c>
      <c r="O244" s="201">
        <v>0.28000000000000003</v>
      </c>
      <c r="P244" s="202">
        <v>0.44725096484279758</v>
      </c>
      <c r="Q244" s="194">
        <v>1.5</v>
      </c>
      <c r="R244" s="176">
        <f t="shared" ca="1" si="606"/>
        <v>7.4172764361415906</v>
      </c>
      <c r="T244" s="4">
        <v>47.23</v>
      </c>
      <c r="U244" s="4">
        <v>1.17</v>
      </c>
      <c r="V244" s="4">
        <v>6.7</v>
      </c>
      <c r="W244" s="4">
        <v>10.535290200665887</v>
      </c>
      <c r="X244" s="4">
        <v>0.38</v>
      </c>
      <c r="Y244" s="4">
        <v>10.78</v>
      </c>
      <c r="Z244" s="4">
        <v>22.92</v>
      </c>
      <c r="AA244" s="4">
        <v>0.25</v>
      </c>
      <c r="AB244" s="4">
        <v>0.2</v>
      </c>
      <c r="AC244" s="4">
        <v>1.6400000000000001E-2</v>
      </c>
      <c r="AE244" s="177">
        <f t="shared" ca="1" si="607"/>
        <v>1377.7303152716256</v>
      </c>
      <c r="AF244" s="178">
        <f t="shared" ca="1" si="608"/>
        <v>1104.5803152716258</v>
      </c>
      <c r="AG244" s="178">
        <f t="shared" ca="1" si="609"/>
        <v>3.9258806909698216</v>
      </c>
      <c r="AH244" s="175"/>
      <c r="AI244" s="179">
        <f t="shared" ca="1" si="610"/>
        <v>1426.1024561634936</v>
      </c>
      <c r="AJ244" s="179">
        <f t="shared" ca="1" si="611"/>
        <v>3.4127684183102671</v>
      </c>
      <c r="AK244" s="179"/>
      <c r="AL244" s="179">
        <f t="shared" si="612"/>
        <v>1405.8250910887398</v>
      </c>
      <c r="AM244" s="179">
        <f t="shared" si="613"/>
        <v>3.1560097023136597</v>
      </c>
      <c r="AN244" s="180"/>
      <c r="AO244" s="179">
        <f t="shared" ca="1" si="614"/>
        <v>1363.2443085311766</v>
      </c>
      <c r="AP244" s="179">
        <f t="shared" ca="1" si="615"/>
        <v>1090.0943085311765</v>
      </c>
      <c r="AQ244" s="179">
        <f t="shared" ca="1" si="616"/>
        <v>1.0692966146213303</v>
      </c>
      <c r="AR244" s="179"/>
      <c r="AS244" s="179">
        <f t="shared" ca="1" si="617"/>
        <v>1404.737197569136</v>
      </c>
      <c r="AT244" s="179">
        <f t="shared" ca="1" si="618"/>
        <v>1131.5871975691362</v>
      </c>
      <c r="AU244" s="181">
        <f t="shared" ca="1" si="619"/>
        <v>2.6162307699647771</v>
      </c>
      <c r="AV244" s="80"/>
      <c r="AW244" s="181">
        <f t="shared" si="620"/>
        <v>1415.0337558681008</v>
      </c>
      <c r="AX244" s="181">
        <f t="shared" si="621"/>
        <v>1141.8837558681007</v>
      </c>
      <c r="AY244" s="181">
        <f t="shared" ca="1" si="622"/>
        <v>1426.1024561634936</v>
      </c>
      <c r="AZ244" s="181">
        <f t="shared" ca="1" si="623"/>
        <v>1152.9524561634935</v>
      </c>
      <c r="BA244" s="181">
        <f t="shared" ca="1" si="624"/>
        <v>3.4127684183102671</v>
      </c>
      <c r="BB244" s="181"/>
      <c r="BC244" s="181">
        <f t="shared" si="625"/>
        <v>1405.8250910887398</v>
      </c>
      <c r="BD244" s="181">
        <f t="shared" si="626"/>
        <v>3.1560097023136597</v>
      </c>
      <c r="BE244" s="181">
        <f t="shared" si="627"/>
        <v>1132.6750910887399</v>
      </c>
      <c r="BF244" s="181"/>
      <c r="BG244" s="181">
        <f t="shared" ca="1" si="628"/>
        <v>3.1520563394124896</v>
      </c>
      <c r="BH244" s="181">
        <f t="shared" ca="1" si="629"/>
        <v>6.6541681117258662</v>
      </c>
      <c r="BI244" s="181">
        <f t="shared" ca="1" si="630"/>
        <v>1101.3106118149194</v>
      </c>
      <c r="BJ244" s="181">
        <f t="shared" ca="1" si="631"/>
        <v>1138.6442598381918</v>
      </c>
      <c r="BK244" s="181">
        <f t="shared" ca="1" si="632"/>
        <v>1138.6442598381918</v>
      </c>
      <c r="BL244" s="181"/>
      <c r="BM244" s="181">
        <f t="shared" si="633"/>
        <v>1162.5967847684469</v>
      </c>
      <c r="BN244" s="180"/>
      <c r="BO244" s="182">
        <f t="shared" ca="1" si="634"/>
        <v>0.8755236513209097</v>
      </c>
      <c r="BP244" s="182">
        <f t="shared" ca="1" si="635"/>
        <v>0.79935738755004393</v>
      </c>
      <c r="BQ244" s="182">
        <f t="shared" ca="1" si="636"/>
        <v>8.2389546550036524E-2</v>
      </c>
      <c r="BR244" s="182">
        <f t="shared" ca="1" si="637"/>
        <v>1.3470827727912643E-2</v>
      </c>
      <c r="BS244" s="182">
        <f t="shared" ca="1" si="638"/>
        <v>1.6483176760492064E-2</v>
      </c>
      <c r="BT244" s="182">
        <f t="shared" ca="1" si="639"/>
        <v>7.2358546015572414E-2</v>
      </c>
      <c r="BU244" s="182">
        <f t="shared" si="640"/>
        <v>7.1782706974468161E-2</v>
      </c>
      <c r="BV244" s="181">
        <f t="shared" ca="1" si="641"/>
        <v>1.0558421915785257</v>
      </c>
      <c r="BW244" s="180"/>
      <c r="BX244" s="182">
        <f t="shared" si="642"/>
        <v>0.79052150465094306</v>
      </c>
      <c r="BY244" s="182">
        <f t="shared" si="643"/>
        <v>7.6521469445642754E-2</v>
      </c>
      <c r="BZ244" s="182">
        <f t="shared" si="644"/>
        <v>7.2186515531713458E-2</v>
      </c>
      <c r="CA244" s="182">
        <f t="shared" si="645"/>
        <v>1.8381948267611303E-2</v>
      </c>
      <c r="CB244" s="182">
        <f t="shared" si="646"/>
        <v>6.8351576435031952E-2</v>
      </c>
      <c r="CC244" s="182">
        <f t="shared" si="647"/>
        <v>2.4585033387406765E-4</v>
      </c>
      <c r="CD244" s="182">
        <f t="shared" si="648"/>
        <v>1.0262088646648166</v>
      </c>
      <c r="CE244" s="182">
        <f t="shared" si="649"/>
        <v>0.56134546798193619</v>
      </c>
      <c r="CF244" s="180"/>
      <c r="CG244" s="181">
        <f t="shared" ca="1" si="650"/>
        <v>4.7803851270568885</v>
      </c>
      <c r="CH244" s="181">
        <f t="shared" ca="1" si="651"/>
        <v>1.0617142535005399</v>
      </c>
      <c r="CI244" s="181">
        <f t="shared" ca="1" si="652"/>
        <v>7.6496464846769516</v>
      </c>
      <c r="CJ244" s="181">
        <f t="shared" ca="1" si="653"/>
        <v>1079.0503639708841</v>
      </c>
      <c r="CK244" s="183">
        <f t="shared" ca="1" si="654"/>
        <v>0.2691777759372157</v>
      </c>
      <c r="CL244" s="79"/>
      <c r="CM244" s="181">
        <f t="shared" si="655"/>
        <v>-1.4955592523343613</v>
      </c>
      <c r="CN244" s="181">
        <f t="shared" si="656"/>
        <v>-2.0250139717834128</v>
      </c>
      <c r="CO244" s="181">
        <f t="shared" ca="1" si="657"/>
        <v>613.27788811445123</v>
      </c>
      <c r="CP244" s="184"/>
      <c r="CQ244" s="80">
        <f t="shared" si="658"/>
        <v>0.79732437943783863</v>
      </c>
      <c r="CR244" s="80">
        <f t="shared" si="659"/>
        <v>2.2778237070884198E-2</v>
      </c>
      <c r="CS244" s="80">
        <f t="shared" si="660"/>
        <v>0.35410942042938365</v>
      </c>
      <c r="CT244" s="80">
        <f t="shared" si="661"/>
        <v>0.13301017934072917</v>
      </c>
      <c r="CU244" s="80">
        <f t="shared" si="662"/>
        <v>2.7225529297599214E-3</v>
      </c>
      <c r="CV244" s="80">
        <f t="shared" si="663"/>
        <v>0.13618833462301358</v>
      </c>
      <c r="CW244" s="80">
        <f t="shared" si="664"/>
        <v>0.19395211406742105</v>
      </c>
      <c r="CX244" s="80">
        <f t="shared" si="665"/>
        <v>0.11381885594822722</v>
      </c>
      <c r="CY244" s="80">
        <f t="shared" si="666"/>
        <v>4.0142931885141016E-2</v>
      </c>
      <c r="CZ244" s="80">
        <f t="shared" si="667"/>
        <v>3.6842541556413172E-3</v>
      </c>
      <c r="DA244" s="80">
        <f t="shared" si="668"/>
        <v>6.3021053684775294E-3</v>
      </c>
      <c r="DB244" s="80">
        <f t="shared" si="669"/>
        <v>1.804033365256517</v>
      </c>
      <c r="DC244" s="80"/>
      <c r="DD244" s="80">
        <f t="shared" si="670"/>
        <v>0.4419676458281393</v>
      </c>
      <c r="DE244" s="80">
        <f t="shared" si="671"/>
        <v>1.2626283698275913E-2</v>
      </c>
      <c r="DF244" s="80">
        <f t="shared" si="672"/>
        <v>0.19628762263996849</v>
      </c>
      <c r="DG244" s="80">
        <f t="shared" si="673"/>
        <v>7.3729334447102279E-2</v>
      </c>
      <c r="DH244" s="80">
        <f t="shared" si="674"/>
        <v>1.5091477697657767E-3</v>
      </c>
      <c r="DI244" s="80">
        <f t="shared" si="675"/>
        <v>7.5491028739176805E-2</v>
      </c>
      <c r="DJ244" s="80">
        <f t="shared" si="676"/>
        <v>0.10751026993330738</v>
      </c>
      <c r="DK244" s="80">
        <f t="shared" si="677"/>
        <v>6.3091325327036402E-2</v>
      </c>
      <c r="DL244" s="80">
        <f t="shared" si="678"/>
        <v>2.2251767987358183E-2</v>
      </c>
      <c r="DM244" s="80">
        <f t="shared" si="679"/>
        <v>2.0422317162174272E-3</v>
      </c>
      <c r="DN244" s="80">
        <f t="shared" si="680"/>
        <v>3.4933419136521501E-3</v>
      </c>
      <c r="DO244" s="80">
        <f t="shared" si="681"/>
        <v>1</v>
      </c>
      <c r="DP244" s="80">
        <f t="shared" si="682"/>
        <v>50.590299559141044</v>
      </c>
      <c r="DQ244" s="80">
        <f t="shared" si="683"/>
        <v>0.78606224920653145</v>
      </c>
      <c r="DR244" s="80">
        <f t="shared" si="684"/>
        <v>1.4647190493597801E-2</v>
      </c>
      <c r="DS244" s="80">
        <f t="shared" si="685"/>
        <v>6.5711399456654995E-2</v>
      </c>
      <c r="DT244" s="80">
        <f t="shared" si="686"/>
        <v>0.14663629911402501</v>
      </c>
      <c r="DU244" s="80">
        <f t="shared" si="687"/>
        <v>5.3568281938325994E-3</v>
      </c>
      <c r="DV244" s="80">
        <f t="shared" si="688"/>
        <v>0.26746459443633941</v>
      </c>
      <c r="DW244" s="80">
        <f t="shared" si="689"/>
        <v>0.40872080374625075</v>
      </c>
      <c r="DX244" s="80">
        <f t="shared" si="690"/>
        <v>4.0336308001594091E-3</v>
      </c>
      <c r="DY244" s="80">
        <f t="shared" si="691"/>
        <v>2.1232324090194915E-3</v>
      </c>
      <c r="DZ244" s="80">
        <f t="shared" si="692"/>
        <v>1.0789601455806715E-4</v>
      </c>
      <c r="EA244" s="80">
        <f t="shared" si="693"/>
        <v>1.700864123870969</v>
      </c>
      <c r="EB244" s="80"/>
      <c r="EC244" s="80">
        <f t="shared" si="694"/>
        <v>1.5721244984130629</v>
      </c>
      <c r="ED244" s="80">
        <f t="shared" si="695"/>
        <v>2.9294380987195601E-2</v>
      </c>
      <c r="EE244" s="80">
        <f t="shared" si="696"/>
        <v>0.19713419836996499</v>
      </c>
      <c r="EF244" s="80">
        <f t="shared" si="697"/>
        <v>0.14663629911402501</v>
      </c>
      <c r="EG244" s="80">
        <f t="shared" si="698"/>
        <v>5.3568281938325994E-3</v>
      </c>
      <c r="EH244" s="80">
        <f t="shared" si="699"/>
        <v>0.26746459443633941</v>
      </c>
      <c r="EI244" s="80">
        <f t="shared" si="700"/>
        <v>0.40872080374625075</v>
      </c>
      <c r="EJ244" s="80">
        <f t="shared" si="701"/>
        <v>4.0336308001594091E-3</v>
      </c>
      <c r="EK244" s="80">
        <f t="shared" si="702"/>
        <v>2.1232324090194915E-3</v>
      </c>
      <c r="EL244" s="80">
        <f t="shared" si="703"/>
        <v>3.2368804367420144E-4</v>
      </c>
      <c r="EM244" s="80">
        <f t="shared" si="704"/>
        <v>2.6332121545135245</v>
      </c>
      <c r="EN244" s="80">
        <f t="shared" si="705"/>
        <v>2.2785858669669086</v>
      </c>
      <c r="EO244" s="80"/>
      <c r="EP244" s="80">
        <f t="shared" si="706"/>
        <v>1.7911103315982226</v>
      </c>
      <c r="EQ244" s="80">
        <f t="shared" si="707"/>
        <v>3.3374881249484005E-2</v>
      </c>
      <c r="ER244" s="80">
        <f t="shared" si="708"/>
        <v>0.20888966840177736</v>
      </c>
      <c r="ES244" s="80">
        <f t="shared" si="709"/>
        <v>9.0568463799324761E-2</v>
      </c>
      <c r="ET244" s="80">
        <f t="shared" si="710"/>
        <v>0.29945813220110212</v>
      </c>
      <c r="EU244" s="80">
        <f t="shared" si="711"/>
        <v>0.33412339874554958</v>
      </c>
      <c r="EV244" s="80">
        <f t="shared" si="712"/>
        <v>1.2205993014236832E-2</v>
      </c>
      <c r="EW244" s="80">
        <f t="shared" si="713"/>
        <v>0.60944104479667904</v>
      </c>
      <c r="EX244" s="80">
        <f t="shared" si="714"/>
        <v>0.93130544695156248</v>
      </c>
      <c r="EY244" s="80">
        <f t="shared" si="715"/>
        <v>1.8381948267611303E-2</v>
      </c>
      <c r="EZ244" s="80">
        <f t="shared" si="716"/>
        <v>9.6759347189558313E-3</v>
      </c>
      <c r="FA244" s="80">
        <f t="shared" si="717"/>
        <v>4.9170066774813529E-4</v>
      </c>
      <c r="FB244" s="80">
        <f t="shared" si="718"/>
        <v>4.0395688122111526</v>
      </c>
      <c r="FC244" s="80">
        <f t="shared" si="719"/>
        <v>6.9461689703347762E-2</v>
      </c>
      <c r="FD244" s="80">
        <f t="shared" si="720"/>
        <v>0.11754367077458561</v>
      </c>
      <c r="FE244" s="80">
        <f t="shared" si="721"/>
        <v>1.8381948267611303E-2</v>
      </c>
      <c r="FF244" s="80">
        <f t="shared" si="722"/>
        <v>7.2186515531713458E-2</v>
      </c>
      <c r="FG244" s="80">
        <f t="shared" si="723"/>
        <v>6.8351576435031952E-2</v>
      </c>
      <c r="FH244" s="80">
        <f t="shared" si="724"/>
        <v>2.4585033387406765E-4</v>
      </c>
      <c r="FI244" s="184">
        <f t="shared" si="725"/>
        <v>0.79052150465094306</v>
      </c>
      <c r="FJ244" s="80">
        <f t="shared" si="726"/>
        <v>7.6521469445642754E-2</v>
      </c>
      <c r="FK244" s="80">
        <f t="shared" si="727"/>
        <v>1.0262088646648166</v>
      </c>
      <c r="FL244" s="80">
        <f t="shared" si="728"/>
        <v>0.79052150465094306</v>
      </c>
      <c r="FM244" s="80">
        <f t="shared" si="729"/>
        <v>2.0279972566553228</v>
      </c>
      <c r="FN244" s="80">
        <f t="shared" si="730"/>
        <v>-3.5024775423943604</v>
      </c>
      <c r="FO244" s="80">
        <f t="shared" si="731"/>
        <v>-3.5024775423943604</v>
      </c>
      <c r="FP244" s="80">
        <f t="shared" si="732"/>
        <v>0.50590299559141039</v>
      </c>
      <c r="FQ244" s="185">
        <f t="shared" ca="1" si="733"/>
        <v>1426.1024561634936</v>
      </c>
      <c r="FR244" s="185">
        <f t="shared" ca="1" si="734"/>
        <v>3.4127684183102671</v>
      </c>
      <c r="FS244" s="80">
        <f t="shared" ca="1" si="735"/>
        <v>0.14261024561634936</v>
      </c>
      <c r="FT244" s="184">
        <f t="shared" ca="1" si="736"/>
        <v>-1.3443386265583579</v>
      </c>
      <c r="FU244" s="184">
        <f t="shared" ca="1" si="737"/>
        <v>5.6610774455792994</v>
      </c>
      <c r="FV244" s="80">
        <f t="shared" si="738"/>
        <v>173.24022694166879</v>
      </c>
      <c r="FW244" s="80">
        <f t="shared" si="739"/>
        <v>3.3972099398388224E-2</v>
      </c>
      <c r="FX244" s="184">
        <f t="shared" si="740"/>
        <v>64.589233832167395</v>
      </c>
      <c r="FY244" s="184">
        <f t="shared" si="741"/>
        <v>315.90584259352585</v>
      </c>
      <c r="FZ244" s="184">
        <f t="shared" si="742"/>
        <v>1.6611494615586205E-3</v>
      </c>
      <c r="GA244" s="184">
        <f t="shared" si="743"/>
        <v>0.56134546798193619</v>
      </c>
      <c r="GB244" s="80">
        <f t="shared" si="744"/>
        <v>0.96189338823341064</v>
      </c>
      <c r="GC244" s="80">
        <f t="shared" si="745"/>
        <v>0.19389673541990465</v>
      </c>
      <c r="GD244" s="80">
        <f t="shared" si="746"/>
        <v>0.13434214829820054</v>
      </c>
      <c r="GE244" s="80">
        <f t="shared" si="747"/>
        <v>0.87605665495119123</v>
      </c>
      <c r="GF244" s="80">
        <f t="shared" si="748"/>
        <v>-1.9539011123104189E-3</v>
      </c>
      <c r="GG244" s="80">
        <f t="shared" si="749"/>
        <v>0.26466170904220182</v>
      </c>
      <c r="GH244" s="80">
        <f t="shared" si="750"/>
        <v>0.86565785170179943</v>
      </c>
      <c r="GI244" s="80">
        <f t="shared" si="751"/>
        <v>0.37952261593878778</v>
      </c>
      <c r="GJ244" s="80">
        <f t="shared" si="752"/>
        <v>-1.0085360995953217E-2</v>
      </c>
      <c r="GK244" s="80">
        <f t="shared" si="753"/>
        <v>1.8833772729317827E-2</v>
      </c>
      <c r="GL244" s="80">
        <f t="shared" si="754"/>
        <v>1.8833772729317827E-2</v>
      </c>
      <c r="GM244" s="80">
        <f t="shared" si="755"/>
        <v>0.24582793631288399</v>
      </c>
      <c r="GN244" s="80">
        <f t="shared" si="756"/>
        <v>1.9272839037271533E-2</v>
      </c>
      <c r="GO244" s="80">
        <f t="shared" si="757"/>
        <v>0.59016820575940754</v>
      </c>
      <c r="GP244" s="80">
        <f t="shared" si="758"/>
        <v>0.93130544695156248</v>
      </c>
      <c r="GQ244" s="80">
        <f t="shared" si="759"/>
        <v>1.8381948267611303E-2</v>
      </c>
      <c r="GR244" s="80">
        <f t="shared" si="760"/>
        <v>441.41535380524687</v>
      </c>
      <c r="GS244" s="80">
        <f t="shared" si="761"/>
        <v>11.780030090290504</v>
      </c>
      <c r="GT244" s="80">
        <f t="shared" si="762"/>
        <v>2.287057371653781</v>
      </c>
      <c r="GU244" s="80">
        <f t="shared" si="763"/>
        <v>9.4055234409261732E-6</v>
      </c>
      <c r="GV244" s="80">
        <f t="shared" si="764"/>
        <v>1925.2090347581322</v>
      </c>
      <c r="GW244" s="80">
        <f t="shared" si="765"/>
        <v>-8.3068712934532066E-3</v>
      </c>
      <c r="GX244" s="184">
        <f t="shared" ca="1" si="766"/>
        <v>20.624271484676953</v>
      </c>
      <c r="GY244" s="81" t="e">
        <f>#REF!</f>
        <v>#REF!</v>
      </c>
      <c r="GZ244" s="81" t="e">
        <f>#REF!</f>
        <v>#REF!</v>
      </c>
      <c r="HA244" s="81">
        <f t="shared" si="767"/>
        <v>5.4178355513911614</v>
      </c>
      <c r="HB244" s="81">
        <f t="shared" si="768"/>
        <v>3.9788742711806009</v>
      </c>
      <c r="HC244" s="81" t="e">
        <f t="shared" si="769"/>
        <v>#REF!</v>
      </c>
      <c r="HD244" s="80">
        <f t="shared" si="770"/>
        <v>441.41535380524687</v>
      </c>
      <c r="HE244" s="80">
        <f t="shared" si="771"/>
        <v>11.780030090290504</v>
      </c>
      <c r="HF244" s="81">
        <f t="shared" si="772"/>
        <v>-1.7519164547682067</v>
      </c>
      <c r="HG244" s="81"/>
      <c r="HH244" s="82">
        <f t="shared" si="773"/>
        <v>0.27686770205643862</v>
      </c>
      <c r="HI244" s="82">
        <f t="shared" si="774"/>
        <v>0.60944104479667904</v>
      </c>
      <c r="HJ244" s="82">
        <f t="shared" si="775"/>
        <v>1.8381948267611303E-2</v>
      </c>
      <c r="HK244" s="82">
        <f t="shared" si="776"/>
        <v>0</v>
      </c>
      <c r="HL244" s="82">
        <f t="shared" si="777"/>
        <v>5.1079741435736459E-2</v>
      </c>
      <c r="HM244" s="82">
        <f t="shared" si="778"/>
        <v>0</v>
      </c>
      <c r="HN244" s="82">
        <f t="shared" si="779"/>
        <v>0</v>
      </c>
      <c r="HO244" s="82">
        <f t="shared" si="780"/>
        <v>9.0568463799324761E-2</v>
      </c>
      <c r="HP244" s="82">
        <f t="shared" si="781"/>
        <v>0.1578099269660409</v>
      </c>
      <c r="HQ244" s="82">
        <f t="shared" si="782"/>
        <v>0.31238290611423036</v>
      </c>
      <c r="HR244" s="82">
        <f t="shared" si="783"/>
        <v>0.49674543822362893</v>
      </c>
      <c r="HS244" s="82">
        <f t="shared" si="784"/>
        <v>0.22567034032615615</v>
      </c>
      <c r="HT244" s="82">
        <f t="shared" si="785"/>
        <v>3.4595807085215022E-2</v>
      </c>
      <c r="HU244" s="82">
        <f t="shared" si="786"/>
        <v>1.5716797695611223E-2</v>
      </c>
      <c r="HV244" s="82">
        <f t="shared" si="787"/>
        <v>1.8381948267611303E-2</v>
      </c>
      <c r="HW244" s="82"/>
      <c r="HX244" s="186">
        <f t="shared" si="788"/>
        <v>-8.9438103059657734E-7</v>
      </c>
      <c r="HY244" s="186">
        <f t="shared" si="789"/>
        <v>1.6947057199010027E-12</v>
      </c>
      <c r="HZ244" s="186">
        <f t="shared" si="790"/>
        <v>2.7256003555823351E-5</v>
      </c>
      <c r="IA244" s="186">
        <f t="shared" si="791"/>
        <v>7.543552140069389E-9</v>
      </c>
      <c r="IB244" s="82">
        <f t="shared" si="792"/>
        <v>2.287057371653781</v>
      </c>
      <c r="IC244" s="82" t="e">
        <f t="shared" ca="1" si="793"/>
        <v>#REF!</v>
      </c>
      <c r="ID244" s="82" t="e">
        <f ca="1">ID$8+ID$9*IE244+ID$10*#REF!+ID$11*EW244/(EW244+EU244)</f>
        <v>#REF!</v>
      </c>
      <c r="IE244" s="82" t="e">
        <f t="shared" ca="1" si="794"/>
        <v>#REF!</v>
      </c>
      <c r="IF244" s="82" t="e">
        <f ca="1">IF$8+IF$9*IE244+IF$10*#REF!+IF$11*(EW244/(EW244+EU244))</f>
        <v>#REF!</v>
      </c>
      <c r="IG244" s="82" t="e">
        <f t="shared" ca="1" si="795"/>
        <v>#REF!</v>
      </c>
      <c r="IH244" s="184">
        <f t="shared" si="796"/>
        <v>3.3972099398388224E-2</v>
      </c>
      <c r="II244" s="187">
        <f t="shared" si="797"/>
        <v>-25</v>
      </c>
      <c r="IJ244" s="187"/>
      <c r="IK244" s="82">
        <f t="shared" si="798"/>
        <v>2.0730994853571714</v>
      </c>
      <c r="IL244" s="187">
        <f t="shared" si="799"/>
        <v>1925.2090347581322</v>
      </c>
      <c r="IM244" s="186">
        <f t="shared" si="800"/>
        <v>1.2134302078765101E-5</v>
      </c>
    </row>
    <row r="245" spans="1:247" ht="14" x14ac:dyDescent="0.2">
      <c r="A245" s="191">
        <v>2006</v>
      </c>
      <c r="F245" s="200">
        <v>47.906677211456923</v>
      </c>
      <c r="G245" s="200">
        <v>1.8194982433377447</v>
      </c>
      <c r="H245" s="200">
        <v>18.052675308200193</v>
      </c>
      <c r="I245" s="200">
        <v>9.556302548985764</v>
      </c>
      <c r="J245" s="200">
        <v>0.19313109845484441</v>
      </c>
      <c r="K245" s="200">
        <v>5.4889891139797884</v>
      </c>
      <c r="L245" s="200">
        <v>10.876330281404396</v>
      </c>
      <c r="M245" s="200">
        <v>3.5271837454647899</v>
      </c>
      <c r="N245" s="200">
        <v>1.8906518059263715</v>
      </c>
      <c r="O245" s="201">
        <v>0.28000000000000003</v>
      </c>
      <c r="P245" s="202">
        <v>0.44725096484279758</v>
      </c>
      <c r="Q245" s="194">
        <v>1.5</v>
      </c>
      <c r="R245" s="176" t="e">
        <f t="shared" ca="1" si="606"/>
        <v>#NUM!</v>
      </c>
      <c r="T245" s="4">
        <v>48.03</v>
      </c>
      <c r="U245" s="4">
        <v>1.19</v>
      </c>
      <c r="V245" s="4">
        <v>5.93</v>
      </c>
      <c r="W245" s="4">
        <v>7.9464294070008101</v>
      </c>
      <c r="X245" s="4">
        <v>0.2</v>
      </c>
      <c r="Y245" s="4">
        <v>13.61</v>
      </c>
      <c r="Z245" s="4">
        <v>21.98</v>
      </c>
      <c r="AA245" s="4">
        <v>0.1</v>
      </c>
      <c r="AB245" s="4">
        <v>0.26</v>
      </c>
      <c r="AC245" s="4">
        <v>2.81E-2</v>
      </c>
      <c r="AE245" s="177">
        <f t="shared" ca="1" si="607"/>
        <v>1347.2326673639768</v>
      </c>
      <c r="AF245" s="178">
        <f t="shared" ca="1" si="608"/>
        <v>1074.0826673639767</v>
      </c>
      <c r="AG245" s="178">
        <f t="shared" ca="1" si="609"/>
        <v>-1.0130131837107217</v>
      </c>
      <c r="AH245" s="175"/>
      <c r="AI245" s="179">
        <f t="shared" ca="1" si="610"/>
        <v>1372.6180219370233</v>
      </c>
      <c r="AJ245" s="179">
        <f t="shared" ca="1" si="611"/>
        <v>-3.1929928184224545</v>
      </c>
      <c r="AK245" s="179"/>
      <c r="AL245" s="179">
        <f t="shared" si="612"/>
        <v>1374.3669934201646</v>
      </c>
      <c r="AM245" s="179">
        <f t="shared" si="613"/>
        <v>-1.6397592358517707</v>
      </c>
      <c r="AN245" s="180"/>
      <c r="AO245" s="179">
        <f t="shared" ca="1" si="614"/>
        <v>1329.6372542178501</v>
      </c>
      <c r="AP245" s="179">
        <f t="shared" ca="1" si="615"/>
        <v>1056.48725421785</v>
      </c>
      <c r="AQ245" s="179">
        <f t="shared" ca="1" si="616"/>
        <v>-4.6509899801787205</v>
      </c>
      <c r="AR245" s="179"/>
      <c r="AS245" s="179">
        <f t="shared" ca="1" si="617"/>
        <v>1345.9247699886648</v>
      </c>
      <c r="AT245" s="179">
        <f t="shared" ca="1" si="618"/>
        <v>1072.774769988665</v>
      </c>
      <c r="AU245" s="181">
        <f t="shared" ca="1" si="619"/>
        <v>-4.0984835214512563</v>
      </c>
      <c r="AV245" s="80"/>
      <c r="AW245" s="181">
        <f t="shared" si="620"/>
        <v>1370.5615684056934</v>
      </c>
      <c r="AX245" s="181">
        <f t="shared" si="621"/>
        <v>1097.4115684056933</v>
      </c>
      <c r="AY245" s="181">
        <f t="shared" ca="1" si="622"/>
        <v>1372.6180219370233</v>
      </c>
      <c r="AZ245" s="181">
        <f t="shared" ca="1" si="623"/>
        <v>1099.4680219370234</v>
      </c>
      <c r="BA245" s="181">
        <f t="shared" ca="1" si="624"/>
        <v>-3.1929928184224545</v>
      </c>
      <c r="BB245" s="181"/>
      <c r="BC245" s="181">
        <f t="shared" si="625"/>
        <v>1374.3669934201646</v>
      </c>
      <c r="BD245" s="181">
        <f t="shared" si="626"/>
        <v>-1.6397592358517707</v>
      </c>
      <c r="BE245" s="181">
        <f t="shared" si="627"/>
        <v>1101.2169934201647</v>
      </c>
      <c r="BF245" s="181"/>
      <c r="BG245" s="181">
        <f t="shared" ca="1" si="628"/>
        <v>-2.6045119466744207</v>
      </c>
      <c r="BH245" s="181">
        <f t="shared" ca="1" si="629"/>
        <v>0.64460784328485388</v>
      </c>
      <c r="BI245" s="181">
        <f t="shared" ca="1" si="630"/>
        <v>1064.054214792372</v>
      </c>
      <c r="BJ245" s="181">
        <f t="shared" ca="1" si="631"/>
        <v>1080.6288821990524</v>
      </c>
      <c r="BK245" s="181">
        <f t="shared" ca="1" si="632"/>
        <v>1080.6288821990524</v>
      </c>
      <c r="BL245" s="181"/>
      <c r="BM245" s="181">
        <f t="shared" si="633"/>
        <v>1137.4410509185209</v>
      </c>
      <c r="BN245" s="180"/>
      <c r="BO245" s="182">
        <f t="shared" ca="1" si="634"/>
        <v>0.92718222763150904</v>
      </c>
      <c r="BP245" s="182">
        <f t="shared" ca="1" si="635"/>
        <v>0.93486610052563601</v>
      </c>
      <c r="BQ245" s="182">
        <f t="shared" ca="1" si="636"/>
        <v>0.1066448585785775</v>
      </c>
      <c r="BR245" s="182">
        <f t="shared" ca="1" si="637"/>
        <v>1.5021400041964171E-2</v>
      </c>
      <c r="BS245" s="182">
        <f t="shared" ca="1" si="638"/>
        <v>1.6464592447683446E-2</v>
      </c>
      <c r="BT245" s="182">
        <f t="shared" ca="1" si="639"/>
        <v>6.8694332866202565E-2</v>
      </c>
      <c r="BU245" s="182">
        <f t="shared" si="640"/>
        <v>7.1782706974468161E-2</v>
      </c>
      <c r="BV245" s="181">
        <f t="shared" ca="1" si="641"/>
        <v>1.2134739914345318</v>
      </c>
      <c r="BW245" s="180"/>
      <c r="BX245" s="182">
        <f t="shared" si="642"/>
        <v>0.75871426658023911</v>
      </c>
      <c r="BY245" s="182">
        <f t="shared" si="643"/>
        <v>0.12793877221305328</v>
      </c>
      <c r="BZ245" s="182">
        <f t="shared" si="644"/>
        <v>6.5175232539055869E-2</v>
      </c>
      <c r="CA245" s="182">
        <f t="shared" si="645"/>
        <v>7.3033975566537323E-3</v>
      </c>
      <c r="CB245" s="182">
        <f t="shared" si="646"/>
        <v>6.2804443554716871E-2</v>
      </c>
      <c r="CC245" s="182">
        <f t="shared" si="647"/>
        <v>4.1841446036061013E-4</v>
      </c>
      <c r="CD245" s="182">
        <f t="shared" si="648"/>
        <v>1.0223545269040795</v>
      </c>
      <c r="CE245" s="182">
        <f t="shared" si="649"/>
        <v>0.33536395523831675</v>
      </c>
      <c r="CF245" s="180"/>
      <c r="CG245" s="181">
        <f t="shared" ca="1" si="650"/>
        <v>2.4043596409842394</v>
      </c>
      <c r="CH245" s="181">
        <f t="shared" ca="1" si="651"/>
        <v>-4.2317876409161261</v>
      </c>
      <c r="CI245" s="181">
        <f t="shared" ca="1" si="652"/>
        <v>4.1730599937974659</v>
      </c>
      <c r="CJ245" s="181">
        <f t="shared" ca="1" si="653"/>
        <v>1083.3212654454014</v>
      </c>
      <c r="CK245" s="183">
        <f t="shared" ca="1" si="654"/>
        <v>0.25682732011127679</v>
      </c>
      <c r="CL245" s="79"/>
      <c r="CM245" s="181">
        <f t="shared" si="655"/>
        <v>0.30481248064774602</v>
      </c>
      <c r="CN245" s="181">
        <f t="shared" si="656"/>
        <v>-3.6921732756591122E-2</v>
      </c>
      <c r="CO245" s="181">
        <f t="shared" ca="1" si="657"/>
        <v>829.00123341544452</v>
      </c>
      <c r="CP245" s="184"/>
      <c r="CQ245" s="80">
        <f t="shared" si="658"/>
        <v>0.79732437943783863</v>
      </c>
      <c r="CR245" s="80">
        <f t="shared" si="659"/>
        <v>2.2778237070884198E-2</v>
      </c>
      <c r="CS245" s="80">
        <f t="shared" si="660"/>
        <v>0.35410942042938365</v>
      </c>
      <c r="CT245" s="80">
        <f t="shared" si="661"/>
        <v>0.13301017934072917</v>
      </c>
      <c r="CU245" s="80">
        <f t="shared" si="662"/>
        <v>2.7225529297599214E-3</v>
      </c>
      <c r="CV245" s="80">
        <f t="shared" si="663"/>
        <v>0.13618833462301358</v>
      </c>
      <c r="CW245" s="80">
        <f t="shared" si="664"/>
        <v>0.19395211406742105</v>
      </c>
      <c r="CX245" s="80">
        <f t="shared" si="665"/>
        <v>0.11381885594822722</v>
      </c>
      <c r="CY245" s="80">
        <f t="shared" si="666"/>
        <v>4.0142931885141016E-2</v>
      </c>
      <c r="CZ245" s="80">
        <f t="shared" si="667"/>
        <v>3.6842541556413172E-3</v>
      </c>
      <c r="DA245" s="80">
        <f t="shared" si="668"/>
        <v>6.3021053684775294E-3</v>
      </c>
      <c r="DB245" s="80">
        <f t="shared" si="669"/>
        <v>1.804033365256517</v>
      </c>
      <c r="DC245" s="80"/>
      <c r="DD245" s="80">
        <f t="shared" si="670"/>
        <v>0.4419676458281393</v>
      </c>
      <c r="DE245" s="80">
        <f t="shared" si="671"/>
        <v>1.2626283698275913E-2</v>
      </c>
      <c r="DF245" s="80">
        <f t="shared" si="672"/>
        <v>0.19628762263996849</v>
      </c>
      <c r="DG245" s="80">
        <f t="shared" si="673"/>
        <v>7.3729334447102279E-2</v>
      </c>
      <c r="DH245" s="80">
        <f t="shared" si="674"/>
        <v>1.5091477697657767E-3</v>
      </c>
      <c r="DI245" s="80">
        <f t="shared" si="675"/>
        <v>7.5491028739176805E-2</v>
      </c>
      <c r="DJ245" s="80">
        <f t="shared" si="676"/>
        <v>0.10751026993330738</v>
      </c>
      <c r="DK245" s="80">
        <f t="shared" si="677"/>
        <v>6.3091325327036402E-2</v>
      </c>
      <c r="DL245" s="80">
        <f t="shared" si="678"/>
        <v>2.2251767987358183E-2</v>
      </c>
      <c r="DM245" s="80">
        <f t="shared" si="679"/>
        <v>2.0422317162174272E-3</v>
      </c>
      <c r="DN245" s="80">
        <f t="shared" si="680"/>
        <v>3.4933419136521501E-3</v>
      </c>
      <c r="DO245" s="80">
        <f t="shared" si="681"/>
        <v>1</v>
      </c>
      <c r="DP245" s="80">
        <f t="shared" si="682"/>
        <v>50.590299559141044</v>
      </c>
      <c r="DQ245" s="80">
        <f t="shared" si="683"/>
        <v>0.79937687548993663</v>
      </c>
      <c r="DR245" s="80">
        <f t="shared" si="684"/>
        <v>1.4897569818274685E-2</v>
      </c>
      <c r="DS245" s="80">
        <f t="shared" si="685"/>
        <v>5.8159492354920017E-2</v>
      </c>
      <c r="DT245" s="80">
        <f t="shared" si="686"/>
        <v>0.11060302822411157</v>
      </c>
      <c r="DU245" s="80">
        <f t="shared" si="687"/>
        <v>2.8193832599118945E-3</v>
      </c>
      <c r="DV245" s="80">
        <f t="shared" si="688"/>
        <v>0.33768025327259554</v>
      </c>
      <c r="DW245" s="80">
        <f t="shared" si="689"/>
        <v>0.39195825769383036</v>
      </c>
      <c r="DX245" s="80">
        <f t="shared" si="690"/>
        <v>1.6134523200637637E-3</v>
      </c>
      <c r="DY245" s="80">
        <f t="shared" si="691"/>
        <v>2.7602021317253388E-3</v>
      </c>
      <c r="DZ245" s="80">
        <f t="shared" si="692"/>
        <v>1.8487061030985895E-4</v>
      </c>
      <c r="EA245" s="80">
        <f t="shared" si="693"/>
        <v>1.7200533851756794</v>
      </c>
      <c r="EB245" s="80"/>
      <c r="EC245" s="80">
        <f t="shared" si="694"/>
        <v>1.5987537509798733</v>
      </c>
      <c r="ED245" s="80">
        <f t="shared" si="695"/>
        <v>2.9795139636549371E-2</v>
      </c>
      <c r="EE245" s="80">
        <f t="shared" si="696"/>
        <v>0.17447847706476005</v>
      </c>
      <c r="EF245" s="80">
        <f t="shared" si="697"/>
        <v>0.11060302822411157</v>
      </c>
      <c r="EG245" s="80">
        <f t="shared" si="698"/>
        <v>2.8193832599118945E-3</v>
      </c>
      <c r="EH245" s="80">
        <f t="shared" si="699"/>
        <v>0.33768025327259554</v>
      </c>
      <c r="EI245" s="80">
        <f t="shared" si="700"/>
        <v>0.39195825769383036</v>
      </c>
      <c r="EJ245" s="80">
        <f t="shared" si="701"/>
        <v>1.6134523200637637E-3</v>
      </c>
      <c r="EK245" s="80">
        <f t="shared" si="702"/>
        <v>2.7602021317253388E-3</v>
      </c>
      <c r="EL245" s="80">
        <f t="shared" si="703"/>
        <v>5.5461183092957687E-4</v>
      </c>
      <c r="EM245" s="80">
        <f t="shared" si="704"/>
        <v>2.6510165564143513</v>
      </c>
      <c r="EN245" s="80">
        <f t="shared" si="705"/>
        <v>2.26328273412043</v>
      </c>
      <c r="EO245" s="80"/>
      <c r="EP245" s="80">
        <f t="shared" si="706"/>
        <v>1.8092158803515104</v>
      </c>
      <c r="EQ245" s="80">
        <f t="shared" si="707"/>
        <v>3.3717412550054726E-2</v>
      </c>
      <c r="ER245" s="80">
        <f t="shared" si="708"/>
        <v>0.19078411964848963</v>
      </c>
      <c r="ES245" s="80">
        <f t="shared" si="709"/>
        <v>7.2478630095709595E-2</v>
      </c>
      <c r="ET245" s="80">
        <f t="shared" si="710"/>
        <v>0.26326274974419922</v>
      </c>
      <c r="EU245" s="80">
        <f t="shared" si="711"/>
        <v>0.2503259241210663</v>
      </c>
      <c r="EV245" s="80">
        <f t="shared" si="712"/>
        <v>6.3810614530267632E-3</v>
      </c>
      <c r="EW245" s="80">
        <f t="shared" si="713"/>
        <v>0.7642658868852793</v>
      </c>
      <c r="EX245" s="80">
        <f t="shared" si="714"/>
        <v>0.88711235713437242</v>
      </c>
      <c r="EY245" s="80">
        <f t="shared" si="715"/>
        <v>7.3033975566537323E-3</v>
      </c>
      <c r="EZ245" s="80">
        <f t="shared" si="716"/>
        <v>1.2494235654832727E-2</v>
      </c>
      <c r="FA245" s="80">
        <f t="shared" si="717"/>
        <v>8.3682892072122026E-4</v>
      </c>
      <c r="FB245" s="80">
        <f t="shared" si="718"/>
        <v>4.034915734371717</v>
      </c>
      <c r="FC245" s="80">
        <f t="shared" si="719"/>
        <v>5.7337233088603098E-2</v>
      </c>
      <c r="FD245" s="80">
        <f t="shared" si="720"/>
        <v>0.10384078380904427</v>
      </c>
      <c r="FE245" s="80">
        <f t="shared" si="721"/>
        <v>7.3033975566537323E-3</v>
      </c>
      <c r="FF245" s="80">
        <f t="shared" si="722"/>
        <v>6.5175232539055869E-2</v>
      </c>
      <c r="FG245" s="80">
        <f t="shared" si="723"/>
        <v>6.2804443554716871E-2</v>
      </c>
      <c r="FH245" s="80">
        <f t="shared" si="724"/>
        <v>4.1841446036061013E-4</v>
      </c>
      <c r="FI245" s="184">
        <f t="shared" si="725"/>
        <v>0.75871426658023911</v>
      </c>
      <c r="FJ245" s="80">
        <f t="shared" si="726"/>
        <v>0.12793877221305328</v>
      </c>
      <c r="FK245" s="80">
        <f t="shared" si="727"/>
        <v>1.0223545269040795</v>
      </c>
      <c r="FL245" s="80">
        <f t="shared" si="728"/>
        <v>0.75871426658023899</v>
      </c>
      <c r="FM245" s="80">
        <f t="shared" si="729"/>
        <v>1.1049678046196814</v>
      </c>
      <c r="FN245" s="80">
        <f t="shared" si="730"/>
        <v>-4.3844393804390274</v>
      </c>
      <c r="FO245" s="80">
        <f t="shared" si="731"/>
        <v>-4.3844393804390274</v>
      </c>
      <c r="FP245" s="80">
        <f t="shared" si="732"/>
        <v>0.50590299559141039</v>
      </c>
      <c r="FQ245" s="185">
        <f t="shared" ca="1" si="733"/>
        <v>1372.6180219370233</v>
      </c>
      <c r="FR245" s="185">
        <f t="shared" ca="1" si="734"/>
        <v>-3.1929928184224545</v>
      </c>
      <c r="FS245" s="80">
        <f t="shared" ca="1" si="735"/>
        <v>0.13726180219370232</v>
      </c>
      <c r="FT245" s="184">
        <f t="shared" ca="1" si="736"/>
        <v>-0.53021085621186426</v>
      </c>
      <c r="FU245" s="184">
        <f t="shared" ca="1" si="737"/>
        <v>5.6767166088984347</v>
      </c>
      <c r="FV245" s="80">
        <f t="shared" si="738"/>
        <v>169.09449717737388</v>
      </c>
      <c r="FW245" s="80">
        <f t="shared" si="739"/>
        <v>7.987601255696189E-2</v>
      </c>
      <c r="FX245" s="184">
        <f t="shared" si="740"/>
        <v>75.327425137329371</v>
      </c>
      <c r="FY245" s="184">
        <f t="shared" si="741"/>
        <v>314.33467657024897</v>
      </c>
      <c r="FZ245" s="184">
        <f t="shared" si="742"/>
        <v>1.6611494615586205E-3</v>
      </c>
      <c r="GA245" s="184">
        <f t="shared" si="743"/>
        <v>0.33536395523831675</v>
      </c>
      <c r="GB245" s="80">
        <f t="shared" si="744"/>
        <v>0.90079681614405294</v>
      </c>
      <c r="GC245" s="80">
        <f t="shared" si="745"/>
        <v>0.16437010465508864</v>
      </c>
      <c r="GD245" s="80">
        <f t="shared" si="746"/>
        <v>0.13106660692004218</v>
      </c>
      <c r="GE245" s="80">
        <f t="shared" si="747"/>
        <v>0.89380395735423557</v>
      </c>
      <c r="GF245" s="80">
        <f t="shared" si="748"/>
        <v>6.3450620563506921E-2</v>
      </c>
      <c r="GG245" s="80">
        <f t="shared" si="749"/>
        <v>0.19298869103246319</v>
      </c>
      <c r="GH245" s="80">
        <f t="shared" si="750"/>
        <v>0.86893339307995787</v>
      </c>
      <c r="GI245" s="80">
        <f t="shared" si="751"/>
        <v>0.37935938676353648</v>
      </c>
      <c r="GJ245" s="80">
        <f t="shared" si="752"/>
        <v>-1.914509259861201E-2</v>
      </c>
      <c r="GK245" s="80">
        <f t="shared" si="753"/>
        <v>3.449505067772226E-2</v>
      </c>
      <c r="GL245" s="80">
        <f t="shared" si="754"/>
        <v>3.449505067772226E-2</v>
      </c>
      <c r="GM245" s="80">
        <f t="shared" si="755"/>
        <v>0.15849364035474092</v>
      </c>
      <c r="GN245" s="80">
        <f t="shared" si="756"/>
        <v>6.4708133178224797E-2</v>
      </c>
      <c r="GO245" s="80">
        <f t="shared" si="757"/>
        <v>0.69955775370705453</v>
      </c>
      <c r="GP245" s="80">
        <f t="shared" si="758"/>
        <v>0.88711235713437242</v>
      </c>
      <c r="GQ245" s="80">
        <f t="shared" si="759"/>
        <v>7.3033975566537323E-3</v>
      </c>
      <c r="GR245" s="80">
        <f t="shared" si="760"/>
        <v>440.2882012335707</v>
      </c>
      <c r="GS245" s="80">
        <f t="shared" si="761"/>
        <v>11.749998069296639</v>
      </c>
      <c r="GT245" s="80">
        <f t="shared" si="762"/>
        <v>2.2429305146389114</v>
      </c>
      <c r="GU245" s="80">
        <f t="shared" si="763"/>
        <v>9.2240517414525211E-6</v>
      </c>
      <c r="GV245" s="80">
        <f t="shared" si="764"/>
        <v>1892.6670782918216</v>
      </c>
      <c r="GW245" s="80">
        <f t="shared" si="765"/>
        <v>-8.1258835026169728E-3</v>
      </c>
      <c r="GX245" s="184">
        <f t="shared" ca="1" si="766"/>
        <v>17.147684993797466</v>
      </c>
      <c r="GY245" s="81" t="e">
        <f>#REF!</f>
        <v>#REF!</v>
      </c>
      <c r="GZ245" s="81" t="e">
        <f>#REF!</f>
        <v>#REF!</v>
      </c>
      <c r="HA245" s="81">
        <f t="shared" si="767"/>
        <v>5.4178355513911614</v>
      </c>
      <c r="HB245" s="81">
        <f t="shared" si="768"/>
        <v>3.9788742711806009</v>
      </c>
      <c r="HC245" s="81" t="e">
        <f t="shared" si="769"/>
        <v>#REF!</v>
      </c>
      <c r="HD245" s="80">
        <f t="shared" si="770"/>
        <v>440.2882012335707</v>
      </c>
      <c r="HE245" s="80">
        <f t="shared" si="771"/>
        <v>11.749998069296639</v>
      </c>
      <c r="HF245" s="81">
        <f t="shared" si="772"/>
        <v>0.22174078280474419</v>
      </c>
      <c r="HG245" s="81"/>
      <c r="HH245" s="82">
        <f t="shared" si="773"/>
        <v>0.19936975248548996</v>
      </c>
      <c r="HI245" s="82">
        <f t="shared" si="774"/>
        <v>0.7642658868852793</v>
      </c>
      <c r="HJ245" s="82">
        <f t="shared" si="775"/>
        <v>7.3033975566537323E-3</v>
      </c>
      <c r="HK245" s="82">
        <f t="shared" si="776"/>
        <v>0</v>
      </c>
      <c r="HL245" s="82">
        <f t="shared" si="777"/>
        <v>5.0033835531949365E-2</v>
      </c>
      <c r="HM245" s="82">
        <f t="shared" si="778"/>
        <v>0</v>
      </c>
      <c r="HN245" s="82">
        <f t="shared" si="779"/>
        <v>0</v>
      </c>
      <c r="HO245" s="82">
        <f t="shared" si="780"/>
        <v>7.2478630095709595E-2</v>
      </c>
      <c r="HP245" s="82">
        <f t="shared" si="781"/>
        <v>0.14075028411654028</v>
      </c>
      <c r="HQ245" s="82">
        <f t="shared" si="782"/>
        <v>0.2068932948719846</v>
      </c>
      <c r="HR245" s="82">
        <f t="shared" si="783"/>
        <v>0.55226259412002676</v>
      </c>
      <c r="HS245" s="82">
        <f t="shared" si="784"/>
        <v>0.14406564336585606</v>
      </c>
      <c r="HT245" s="82">
        <f t="shared" si="785"/>
        <v>8.3739572910428231E-2</v>
      </c>
      <c r="HU245" s="82">
        <f t="shared" si="786"/>
        <v>2.1844672398545446E-2</v>
      </c>
      <c r="HV245" s="82">
        <f t="shared" si="787"/>
        <v>7.3033975566537323E-3</v>
      </c>
      <c r="HW245" s="82"/>
      <c r="HX245" s="186">
        <f t="shared" si="788"/>
        <v>-8.7861907702451187E-7</v>
      </c>
      <c r="HY245" s="186">
        <f t="shared" si="789"/>
        <v>1.6286348285742895E-12</v>
      </c>
      <c r="HZ245" s="186">
        <f t="shared" si="790"/>
        <v>2.6964810409325287E-5</v>
      </c>
      <c r="IA245" s="186">
        <f t="shared" si="791"/>
        <v>7.61079443333006E-9</v>
      </c>
      <c r="IB245" s="82">
        <f t="shared" si="792"/>
        <v>2.2429305146389114</v>
      </c>
      <c r="IC245" s="82" t="e">
        <f t="shared" ca="1" si="793"/>
        <v>#REF!</v>
      </c>
      <c r="ID245" s="82" t="e">
        <f ca="1">ID$8+ID$9*IE245+ID$10*#REF!+ID$11*EW245/(EW245+EU245)</f>
        <v>#REF!</v>
      </c>
      <c r="IE245" s="82" t="e">
        <f t="shared" ca="1" si="794"/>
        <v>#REF!</v>
      </c>
      <c r="IF245" s="82" t="e">
        <f ca="1">IF$8+IF$9*IE245+IF$10*#REF!+IF$11*(EW245/(EW245+EU245))</f>
        <v>#REF!</v>
      </c>
      <c r="IG245" s="82" t="e">
        <f t="shared" ca="1" si="795"/>
        <v>#REF!</v>
      </c>
      <c r="IH245" s="184">
        <f t="shared" si="796"/>
        <v>7.987601255696189E-2</v>
      </c>
      <c r="II245" s="187">
        <f t="shared" si="797"/>
        <v>-25</v>
      </c>
      <c r="IJ245" s="187"/>
      <c r="IK245" s="82">
        <f t="shared" si="798"/>
        <v>2.0714173918613046</v>
      </c>
      <c r="IL245" s="187">
        <f t="shared" si="799"/>
        <v>1892.6670782918216</v>
      </c>
      <c r="IM245" s="186">
        <f t="shared" si="800"/>
        <v>1.2376264344729969E-5</v>
      </c>
    </row>
    <row r="246" spans="1:247" ht="14" x14ac:dyDescent="0.2">
      <c r="A246" s="191">
        <v>2006</v>
      </c>
      <c r="F246" s="200">
        <v>47.906677211456923</v>
      </c>
      <c r="G246" s="200">
        <v>1.8194982433377447</v>
      </c>
      <c r="H246" s="200">
        <v>18.052675308200193</v>
      </c>
      <c r="I246" s="200">
        <v>9.556302548985764</v>
      </c>
      <c r="J246" s="200">
        <v>0.19313109845484441</v>
      </c>
      <c r="K246" s="200">
        <v>5.4889891139797884</v>
      </c>
      <c r="L246" s="200">
        <v>10.876330281404396</v>
      </c>
      <c r="M246" s="200">
        <v>3.5271837454647899</v>
      </c>
      <c r="N246" s="200">
        <v>1.8906518059263715</v>
      </c>
      <c r="O246" s="201">
        <v>0.28000000000000003</v>
      </c>
      <c r="P246" s="202">
        <v>0.44725096484279758</v>
      </c>
      <c r="Q246" s="194">
        <v>1.5</v>
      </c>
      <c r="R246" s="176">
        <f t="shared" ca="1" si="606"/>
        <v>7.1877810211467352</v>
      </c>
      <c r="T246" s="4">
        <v>51.06</v>
      </c>
      <c r="U246" s="4">
        <v>0.72</v>
      </c>
      <c r="V246" s="4">
        <v>3.17</v>
      </c>
      <c r="W246" s="4">
        <v>6.8688607936650765</v>
      </c>
      <c r="X246" s="4">
        <v>0.16</v>
      </c>
      <c r="Y246" s="4">
        <v>15.08</v>
      </c>
      <c r="Z246" s="4">
        <v>21.93</v>
      </c>
      <c r="AA246" s="4">
        <v>0.25</v>
      </c>
      <c r="AB246" s="4">
        <v>0.17</v>
      </c>
      <c r="AC246" s="4">
        <v>3.2899999999999999E-2</v>
      </c>
      <c r="AE246" s="177">
        <f t="shared" ca="1" si="607"/>
        <v>1390.9664287167736</v>
      </c>
      <c r="AF246" s="178">
        <f t="shared" ca="1" si="608"/>
        <v>1117.8164287167738</v>
      </c>
      <c r="AG246" s="178">
        <f t="shared" ca="1" si="609"/>
        <v>3.8090311784979982</v>
      </c>
      <c r="AH246" s="175"/>
      <c r="AI246" s="179">
        <f t="shared" ca="1" si="610"/>
        <v>1423.8446080368267</v>
      </c>
      <c r="AJ246" s="179">
        <f t="shared" ca="1" si="611"/>
        <v>3.236386687808511</v>
      </c>
      <c r="AK246" s="179"/>
      <c r="AL246" s="179">
        <f t="shared" si="612"/>
        <v>1402.5247130598862</v>
      </c>
      <c r="AM246" s="179">
        <f t="shared" si="613"/>
        <v>3.0170369441339622</v>
      </c>
      <c r="AN246" s="180"/>
      <c r="AO246" s="179">
        <f t="shared" ca="1" si="614"/>
        <v>1379.4377627129018</v>
      </c>
      <c r="AP246" s="179">
        <f t="shared" ca="1" si="615"/>
        <v>1106.2877627129019</v>
      </c>
      <c r="AQ246" s="179">
        <f t="shared" ca="1" si="616"/>
        <v>1.5836903596552192</v>
      </c>
      <c r="AR246" s="179"/>
      <c r="AS246" s="179">
        <f t="shared" ca="1" si="617"/>
        <v>1403.5370840245087</v>
      </c>
      <c r="AT246" s="179">
        <f t="shared" ca="1" si="618"/>
        <v>1130.3870840245086</v>
      </c>
      <c r="AU246" s="181">
        <f t="shared" ca="1" si="619"/>
        <v>2.4805984726307786</v>
      </c>
      <c r="AV246" s="80"/>
      <c r="AW246" s="181">
        <f t="shared" si="620"/>
        <v>1412.5678735784845</v>
      </c>
      <c r="AX246" s="181">
        <f t="shared" si="621"/>
        <v>1139.4178735784844</v>
      </c>
      <c r="AY246" s="181">
        <f t="shared" ca="1" si="622"/>
        <v>1423.8446080368267</v>
      </c>
      <c r="AZ246" s="181">
        <f t="shared" ca="1" si="623"/>
        <v>1150.6946080368266</v>
      </c>
      <c r="BA246" s="181">
        <f t="shared" ca="1" si="624"/>
        <v>3.236386687808511</v>
      </c>
      <c r="BB246" s="181"/>
      <c r="BC246" s="181">
        <f t="shared" si="625"/>
        <v>1402.5247130598862</v>
      </c>
      <c r="BD246" s="181">
        <f t="shared" si="626"/>
        <v>3.0170369441339622</v>
      </c>
      <c r="BE246" s="181">
        <f t="shared" si="627"/>
        <v>1129.3747130598863</v>
      </c>
      <c r="BF246" s="181"/>
      <c r="BG246" s="181">
        <f t="shared" ca="1" si="628"/>
        <v>2.9299612994131921</v>
      </c>
      <c r="BH246" s="181">
        <f t="shared" ca="1" si="629"/>
        <v>4.7907040948151813</v>
      </c>
      <c r="BI246" s="181">
        <f t="shared" ca="1" si="630"/>
        <v>1114.2081881914805</v>
      </c>
      <c r="BJ246" s="181">
        <f t="shared" ca="1" si="631"/>
        <v>1137.0802560114812</v>
      </c>
      <c r="BK246" s="181">
        <f t="shared" ca="1" si="632"/>
        <v>1137.0802560114812</v>
      </c>
      <c r="BL246" s="181"/>
      <c r="BM246" s="181">
        <f t="shared" si="633"/>
        <v>1161.8552000561117</v>
      </c>
      <c r="BN246" s="180"/>
      <c r="BO246" s="182">
        <f t="shared" ca="1" si="634"/>
        <v>0.82033615975222574</v>
      </c>
      <c r="BP246" s="182">
        <f t="shared" ca="1" si="635"/>
        <v>0.78651799977422387</v>
      </c>
      <c r="BQ246" s="182">
        <f t="shared" ca="1" si="636"/>
        <v>6.9587969652570691E-2</v>
      </c>
      <c r="BR246" s="182">
        <f t="shared" ca="1" si="637"/>
        <v>1.223869804188555E-2</v>
      </c>
      <c r="BS246" s="182">
        <f t="shared" ca="1" si="638"/>
        <v>1.6482580614097943E-2</v>
      </c>
      <c r="BT246" s="182">
        <f t="shared" ca="1" si="639"/>
        <v>7.5726830120990588E-2</v>
      </c>
      <c r="BU246" s="182">
        <f t="shared" si="640"/>
        <v>7.1782706974468161E-2</v>
      </c>
      <c r="BV246" s="181">
        <f t="shared" ca="1" si="641"/>
        <v>1.0323367851782368</v>
      </c>
      <c r="BW246" s="180"/>
      <c r="BX246" s="182">
        <f t="shared" si="642"/>
        <v>0.81431790532337778</v>
      </c>
      <c r="BY246" s="182">
        <f t="shared" si="643"/>
        <v>0.11859528445758494</v>
      </c>
      <c r="BZ246" s="182">
        <f t="shared" si="644"/>
        <v>2.3339508662065411E-2</v>
      </c>
      <c r="CA246" s="182">
        <f t="shared" si="645"/>
        <v>1.8057814830974656E-2</v>
      </c>
      <c r="CB246" s="182">
        <f t="shared" si="646"/>
        <v>3.7224371239542225E-2</v>
      </c>
      <c r="CC246" s="182">
        <f t="shared" si="647"/>
        <v>4.8450304198003117E-4</v>
      </c>
      <c r="CD246" s="182">
        <f t="shared" si="648"/>
        <v>1.012019387555525</v>
      </c>
      <c r="CE246" s="182">
        <f t="shared" si="649"/>
        <v>0.26162898235831827</v>
      </c>
      <c r="CF246" s="180"/>
      <c r="CG246" s="181">
        <f t="shared" ca="1" si="650"/>
        <v>1.409678969500419</v>
      </c>
      <c r="CH246" s="181">
        <f t="shared" ca="1" si="651"/>
        <v>-0.15178247932862021</v>
      </c>
      <c r="CI246" s="181">
        <f t="shared" ca="1" si="652"/>
        <v>4.2465855703661308</v>
      </c>
      <c r="CJ246" s="181">
        <f t="shared" ca="1" si="653"/>
        <v>1156.6236635748287</v>
      </c>
      <c r="CK246" s="183">
        <f t="shared" ca="1" si="654"/>
        <v>0.26866375419924338</v>
      </c>
      <c r="CL246" s="79"/>
      <c r="CM246" s="181">
        <f t="shared" si="655"/>
        <v>-1.1044125512084348</v>
      </c>
      <c r="CN246" s="181">
        <f t="shared" si="656"/>
        <v>-1.4070002047227312</v>
      </c>
      <c r="CO246" s="181">
        <f t="shared" ca="1" si="657"/>
        <v>883.93786922547895</v>
      </c>
      <c r="CP246" s="184"/>
      <c r="CQ246" s="80">
        <f t="shared" si="658"/>
        <v>0.79732437943783863</v>
      </c>
      <c r="CR246" s="80">
        <f t="shared" si="659"/>
        <v>2.2778237070884198E-2</v>
      </c>
      <c r="CS246" s="80">
        <f t="shared" si="660"/>
        <v>0.35410942042938365</v>
      </c>
      <c r="CT246" s="80">
        <f t="shared" si="661"/>
        <v>0.13301017934072917</v>
      </c>
      <c r="CU246" s="80">
        <f t="shared" si="662"/>
        <v>2.7225529297599214E-3</v>
      </c>
      <c r="CV246" s="80">
        <f t="shared" si="663"/>
        <v>0.13618833462301358</v>
      </c>
      <c r="CW246" s="80">
        <f t="shared" si="664"/>
        <v>0.19395211406742105</v>
      </c>
      <c r="CX246" s="80">
        <f t="shared" si="665"/>
        <v>0.11381885594822722</v>
      </c>
      <c r="CY246" s="80">
        <f t="shared" si="666"/>
        <v>4.0142931885141016E-2</v>
      </c>
      <c r="CZ246" s="80">
        <f t="shared" si="667"/>
        <v>3.6842541556413172E-3</v>
      </c>
      <c r="DA246" s="80">
        <f t="shared" si="668"/>
        <v>6.3021053684775294E-3</v>
      </c>
      <c r="DB246" s="80">
        <f t="shared" si="669"/>
        <v>1.804033365256517</v>
      </c>
      <c r="DC246" s="80"/>
      <c r="DD246" s="80">
        <f t="shared" si="670"/>
        <v>0.4419676458281393</v>
      </c>
      <c r="DE246" s="80">
        <f t="shared" si="671"/>
        <v>1.2626283698275913E-2</v>
      </c>
      <c r="DF246" s="80">
        <f t="shared" si="672"/>
        <v>0.19628762263996849</v>
      </c>
      <c r="DG246" s="80">
        <f t="shared" si="673"/>
        <v>7.3729334447102279E-2</v>
      </c>
      <c r="DH246" s="80">
        <f t="shared" si="674"/>
        <v>1.5091477697657767E-3</v>
      </c>
      <c r="DI246" s="80">
        <f t="shared" si="675"/>
        <v>7.5491028739176805E-2</v>
      </c>
      <c r="DJ246" s="80">
        <f t="shared" si="676"/>
        <v>0.10751026993330738</v>
      </c>
      <c r="DK246" s="80">
        <f t="shared" si="677"/>
        <v>6.3091325327036402E-2</v>
      </c>
      <c r="DL246" s="80">
        <f t="shared" si="678"/>
        <v>2.2251767987358183E-2</v>
      </c>
      <c r="DM246" s="80">
        <f t="shared" si="679"/>
        <v>2.0422317162174272E-3</v>
      </c>
      <c r="DN246" s="80">
        <f t="shared" si="680"/>
        <v>3.4933419136521501E-3</v>
      </c>
      <c r="DO246" s="80">
        <f t="shared" si="681"/>
        <v>1</v>
      </c>
      <c r="DP246" s="80">
        <f t="shared" si="682"/>
        <v>50.590299559141044</v>
      </c>
      <c r="DQ246" s="80">
        <f t="shared" si="683"/>
        <v>0.84980602253833371</v>
      </c>
      <c r="DR246" s="80">
        <f t="shared" si="684"/>
        <v>9.0136556883678772E-3</v>
      </c>
      <c r="DS246" s="80">
        <f t="shared" si="685"/>
        <v>3.1090318847402439E-2</v>
      </c>
      <c r="DT246" s="80">
        <f t="shared" si="686"/>
        <v>9.5604801265826489E-2</v>
      </c>
      <c r="DU246" s="80">
        <f t="shared" si="687"/>
        <v>2.2555066079295153E-3</v>
      </c>
      <c r="DV246" s="80">
        <f t="shared" si="688"/>
        <v>0.37415269796846001</v>
      </c>
      <c r="DW246" s="80">
        <f t="shared" si="689"/>
        <v>0.39106663290380794</v>
      </c>
      <c r="DX246" s="80">
        <f t="shared" si="690"/>
        <v>4.0336308001594091E-3</v>
      </c>
      <c r="DY246" s="80">
        <f t="shared" si="691"/>
        <v>1.8047475476665677E-3</v>
      </c>
      <c r="DZ246" s="80">
        <f t="shared" si="692"/>
        <v>2.1644993164392736E-4</v>
      </c>
      <c r="EA246" s="80">
        <f t="shared" si="693"/>
        <v>1.7590444640995979</v>
      </c>
      <c r="EB246" s="80"/>
      <c r="EC246" s="80">
        <f t="shared" si="694"/>
        <v>1.6996120450766674</v>
      </c>
      <c r="ED246" s="80">
        <f t="shared" si="695"/>
        <v>1.8027311376735754E-2</v>
      </c>
      <c r="EE246" s="80">
        <f t="shared" si="696"/>
        <v>9.3270956542207323E-2</v>
      </c>
      <c r="EF246" s="80">
        <f t="shared" si="697"/>
        <v>9.5604801265826489E-2</v>
      </c>
      <c r="EG246" s="80">
        <f t="shared" si="698"/>
        <v>2.2555066079295153E-3</v>
      </c>
      <c r="EH246" s="80">
        <f t="shared" si="699"/>
        <v>0.37415269796846001</v>
      </c>
      <c r="EI246" s="80">
        <f t="shared" si="700"/>
        <v>0.39106663290380794</v>
      </c>
      <c r="EJ246" s="80">
        <f t="shared" si="701"/>
        <v>4.0336308001594091E-3</v>
      </c>
      <c r="EK246" s="80">
        <f t="shared" si="702"/>
        <v>1.8047475476665677E-3</v>
      </c>
      <c r="EL246" s="80">
        <f t="shared" si="703"/>
        <v>6.493497949317821E-4</v>
      </c>
      <c r="EM246" s="80">
        <f t="shared" si="704"/>
        <v>2.6804776798843921</v>
      </c>
      <c r="EN246" s="80">
        <f t="shared" si="705"/>
        <v>2.2384069992549902</v>
      </c>
      <c r="EO246" s="80"/>
      <c r="EP246" s="80">
        <f t="shared" si="706"/>
        <v>1.9022117488588501</v>
      </c>
      <c r="EQ246" s="80">
        <f t="shared" si="707"/>
        <v>2.0176229981717215E-2</v>
      </c>
      <c r="ER246" s="80">
        <f t="shared" si="708"/>
        <v>9.7788251141149862E-2</v>
      </c>
      <c r="ES246" s="80">
        <f t="shared" si="709"/>
        <v>4.1397323493040067E-2</v>
      </c>
      <c r="ET246" s="80">
        <f t="shared" si="710"/>
        <v>0.13918557463418993</v>
      </c>
      <c r="EU246" s="80">
        <f t="shared" si="711"/>
        <v>0.21400245631580836</v>
      </c>
      <c r="EV246" s="80">
        <f t="shared" si="712"/>
        <v>5.0487417780553084E-3</v>
      </c>
      <c r="EW246" s="80">
        <f t="shared" si="713"/>
        <v>0.83750601792273927</v>
      </c>
      <c r="EX246" s="80">
        <f t="shared" si="714"/>
        <v>0.8753662882669655</v>
      </c>
      <c r="EY246" s="80">
        <f t="shared" si="715"/>
        <v>1.8057814830974656E-2</v>
      </c>
      <c r="EZ246" s="80">
        <f t="shared" si="716"/>
        <v>8.0795190851702479E-3</v>
      </c>
      <c r="FA246" s="80">
        <f t="shared" si="717"/>
        <v>9.6900608396006233E-4</v>
      </c>
      <c r="FB246" s="80">
        <f t="shared" si="718"/>
        <v>4.020603397758431</v>
      </c>
      <c r="FC246" s="80">
        <f t="shared" si="719"/>
        <v>3.3127276431689959E-2</v>
      </c>
      <c r="FD246" s="80">
        <f t="shared" si="720"/>
        <v>6.1493449773985631E-2</v>
      </c>
      <c r="FE246" s="80">
        <f t="shared" si="721"/>
        <v>1.8057814830974656E-2</v>
      </c>
      <c r="FF246" s="80">
        <f t="shared" si="722"/>
        <v>2.3339508662065411E-2</v>
      </c>
      <c r="FG246" s="80">
        <f t="shared" si="723"/>
        <v>3.7224371239542225E-2</v>
      </c>
      <c r="FH246" s="80">
        <f t="shared" si="724"/>
        <v>4.8450304198003117E-4</v>
      </c>
      <c r="FI246" s="184">
        <f t="shared" si="725"/>
        <v>0.81431790532337778</v>
      </c>
      <c r="FJ246" s="80">
        <f t="shared" si="726"/>
        <v>0.11859528445758494</v>
      </c>
      <c r="FK246" s="80">
        <f t="shared" si="727"/>
        <v>1.012019387555525</v>
      </c>
      <c r="FL246" s="80">
        <f t="shared" si="728"/>
        <v>0.81431790532337789</v>
      </c>
      <c r="FM246" s="80">
        <f t="shared" si="729"/>
        <v>2.0102066917250596</v>
      </c>
      <c r="FN246" s="80">
        <f t="shared" si="730"/>
        <v>-3.549926084024801</v>
      </c>
      <c r="FO246" s="80">
        <f t="shared" si="731"/>
        <v>-3.5499260840248015</v>
      </c>
      <c r="FP246" s="80">
        <f t="shared" si="732"/>
        <v>0.50590299559141039</v>
      </c>
      <c r="FQ246" s="185">
        <f t="shared" ca="1" si="733"/>
        <v>1423.8446080368267</v>
      </c>
      <c r="FR246" s="185">
        <f t="shared" ca="1" si="734"/>
        <v>3.236386687808511</v>
      </c>
      <c r="FS246" s="80">
        <f t="shared" ca="1" si="735"/>
        <v>0.14238446080368267</v>
      </c>
      <c r="FT246" s="184">
        <f t="shared" ca="1" si="736"/>
        <v>-1.1827809842503874</v>
      </c>
      <c r="FU246" s="184">
        <f t="shared" ca="1" si="737"/>
        <v>5.6586608054120724</v>
      </c>
      <c r="FV246" s="80">
        <f t="shared" si="738"/>
        <v>171.38531485970771</v>
      </c>
      <c r="FW246" s="80">
        <f t="shared" si="739"/>
        <v>9.0306802191032862E-2</v>
      </c>
      <c r="FX246" s="184">
        <f t="shared" si="740"/>
        <v>79.648052149957351</v>
      </c>
      <c r="FY246" s="184">
        <f t="shared" si="741"/>
        <v>313.78310922558177</v>
      </c>
      <c r="FZ246" s="184">
        <f t="shared" si="742"/>
        <v>1.6611494615586205E-3</v>
      </c>
      <c r="GA246" s="184">
        <f t="shared" si="743"/>
        <v>0.26162898235831827</v>
      </c>
      <c r="GB246" s="80">
        <f t="shared" si="744"/>
        <v>0.89847284487599544</v>
      </c>
      <c r="GC246" s="80">
        <f t="shared" si="745"/>
        <v>9.5669835990407293E-2</v>
      </c>
      <c r="GD246" s="80">
        <f t="shared" si="746"/>
        <v>0.12885443445145753</v>
      </c>
      <c r="GE246" s="80">
        <f t="shared" si="747"/>
        <v>0.93842644652524276</v>
      </c>
      <c r="GF246" s="80">
        <f t="shared" si="748"/>
        <v>7.9954751281615E-2</v>
      </c>
      <c r="GG246" s="80">
        <f t="shared" si="749"/>
        <v>0.18087517988411839</v>
      </c>
      <c r="GH246" s="80">
        <f t="shared" si="750"/>
        <v>0.8711455655485425</v>
      </c>
      <c r="GI246" s="80">
        <f t="shared" si="751"/>
        <v>0.37723647514228076</v>
      </c>
      <c r="GJ246" s="80">
        <f t="shared" si="752"/>
        <v>-1.8363742446177118E-2</v>
      </c>
      <c r="GK246" s="80">
        <f t="shared" si="753"/>
        <v>3.3523067750513835E-2</v>
      </c>
      <c r="GL246" s="80">
        <f t="shared" si="754"/>
        <v>3.3523067750513835E-2</v>
      </c>
      <c r="GM246" s="80">
        <f t="shared" si="755"/>
        <v>0.14735211213360455</v>
      </c>
      <c r="GN246" s="80">
        <f t="shared" si="756"/>
        <v>6.8004087373490729E-2</v>
      </c>
      <c r="GO246" s="80">
        <f t="shared" si="757"/>
        <v>0.76950193054924854</v>
      </c>
      <c r="GP246" s="80">
        <f t="shared" si="758"/>
        <v>0.8753662882669655</v>
      </c>
      <c r="GQ246" s="80">
        <f t="shared" si="759"/>
        <v>1.8057814830974656E-2</v>
      </c>
      <c r="GR246" s="80">
        <f t="shared" si="760"/>
        <v>440.11277620646462</v>
      </c>
      <c r="GS246" s="80">
        <f t="shared" si="761"/>
        <v>11.855513553953262</v>
      </c>
      <c r="GT246" s="80">
        <f t="shared" si="762"/>
        <v>2.1408938233186454</v>
      </c>
      <c r="GU246" s="80">
        <f t="shared" si="763"/>
        <v>8.8044258483979273E-6</v>
      </c>
      <c r="GV246" s="80">
        <f t="shared" si="764"/>
        <v>1791.1897605992385</v>
      </c>
      <c r="GW246" s="80">
        <f t="shared" si="765"/>
        <v>-7.8259903728363344E-3</v>
      </c>
      <c r="GX246" s="184">
        <f t="shared" ca="1" si="766"/>
        <v>17.221210570366132</v>
      </c>
      <c r="GY246" s="81" t="e">
        <f>#REF!</f>
        <v>#REF!</v>
      </c>
      <c r="GZ246" s="81" t="e">
        <f>#REF!</f>
        <v>#REF!</v>
      </c>
      <c r="HA246" s="81">
        <f t="shared" si="767"/>
        <v>5.4178355513911614</v>
      </c>
      <c r="HB246" s="81">
        <f t="shared" si="768"/>
        <v>3.9788742711806009</v>
      </c>
      <c r="HC246" s="81" t="e">
        <f t="shared" si="769"/>
        <v>#REF!</v>
      </c>
      <c r="HD246" s="80">
        <f t="shared" si="770"/>
        <v>440.11277620646462</v>
      </c>
      <c r="HE246" s="80">
        <f t="shared" si="771"/>
        <v>11.855513553953262</v>
      </c>
      <c r="HF246" s="81">
        <f t="shared" si="772"/>
        <v>-1.2411726518578519</v>
      </c>
      <c r="HG246" s="81"/>
      <c r="HH246" s="82">
        <f t="shared" si="773"/>
        <v>0.1859239216621737</v>
      </c>
      <c r="HI246" s="82">
        <f t="shared" si="774"/>
        <v>0.83750601792273927</v>
      </c>
      <c r="HJ246" s="82">
        <f t="shared" si="775"/>
        <v>1.8057814830974656E-2</v>
      </c>
      <c r="HK246" s="82">
        <f t="shared" si="776"/>
        <v>0</v>
      </c>
      <c r="HL246" s="82">
        <f t="shared" si="777"/>
        <v>1.5069461600715303E-2</v>
      </c>
      <c r="HM246" s="82">
        <f t="shared" si="778"/>
        <v>0</v>
      </c>
      <c r="HN246" s="82">
        <f t="shared" si="779"/>
        <v>0</v>
      </c>
      <c r="HO246" s="82">
        <f t="shared" si="780"/>
        <v>4.1397323493040067E-2</v>
      </c>
      <c r="HP246" s="82">
        <f t="shared" si="781"/>
        <v>8.2718789540434559E-2</v>
      </c>
      <c r="HQ246" s="82">
        <f t="shared" si="782"/>
        <v>0.18166746395711417</v>
      </c>
      <c r="HR246" s="82">
        <f t="shared" si="783"/>
        <v>0.63631740709241791</v>
      </c>
      <c r="HS246" s="82">
        <f t="shared" si="784"/>
        <v>0.1412606300333977</v>
      </c>
      <c r="HT246" s="82">
        <f t="shared" si="785"/>
        <v>8.7214523992907772E-2</v>
      </c>
      <c r="HU246" s="82">
        <f t="shared" si="786"/>
        <v>1.9361372909152071E-2</v>
      </c>
      <c r="HV246" s="82">
        <f t="shared" si="787"/>
        <v>1.8057814830974656E-2</v>
      </c>
      <c r="HW246" s="82"/>
      <c r="HX246" s="186">
        <f t="shared" si="788"/>
        <v>-8.7791415675684108E-7</v>
      </c>
      <c r="HY246" s="186">
        <f t="shared" si="789"/>
        <v>1.590170654930529E-12</v>
      </c>
      <c r="HZ246" s="186">
        <f t="shared" si="790"/>
        <v>2.7408150289604847E-5</v>
      </c>
      <c r="IA246" s="186">
        <f t="shared" si="791"/>
        <v>7.8290528759391214E-9</v>
      </c>
      <c r="IB246" s="82">
        <f t="shared" si="792"/>
        <v>2.1408938233186454</v>
      </c>
      <c r="IC246" s="82" t="e">
        <f t="shared" ca="1" si="793"/>
        <v>#REF!</v>
      </c>
      <c r="ID246" s="82" t="e">
        <f ca="1">ID$8+ID$9*IE246+ID$10*#REF!+ID$11*EW246/(EW246+EU246)</f>
        <v>#REF!</v>
      </c>
      <c r="IE246" s="82" t="e">
        <f t="shared" ca="1" si="794"/>
        <v>#REF!</v>
      </c>
      <c r="IF246" s="82" t="e">
        <f ca="1">IF$8+IF$9*IE246+IF$10*#REF!+IF$11*(EW246/(EW246+EU246))</f>
        <v>#REF!</v>
      </c>
      <c r="IG246" s="82" t="e">
        <f t="shared" ca="1" si="795"/>
        <v>#REF!</v>
      </c>
      <c r="IH246" s="184">
        <f t="shared" si="796"/>
        <v>9.0306802191032862E-2</v>
      </c>
      <c r="II246" s="187">
        <f t="shared" si="797"/>
        <v>-25</v>
      </c>
      <c r="IJ246" s="187"/>
      <c r="IK246" s="82">
        <f t="shared" si="798"/>
        <v>2.0773273141569222</v>
      </c>
      <c r="IL246" s="187">
        <f t="shared" si="799"/>
        <v>1791.1897605992385</v>
      </c>
      <c r="IM246" s="186">
        <f t="shared" si="800"/>
        <v>1.2935765535469428E-5</v>
      </c>
    </row>
    <row r="247" spans="1:247" ht="14" x14ac:dyDescent="0.2">
      <c r="A247" s="191">
        <v>2006</v>
      </c>
      <c r="F247" s="200">
        <v>47.906677211456923</v>
      </c>
      <c r="G247" s="200">
        <v>1.8194982433377447</v>
      </c>
      <c r="H247" s="200">
        <v>18.052675308200193</v>
      </c>
      <c r="I247" s="200">
        <v>9.556302548985764</v>
      </c>
      <c r="J247" s="200">
        <v>0.19313109845484441</v>
      </c>
      <c r="K247" s="200">
        <v>5.4889891139797884</v>
      </c>
      <c r="L247" s="200">
        <v>10.876330281404396</v>
      </c>
      <c r="M247" s="200">
        <v>3.5271837454647899</v>
      </c>
      <c r="N247" s="200">
        <v>1.8906518059263715</v>
      </c>
      <c r="O247" s="201">
        <v>0.28000000000000003</v>
      </c>
      <c r="P247" s="202">
        <v>0.44725096484279758</v>
      </c>
      <c r="Q247" s="194">
        <v>1.5</v>
      </c>
      <c r="R247" s="176">
        <f t="shared" ca="1" si="606"/>
        <v>6.5020255366284978</v>
      </c>
      <c r="T247" s="4">
        <v>48.52</v>
      </c>
      <c r="U247" s="4">
        <v>1.39</v>
      </c>
      <c r="V247" s="4">
        <v>5.18</v>
      </c>
      <c r="W247" s="4">
        <v>8.2155808512552859</v>
      </c>
      <c r="X247" s="4">
        <v>0.22</v>
      </c>
      <c r="Y247" s="4">
        <v>13.18</v>
      </c>
      <c r="Z247" s="4">
        <v>22.23</v>
      </c>
      <c r="AA247" s="4">
        <v>0.23</v>
      </c>
      <c r="AB247" s="4">
        <v>0.08</v>
      </c>
      <c r="AC247" s="4">
        <v>2.3400000000000001E-2</v>
      </c>
      <c r="AE247" s="177">
        <f t="shared" ca="1" si="607"/>
        <v>1383.7528061335427</v>
      </c>
      <c r="AF247" s="178">
        <f t="shared" ca="1" si="608"/>
        <v>1110.6028061335428</v>
      </c>
      <c r="AG247" s="178">
        <f t="shared" ca="1" si="609"/>
        <v>3.4879833029276992</v>
      </c>
      <c r="AH247" s="175"/>
      <c r="AI247" s="179">
        <f t="shared" ca="1" si="610"/>
        <v>1420.4766070577582</v>
      </c>
      <c r="AJ247" s="179">
        <f t="shared" ca="1" si="611"/>
        <v>2.7425938771918146</v>
      </c>
      <c r="AK247" s="179"/>
      <c r="AL247" s="179">
        <f t="shared" si="612"/>
        <v>1402.2971906777641</v>
      </c>
      <c r="AM247" s="179">
        <f t="shared" si="613"/>
        <v>2.6731419870574404</v>
      </c>
      <c r="AN247" s="180"/>
      <c r="AO247" s="179">
        <f t="shared" ca="1" si="614"/>
        <v>1370.474027770633</v>
      </c>
      <c r="AP247" s="179">
        <f t="shared" ca="1" si="615"/>
        <v>1097.3240277706332</v>
      </c>
      <c r="AQ247" s="179">
        <f t="shared" ca="1" si="616"/>
        <v>0.89461001142519425</v>
      </c>
      <c r="AR247" s="179"/>
      <c r="AS247" s="179">
        <f t="shared" ca="1" si="617"/>
        <v>1398.7574054718527</v>
      </c>
      <c r="AT247" s="179">
        <f t="shared" ca="1" si="618"/>
        <v>1125.6074054718529</v>
      </c>
      <c r="AU247" s="181">
        <f t="shared" ca="1" si="619"/>
        <v>1.9399006025586649</v>
      </c>
      <c r="AV247" s="80"/>
      <c r="AW247" s="181">
        <f t="shared" si="620"/>
        <v>1410.3740482954252</v>
      </c>
      <c r="AX247" s="181">
        <f t="shared" si="621"/>
        <v>1137.2240482954253</v>
      </c>
      <c r="AY247" s="181">
        <f t="shared" ca="1" si="622"/>
        <v>1420.4766070577582</v>
      </c>
      <c r="AZ247" s="181">
        <f t="shared" ca="1" si="623"/>
        <v>1147.3266070577583</v>
      </c>
      <c r="BA247" s="181">
        <f t="shared" ca="1" si="624"/>
        <v>2.7425938771918146</v>
      </c>
      <c r="BB247" s="181"/>
      <c r="BC247" s="181">
        <f t="shared" si="625"/>
        <v>1402.2971906777641</v>
      </c>
      <c r="BD247" s="181">
        <f t="shared" si="626"/>
        <v>2.6731419870574404</v>
      </c>
      <c r="BE247" s="181">
        <f t="shared" si="627"/>
        <v>1129.1471906777642</v>
      </c>
      <c r="BF247" s="181"/>
      <c r="BG247" s="181">
        <f t="shared" ca="1" si="628"/>
        <v>2.5570384132623212</v>
      </c>
      <c r="BH247" s="181">
        <f t="shared" ca="1" si="629"/>
        <v>5.2406843175572</v>
      </c>
      <c r="BI247" s="181">
        <f t="shared" ca="1" si="630"/>
        <v>1106.2378973992782</v>
      </c>
      <c r="BJ247" s="181">
        <f t="shared" ca="1" si="631"/>
        <v>1132.7057033570668</v>
      </c>
      <c r="BK247" s="181">
        <f t="shared" ca="1" si="632"/>
        <v>1132.7057033570668</v>
      </c>
      <c r="BL247" s="181"/>
      <c r="BM247" s="181">
        <f t="shared" si="633"/>
        <v>1160.0234011912257</v>
      </c>
      <c r="BN247" s="180"/>
      <c r="BO247" s="182">
        <f t="shared" ca="1" si="634"/>
        <v>0.84603272517889705</v>
      </c>
      <c r="BP247" s="182">
        <f t="shared" ca="1" si="635"/>
        <v>0.8020833165002853</v>
      </c>
      <c r="BQ247" s="182">
        <f t="shared" ca="1" si="636"/>
        <v>8.1020837487043196E-2</v>
      </c>
      <c r="BR247" s="182">
        <f t="shared" ca="1" si="637"/>
        <v>1.3570685032691572E-2</v>
      </c>
      <c r="BS247" s="182">
        <f t="shared" ca="1" si="638"/>
        <v>1.6481272935417721E-2</v>
      </c>
      <c r="BT247" s="182">
        <f t="shared" ca="1" si="639"/>
        <v>7.2103396441751705E-2</v>
      </c>
      <c r="BU247" s="182">
        <f t="shared" si="640"/>
        <v>7.1782706974468161E-2</v>
      </c>
      <c r="BV247" s="181">
        <f t="shared" ca="1" si="641"/>
        <v>1.0570422153716577</v>
      </c>
      <c r="BW247" s="180"/>
      <c r="BX247" s="182">
        <f t="shared" si="642"/>
        <v>0.79111651561634211</v>
      </c>
      <c r="BY247" s="182">
        <f t="shared" si="643"/>
        <v>0.10443900319711036</v>
      </c>
      <c r="BZ247" s="182">
        <f t="shared" si="644"/>
        <v>4.302917555380506E-2</v>
      </c>
      <c r="CA247" s="182">
        <f t="shared" si="645"/>
        <v>1.6815816162962734E-2</v>
      </c>
      <c r="CB247" s="182">
        <f t="shared" si="646"/>
        <v>6.3669365501961103E-2</v>
      </c>
      <c r="CC247" s="182">
        <f t="shared" si="647"/>
        <v>3.488039510558568E-4</v>
      </c>
      <c r="CD247" s="182">
        <f t="shared" si="648"/>
        <v>1.0194186799832372</v>
      </c>
      <c r="CE247" s="182">
        <f t="shared" si="649"/>
        <v>0.3580348835744307</v>
      </c>
      <c r="CF247" s="180"/>
      <c r="CG247" s="181">
        <f t="shared" ca="1" si="650"/>
        <v>2.9225337688180844</v>
      </c>
      <c r="CH247" s="181">
        <f t="shared" ca="1" si="651"/>
        <v>1.1161881099255773</v>
      </c>
      <c r="CI247" s="181">
        <f t="shared" ca="1" si="652"/>
        <v>6.3426086577780065</v>
      </c>
      <c r="CJ247" s="181">
        <f t="shared" ca="1" si="653"/>
        <v>1119.3010612426979</v>
      </c>
      <c r="CK247" s="183">
        <f t="shared" ca="1" si="654"/>
        <v>0.26789579342148434</v>
      </c>
      <c r="CL247" s="79"/>
      <c r="CM247" s="181">
        <f t="shared" si="655"/>
        <v>-1.0230110473719842</v>
      </c>
      <c r="CN247" s="181">
        <f t="shared" si="656"/>
        <v>-1.4465435413965895</v>
      </c>
      <c r="CO247" s="181">
        <f t="shared" ca="1" si="657"/>
        <v>799.5379624407102</v>
      </c>
      <c r="CP247" s="184"/>
      <c r="CQ247" s="80">
        <f t="shared" si="658"/>
        <v>0.79732437943783863</v>
      </c>
      <c r="CR247" s="80">
        <f t="shared" si="659"/>
        <v>2.2778237070884198E-2</v>
      </c>
      <c r="CS247" s="80">
        <f t="shared" si="660"/>
        <v>0.35410942042938365</v>
      </c>
      <c r="CT247" s="80">
        <f t="shared" si="661"/>
        <v>0.13301017934072917</v>
      </c>
      <c r="CU247" s="80">
        <f t="shared" si="662"/>
        <v>2.7225529297599214E-3</v>
      </c>
      <c r="CV247" s="80">
        <f t="shared" si="663"/>
        <v>0.13618833462301358</v>
      </c>
      <c r="CW247" s="80">
        <f t="shared" si="664"/>
        <v>0.19395211406742105</v>
      </c>
      <c r="CX247" s="80">
        <f t="shared" si="665"/>
        <v>0.11381885594822722</v>
      </c>
      <c r="CY247" s="80">
        <f t="shared" si="666"/>
        <v>4.0142931885141016E-2</v>
      </c>
      <c r="CZ247" s="80">
        <f t="shared" si="667"/>
        <v>3.6842541556413172E-3</v>
      </c>
      <c r="DA247" s="80">
        <f t="shared" si="668"/>
        <v>6.3021053684775294E-3</v>
      </c>
      <c r="DB247" s="80">
        <f t="shared" si="669"/>
        <v>1.804033365256517</v>
      </c>
      <c r="DC247" s="80"/>
      <c r="DD247" s="80">
        <f t="shared" si="670"/>
        <v>0.4419676458281393</v>
      </c>
      <c r="DE247" s="80">
        <f t="shared" si="671"/>
        <v>1.2626283698275913E-2</v>
      </c>
      <c r="DF247" s="80">
        <f t="shared" si="672"/>
        <v>0.19628762263996849</v>
      </c>
      <c r="DG247" s="80">
        <f t="shared" si="673"/>
        <v>7.3729334447102279E-2</v>
      </c>
      <c r="DH247" s="80">
        <f t="shared" si="674"/>
        <v>1.5091477697657767E-3</v>
      </c>
      <c r="DI247" s="80">
        <f t="shared" si="675"/>
        <v>7.5491028739176805E-2</v>
      </c>
      <c r="DJ247" s="80">
        <f t="shared" si="676"/>
        <v>0.10751026993330738</v>
      </c>
      <c r="DK247" s="80">
        <f t="shared" si="677"/>
        <v>6.3091325327036402E-2</v>
      </c>
      <c r="DL247" s="80">
        <f t="shared" si="678"/>
        <v>2.2251767987358183E-2</v>
      </c>
      <c r="DM247" s="80">
        <f t="shared" si="679"/>
        <v>2.0422317162174272E-3</v>
      </c>
      <c r="DN247" s="80">
        <f t="shared" si="680"/>
        <v>3.4933419136521501E-3</v>
      </c>
      <c r="DO247" s="80">
        <f t="shared" si="681"/>
        <v>1</v>
      </c>
      <c r="DP247" s="80">
        <f t="shared" si="682"/>
        <v>50.590299559141044</v>
      </c>
      <c r="DQ247" s="80">
        <f t="shared" si="683"/>
        <v>0.80753208408852239</v>
      </c>
      <c r="DR247" s="80">
        <f t="shared" si="684"/>
        <v>1.740136306504354E-2</v>
      </c>
      <c r="DS247" s="80">
        <f t="shared" si="685"/>
        <v>5.0803738684398934E-2</v>
      </c>
      <c r="DT247" s="80">
        <f t="shared" si="686"/>
        <v>0.11434923463465511</v>
      </c>
      <c r="DU247" s="80">
        <f t="shared" si="687"/>
        <v>3.1013215859030836E-3</v>
      </c>
      <c r="DV247" s="80">
        <f t="shared" si="688"/>
        <v>0.3270114429193835</v>
      </c>
      <c r="DW247" s="80">
        <f t="shared" si="689"/>
        <v>0.39641638164394216</v>
      </c>
      <c r="DX247" s="80">
        <f t="shared" si="690"/>
        <v>3.7109403361466563E-3</v>
      </c>
      <c r="DY247" s="80">
        <f t="shared" si="691"/>
        <v>8.492929636077965E-4</v>
      </c>
      <c r="DZ247" s="80">
        <f t="shared" si="692"/>
        <v>1.5394919150358359E-4</v>
      </c>
      <c r="EA247" s="80">
        <f t="shared" si="693"/>
        <v>1.7213297491131065</v>
      </c>
      <c r="EB247" s="80"/>
      <c r="EC247" s="80">
        <f t="shared" si="694"/>
        <v>1.6150641681770448</v>
      </c>
      <c r="ED247" s="80">
        <f t="shared" si="695"/>
        <v>3.4802726130087079E-2</v>
      </c>
      <c r="EE247" s="80">
        <f t="shared" si="696"/>
        <v>0.1524112160531968</v>
      </c>
      <c r="EF247" s="80">
        <f t="shared" si="697"/>
        <v>0.11434923463465511</v>
      </c>
      <c r="EG247" s="80">
        <f t="shared" si="698"/>
        <v>3.1013215859030836E-3</v>
      </c>
      <c r="EH247" s="80">
        <f t="shared" si="699"/>
        <v>0.3270114429193835</v>
      </c>
      <c r="EI247" s="80">
        <f t="shared" si="700"/>
        <v>0.39641638164394216</v>
      </c>
      <c r="EJ247" s="80">
        <f t="shared" si="701"/>
        <v>3.7109403361466563E-3</v>
      </c>
      <c r="EK247" s="80">
        <f t="shared" si="702"/>
        <v>8.492929636077965E-4</v>
      </c>
      <c r="EL247" s="80">
        <f t="shared" si="703"/>
        <v>4.6184757451075075E-4</v>
      </c>
      <c r="EM247" s="80">
        <f t="shared" si="704"/>
        <v>2.6481785720184772</v>
      </c>
      <c r="EN247" s="80">
        <f t="shared" si="705"/>
        <v>2.2657082356144587</v>
      </c>
      <c r="EO247" s="80"/>
      <c r="EP247" s="80">
        <f t="shared" si="706"/>
        <v>1.8296320934422727</v>
      </c>
      <c r="EQ247" s="80">
        <f t="shared" si="707"/>
        <v>3.9426411607386407E-2</v>
      </c>
      <c r="ER247" s="80">
        <f t="shared" si="708"/>
        <v>0.17036790655772727</v>
      </c>
      <c r="ES247" s="80">
        <f t="shared" si="709"/>
        <v>5.9844991716767798E-2</v>
      </c>
      <c r="ET247" s="80">
        <f t="shared" si="710"/>
        <v>0.23021289827449506</v>
      </c>
      <c r="EU247" s="80">
        <f t="shared" si="711"/>
        <v>0.25908200264794817</v>
      </c>
      <c r="EV247" s="80">
        <f t="shared" si="712"/>
        <v>7.0266898584695108E-3</v>
      </c>
      <c r="EW247" s="80">
        <f t="shared" si="713"/>
        <v>0.7409125193626146</v>
      </c>
      <c r="EX247" s="80">
        <f t="shared" si="714"/>
        <v>0.89816386062316411</v>
      </c>
      <c r="EY247" s="80">
        <f t="shared" si="715"/>
        <v>1.6815816162962734E-2</v>
      </c>
      <c r="EZ247" s="80">
        <f t="shared" si="716"/>
        <v>3.8485001241911907E-3</v>
      </c>
      <c r="FA247" s="80">
        <f t="shared" si="717"/>
        <v>6.9760790211171361E-4</v>
      </c>
      <c r="FB247" s="80">
        <f t="shared" si="718"/>
        <v>4.0258184000056163</v>
      </c>
      <c r="FC247" s="80">
        <f t="shared" si="719"/>
        <v>4.7788299887037679E-2</v>
      </c>
      <c r="FD247" s="80">
        <f t="shared" si="720"/>
        <v>7.6958463915550723E-2</v>
      </c>
      <c r="FE247" s="80">
        <f t="shared" si="721"/>
        <v>1.6815816162962734E-2</v>
      </c>
      <c r="FF247" s="80">
        <f t="shared" si="722"/>
        <v>4.302917555380506E-2</v>
      </c>
      <c r="FG247" s="80">
        <f t="shared" si="723"/>
        <v>6.3669365501961103E-2</v>
      </c>
      <c r="FH247" s="80">
        <f t="shared" si="724"/>
        <v>3.488039510558568E-4</v>
      </c>
      <c r="FI247" s="184">
        <f t="shared" si="725"/>
        <v>0.79111651561634211</v>
      </c>
      <c r="FJ247" s="80">
        <f t="shared" si="726"/>
        <v>0.10443900319711036</v>
      </c>
      <c r="FK247" s="80">
        <f t="shared" si="727"/>
        <v>1.0194186799832372</v>
      </c>
      <c r="FL247" s="80">
        <f t="shared" si="728"/>
        <v>0.79111651561634211</v>
      </c>
      <c r="FM247" s="80">
        <f t="shared" si="729"/>
        <v>1.9389480278250779</v>
      </c>
      <c r="FN247" s="80">
        <f t="shared" si="730"/>
        <v>-3.5922791696695651</v>
      </c>
      <c r="FO247" s="80">
        <f t="shared" si="731"/>
        <v>-3.5922791696695651</v>
      </c>
      <c r="FP247" s="80">
        <f t="shared" si="732"/>
        <v>0.50590299559141039</v>
      </c>
      <c r="FQ247" s="185">
        <f t="shared" ca="1" si="733"/>
        <v>1420.4766070577582</v>
      </c>
      <c r="FR247" s="185">
        <f t="shared" ca="1" si="734"/>
        <v>2.7425938771918146</v>
      </c>
      <c r="FS247" s="80">
        <f t="shared" ca="1" si="735"/>
        <v>0.14204766070577582</v>
      </c>
      <c r="FT247" s="184">
        <f t="shared" ca="1" si="736"/>
        <v>-1.6844014447008269</v>
      </c>
      <c r="FU247" s="184">
        <f t="shared" ca="1" si="737"/>
        <v>5.6621646903177165</v>
      </c>
      <c r="FV247" s="80">
        <f t="shared" si="738"/>
        <v>173.08333453833447</v>
      </c>
      <c r="FW247" s="80">
        <f t="shared" si="739"/>
        <v>7.0961429598258685E-2</v>
      </c>
      <c r="FX247" s="184">
        <f t="shared" si="740"/>
        <v>74.091657809580326</v>
      </c>
      <c r="FY247" s="184">
        <f t="shared" si="741"/>
        <v>314.36395964791308</v>
      </c>
      <c r="FZ247" s="184">
        <f t="shared" si="742"/>
        <v>1.6611494615586205E-3</v>
      </c>
      <c r="GA247" s="184">
        <f t="shared" si="743"/>
        <v>0.3580348835744307</v>
      </c>
      <c r="GB247" s="80">
        <f t="shared" si="744"/>
        <v>0.92200636664459634</v>
      </c>
      <c r="GC247" s="80">
        <f t="shared" si="745"/>
        <v>0.14775731111330359</v>
      </c>
      <c r="GD247" s="80">
        <f t="shared" si="746"/>
        <v>0.13135208097559919</v>
      </c>
      <c r="GE247" s="80">
        <f t="shared" si="747"/>
        <v>0.90072859667584582</v>
      </c>
      <c r="GF247" s="80">
        <f t="shared" si="748"/>
        <v>5.1477625447679309E-2</v>
      </c>
      <c r="GG247" s="80">
        <f t="shared" si="749"/>
        <v>0.2112937027609105</v>
      </c>
      <c r="GH247" s="80">
        <f t="shared" si="750"/>
        <v>0.86864791902440075</v>
      </c>
      <c r="GI247" s="80">
        <f t="shared" si="751"/>
        <v>0.37636311131138733</v>
      </c>
      <c r="GJ247" s="80">
        <f t="shared" si="752"/>
        <v>-1.6479563583440094E-2</v>
      </c>
      <c r="GK247" s="80">
        <f t="shared" si="753"/>
        <v>3.0241534532114533E-2</v>
      </c>
      <c r="GL247" s="80">
        <f t="shared" si="754"/>
        <v>3.0241534532114533E-2</v>
      </c>
      <c r="GM247" s="80">
        <f t="shared" si="755"/>
        <v>0.18105216822879597</v>
      </c>
      <c r="GN247" s="80">
        <f t="shared" si="756"/>
        <v>4.7752098823289124E-2</v>
      </c>
      <c r="GO247" s="80">
        <f t="shared" si="757"/>
        <v>0.69316042053932547</v>
      </c>
      <c r="GP247" s="80">
        <f t="shared" si="758"/>
        <v>0.89816386062316411</v>
      </c>
      <c r="GQ247" s="80">
        <f t="shared" si="759"/>
        <v>1.6815816162962734E-2</v>
      </c>
      <c r="GR247" s="80">
        <f t="shared" si="760"/>
        <v>440.79739061321425</v>
      </c>
      <c r="GS247" s="80">
        <f t="shared" si="761"/>
        <v>11.798860649982659</v>
      </c>
      <c r="GT247" s="80">
        <f t="shared" si="762"/>
        <v>2.2311235224835397</v>
      </c>
      <c r="GU247" s="80">
        <f t="shared" si="763"/>
        <v>9.1754954862135561E-6</v>
      </c>
      <c r="GV247" s="80">
        <f t="shared" si="764"/>
        <v>1875.2611958718549</v>
      </c>
      <c r="GW247" s="80">
        <f t="shared" si="765"/>
        <v>-8.1167366322145284E-3</v>
      </c>
      <c r="GX247" s="184">
        <f t="shared" ca="1" si="766"/>
        <v>19.31723365777799</v>
      </c>
      <c r="GY247" s="81" t="e">
        <f>#REF!</f>
        <v>#REF!</v>
      </c>
      <c r="GZ247" s="81" t="e">
        <f>#REF!</f>
        <v>#REF!</v>
      </c>
      <c r="HA247" s="81">
        <f t="shared" si="767"/>
        <v>5.4178355513911614</v>
      </c>
      <c r="HB247" s="81">
        <f t="shared" si="768"/>
        <v>3.9788742711806009</v>
      </c>
      <c r="HC247" s="81" t="e">
        <f t="shared" si="769"/>
        <v>#REF!</v>
      </c>
      <c r="HD247" s="80">
        <f t="shared" si="770"/>
        <v>440.79739061321425</v>
      </c>
      <c r="HE247" s="80">
        <f t="shared" si="771"/>
        <v>11.798860649982659</v>
      </c>
      <c r="HF247" s="81">
        <f t="shared" si="772"/>
        <v>-1.236845262603822</v>
      </c>
      <c r="HG247" s="81"/>
      <c r="HH247" s="82">
        <f t="shared" si="773"/>
        <v>0.21832039261938002</v>
      </c>
      <c r="HI247" s="82">
        <f t="shared" si="774"/>
        <v>0.7409125193626146</v>
      </c>
      <c r="HJ247" s="82">
        <f t="shared" si="775"/>
        <v>1.6815816162962734E-2</v>
      </c>
      <c r="HK247" s="82">
        <f t="shared" si="776"/>
        <v>0</v>
      </c>
      <c r="HL247" s="82">
        <f t="shared" si="777"/>
        <v>3.0972483724074944E-2</v>
      </c>
      <c r="HM247" s="82">
        <f t="shared" si="778"/>
        <v>0</v>
      </c>
      <c r="HN247" s="82">
        <f t="shared" si="779"/>
        <v>0</v>
      </c>
      <c r="HO247" s="82">
        <f t="shared" si="780"/>
        <v>5.9844991716767798E-2</v>
      </c>
      <c r="HP247" s="82">
        <f t="shared" si="781"/>
        <v>0.13939542283365233</v>
      </c>
      <c r="HQ247" s="82">
        <f t="shared" si="782"/>
        <v>0.22759893858132968</v>
      </c>
      <c r="HR247" s="82">
        <f t="shared" si="783"/>
        <v>0.56215036741635716</v>
      </c>
      <c r="HS247" s="82">
        <f t="shared" si="784"/>
        <v>0.16564558664907961</v>
      </c>
      <c r="HT247" s="82">
        <f t="shared" si="785"/>
        <v>6.5669787892554135E-2</v>
      </c>
      <c r="HU247" s="82">
        <f t="shared" si="786"/>
        <v>1.9350535321319143E-2</v>
      </c>
      <c r="HV247" s="82">
        <f t="shared" si="787"/>
        <v>1.6815816162962734E-2</v>
      </c>
      <c r="HW247" s="82"/>
      <c r="HX247" s="186">
        <f t="shared" si="788"/>
        <v>-8.8338450539604084E-7</v>
      </c>
      <c r="HY247" s="186">
        <f t="shared" si="789"/>
        <v>1.6450110588769504E-12</v>
      </c>
      <c r="HZ247" s="186">
        <f t="shared" si="790"/>
        <v>2.7166329723541026E-5</v>
      </c>
      <c r="IA247" s="186">
        <f t="shared" si="791"/>
        <v>7.6364113166130194E-9</v>
      </c>
      <c r="IB247" s="82">
        <f t="shared" si="792"/>
        <v>2.2311235224835397</v>
      </c>
      <c r="IC247" s="82" t="e">
        <f t="shared" ca="1" si="793"/>
        <v>#REF!</v>
      </c>
      <c r="ID247" s="82" t="e">
        <f ca="1">ID$8+ID$9*IE247+ID$10*#REF!+ID$11*EW247/(EW247+EU247)</f>
        <v>#REF!</v>
      </c>
      <c r="IE247" s="82" t="e">
        <f t="shared" ca="1" si="794"/>
        <v>#REF!</v>
      </c>
      <c r="IF247" s="82" t="e">
        <f ca="1">IF$8+IF$9*IE247+IF$10*#REF!+IF$11*(EW247/(EW247+EU247))</f>
        <v>#REF!</v>
      </c>
      <c r="IG247" s="82" t="e">
        <f t="shared" ca="1" si="795"/>
        <v>#REF!</v>
      </c>
      <c r="IH247" s="184">
        <f t="shared" si="796"/>
        <v>7.0961429598258685E-2</v>
      </c>
      <c r="II247" s="187">
        <f t="shared" si="797"/>
        <v>-25</v>
      </c>
      <c r="IJ247" s="187"/>
      <c r="IK247" s="82">
        <f t="shared" si="798"/>
        <v>2.0741541850055287</v>
      </c>
      <c r="IL247" s="187">
        <f t="shared" si="799"/>
        <v>1875.2611958718549</v>
      </c>
      <c r="IM247" s="186">
        <f t="shared" si="800"/>
        <v>1.2441006018381924E-5</v>
      </c>
    </row>
    <row r="248" spans="1:247" ht="14" x14ac:dyDescent="0.2">
      <c r="A248" s="191">
        <v>2006</v>
      </c>
      <c r="F248" s="200">
        <v>47.906677211456923</v>
      </c>
      <c r="G248" s="200">
        <v>1.8194982433377447</v>
      </c>
      <c r="H248" s="200">
        <v>18.052675308200193</v>
      </c>
      <c r="I248" s="200">
        <v>9.556302548985764</v>
      </c>
      <c r="J248" s="200">
        <v>0.19313109845484441</v>
      </c>
      <c r="K248" s="200">
        <v>5.4889891139797884</v>
      </c>
      <c r="L248" s="200">
        <v>10.876330281404396</v>
      </c>
      <c r="M248" s="200">
        <v>3.5271837454647899</v>
      </c>
      <c r="N248" s="200">
        <v>1.8906518059263715</v>
      </c>
      <c r="O248" s="201">
        <v>0.28000000000000003</v>
      </c>
      <c r="P248" s="202">
        <v>0.44725096484279758</v>
      </c>
      <c r="Q248" s="194">
        <v>1.5</v>
      </c>
      <c r="R248" s="176">
        <f t="shared" ca="1" si="606"/>
        <v>13.064699039166538</v>
      </c>
      <c r="T248" s="4">
        <v>53.134569049845204</v>
      </c>
      <c r="U248" s="4">
        <v>1.0218186355739463</v>
      </c>
      <c r="V248" s="4">
        <v>3.0667174112102016</v>
      </c>
      <c r="W248" s="4">
        <v>7.8680034939193852</v>
      </c>
      <c r="X248" s="4">
        <v>0.1477</v>
      </c>
      <c r="Y248" s="4">
        <v>12.662584913884862</v>
      </c>
      <c r="Z248" s="4">
        <v>21.283346824965772</v>
      </c>
      <c r="AA248" s="4">
        <v>0.53541815607501486</v>
      </c>
      <c r="AB248" s="4">
        <v>0.27364943516795143</v>
      </c>
      <c r="AC248" s="4">
        <v>2.3400000000000001E-2</v>
      </c>
      <c r="AE248" s="177">
        <f t="shared" ca="1" si="607"/>
        <v>1422.9987911094311</v>
      </c>
      <c r="AF248" s="178">
        <f t="shared" ca="1" si="608"/>
        <v>1149.8487911094312</v>
      </c>
      <c r="AG248" s="178">
        <f t="shared" ca="1" si="609"/>
        <v>8.4243038684508456</v>
      </c>
      <c r="AH248" s="175"/>
      <c r="AI248" s="179">
        <f t="shared" ca="1" si="610"/>
        <v>1475.5814683408553</v>
      </c>
      <c r="AJ248" s="179">
        <f t="shared" ca="1" si="611"/>
        <v>9.209918349511053</v>
      </c>
      <c r="AK248" s="179"/>
      <c r="AL248" s="179">
        <f t="shared" si="612"/>
        <v>1436.0963113320727</v>
      </c>
      <c r="AM248" s="179">
        <f t="shared" si="613"/>
        <v>7.2764507609813469</v>
      </c>
      <c r="AN248" s="180"/>
      <c r="AO248" s="179">
        <f t="shared" ca="1" si="614"/>
        <v>1413.8705618936185</v>
      </c>
      <c r="AP248" s="179">
        <f t="shared" ca="1" si="615"/>
        <v>1140.7205618936187</v>
      </c>
      <c r="AQ248" s="179">
        <f t="shared" ca="1" si="616"/>
        <v>6.7439196679380027</v>
      </c>
      <c r="AR248" s="179"/>
      <c r="AS248" s="179">
        <f t="shared" ca="1" si="617"/>
        <v>1456.846030901705</v>
      </c>
      <c r="AT248" s="179">
        <f t="shared" ca="1" si="618"/>
        <v>1183.6960309017049</v>
      </c>
      <c r="AU248" s="181">
        <f t="shared" ca="1" si="619"/>
        <v>8.4612409003612541</v>
      </c>
      <c r="AV248" s="80"/>
      <c r="AW248" s="181">
        <f t="shared" si="620"/>
        <v>1454.9070811189044</v>
      </c>
      <c r="AX248" s="181">
        <f t="shared" si="621"/>
        <v>1181.7570811189044</v>
      </c>
      <c r="AY248" s="181">
        <f t="shared" ca="1" si="622"/>
        <v>1475.5814683408553</v>
      </c>
      <c r="AZ248" s="181">
        <f t="shared" ca="1" si="623"/>
        <v>1202.4314683408552</v>
      </c>
      <c r="BA248" s="181">
        <f t="shared" ca="1" si="624"/>
        <v>9.209918349511053</v>
      </c>
      <c r="BB248" s="181"/>
      <c r="BC248" s="181">
        <f t="shared" si="625"/>
        <v>1436.0963113320727</v>
      </c>
      <c r="BD248" s="181">
        <f t="shared" si="626"/>
        <v>7.2764507609813469</v>
      </c>
      <c r="BE248" s="181">
        <f t="shared" si="627"/>
        <v>1162.9463113320726</v>
      </c>
      <c r="BF248" s="181"/>
      <c r="BG248" s="181">
        <f t="shared" ca="1" si="628"/>
        <v>8.3053677390591911</v>
      </c>
      <c r="BH248" s="181">
        <f t="shared" ca="1" si="629"/>
        <v>10.271251989314683</v>
      </c>
      <c r="BI248" s="181">
        <f t="shared" ca="1" si="630"/>
        <v>1152.2831980469828</v>
      </c>
      <c r="BJ248" s="181">
        <f t="shared" ca="1" si="631"/>
        <v>1190.4185322112885</v>
      </c>
      <c r="BK248" s="181">
        <f t="shared" ca="1" si="632"/>
        <v>1190.4185322112885</v>
      </c>
      <c r="BL248" s="181"/>
      <c r="BM248" s="181">
        <f t="shared" si="633"/>
        <v>1184.9379094015208</v>
      </c>
      <c r="BN248" s="180"/>
      <c r="BO248" s="182">
        <f t="shared" ca="1" si="634"/>
        <v>0.77291745117688015</v>
      </c>
      <c r="BP248" s="182">
        <f t="shared" ca="1" si="635"/>
        <v>0.68176696941962667</v>
      </c>
      <c r="BQ248" s="182">
        <f t="shared" ca="1" si="636"/>
        <v>7.8106382682640252E-2</v>
      </c>
      <c r="BR248" s="182">
        <f t="shared" ca="1" si="637"/>
        <v>1.4963881176154532E-2</v>
      </c>
      <c r="BS248" s="182">
        <f t="shared" ca="1" si="638"/>
        <v>1.6498387819131325E-2</v>
      </c>
      <c r="BT248" s="182">
        <f t="shared" ca="1" si="639"/>
        <v>6.8854413999506051E-2</v>
      </c>
      <c r="BU248" s="182">
        <f t="shared" si="640"/>
        <v>7.1782706974468161E-2</v>
      </c>
      <c r="BV248" s="181">
        <f t="shared" ca="1" si="641"/>
        <v>0.93197274207152714</v>
      </c>
      <c r="BW248" s="180"/>
      <c r="BX248" s="182">
        <f t="shared" si="642"/>
        <v>0.78340803969873396</v>
      </c>
      <c r="BY248" s="182">
        <f t="shared" si="643"/>
        <v>7.8745120068465679E-2</v>
      </c>
      <c r="BZ248" s="182">
        <f t="shared" si="644"/>
        <v>5.9102272428897942E-2</v>
      </c>
      <c r="CA248" s="182">
        <f t="shared" si="645"/>
        <v>3.8368833419178863E-2</v>
      </c>
      <c r="CB248" s="182">
        <f t="shared" si="646"/>
        <v>0</v>
      </c>
      <c r="CC248" s="182">
        <f t="shared" si="647"/>
        <v>3.4188242973197885E-4</v>
      </c>
      <c r="CD248" s="182">
        <f t="shared" si="648"/>
        <v>0.95996614804500846</v>
      </c>
      <c r="CE248" s="182">
        <f t="shared" si="649"/>
        <v>0.35689844189354564</v>
      </c>
      <c r="CF248" s="180"/>
      <c r="CG248" s="181">
        <f t="shared" ca="1" si="650"/>
        <v>7.5638998814047227</v>
      </c>
      <c r="CH248" s="181">
        <f t="shared" ca="1" si="651"/>
        <v>5.6020150656024796</v>
      </c>
      <c r="CI248" s="181">
        <f t="shared" ca="1" si="652"/>
        <v>4.8017362164701973</v>
      </c>
      <c r="CJ248" s="181">
        <f t="shared" ca="1" si="653"/>
        <v>1193.8115695173005</v>
      </c>
      <c r="CK248" s="183">
        <f t="shared" ca="1" si="654"/>
        <v>0.28028047482262747</v>
      </c>
      <c r="CL248" s="79"/>
      <c r="CM248" s="181">
        <f t="shared" si="655"/>
        <v>1.181182715692596</v>
      </c>
      <c r="CN248" s="181">
        <f t="shared" si="656"/>
        <v>1.0651251434483535</v>
      </c>
      <c r="CO248" s="181">
        <f t="shared" ca="1" si="657"/>
        <v>894.89486908745778</v>
      </c>
      <c r="CP248" s="184"/>
      <c r="CQ248" s="80">
        <f t="shared" si="658"/>
        <v>0.79732437943783863</v>
      </c>
      <c r="CR248" s="80">
        <f t="shared" si="659"/>
        <v>2.2778237070884198E-2</v>
      </c>
      <c r="CS248" s="80">
        <f t="shared" si="660"/>
        <v>0.35410942042938365</v>
      </c>
      <c r="CT248" s="80">
        <f t="shared" si="661"/>
        <v>0.13301017934072917</v>
      </c>
      <c r="CU248" s="80">
        <f t="shared" si="662"/>
        <v>2.7225529297599214E-3</v>
      </c>
      <c r="CV248" s="80">
        <f t="shared" si="663"/>
        <v>0.13618833462301358</v>
      </c>
      <c r="CW248" s="80">
        <f t="shared" si="664"/>
        <v>0.19395211406742105</v>
      </c>
      <c r="CX248" s="80">
        <f t="shared" si="665"/>
        <v>0.11381885594822722</v>
      </c>
      <c r="CY248" s="80">
        <f t="shared" si="666"/>
        <v>4.0142931885141016E-2</v>
      </c>
      <c r="CZ248" s="80">
        <f t="shared" si="667"/>
        <v>3.6842541556413172E-3</v>
      </c>
      <c r="DA248" s="80">
        <f t="shared" si="668"/>
        <v>6.3021053684775294E-3</v>
      </c>
      <c r="DB248" s="80">
        <f t="shared" si="669"/>
        <v>1.804033365256517</v>
      </c>
      <c r="DC248" s="80"/>
      <c r="DD248" s="80">
        <f t="shared" si="670"/>
        <v>0.4419676458281393</v>
      </c>
      <c r="DE248" s="80">
        <f t="shared" si="671"/>
        <v>1.2626283698275913E-2</v>
      </c>
      <c r="DF248" s="80">
        <f t="shared" si="672"/>
        <v>0.19628762263996849</v>
      </c>
      <c r="DG248" s="80">
        <f t="shared" si="673"/>
        <v>7.3729334447102279E-2</v>
      </c>
      <c r="DH248" s="80">
        <f t="shared" si="674"/>
        <v>1.5091477697657767E-3</v>
      </c>
      <c r="DI248" s="80">
        <f t="shared" si="675"/>
        <v>7.5491028739176805E-2</v>
      </c>
      <c r="DJ248" s="80">
        <f t="shared" si="676"/>
        <v>0.10751026993330738</v>
      </c>
      <c r="DK248" s="80">
        <f t="shared" si="677"/>
        <v>6.3091325327036402E-2</v>
      </c>
      <c r="DL248" s="80">
        <f t="shared" si="678"/>
        <v>2.2251767987358183E-2</v>
      </c>
      <c r="DM248" s="80">
        <f t="shared" si="679"/>
        <v>2.0422317162174272E-3</v>
      </c>
      <c r="DN248" s="80">
        <f t="shared" si="680"/>
        <v>3.4933419136521501E-3</v>
      </c>
      <c r="DO248" s="80">
        <f t="shared" si="681"/>
        <v>1</v>
      </c>
      <c r="DP248" s="80">
        <f t="shared" si="682"/>
        <v>50.590299559141044</v>
      </c>
      <c r="DQ248" s="80">
        <f t="shared" si="683"/>
        <v>0.88433366203559338</v>
      </c>
      <c r="DR248" s="80">
        <f t="shared" si="684"/>
        <v>1.2792112995863062E-2</v>
      </c>
      <c r="DS248" s="80">
        <f t="shared" si="685"/>
        <v>3.00773571386138E-2</v>
      </c>
      <c r="DT248" s="80">
        <f t="shared" si="686"/>
        <v>0.10951145073266559</v>
      </c>
      <c r="DU248" s="80">
        <f t="shared" si="687"/>
        <v>2.082114537444934E-3</v>
      </c>
      <c r="DV248" s="80">
        <f t="shared" si="688"/>
        <v>0.31417376052949209</v>
      </c>
      <c r="DW248" s="80">
        <f t="shared" si="689"/>
        <v>0.37953519287566423</v>
      </c>
      <c r="DX248" s="80">
        <f t="shared" si="690"/>
        <v>8.6387166612349499E-3</v>
      </c>
      <c r="DY248" s="80">
        <f t="shared" si="691"/>
        <v>2.9051067472923632E-3</v>
      </c>
      <c r="DZ248" s="80">
        <f t="shared" si="692"/>
        <v>1.5394919150358359E-4</v>
      </c>
      <c r="EA248" s="80">
        <f t="shared" si="693"/>
        <v>1.7442034234453681</v>
      </c>
      <c r="EB248" s="80"/>
      <c r="EC248" s="80">
        <f t="shared" si="694"/>
        <v>1.7686673240711868</v>
      </c>
      <c r="ED248" s="80">
        <f t="shared" si="695"/>
        <v>2.5584225991726123E-2</v>
      </c>
      <c r="EE248" s="80">
        <f t="shared" si="696"/>
        <v>9.02320714158414E-2</v>
      </c>
      <c r="EF248" s="80">
        <f t="shared" si="697"/>
        <v>0.10951145073266559</v>
      </c>
      <c r="EG248" s="80">
        <f t="shared" si="698"/>
        <v>2.082114537444934E-3</v>
      </c>
      <c r="EH248" s="80">
        <f t="shared" si="699"/>
        <v>0.31417376052949209</v>
      </c>
      <c r="EI248" s="80">
        <f t="shared" si="700"/>
        <v>0.37953519287566423</v>
      </c>
      <c r="EJ248" s="80">
        <f t="shared" si="701"/>
        <v>8.6387166612349499E-3</v>
      </c>
      <c r="EK248" s="80">
        <f t="shared" si="702"/>
        <v>2.9051067472923632E-3</v>
      </c>
      <c r="EL248" s="80">
        <f t="shared" si="703"/>
        <v>4.6184757451075075E-4</v>
      </c>
      <c r="EM248" s="80">
        <f t="shared" si="704"/>
        <v>2.7017918111370594</v>
      </c>
      <c r="EN248" s="80">
        <f t="shared" si="705"/>
        <v>2.220748458584926</v>
      </c>
      <c r="EO248" s="80"/>
      <c r="EP248" s="80">
        <f t="shared" si="706"/>
        <v>1.963882616840307</v>
      </c>
      <c r="EQ248" s="80">
        <f t="shared" si="707"/>
        <v>2.8408065217607095E-2</v>
      </c>
      <c r="ER248" s="80">
        <f t="shared" si="708"/>
        <v>3.6117383159693039E-2</v>
      </c>
      <c r="ES248" s="80">
        <f t="shared" si="709"/>
        <v>9.7471105848076806E-2</v>
      </c>
      <c r="ET248" s="80">
        <f t="shared" si="710"/>
        <v>0.13358848900776985</v>
      </c>
      <c r="EU248" s="80">
        <f t="shared" si="711"/>
        <v>0.24319738541196617</v>
      </c>
      <c r="EV248" s="80">
        <f t="shared" si="712"/>
        <v>4.6238526496281034E-3</v>
      </c>
      <c r="EW248" s="80">
        <f t="shared" si="713"/>
        <v>0.6977008944236992</v>
      </c>
      <c r="EX248" s="80">
        <f t="shared" si="714"/>
        <v>0.84285219455736393</v>
      </c>
      <c r="EY248" s="80">
        <f t="shared" si="715"/>
        <v>3.8368833419178863E-2</v>
      </c>
      <c r="EZ248" s="80">
        <f t="shared" si="716"/>
        <v>1.2903022662148367E-2</v>
      </c>
      <c r="FA248" s="80">
        <f t="shared" si="717"/>
        <v>6.8376485946395769E-4</v>
      </c>
      <c r="FB248" s="80">
        <f t="shared" si="718"/>
        <v>3.9662091190491324</v>
      </c>
      <c r="FC248" s="80">
        <f t="shared" si="719"/>
        <v>0</v>
      </c>
      <c r="FD248" s="80">
        <f t="shared" si="720"/>
        <v>-0.10223630656863136</v>
      </c>
      <c r="FE248" s="80">
        <f t="shared" si="721"/>
        <v>3.8368833419178863E-2</v>
      </c>
      <c r="FF248" s="80">
        <f t="shared" si="722"/>
        <v>5.9102272428897942E-2</v>
      </c>
      <c r="FG248" s="80">
        <f t="shared" si="723"/>
        <v>0</v>
      </c>
      <c r="FH248" s="80">
        <f t="shared" si="724"/>
        <v>3.4188242973197885E-4</v>
      </c>
      <c r="FI248" s="184">
        <f t="shared" si="725"/>
        <v>0.78340803969873396</v>
      </c>
      <c r="FJ248" s="80">
        <f t="shared" si="726"/>
        <v>7.8745120068465679E-2</v>
      </c>
      <c r="FK248" s="80">
        <f t="shared" si="727"/>
        <v>0.95996614804500846</v>
      </c>
      <c r="FL248" s="80">
        <f t="shared" si="728"/>
        <v>0.78340803969873396</v>
      </c>
      <c r="FM248" s="80">
        <f t="shared" si="729"/>
        <v>2.7638736463544231</v>
      </c>
      <c r="FN248" s="80">
        <f t="shared" si="730"/>
        <v>-2.7575619763070938</v>
      </c>
      <c r="FO248" s="80">
        <f t="shared" si="731"/>
        <v>-2.7575619763070938</v>
      </c>
      <c r="FP248" s="80">
        <f t="shared" si="732"/>
        <v>0.50590299559141039</v>
      </c>
      <c r="FQ248" s="185">
        <f t="shared" ca="1" si="733"/>
        <v>1475.5814683408553</v>
      </c>
      <c r="FR248" s="185">
        <f t="shared" ca="1" si="734"/>
        <v>9.209918349511053</v>
      </c>
      <c r="FS248" s="80">
        <f t="shared" ca="1" si="735"/>
        <v>0.14755814683408552</v>
      </c>
      <c r="FT248" s="184">
        <f t="shared" ca="1" si="736"/>
        <v>-0.1003170216470808</v>
      </c>
      <c r="FU248" s="184">
        <f t="shared" ca="1" si="737"/>
        <v>5.6530607226249749</v>
      </c>
      <c r="FV248" s="80">
        <f t="shared" si="738"/>
        <v>175.51254551990868</v>
      </c>
      <c r="FW248" s="80">
        <f t="shared" si="739"/>
        <v>9.605361996670736E-2</v>
      </c>
      <c r="FX248" s="184">
        <f t="shared" si="740"/>
        <v>74.152637896793436</v>
      </c>
      <c r="FY248" s="184">
        <f t="shared" si="741"/>
        <v>318.2651988545021</v>
      </c>
      <c r="FZ248" s="184">
        <f t="shared" si="742"/>
        <v>1.6611494615586205E-3</v>
      </c>
      <c r="GA248" s="184">
        <f t="shared" si="743"/>
        <v>0.35689844189354564</v>
      </c>
      <c r="GB248" s="80">
        <f t="shared" si="744"/>
        <v>0.88584488062617084</v>
      </c>
      <c r="GC248" s="80">
        <f t="shared" si="745"/>
        <v>0.12656293592514786</v>
      </c>
      <c r="GD248" s="80">
        <f t="shared" si="746"/>
        <v>0.12933247679747337</v>
      </c>
      <c r="GE248" s="80">
        <f t="shared" si="747"/>
        <v>0.87412082893431609</v>
      </c>
      <c r="GF248" s="80">
        <f t="shared" si="748"/>
        <v>6.6777450901349233E-2</v>
      </c>
      <c r="GG248" s="80">
        <f t="shared" si="749"/>
        <v>0.24319738541196617</v>
      </c>
      <c r="GH248" s="80">
        <f t="shared" si="750"/>
        <v>0.87066752320252661</v>
      </c>
      <c r="GI248" s="80">
        <f t="shared" si="751"/>
        <v>0.4328239251976963</v>
      </c>
      <c r="GJ248" s="80">
        <f t="shared" si="752"/>
        <v>-2.7762226563106136E-2</v>
      </c>
      <c r="GK248" s="80">
        <f t="shared" si="753"/>
        <v>4.3583165240152946E-2</v>
      </c>
      <c r="GL248" s="80">
        <f t="shared" si="754"/>
        <v>4.3583165240152946E-2</v>
      </c>
      <c r="GM248" s="80">
        <f t="shared" si="755"/>
        <v>0.19961422017181324</v>
      </c>
      <c r="GN248" s="80">
        <f t="shared" si="756"/>
        <v>7.0571954133676215E-2</v>
      </c>
      <c r="GO248" s="80">
        <f t="shared" si="757"/>
        <v>0.62712894029002297</v>
      </c>
      <c r="GP248" s="80">
        <f t="shared" si="758"/>
        <v>0.84285219455736393</v>
      </c>
      <c r="GQ248" s="80">
        <f t="shared" si="759"/>
        <v>3.8368833419178863E-2</v>
      </c>
      <c r="GR248" s="80">
        <f t="shared" si="760"/>
        <v>438.97543356109293</v>
      </c>
      <c r="GS248" s="80">
        <f t="shared" si="761"/>
        <v>11.782998944023486</v>
      </c>
      <c r="GT248" s="80">
        <f t="shared" si="762"/>
        <v>2.0615831939167233</v>
      </c>
      <c r="GU248" s="80">
        <f t="shared" si="763"/>
        <v>8.4782608849825224E-6</v>
      </c>
      <c r="GV248" s="80">
        <f t="shared" si="764"/>
        <v>1734.9908775020515</v>
      </c>
      <c r="GW248" s="80">
        <f t="shared" si="765"/>
        <v>-7.4900690756291603E-3</v>
      </c>
      <c r="GX248" s="184">
        <f t="shared" ca="1" si="766"/>
        <v>17.776361216470196</v>
      </c>
      <c r="GY248" s="81" t="e">
        <f>#REF!</f>
        <v>#REF!</v>
      </c>
      <c r="GZ248" s="81" t="e">
        <f>#REF!</f>
        <v>#REF!</v>
      </c>
      <c r="HA248" s="81">
        <f t="shared" si="767"/>
        <v>5.4178355513911614</v>
      </c>
      <c r="HB248" s="81">
        <f t="shared" si="768"/>
        <v>3.9788742711806009</v>
      </c>
      <c r="HC248" s="81" t="e">
        <f t="shared" si="769"/>
        <v>#REF!</v>
      </c>
      <c r="HD248" s="80">
        <f t="shared" si="770"/>
        <v>438.97543356109293</v>
      </c>
      <c r="HE248" s="80">
        <f t="shared" si="771"/>
        <v>11.782998944023486</v>
      </c>
      <c r="HF248" s="81">
        <f t="shared" si="772"/>
        <v>1.428406361880775</v>
      </c>
      <c r="HG248" s="81"/>
      <c r="HH248" s="82">
        <f t="shared" si="773"/>
        <v>0.24782123806159428</v>
      </c>
      <c r="HI248" s="82">
        <f t="shared" si="774"/>
        <v>0.6977008944236992</v>
      </c>
      <c r="HJ248" s="82">
        <f t="shared" si="775"/>
        <v>0</v>
      </c>
      <c r="HK248" s="82">
        <f t="shared" si="776"/>
        <v>3.8368833419178863E-2</v>
      </c>
      <c r="HL248" s="82">
        <f t="shared" si="777"/>
        <v>0</v>
      </c>
      <c r="HM248" s="82">
        <f t="shared" si="778"/>
        <v>3.8368833419178863E-2</v>
      </c>
      <c r="HN248" s="82">
        <f t="shared" si="779"/>
        <v>0</v>
      </c>
      <c r="HO248" s="82">
        <f t="shared" si="780"/>
        <v>5.9102272428897942E-2</v>
      </c>
      <c r="HP248" s="82">
        <f t="shared" si="781"/>
        <v>0.11660216772357609</v>
      </c>
      <c r="HQ248" s="82">
        <f t="shared" si="782"/>
        <v>0.26209988063441642</v>
      </c>
      <c r="HR248" s="82">
        <f t="shared" si="783"/>
        <v>0.53589998148991036</v>
      </c>
      <c r="HS248" s="82">
        <f t="shared" si="784"/>
        <v>0.19035004534387751</v>
      </c>
      <c r="HT248" s="82">
        <f t="shared" si="785"/>
        <v>8.7647017634230356E-2</v>
      </c>
      <c r="HU248" s="82">
        <f t="shared" si="786"/>
        <v>3.113195438922681E-2</v>
      </c>
      <c r="HV248" s="82">
        <f t="shared" si="787"/>
        <v>3.8368833419178863E-2</v>
      </c>
      <c r="HW248" s="82"/>
      <c r="HX248" s="186">
        <f t="shared" si="788"/>
        <v>-8.8349587807234314E-7</v>
      </c>
      <c r="HY248" s="186">
        <f t="shared" si="789"/>
        <v>1.5788996985051115E-12</v>
      </c>
      <c r="HZ248" s="186">
        <f t="shared" si="790"/>
        <v>2.7388162383935219E-5</v>
      </c>
      <c r="IA248" s="186">
        <f t="shared" si="791"/>
        <v>7.6491485712323778E-9</v>
      </c>
      <c r="IB248" s="82">
        <f t="shared" si="792"/>
        <v>2.0615831939167233</v>
      </c>
      <c r="IC248" s="82" t="e">
        <f t="shared" ca="1" si="793"/>
        <v>#REF!</v>
      </c>
      <c r="ID248" s="82" t="e">
        <f ca="1">ID$8+ID$9*IE248+ID$10*#REF!+ID$11*EW248/(EW248+EU248)</f>
        <v>#REF!</v>
      </c>
      <c r="IE248" s="82" t="e">
        <f t="shared" ca="1" si="794"/>
        <v>#REF!</v>
      </c>
      <c r="IF248" s="82" t="e">
        <f ca="1">IF$8+IF$9*IE248+IF$10*#REF!+IF$11*(EW248/(EW248+EU248))</f>
        <v>#REF!</v>
      </c>
      <c r="IG248" s="82" t="e">
        <f t="shared" ca="1" si="795"/>
        <v>#REF!</v>
      </c>
      <c r="IH248" s="184">
        <f t="shared" si="796"/>
        <v>9.605361996670736E-2</v>
      </c>
      <c r="II248" s="187">
        <f t="shared" si="797"/>
        <v>-25</v>
      </c>
      <c r="IJ248" s="187"/>
      <c r="IK248" s="82">
        <f t="shared" si="798"/>
        <v>2.0732657708547553</v>
      </c>
      <c r="IL248" s="187">
        <f t="shared" si="799"/>
        <v>1734.9908775020515</v>
      </c>
      <c r="IM248" s="186">
        <f t="shared" si="800"/>
        <v>1.3370652153356634E-5</v>
      </c>
    </row>
    <row r="249" spans="1:247" ht="14" x14ac:dyDescent="0.2">
      <c r="A249" s="191">
        <v>2006</v>
      </c>
      <c r="F249" s="200">
        <v>47.906677211456923</v>
      </c>
      <c r="G249" s="200">
        <v>1.8194982433377447</v>
      </c>
      <c r="H249" s="200">
        <v>18.052675308200193</v>
      </c>
      <c r="I249" s="200">
        <v>9.556302548985764</v>
      </c>
      <c r="J249" s="200">
        <v>0.19313109845484441</v>
      </c>
      <c r="K249" s="200">
        <v>5.4889891139797884</v>
      </c>
      <c r="L249" s="200">
        <v>10.876330281404396</v>
      </c>
      <c r="M249" s="200">
        <v>3.5271837454647899</v>
      </c>
      <c r="N249" s="200">
        <v>1.8906518059263715</v>
      </c>
      <c r="O249" s="201">
        <v>0.28000000000000003</v>
      </c>
      <c r="P249" s="202">
        <v>0.44725096484279758</v>
      </c>
      <c r="Q249" s="194">
        <v>1.5</v>
      </c>
      <c r="R249" s="176">
        <f t="shared" ca="1" si="606"/>
        <v>12.231031813900152</v>
      </c>
      <c r="T249" s="4">
        <v>49.933000632182278</v>
      </c>
      <c r="U249" s="4">
        <v>1.4098217277121206</v>
      </c>
      <c r="V249" s="4">
        <v>6.5963145431287371</v>
      </c>
      <c r="W249" s="4">
        <v>8.2964470513221151</v>
      </c>
      <c r="X249" s="4">
        <v>0.15709999999999999</v>
      </c>
      <c r="Y249" s="4">
        <v>11.355580100251007</v>
      </c>
      <c r="Z249" s="4">
        <v>21.564556940504715</v>
      </c>
      <c r="AA249" s="4">
        <v>0.46206037376755282</v>
      </c>
      <c r="AB249" s="4">
        <v>0.12398224341418437</v>
      </c>
      <c r="AC249" s="4">
        <v>2.1000000000000001E-2</v>
      </c>
      <c r="AE249" s="177">
        <f t="shared" ca="1" si="607"/>
        <v>1417.7582966987782</v>
      </c>
      <c r="AF249" s="178">
        <f t="shared" ca="1" si="608"/>
        <v>1144.6082966987783</v>
      </c>
      <c r="AG249" s="178">
        <f t="shared" ca="1" si="609"/>
        <v>7.8755760835459849</v>
      </c>
      <c r="AH249" s="175"/>
      <c r="AI249" s="179">
        <f t="shared" ca="1" si="610"/>
        <v>1468.6100140813917</v>
      </c>
      <c r="AJ249" s="179">
        <f t="shared" ca="1" si="611"/>
        <v>8.1776499298983083</v>
      </c>
      <c r="AK249" s="179"/>
      <c r="AL249" s="179">
        <f t="shared" si="612"/>
        <v>1436.6669358210929</v>
      </c>
      <c r="AM249" s="179">
        <f t="shared" si="613"/>
        <v>6.5821770748847817</v>
      </c>
      <c r="AN249" s="180"/>
      <c r="AO249" s="179">
        <f t="shared" ca="1" si="614"/>
        <v>1406.1148420233981</v>
      </c>
      <c r="AP249" s="179">
        <f t="shared" ca="1" si="615"/>
        <v>1132.964842023398</v>
      </c>
      <c r="AQ249" s="179">
        <f t="shared" ca="1" si="616"/>
        <v>5.7123839102405052</v>
      </c>
      <c r="AR249" s="179"/>
      <c r="AS249" s="179">
        <f t="shared" ca="1" si="617"/>
        <v>1446.480272523135</v>
      </c>
      <c r="AT249" s="179">
        <f t="shared" ca="1" si="618"/>
        <v>1173.3302725231351</v>
      </c>
      <c r="AU249" s="181">
        <f t="shared" ca="1" si="619"/>
        <v>7.3046912982018766</v>
      </c>
      <c r="AV249" s="80"/>
      <c r="AW249" s="181">
        <f t="shared" si="620"/>
        <v>1450.9536280530165</v>
      </c>
      <c r="AX249" s="181">
        <f t="shared" si="621"/>
        <v>1177.8036280530164</v>
      </c>
      <c r="AY249" s="181">
        <f t="shared" ca="1" si="622"/>
        <v>1468.6100140813917</v>
      </c>
      <c r="AZ249" s="181">
        <f t="shared" ca="1" si="623"/>
        <v>1195.4600140813918</v>
      </c>
      <c r="BA249" s="181">
        <f t="shared" ca="1" si="624"/>
        <v>8.1776499298983083</v>
      </c>
      <c r="BB249" s="181"/>
      <c r="BC249" s="181">
        <f t="shared" si="625"/>
        <v>1436.6669358210929</v>
      </c>
      <c r="BD249" s="181">
        <f t="shared" si="626"/>
        <v>6.5821770748847817</v>
      </c>
      <c r="BE249" s="181">
        <f t="shared" si="627"/>
        <v>1163.5169358210928</v>
      </c>
      <c r="BF249" s="181"/>
      <c r="BG249" s="181">
        <f t="shared" ca="1" si="628"/>
        <v>7.5446057915441802</v>
      </c>
      <c r="BH249" s="181">
        <f t="shared" ca="1" si="629"/>
        <v>10.428512574033208</v>
      </c>
      <c r="BI249" s="181">
        <f t="shared" ca="1" si="630"/>
        <v>1144.6039437568211</v>
      </c>
      <c r="BJ249" s="181">
        <f t="shared" ca="1" si="631"/>
        <v>1181.1520969299277</v>
      </c>
      <c r="BK249" s="181">
        <f t="shared" ca="1" si="632"/>
        <v>1181.1520969299277</v>
      </c>
      <c r="BL249" s="181"/>
      <c r="BM249" s="181">
        <f t="shared" si="633"/>
        <v>1181.1249629568092</v>
      </c>
      <c r="BN249" s="180"/>
      <c r="BO249" s="182">
        <f t="shared" ca="1" si="634"/>
        <v>0.78355932480160984</v>
      </c>
      <c r="BP249" s="182">
        <f t="shared" ca="1" si="635"/>
        <v>0.69485072936033332</v>
      </c>
      <c r="BQ249" s="182">
        <f t="shared" ca="1" si="636"/>
        <v>0.10487143603434185</v>
      </c>
      <c r="BR249" s="182">
        <f t="shared" ca="1" si="637"/>
        <v>1.8860086356634536E-2</v>
      </c>
      <c r="BS249" s="182">
        <f t="shared" ca="1" si="638"/>
        <v>1.6495738748942224E-2</v>
      </c>
      <c r="BT249" s="182">
        <f t="shared" ca="1" si="639"/>
        <v>6.1692977149290999E-2</v>
      </c>
      <c r="BU249" s="182">
        <f t="shared" si="640"/>
        <v>7.1782706974468161E-2</v>
      </c>
      <c r="BV249" s="181">
        <f t="shared" ca="1" si="641"/>
        <v>0.9685536746240111</v>
      </c>
      <c r="BW249" s="180"/>
      <c r="BX249" s="182">
        <f t="shared" si="642"/>
        <v>0.73120641016384047</v>
      </c>
      <c r="BY249" s="182">
        <f t="shared" si="643"/>
        <v>7.8275924031022459E-2</v>
      </c>
      <c r="BZ249" s="182">
        <f t="shared" si="644"/>
        <v>0.11318583400469749</v>
      </c>
      <c r="CA249" s="182">
        <f t="shared" si="645"/>
        <v>3.3323319320147496E-2</v>
      </c>
      <c r="CB249" s="182">
        <f t="shared" si="646"/>
        <v>1.4739979690745426E-2</v>
      </c>
      <c r="CC249" s="182">
        <f t="shared" si="647"/>
        <v>3.0877650552475999E-4</v>
      </c>
      <c r="CD249" s="182">
        <f t="shared" si="648"/>
        <v>0.97104024371597819</v>
      </c>
      <c r="CE249" s="182">
        <f t="shared" si="649"/>
        <v>0.41964813689758013</v>
      </c>
      <c r="CF249" s="180"/>
      <c r="CG249" s="181">
        <f t="shared" ca="1" si="650"/>
        <v>8.8069685417740402</v>
      </c>
      <c r="CH249" s="181">
        <f t="shared" ca="1" si="651"/>
        <v>7.7569323107444887</v>
      </c>
      <c r="CI249" s="181">
        <f t="shared" ca="1" si="652"/>
        <v>7.3521322345242055</v>
      </c>
      <c r="CJ249" s="181">
        <f t="shared" ca="1" si="653"/>
        <v>1171.4510336795838</v>
      </c>
      <c r="CK249" s="183">
        <f t="shared" ca="1" si="654"/>
        <v>0.27873478572818533</v>
      </c>
      <c r="CL249" s="79"/>
      <c r="CM249" s="181">
        <f t="shared" si="655"/>
        <v>3.6012039005621435</v>
      </c>
      <c r="CN249" s="181">
        <f t="shared" si="656"/>
        <v>3.5302553577293136</v>
      </c>
      <c r="CO249" s="181">
        <f t="shared" ca="1" si="657"/>
        <v>860.09165840057096</v>
      </c>
      <c r="CP249" s="184"/>
      <c r="CQ249" s="80">
        <f t="shared" si="658"/>
        <v>0.79732437943783863</v>
      </c>
      <c r="CR249" s="80">
        <f t="shared" si="659"/>
        <v>2.2778237070884198E-2</v>
      </c>
      <c r="CS249" s="80">
        <f t="shared" si="660"/>
        <v>0.35410942042938365</v>
      </c>
      <c r="CT249" s="80">
        <f t="shared" si="661"/>
        <v>0.13301017934072917</v>
      </c>
      <c r="CU249" s="80">
        <f t="shared" si="662"/>
        <v>2.7225529297599214E-3</v>
      </c>
      <c r="CV249" s="80">
        <f t="shared" si="663"/>
        <v>0.13618833462301358</v>
      </c>
      <c r="CW249" s="80">
        <f t="shared" si="664"/>
        <v>0.19395211406742105</v>
      </c>
      <c r="CX249" s="80">
        <f t="shared" si="665"/>
        <v>0.11381885594822722</v>
      </c>
      <c r="CY249" s="80">
        <f t="shared" si="666"/>
        <v>4.0142931885141016E-2</v>
      </c>
      <c r="CZ249" s="80">
        <f t="shared" si="667"/>
        <v>3.6842541556413172E-3</v>
      </c>
      <c r="DA249" s="80">
        <f t="shared" si="668"/>
        <v>6.3021053684775294E-3</v>
      </c>
      <c r="DB249" s="80">
        <f t="shared" si="669"/>
        <v>1.804033365256517</v>
      </c>
      <c r="DC249" s="80"/>
      <c r="DD249" s="80">
        <f t="shared" si="670"/>
        <v>0.4419676458281393</v>
      </c>
      <c r="DE249" s="80">
        <f t="shared" si="671"/>
        <v>1.2626283698275913E-2</v>
      </c>
      <c r="DF249" s="80">
        <f t="shared" si="672"/>
        <v>0.19628762263996849</v>
      </c>
      <c r="DG249" s="80">
        <f t="shared" si="673"/>
        <v>7.3729334447102279E-2</v>
      </c>
      <c r="DH249" s="80">
        <f t="shared" si="674"/>
        <v>1.5091477697657767E-3</v>
      </c>
      <c r="DI249" s="80">
        <f t="shared" si="675"/>
        <v>7.5491028739176805E-2</v>
      </c>
      <c r="DJ249" s="80">
        <f t="shared" si="676"/>
        <v>0.10751026993330738</v>
      </c>
      <c r="DK249" s="80">
        <f t="shared" si="677"/>
        <v>6.3091325327036402E-2</v>
      </c>
      <c r="DL249" s="80">
        <f t="shared" si="678"/>
        <v>2.2251767987358183E-2</v>
      </c>
      <c r="DM249" s="80">
        <f t="shared" si="679"/>
        <v>2.0422317162174272E-3</v>
      </c>
      <c r="DN249" s="80">
        <f t="shared" si="680"/>
        <v>3.4933419136521501E-3</v>
      </c>
      <c r="DO249" s="80">
        <f t="shared" si="681"/>
        <v>1</v>
      </c>
      <c r="DP249" s="80">
        <f t="shared" si="682"/>
        <v>50.590299559141044</v>
      </c>
      <c r="DQ249" s="80">
        <f t="shared" si="683"/>
        <v>0.83104905328317513</v>
      </c>
      <c r="DR249" s="80">
        <f t="shared" si="684"/>
        <v>1.7649510604968034E-2</v>
      </c>
      <c r="DS249" s="80">
        <f t="shared" si="685"/>
        <v>6.4694486550041064E-2</v>
      </c>
      <c r="DT249" s="80">
        <f t="shared" si="686"/>
        <v>0.11547477746027797</v>
      </c>
      <c r="DU249" s="80">
        <f t="shared" si="687"/>
        <v>2.214625550660793E-3</v>
      </c>
      <c r="DV249" s="80">
        <f t="shared" si="688"/>
        <v>0.28174541986113194</v>
      </c>
      <c r="DW249" s="80">
        <f t="shared" si="689"/>
        <v>0.38454987108005573</v>
      </c>
      <c r="DX249" s="80">
        <f t="shared" si="690"/>
        <v>7.4551238206478788E-3</v>
      </c>
      <c r="DY249" s="80">
        <f t="shared" si="691"/>
        <v>1.3162155867996982E-3</v>
      </c>
      <c r="DZ249" s="80">
        <f t="shared" si="692"/>
        <v>1.3815953083654939E-4</v>
      </c>
      <c r="EA249" s="80">
        <f t="shared" si="693"/>
        <v>1.7062872433285947</v>
      </c>
      <c r="EB249" s="80"/>
      <c r="EC249" s="80">
        <f t="shared" si="694"/>
        <v>1.6620981065663503</v>
      </c>
      <c r="ED249" s="80">
        <f t="shared" si="695"/>
        <v>3.5299021209936068E-2</v>
      </c>
      <c r="EE249" s="80">
        <f t="shared" si="696"/>
        <v>0.19408345965012319</v>
      </c>
      <c r="EF249" s="80">
        <f t="shared" si="697"/>
        <v>0.11547477746027797</v>
      </c>
      <c r="EG249" s="80">
        <f t="shared" si="698"/>
        <v>2.214625550660793E-3</v>
      </c>
      <c r="EH249" s="80">
        <f t="shared" si="699"/>
        <v>0.28174541986113194</v>
      </c>
      <c r="EI249" s="80">
        <f t="shared" si="700"/>
        <v>0.38454987108005573</v>
      </c>
      <c r="EJ249" s="80">
        <f t="shared" si="701"/>
        <v>7.4551238206478788E-3</v>
      </c>
      <c r="EK249" s="80">
        <f t="shared" si="702"/>
        <v>1.3162155867996982E-3</v>
      </c>
      <c r="EL249" s="80">
        <f t="shared" si="703"/>
        <v>4.1447859250964814E-4</v>
      </c>
      <c r="EM249" s="80">
        <f t="shared" si="704"/>
        <v>2.6846510993784931</v>
      </c>
      <c r="EN249" s="80">
        <f t="shared" si="705"/>
        <v>2.2349272877168369</v>
      </c>
      <c r="EO249" s="80"/>
      <c r="EP249" s="80">
        <f t="shared" si="706"/>
        <v>1.8573342066138117</v>
      </c>
      <c r="EQ249" s="80">
        <f t="shared" si="707"/>
        <v>3.9445372865890761E-2</v>
      </c>
      <c r="ER249" s="80">
        <f t="shared" si="708"/>
        <v>0.14266579338618834</v>
      </c>
      <c r="ES249" s="80">
        <f t="shared" si="709"/>
        <v>0.14650915332484499</v>
      </c>
      <c r="ET249" s="80">
        <f t="shared" si="710"/>
        <v>0.28917494671103333</v>
      </c>
      <c r="EU249" s="80">
        <f t="shared" si="711"/>
        <v>0.2580777311890044</v>
      </c>
      <c r="EV249" s="80">
        <f t="shared" si="712"/>
        <v>4.9495270752467329E-3</v>
      </c>
      <c r="EW249" s="80">
        <f t="shared" si="713"/>
        <v>0.62968052703688104</v>
      </c>
      <c r="EX249" s="80">
        <f t="shared" si="714"/>
        <v>0.85944100036480819</v>
      </c>
      <c r="EY249" s="80">
        <f t="shared" si="715"/>
        <v>3.3323319320147496E-2</v>
      </c>
      <c r="EZ249" s="80">
        <f t="shared" si="716"/>
        <v>5.883292262913749E-3</v>
      </c>
      <c r="FA249" s="80">
        <f t="shared" si="717"/>
        <v>6.1755301104951998E-4</v>
      </c>
      <c r="FB249" s="80">
        <f t="shared" si="718"/>
        <v>3.977927476450787</v>
      </c>
      <c r="FC249" s="80">
        <f t="shared" si="719"/>
        <v>0</v>
      </c>
      <c r="FD249" s="80">
        <f t="shared" si="720"/>
        <v>-6.658499536720619E-2</v>
      </c>
      <c r="FE249" s="80">
        <f t="shared" si="721"/>
        <v>3.3323319320147496E-2</v>
      </c>
      <c r="FF249" s="80">
        <f t="shared" si="722"/>
        <v>0.11318583400469749</v>
      </c>
      <c r="FG249" s="80">
        <f t="shared" si="723"/>
        <v>1.4739979690745426E-2</v>
      </c>
      <c r="FH249" s="80">
        <f t="shared" si="724"/>
        <v>3.0877650552475999E-4</v>
      </c>
      <c r="FI249" s="184">
        <f t="shared" si="725"/>
        <v>0.73120641016384047</v>
      </c>
      <c r="FJ249" s="80">
        <f t="shared" si="726"/>
        <v>7.8275924031022459E-2</v>
      </c>
      <c r="FK249" s="80">
        <f t="shared" si="727"/>
        <v>0.97104024371597808</v>
      </c>
      <c r="FL249" s="80">
        <f t="shared" si="728"/>
        <v>0.73120641016384047</v>
      </c>
      <c r="FM249" s="80">
        <f t="shared" si="729"/>
        <v>2.6228855778085047</v>
      </c>
      <c r="FN249" s="80">
        <f t="shared" si="730"/>
        <v>-2.8295921478391226</v>
      </c>
      <c r="FO249" s="80">
        <f t="shared" si="731"/>
        <v>-2.8295921478391226</v>
      </c>
      <c r="FP249" s="80">
        <f t="shared" si="732"/>
        <v>0.50590299559141039</v>
      </c>
      <c r="FQ249" s="185">
        <f t="shared" ca="1" si="733"/>
        <v>1468.6100140813917</v>
      </c>
      <c r="FR249" s="185">
        <f t="shared" ca="1" si="734"/>
        <v>8.1776499298983083</v>
      </c>
      <c r="FS249" s="80">
        <f t="shared" ca="1" si="735"/>
        <v>0.14686100140813918</v>
      </c>
      <c r="FT249" s="184">
        <f t="shared" ca="1" si="736"/>
        <v>-0.45721513043141809</v>
      </c>
      <c r="FU249" s="184">
        <f t="shared" ca="1" si="737"/>
        <v>5.6610764743981781</v>
      </c>
      <c r="FV249" s="80">
        <f t="shared" si="738"/>
        <v>178.5588081230396</v>
      </c>
      <c r="FW249" s="80">
        <f t="shared" si="739"/>
        <v>8.4679965253228032E-2</v>
      </c>
      <c r="FX249" s="184">
        <f t="shared" si="740"/>
        <v>70.929278460923328</v>
      </c>
      <c r="FY249" s="184">
        <f t="shared" si="741"/>
        <v>319.42326545298505</v>
      </c>
      <c r="FZ249" s="184">
        <f t="shared" si="742"/>
        <v>1.6611494615586205E-3</v>
      </c>
      <c r="GA249" s="184">
        <f t="shared" si="743"/>
        <v>0.41964813689758013</v>
      </c>
      <c r="GB249" s="80">
        <f t="shared" si="744"/>
        <v>0.89771384676020249</v>
      </c>
      <c r="GC249" s="80">
        <f t="shared" si="745"/>
        <v>0.18657207920178526</v>
      </c>
      <c r="GD249" s="80">
        <f t="shared" si="746"/>
        <v>0.13164366115291651</v>
      </c>
      <c r="GE249" s="80">
        <f t="shared" si="747"/>
        <v>0.81404547380926418</v>
      </c>
      <c r="GF249" s="80">
        <f t="shared" si="748"/>
        <v>7.3712784416621213E-2</v>
      </c>
      <c r="GG249" s="80">
        <f t="shared" si="749"/>
        <v>0.2580777311890044</v>
      </c>
      <c r="GH249" s="80">
        <f t="shared" si="750"/>
        <v>0.86835633884708352</v>
      </c>
      <c r="GI249" s="80">
        <f t="shared" si="751"/>
        <v>0.42979201066689976</v>
      </c>
      <c r="GJ249" s="80">
        <f t="shared" si="752"/>
        <v>-2.6397778360177773E-2</v>
      </c>
      <c r="GK249" s="80">
        <f t="shared" si="753"/>
        <v>4.1662377992058269E-2</v>
      </c>
      <c r="GL249" s="80">
        <f t="shared" si="754"/>
        <v>4.1662377992058269E-2</v>
      </c>
      <c r="GM249" s="80">
        <f t="shared" si="755"/>
        <v>0.21641535319694613</v>
      </c>
      <c r="GN249" s="80">
        <f t="shared" si="756"/>
        <v>6.0623775247739237E-2</v>
      </c>
      <c r="GO249" s="80">
        <f t="shared" si="757"/>
        <v>0.56905675178914183</v>
      </c>
      <c r="GP249" s="80">
        <f t="shared" si="758"/>
        <v>0.85944100036480819</v>
      </c>
      <c r="GQ249" s="80">
        <f t="shared" si="759"/>
        <v>3.3323319320147496E-2</v>
      </c>
      <c r="GR249" s="80">
        <f t="shared" si="760"/>
        <v>438.63823294292217</v>
      </c>
      <c r="GS249" s="80">
        <f t="shared" si="761"/>
        <v>11.64894994502127</v>
      </c>
      <c r="GT249" s="80">
        <f t="shared" si="762"/>
        <v>2.1701058204434225</v>
      </c>
      <c r="GU249" s="80">
        <f t="shared" si="763"/>
        <v>8.9245601865735737E-6</v>
      </c>
      <c r="GV249" s="80">
        <f t="shared" si="764"/>
        <v>1846.307538886866</v>
      </c>
      <c r="GW249" s="80">
        <f t="shared" si="765"/>
        <v>-7.7945230162369834E-3</v>
      </c>
      <c r="GX249" s="184">
        <f t="shared" ca="1" si="766"/>
        <v>20.326757234524205</v>
      </c>
      <c r="GY249" s="81" t="e">
        <f>#REF!</f>
        <v>#REF!</v>
      </c>
      <c r="GZ249" s="81" t="e">
        <f>#REF!</f>
        <v>#REF!</v>
      </c>
      <c r="HA249" s="81">
        <f t="shared" si="767"/>
        <v>5.4178355513911614</v>
      </c>
      <c r="HB249" s="81">
        <f t="shared" si="768"/>
        <v>3.9788742711806009</v>
      </c>
      <c r="HC249" s="81" t="e">
        <f t="shared" si="769"/>
        <v>#REF!</v>
      </c>
      <c r="HD249" s="80">
        <f t="shared" si="770"/>
        <v>438.63823294292217</v>
      </c>
      <c r="HE249" s="80">
        <f t="shared" si="771"/>
        <v>11.64894994502127</v>
      </c>
      <c r="HF249" s="81">
        <f t="shared" si="772"/>
        <v>4.0278858996922793</v>
      </c>
      <c r="HG249" s="81"/>
      <c r="HH249" s="82">
        <f t="shared" si="773"/>
        <v>0.26302725826425111</v>
      </c>
      <c r="HI249" s="82">
        <f t="shared" si="774"/>
        <v>0.62968052703688104</v>
      </c>
      <c r="HJ249" s="82">
        <f t="shared" si="775"/>
        <v>0</v>
      </c>
      <c r="HK249" s="82">
        <f t="shared" si="776"/>
        <v>3.3323319320147496E-2</v>
      </c>
      <c r="HL249" s="82">
        <f t="shared" si="777"/>
        <v>0</v>
      </c>
      <c r="HM249" s="82">
        <f t="shared" si="778"/>
        <v>3.3323319320147496E-2</v>
      </c>
      <c r="HN249" s="82">
        <f t="shared" si="779"/>
        <v>0</v>
      </c>
      <c r="HO249" s="82">
        <f t="shared" si="780"/>
        <v>0.11318583400469749</v>
      </c>
      <c r="HP249" s="82">
        <f t="shared" si="781"/>
        <v>0.19269413274752853</v>
      </c>
      <c r="HQ249" s="82">
        <f t="shared" si="782"/>
        <v>0.29463981674084494</v>
      </c>
      <c r="HR249" s="82">
        <f t="shared" si="783"/>
        <v>0.47029669272999197</v>
      </c>
      <c r="HS249" s="82">
        <f t="shared" si="784"/>
        <v>0.19645017488728767</v>
      </c>
      <c r="HT249" s="82">
        <f t="shared" si="785"/>
        <v>7.5639779118939793E-2</v>
      </c>
      <c r="HU249" s="82">
        <f t="shared" si="786"/>
        <v>3.1595901196104476E-2</v>
      </c>
      <c r="HV249" s="82">
        <f t="shared" si="787"/>
        <v>3.3323319320147496E-2</v>
      </c>
      <c r="HW249" s="82"/>
      <c r="HX249" s="186">
        <f t="shared" si="788"/>
        <v>-8.8561831843000305E-7</v>
      </c>
      <c r="HY249" s="186">
        <f t="shared" si="789"/>
        <v>1.6250537295327645E-12</v>
      </c>
      <c r="HZ249" s="186">
        <f t="shared" si="790"/>
        <v>2.7049537837019907E-5</v>
      </c>
      <c r="IA249" s="186">
        <f t="shared" si="791"/>
        <v>7.4582130417494977E-9</v>
      </c>
      <c r="IB249" s="82">
        <f t="shared" si="792"/>
        <v>2.1701058204434225</v>
      </c>
      <c r="IC249" s="82" t="e">
        <f t="shared" ca="1" si="793"/>
        <v>#REF!</v>
      </c>
      <c r="ID249" s="82" t="e">
        <f ca="1">ID$8+ID$9*IE249+ID$10*#REF!+ID$11*EW249/(EW249+EU249)</f>
        <v>#REF!</v>
      </c>
      <c r="IE249" s="82" t="e">
        <f t="shared" ca="1" si="794"/>
        <v>#REF!</v>
      </c>
      <c r="IF249" s="82" t="e">
        <f ca="1">IF$8+IF$9*IE249+IF$10*#REF!+IF$11*(EW249/(EW249+EU249))</f>
        <v>#REF!</v>
      </c>
      <c r="IG249" s="82" t="e">
        <f t="shared" ca="1" si="795"/>
        <v>#REF!</v>
      </c>
      <c r="IH249" s="184">
        <f t="shared" si="796"/>
        <v>8.4679965253228032E-2</v>
      </c>
      <c r="II249" s="187">
        <f t="shared" si="797"/>
        <v>-25</v>
      </c>
      <c r="IJ249" s="187"/>
      <c r="IK249" s="82">
        <f t="shared" si="798"/>
        <v>2.0657576864206413</v>
      </c>
      <c r="IL249" s="187">
        <f t="shared" si="799"/>
        <v>1846.307538886866</v>
      </c>
      <c r="IM249" s="186">
        <f t="shared" si="800"/>
        <v>1.2775586417901901E-5</v>
      </c>
    </row>
    <row r="250" spans="1:247" ht="14" x14ac:dyDescent="0.2">
      <c r="A250" s="191">
        <v>2006</v>
      </c>
      <c r="F250" s="200">
        <v>47.906677211456923</v>
      </c>
      <c r="G250" s="200">
        <v>1.8194982433377447</v>
      </c>
      <c r="H250" s="200">
        <v>18.052675308200193</v>
      </c>
      <c r="I250" s="200">
        <v>9.556302548985764</v>
      </c>
      <c r="J250" s="200">
        <v>0.19313109845484441</v>
      </c>
      <c r="K250" s="200">
        <v>5.4889891139797884</v>
      </c>
      <c r="L250" s="200">
        <v>10.876330281404396</v>
      </c>
      <c r="M250" s="200">
        <v>3.5271837454647899</v>
      </c>
      <c r="N250" s="200">
        <v>1.8906518059263715</v>
      </c>
      <c r="O250" s="201">
        <v>0.28000000000000003</v>
      </c>
      <c r="P250" s="202">
        <v>0.44725096484279758</v>
      </c>
      <c r="Q250" s="194">
        <v>1.5</v>
      </c>
      <c r="R250" s="176">
        <f t="shared" ca="1" si="606"/>
        <v>9.6538972321290384</v>
      </c>
      <c r="T250" s="4">
        <v>52.942200844856231</v>
      </c>
      <c r="U250" s="4">
        <v>0.93838385447247541</v>
      </c>
      <c r="V250" s="4">
        <v>3.462813000610458</v>
      </c>
      <c r="W250" s="4">
        <v>7.6184228369441627</v>
      </c>
      <c r="X250" s="4">
        <v>0.1479</v>
      </c>
      <c r="Y250" s="4">
        <v>12.857886178798005</v>
      </c>
      <c r="Z250" s="4">
        <v>21.342935361038084</v>
      </c>
      <c r="AA250" s="4">
        <v>0.32883822921311001</v>
      </c>
      <c r="AB250" s="4">
        <v>0.16415896213476305</v>
      </c>
      <c r="AC250" s="4">
        <v>1.8700000000000001E-2</v>
      </c>
      <c r="AE250" s="177">
        <f t="shared" ca="1" si="607"/>
        <v>1400.3555425890133</v>
      </c>
      <c r="AF250" s="178">
        <f t="shared" ca="1" si="608"/>
        <v>1127.2055425890135</v>
      </c>
      <c r="AG250" s="178">
        <f t="shared" ca="1" si="609"/>
        <v>5.6242446207218144</v>
      </c>
      <c r="AH250" s="175"/>
      <c r="AI250" s="179">
        <f t="shared" ca="1" si="610"/>
        <v>1443.5550774715978</v>
      </c>
      <c r="AJ250" s="179">
        <f t="shared" ca="1" si="611"/>
        <v>5.3666671989164572</v>
      </c>
      <c r="AK250" s="179"/>
      <c r="AL250" s="179">
        <f t="shared" si="612"/>
        <v>1418.9511587011068</v>
      </c>
      <c r="AM250" s="179">
        <f t="shared" si="613"/>
        <v>4.5712546128761593</v>
      </c>
      <c r="AN250" s="180"/>
      <c r="AO250" s="179">
        <f t="shared" ca="1" si="614"/>
        <v>1387.8404394758759</v>
      </c>
      <c r="AP250" s="179">
        <f t="shared" ca="1" si="615"/>
        <v>1114.6904394758758</v>
      </c>
      <c r="AQ250" s="179">
        <f t="shared" ca="1" si="616"/>
        <v>3.2392202817551601</v>
      </c>
      <c r="AR250" s="179"/>
      <c r="AS250" s="179">
        <f t="shared" ca="1" si="617"/>
        <v>1421.7557522086886</v>
      </c>
      <c r="AT250" s="179">
        <f t="shared" ca="1" si="618"/>
        <v>1148.6057522086885</v>
      </c>
      <c r="AU250" s="181">
        <f t="shared" ca="1" si="619"/>
        <v>4.5342664332445368</v>
      </c>
      <c r="AV250" s="80"/>
      <c r="AW250" s="181">
        <f t="shared" si="620"/>
        <v>1430.0609858961484</v>
      </c>
      <c r="AX250" s="181">
        <f t="shared" si="621"/>
        <v>1156.9109858961483</v>
      </c>
      <c r="AY250" s="181">
        <f t="shared" ca="1" si="622"/>
        <v>1443.5550774715978</v>
      </c>
      <c r="AZ250" s="181">
        <f t="shared" ca="1" si="623"/>
        <v>1170.4050774715979</v>
      </c>
      <c r="BA250" s="181">
        <f t="shared" ca="1" si="624"/>
        <v>5.3666671989164572</v>
      </c>
      <c r="BB250" s="181"/>
      <c r="BC250" s="181">
        <f t="shared" si="625"/>
        <v>1418.9511587011068</v>
      </c>
      <c r="BD250" s="181">
        <f t="shared" si="626"/>
        <v>4.5712546128761593</v>
      </c>
      <c r="BE250" s="181">
        <f t="shared" si="627"/>
        <v>1145.8011587011069</v>
      </c>
      <c r="BF250" s="181"/>
      <c r="BG250" s="181">
        <f t="shared" ca="1" si="628"/>
        <v>4.9656442577699895</v>
      </c>
      <c r="BH250" s="181">
        <f t="shared" ca="1" si="629"/>
        <v>7.2788292389600997</v>
      </c>
      <c r="BI250" s="181">
        <f t="shared" ca="1" si="630"/>
        <v>1124.7935110944036</v>
      </c>
      <c r="BJ250" s="181">
        <f t="shared" ca="1" si="631"/>
        <v>1156.017673661891</v>
      </c>
      <c r="BK250" s="181">
        <f t="shared" ca="1" si="632"/>
        <v>1156.017673661891</v>
      </c>
      <c r="BL250" s="181"/>
      <c r="BM250" s="181">
        <f t="shared" si="633"/>
        <v>1170.1926748353549</v>
      </c>
      <c r="BN250" s="180"/>
      <c r="BO250" s="182">
        <f t="shared" ca="1" si="634"/>
        <v>0.81475684972895446</v>
      </c>
      <c r="BP250" s="182">
        <f t="shared" ca="1" si="635"/>
        <v>0.74785890725945026</v>
      </c>
      <c r="BQ250" s="182">
        <f t="shared" ca="1" si="636"/>
        <v>9.2552885045395342E-2</v>
      </c>
      <c r="BR250" s="182">
        <f t="shared" ca="1" si="637"/>
        <v>1.6052708897622274E-2</v>
      </c>
      <c r="BS250" s="182">
        <f t="shared" ca="1" si="638"/>
        <v>1.6488346667859758E-2</v>
      </c>
      <c r="BT250" s="182">
        <f t="shared" ca="1" si="639"/>
        <v>6.6587796550036174E-2</v>
      </c>
      <c r="BU250" s="182">
        <f t="shared" si="640"/>
        <v>7.1782706974468161E-2</v>
      </c>
      <c r="BV250" s="181">
        <f t="shared" ca="1" si="641"/>
        <v>1.0113233513948321</v>
      </c>
      <c r="BW250" s="180"/>
      <c r="BX250" s="182">
        <f t="shared" si="642"/>
        <v>0.76135204424096004</v>
      </c>
      <c r="BY250" s="182">
        <f t="shared" si="643"/>
        <v>9.1119821421216884E-2</v>
      </c>
      <c r="BZ250" s="182">
        <f t="shared" si="644"/>
        <v>8.3270647763632577E-2</v>
      </c>
      <c r="CA250" s="182">
        <f t="shared" si="645"/>
        <v>2.3556203958980913E-2</v>
      </c>
      <c r="CB250" s="182">
        <f t="shared" si="646"/>
        <v>0</v>
      </c>
      <c r="CC250" s="182">
        <f t="shared" si="647"/>
        <v>2.7311152994410827E-4</v>
      </c>
      <c r="CD250" s="182">
        <f t="shared" si="648"/>
        <v>0.95957182891473458</v>
      </c>
      <c r="CE250" s="182">
        <f t="shared" si="649"/>
        <v>0.34032822980173066</v>
      </c>
      <c r="CF250" s="180"/>
      <c r="CG250" s="181">
        <f t="shared" ca="1" si="650"/>
        <v>5.8819103141349842</v>
      </c>
      <c r="CH250" s="181">
        <f t="shared" ca="1" si="651"/>
        <v>5.0307838148883324</v>
      </c>
      <c r="CI250" s="181">
        <f t="shared" ca="1" si="652"/>
        <v>2.7313202274758011</v>
      </c>
      <c r="CJ250" s="181">
        <f t="shared" ca="1" si="653"/>
        <v>1173.108233108454</v>
      </c>
      <c r="CK250" s="183">
        <f t="shared" ca="1" si="654"/>
        <v>0.27312925796721216</v>
      </c>
      <c r="CL250" s="79"/>
      <c r="CM250" s="181">
        <f t="shared" si="655"/>
        <v>1.6854009256633546</v>
      </c>
      <c r="CN250" s="181">
        <f t="shared" si="656"/>
        <v>1.5967656746019714</v>
      </c>
      <c r="CO250" s="181">
        <f t="shared" ca="1" si="657"/>
        <v>938.18474719147946</v>
      </c>
      <c r="CP250" s="184"/>
      <c r="CQ250" s="80">
        <f t="shared" si="658"/>
        <v>0.79732437943783863</v>
      </c>
      <c r="CR250" s="80">
        <f t="shared" si="659"/>
        <v>2.2778237070884198E-2</v>
      </c>
      <c r="CS250" s="80">
        <f t="shared" si="660"/>
        <v>0.35410942042938365</v>
      </c>
      <c r="CT250" s="80">
        <f t="shared" si="661"/>
        <v>0.13301017934072917</v>
      </c>
      <c r="CU250" s="80">
        <f t="shared" si="662"/>
        <v>2.7225529297599214E-3</v>
      </c>
      <c r="CV250" s="80">
        <f t="shared" si="663"/>
        <v>0.13618833462301358</v>
      </c>
      <c r="CW250" s="80">
        <f t="shared" si="664"/>
        <v>0.19395211406742105</v>
      </c>
      <c r="CX250" s="80">
        <f t="shared" si="665"/>
        <v>0.11381885594822722</v>
      </c>
      <c r="CY250" s="80">
        <f t="shared" si="666"/>
        <v>4.0142931885141016E-2</v>
      </c>
      <c r="CZ250" s="80">
        <f t="shared" si="667"/>
        <v>3.6842541556413172E-3</v>
      </c>
      <c r="DA250" s="80">
        <f t="shared" si="668"/>
        <v>6.3021053684775294E-3</v>
      </c>
      <c r="DB250" s="80">
        <f t="shared" si="669"/>
        <v>1.804033365256517</v>
      </c>
      <c r="DC250" s="80"/>
      <c r="DD250" s="80">
        <f t="shared" si="670"/>
        <v>0.4419676458281393</v>
      </c>
      <c r="DE250" s="80">
        <f t="shared" si="671"/>
        <v>1.2626283698275913E-2</v>
      </c>
      <c r="DF250" s="80">
        <f t="shared" si="672"/>
        <v>0.19628762263996849</v>
      </c>
      <c r="DG250" s="80">
        <f t="shared" si="673"/>
        <v>7.3729334447102279E-2</v>
      </c>
      <c r="DH250" s="80">
        <f t="shared" si="674"/>
        <v>1.5091477697657767E-3</v>
      </c>
      <c r="DI250" s="80">
        <f t="shared" si="675"/>
        <v>7.5491028739176805E-2</v>
      </c>
      <c r="DJ250" s="80">
        <f t="shared" si="676"/>
        <v>0.10751026993330738</v>
      </c>
      <c r="DK250" s="80">
        <f t="shared" si="677"/>
        <v>6.3091325327036402E-2</v>
      </c>
      <c r="DL250" s="80">
        <f t="shared" si="678"/>
        <v>2.2251767987358183E-2</v>
      </c>
      <c r="DM250" s="80">
        <f t="shared" si="679"/>
        <v>2.0422317162174272E-3</v>
      </c>
      <c r="DN250" s="80">
        <f t="shared" si="680"/>
        <v>3.4933419136521501E-3</v>
      </c>
      <c r="DO250" s="80">
        <f t="shared" si="681"/>
        <v>1</v>
      </c>
      <c r="DP250" s="80">
        <f t="shared" si="682"/>
        <v>50.590299559141044</v>
      </c>
      <c r="DQ250" s="80">
        <f t="shared" si="683"/>
        <v>0.8811320235877963</v>
      </c>
      <c r="DR250" s="80">
        <f t="shared" si="684"/>
        <v>1.1747595788525559E-2</v>
      </c>
      <c r="DS250" s="80">
        <f t="shared" si="685"/>
        <v>3.3962132586091327E-2</v>
      </c>
      <c r="DT250" s="80">
        <f t="shared" si="686"/>
        <v>0.10603764192700209</v>
      </c>
      <c r="DU250" s="80">
        <f t="shared" si="687"/>
        <v>2.0849339207048459E-3</v>
      </c>
      <c r="DV250" s="80">
        <f t="shared" si="688"/>
        <v>0.31901941670879619</v>
      </c>
      <c r="DW250" s="80">
        <f t="shared" si="689"/>
        <v>0.38059780519492853</v>
      </c>
      <c r="DX250" s="80">
        <f t="shared" si="690"/>
        <v>5.3056480384955198E-3</v>
      </c>
      <c r="DY250" s="80">
        <f t="shared" si="691"/>
        <v>1.742738143177662E-3</v>
      </c>
      <c r="DZ250" s="80">
        <f t="shared" si="692"/>
        <v>1.2302777269730826E-4</v>
      </c>
      <c r="EA250" s="80">
        <f t="shared" si="693"/>
        <v>1.7417529636682152</v>
      </c>
      <c r="EB250" s="80"/>
      <c r="EC250" s="80">
        <f t="shared" si="694"/>
        <v>1.7622640471755926</v>
      </c>
      <c r="ED250" s="80">
        <f t="shared" si="695"/>
        <v>2.3495191577051117E-2</v>
      </c>
      <c r="EE250" s="80">
        <f t="shared" si="696"/>
        <v>0.10188639775827399</v>
      </c>
      <c r="EF250" s="80">
        <f t="shared" si="697"/>
        <v>0.10603764192700209</v>
      </c>
      <c r="EG250" s="80">
        <f t="shared" si="698"/>
        <v>2.0849339207048459E-3</v>
      </c>
      <c r="EH250" s="80">
        <f t="shared" si="699"/>
        <v>0.31901941670879619</v>
      </c>
      <c r="EI250" s="80">
        <f t="shared" si="700"/>
        <v>0.38059780519492853</v>
      </c>
      <c r="EJ250" s="80">
        <f t="shared" si="701"/>
        <v>5.3056480384955198E-3</v>
      </c>
      <c r="EK250" s="80">
        <f t="shared" si="702"/>
        <v>1.742738143177662E-3</v>
      </c>
      <c r="EL250" s="80">
        <f t="shared" si="703"/>
        <v>3.6908331809192479E-4</v>
      </c>
      <c r="EM250" s="80">
        <f t="shared" si="704"/>
        <v>2.7028029037621146</v>
      </c>
      <c r="EN250" s="80">
        <f t="shared" si="705"/>
        <v>2.2199176979010993</v>
      </c>
      <c r="EO250" s="80"/>
      <c r="EP250" s="80">
        <f t="shared" si="706"/>
        <v>1.956040573349958</v>
      </c>
      <c r="EQ250" s="80">
        <f t="shared" si="707"/>
        <v>2.6078695798736309E-2</v>
      </c>
      <c r="ER250" s="80">
        <f t="shared" si="708"/>
        <v>4.3959426650042044E-2</v>
      </c>
      <c r="ES250" s="80">
        <f t="shared" si="709"/>
        <v>0.1068268517226135</v>
      </c>
      <c r="ET250" s="80">
        <f t="shared" si="710"/>
        <v>0.15078627837265554</v>
      </c>
      <c r="EU250" s="80">
        <f t="shared" si="711"/>
        <v>0.23539483795745156</v>
      </c>
      <c r="EV250" s="80">
        <f t="shared" si="712"/>
        <v>4.6283817095270144E-3</v>
      </c>
      <c r="EW250" s="80">
        <f t="shared" si="713"/>
        <v>0.70819684912594227</v>
      </c>
      <c r="EX250" s="80">
        <f t="shared" si="714"/>
        <v>0.84489580353453675</v>
      </c>
      <c r="EY250" s="80">
        <f t="shared" si="715"/>
        <v>2.3556203958980913E-2</v>
      </c>
      <c r="EZ250" s="80">
        <f t="shared" si="716"/>
        <v>7.7374704936947836E-3</v>
      </c>
      <c r="FA250" s="80">
        <f t="shared" si="717"/>
        <v>5.4622305988821654E-4</v>
      </c>
      <c r="FB250" s="80">
        <f t="shared" si="718"/>
        <v>3.9578613173613717</v>
      </c>
      <c r="FC250" s="80">
        <f t="shared" si="719"/>
        <v>0</v>
      </c>
      <c r="FD250" s="80">
        <f t="shared" si="720"/>
        <v>-0.12776197827989044</v>
      </c>
      <c r="FE250" s="80">
        <f t="shared" si="721"/>
        <v>2.3556203958980913E-2</v>
      </c>
      <c r="FF250" s="80">
        <f t="shared" si="722"/>
        <v>8.3270647763632577E-2</v>
      </c>
      <c r="FG250" s="80">
        <f t="shared" si="723"/>
        <v>0</v>
      </c>
      <c r="FH250" s="80">
        <f t="shared" si="724"/>
        <v>2.7311152994410827E-4</v>
      </c>
      <c r="FI250" s="184">
        <f t="shared" si="725"/>
        <v>0.76135204424096004</v>
      </c>
      <c r="FJ250" s="80">
        <f t="shared" si="726"/>
        <v>9.1119821421216884E-2</v>
      </c>
      <c r="FK250" s="80">
        <f t="shared" si="727"/>
        <v>0.95957182891473447</v>
      </c>
      <c r="FL250" s="80">
        <f t="shared" si="728"/>
        <v>0.76135204424096004</v>
      </c>
      <c r="FM250" s="80">
        <f t="shared" si="729"/>
        <v>2.2760173695367998</v>
      </c>
      <c r="FN250" s="80">
        <f t="shared" si="730"/>
        <v>-3.2168604276782928</v>
      </c>
      <c r="FO250" s="80">
        <f t="shared" si="731"/>
        <v>-3.2168604276782928</v>
      </c>
      <c r="FP250" s="80">
        <f t="shared" si="732"/>
        <v>0.50590299559141039</v>
      </c>
      <c r="FQ250" s="185">
        <f t="shared" ca="1" si="733"/>
        <v>1443.5550774715978</v>
      </c>
      <c r="FR250" s="185">
        <f t="shared" ca="1" si="734"/>
        <v>5.3666671989164572</v>
      </c>
      <c r="FS250" s="80">
        <f t="shared" ca="1" si="735"/>
        <v>0.14435550774715977</v>
      </c>
      <c r="FT250" s="184">
        <f t="shared" ca="1" si="736"/>
        <v>-0.91373664347042327</v>
      </c>
      <c r="FU250" s="184">
        <f t="shared" ca="1" si="737"/>
        <v>5.6613529519827832</v>
      </c>
      <c r="FV250" s="80">
        <f t="shared" si="738"/>
        <v>176.02290594089351</v>
      </c>
      <c r="FW250" s="80">
        <f t="shared" si="739"/>
        <v>0.11250500092801345</v>
      </c>
      <c r="FX250" s="184">
        <f t="shared" si="740"/>
        <v>75.053315837801833</v>
      </c>
      <c r="FY250" s="184">
        <f t="shared" si="741"/>
        <v>318.16219642228322</v>
      </c>
      <c r="FZ250" s="184">
        <f t="shared" si="742"/>
        <v>1.6611494615586205E-3</v>
      </c>
      <c r="GA250" s="184">
        <f t="shared" si="743"/>
        <v>0.34032822980173066</v>
      </c>
      <c r="GB250" s="80">
        <f t="shared" si="744"/>
        <v>0.87308038920304476</v>
      </c>
      <c r="GC250" s="80">
        <f t="shared" si="745"/>
        <v>0.13345177058123803</v>
      </c>
      <c r="GD250" s="80">
        <f t="shared" si="746"/>
        <v>0.12906769483207026</v>
      </c>
      <c r="GE250" s="80">
        <f t="shared" si="747"/>
        <v>0.86709445247865014</v>
      </c>
      <c r="GF250" s="80">
        <f t="shared" si="748"/>
        <v>7.6497234604743669E-2</v>
      </c>
      <c r="GG250" s="80">
        <f t="shared" si="749"/>
        <v>0.23539483795745156</v>
      </c>
      <c r="GH250" s="80">
        <f t="shared" si="750"/>
        <v>0.87093230516792974</v>
      </c>
      <c r="GI250" s="80">
        <f t="shared" si="751"/>
        <v>0.43733856196388105</v>
      </c>
      <c r="GJ250" s="80">
        <f t="shared" si="752"/>
        <v>-2.9876221217172098E-2</v>
      </c>
      <c r="GK250" s="80">
        <f t="shared" si="753"/>
        <v>4.6211056756182547E-2</v>
      </c>
      <c r="GL250" s="80">
        <f t="shared" si="754"/>
        <v>4.6211056756182547E-2</v>
      </c>
      <c r="GM250" s="80">
        <f t="shared" si="755"/>
        <v>0.189183781201269</v>
      </c>
      <c r="GN250" s="80">
        <f t="shared" si="756"/>
        <v>8.0708554040772693E-2</v>
      </c>
      <c r="GO250" s="80">
        <f t="shared" si="757"/>
        <v>0.62748829508516957</v>
      </c>
      <c r="GP250" s="80">
        <f t="shared" si="758"/>
        <v>0.84489580353453675</v>
      </c>
      <c r="GQ250" s="80">
        <f t="shared" si="759"/>
        <v>2.3556203958980913E-2</v>
      </c>
      <c r="GR250" s="80">
        <f t="shared" si="760"/>
        <v>438.80295878123252</v>
      </c>
      <c r="GS250" s="80">
        <f t="shared" si="761"/>
        <v>11.761762338058377</v>
      </c>
      <c r="GT250" s="80">
        <f t="shared" si="762"/>
        <v>2.0597781601153278</v>
      </c>
      <c r="GU250" s="80">
        <f t="shared" si="763"/>
        <v>8.4708376834742849E-6</v>
      </c>
      <c r="GV250" s="80">
        <f t="shared" si="764"/>
        <v>1736.45877348256</v>
      </c>
      <c r="GW250" s="80">
        <f t="shared" si="765"/>
        <v>-7.4700255712671325E-3</v>
      </c>
      <c r="GX250" s="184">
        <f t="shared" ca="1" si="766"/>
        <v>15.705945227475784</v>
      </c>
      <c r="GY250" s="81" t="e">
        <f>#REF!</f>
        <v>#REF!</v>
      </c>
      <c r="GZ250" s="81" t="e">
        <f>#REF!</f>
        <v>#REF!</v>
      </c>
      <c r="HA250" s="81">
        <f t="shared" si="767"/>
        <v>5.4178355513911614</v>
      </c>
      <c r="HB250" s="81">
        <f t="shared" si="768"/>
        <v>3.9788742711806009</v>
      </c>
      <c r="HC250" s="81" t="e">
        <f t="shared" si="769"/>
        <v>#REF!</v>
      </c>
      <c r="HD250" s="80">
        <f t="shared" si="770"/>
        <v>438.80295878123252</v>
      </c>
      <c r="HE250" s="80">
        <f t="shared" si="771"/>
        <v>11.761762338058377</v>
      </c>
      <c r="HF250" s="81">
        <f t="shared" si="772"/>
        <v>1.9977353338596515</v>
      </c>
      <c r="HG250" s="81"/>
      <c r="HH250" s="82">
        <f t="shared" si="773"/>
        <v>0.24002321966697854</v>
      </c>
      <c r="HI250" s="82">
        <f t="shared" si="774"/>
        <v>0.70819684912594227</v>
      </c>
      <c r="HJ250" s="82">
        <f t="shared" si="775"/>
        <v>0</v>
      </c>
      <c r="HK250" s="82">
        <f t="shared" si="776"/>
        <v>2.3556203958980913E-2</v>
      </c>
      <c r="HL250" s="82">
        <f t="shared" si="777"/>
        <v>0</v>
      </c>
      <c r="HM250" s="82">
        <f t="shared" si="778"/>
        <v>2.3556203958980913E-2</v>
      </c>
      <c r="HN250" s="82">
        <f t="shared" si="779"/>
        <v>0</v>
      </c>
      <c r="HO250" s="82">
        <f t="shared" si="780"/>
        <v>8.3270647763632577E-2</v>
      </c>
      <c r="HP250" s="82">
        <f t="shared" si="781"/>
        <v>0.13597426242099342</v>
      </c>
      <c r="HQ250" s="82">
        <f t="shared" si="782"/>
        <v>0.25313028859695708</v>
      </c>
      <c r="HR250" s="82">
        <f t="shared" si="783"/>
        <v>0.52947202681887251</v>
      </c>
      <c r="HS250" s="82">
        <f t="shared" si="784"/>
        <v>0.17944951429467079</v>
      </c>
      <c r="HT250" s="82">
        <f t="shared" si="785"/>
        <v>9.824921119896611E-2</v>
      </c>
      <c r="HU250" s="82">
        <f t="shared" si="786"/>
        <v>3.329878130751622E-2</v>
      </c>
      <c r="HV250" s="82">
        <f t="shared" si="787"/>
        <v>2.3556203958980913E-2</v>
      </c>
      <c r="HW250" s="82"/>
      <c r="HX250" s="186">
        <f t="shared" si="788"/>
        <v>-8.8100751771721749E-7</v>
      </c>
      <c r="HY250" s="186">
        <f t="shared" si="789"/>
        <v>1.5672041852879541E-12</v>
      </c>
      <c r="HZ250" s="186">
        <f t="shared" si="790"/>
        <v>2.7278709105555008E-5</v>
      </c>
      <c r="IA250" s="186">
        <f t="shared" si="791"/>
        <v>7.6642233727103025E-9</v>
      </c>
      <c r="IB250" s="82">
        <f t="shared" si="792"/>
        <v>2.0597781601153278</v>
      </c>
      <c r="IC250" s="82" t="e">
        <f t="shared" ca="1" si="793"/>
        <v>#REF!</v>
      </c>
      <c r="ID250" s="82" t="e">
        <f ca="1">ID$8+ID$9*IE250+ID$10*#REF!+ID$11*EW250/(EW250+EU250)</f>
        <v>#REF!</v>
      </c>
      <c r="IE250" s="82" t="e">
        <f t="shared" ca="1" si="794"/>
        <v>#REF!</v>
      </c>
      <c r="IF250" s="82" t="e">
        <f ca="1">IF$8+IF$9*IE250+IF$10*#REF!+IF$11*(EW250/(EW250+EU250))</f>
        <v>#REF!</v>
      </c>
      <c r="IG250" s="82" t="e">
        <f t="shared" ca="1" si="795"/>
        <v>#REF!</v>
      </c>
      <c r="IH250" s="184">
        <f t="shared" si="796"/>
        <v>0.11250500092801345</v>
      </c>
      <c r="II250" s="187">
        <f t="shared" si="797"/>
        <v>-25</v>
      </c>
      <c r="IJ250" s="187"/>
      <c r="IK250" s="82">
        <f t="shared" si="798"/>
        <v>2.0720763085546494</v>
      </c>
      <c r="IL250" s="187">
        <f t="shared" si="799"/>
        <v>1736.45877348256</v>
      </c>
      <c r="IM250" s="186">
        <f t="shared" si="800"/>
        <v>1.3380549755367618E-5</v>
      </c>
    </row>
    <row r="251" spans="1:247" ht="14" x14ac:dyDescent="0.2">
      <c r="A251" s="191">
        <v>2006</v>
      </c>
      <c r="F251" s="200">
        <v>47.906677211456923</v>
      </c>
      <c r="G251" s="200">
        <v>1.8194982433377447</v>
      </c>
      <c r="H251" s="200">
        <v>18.052675308200193</v>
      </c>
      <c r="I251" s="200">
        <v>9.556302548985764</v>
      </c>
      <c r="J251" s="200">
        <v>0.19313109845484441</v>
      </c>
      <c r="K251" s="200">
        <v>5.4889891139797884</v>
      </c>
      <c r="L251" s="200">
        <v>10.876330281404396</v>
      </c>
      <c r="M251" s="200">
        <v>3.5271837454647899</v>
      </c>
      <c r="N251" s="200">
        <v>1.8906518059263715</v>
      </c>
      <c r="O251" s="201">
        <v>0.28000000000000003</v>
      </c>
      <c r="P251" s="202">
        <v>0.44725096484279758</v>
      </c>
      <c r="Q251" s="194">
        <v>1.5</v>
      </c>
      <c r="R251" s="176">
        <f t="shared" ca="1" si="606"/>
        <v>8.9922404919879231</v>
      </c>
      <c r="T251" s="4">
        <v>52.900615162511194</v>
      </c>
      <c r="U251" s="4">
        <v>0.92987147766900702</v>
      </c>
      <c r="V251" s="4">
        <v>3.4700081971550749</v>
      </c>
      <c r="W251" s="4">
        <v>7.0347855257450567</v>
      </c>
      <c r="X251" s="4">
        <v>0.13120000000000001</v>
      </c>
      <c r="Y251" s="4">
        <v>12.873045351057282</v>
      </c>
      <c r="Z251" s="4">
        <v>22.003934332548067</v>
      </c>
      <c r="AA251" s="4">
        <v>0.30558554711519115</v>
      </c>
      <c r="AB251" s="4">
        <v>0.218656457538178</v>
      </c>
      <c r="AC251" s="4">
        <v>1.6400000000000001E-2</v>
      </c>
      <c r="AE251" s="177">
        <f t="shared" ca="1" si="607"/>
        <v>1383.8646434616501</v>
      </c>
      <c r="AF251" s="178">
        <f t="shared" ca="1" si="608"/>
        <v>1110.7146434616502</v>
      </c>
      <c r="AG251" s="178">
        <f t="shared" ca="1" si="609"/>
        <v>4.9281708006131204</v>
      </c>
      <c r="AH251" s="175"/>
      <c r="AI251" s="179">
        <f t="shared" ca="1" si="610"/>
        <v>1437.3374465759152</v>
      </c>
      <c r="AJ251" s="179">
        <f t="shared" ca="1" si="611"/>
        <v>4.7405749673515052</v>
      </c>
      <c r="AK251" s="179"/>
      <c r="AL251" s="179">
        <f t="shared" si="612"/>
        <v>1412.8947679775788</v>
      </c>
      <c r="AM251" s="179">
        <f t="shared" si="613"/>
        <v>4.1093682809637704</v>
      </c>
      <c r="AN251" s="180"/>
      <c r="AO251" s="179">
        <f t="shared" ca="1" si="614"/>
        <v>1369.798455538162</v>
      </c>
      <c r="AP251" s="179">
        <f t="shared" ca="1" si="615"/>
        <v>1096.6484555381621</v>
      </c>
      <c r="AQ251" s="179">
        <f t="shared" ca="1" si="616"/>
        <v>2.179882017819712</v>
      </c>
      <c r="AR251" s="179"/>
      <c r="AS251" s="179">
        <f t="shared" ca="1" si="617"/>
        <v>1416.6014325755682</v>
      </c>
      <c r="AT251" s="179">
        <f t="shared" ca="1" si="618"/>
        <v>1143.4514325755681</v>
      </c>
      <c r="AU251" s="181">
        <f t="shared" ca="1" si="619"/>
        <v>3.9543837015921453</v>
      </c>
      <c r="AV251" s="80"/>
      <c r="AW251" s="181">
        <f t="shared" si="620"/>
        <v>1424.2871768899931</v>
      </c>
      <c r="AX251" s="181">
        <f t="shared" si="621"/>
        <v>1151.137176889993</v>
      </c>
      <c r="AY251" s="181">
        <f t="shared" ca="1" si="622"/>
        <v>1437.3374465759152</v>
      </c>
      <c r="AZ251" s="181">
        <f t="shared" ca="1" si="623"/>
        <v>1164.1874465759151</v>
      </c>
      <c r="BA251" s="181">
        <f t="shared" ca="1" si="624"/>
        <v>4.7405749673515052</v>
      </c>
      <c r="BB251" s="181"/>
      <c r="BC251" s="181">
        <f t="shared" si="625"/>
        <v>1412.8947679775788</v>
      </c>
      <c r="BD251" s="181">
        <f t="shared" si="626"/>
        <v>4.1093682809637704</v>
      </c>
      <c r="BE251" s="181">
        <f t="shared" si="627"/>
        <v>1139.7447679775787</v>
      </c>
      <c r="BF251" s="181"/>
      <c r="BG251" s="181">
        <f t="shared" ca="1" si="628"/>
        <v>4.3340428310991896</v>
      </c>
      <c r="BH251" s="181">
        <f t="shared" ca="1" si="629"/>
        <v>7.3074291645812739</v>
      </c>
      <c r="BI251" s="181">
        <f t="shared" ca="1" si="630"/>
        <v>1108.8393240829992</v>
      </c>
      <c r="BJ251" s="181">
        <f t="shared" ca="1" si="631"/>
        <v>1150.441363077538</v>
      </c>
      <c r="BK251" s="181">
        <f t="shared" ca="1" si="632"/>
        <v>1150.441363077538</v>
      </c>
      <c r="BL251" s="181"/>
      <c r="BM251" s="181">
        <f t="shared" si="633"/>
        <v>1167.7048227730952</v>
      </c>
      <c r="BN251" s="180"/>
      <c r="BO251" s="182">
        <f t="shared" ca="1" si="634"/>
        <v>0.86340776999405244</v>
      </c>
      <c r="BP251" s="182">
        <f t="shared" ca="1" si="635"/>
        <v>0.77293463252200312</v>
      </c>
      <c r="BQ251" s="182">
        <f t="shared" ca="1" si="636"/>
        <v>8.2356653382399017E-2</v>
      </c>
      <c r="BR251" s="182">
        <f t="shared" ca="1" si="637"/>
        <v>1.3752981441454976E-2</v>
      </c>
      <c r="BS251" s="182">
        <f t="shared" ca="1" si="638"/>
        <v>1.6486806582819848E-2</v>
      </c>
      <c r="BT251" s="182">
        <f t="shared" ca="1" si="639"/>
        <v>7.1654341871664473E-2</v>
      </c>
      <c r="BU251" s="182">
        <f t="shared" si="640"/>
        <v>7.1782706974468161E-2</v>
      </c>
      <c r="BV251" s="181">
        <f t="shared" ca="1" si="641"/>
        <v>1.0289681227748095</v>
      </c>
      <c r="BW251" s="180"/>
      <c r="BX251" s="182">
        <f t="shared" si="642"/>
        <v>0.78826510885279999</v>
      </c>
      <c r="BY251" s="182">
        <f t="shared" si="643"/>
        <v>6.8622925343242602E-2</v>
      </c>
      <c r="BZ251" s="182">
        <f t="shared" si="644"/>
        <v>8.1728466415369155E-2</v>
      </c>
      <c r="CA251" s="182">
        <f t="shared" si="645"/>
        <v>2.1869656057668576E-2</v>
      </c>
      <c r="CB251" s="182">
        <f t="shared" si="646"/>
        <v>0</v>
      </c>
      <c r="CC251" s="182">
        <f t="shared" si="647"/>
        <v>2.3929212940844129E-4</v>
      </c>
      <c r="CD251" s="182">
        <f t="shared" si="648"/>
        <v>0.96072544879848865</v>
      </c>
      <c r="CE251" s="182">
        <f t="shared" si="649"/>
        <v>0.31388606867049479</v>
      </c>
      <c r="CF251" s="180"/>
      <c r="CG251" s="181">
        <f t="shared" ca="1" si="650"/>
        <v>5.0910007294023671</v>
      </c>
      <c r="CH251" s="181">
        <f t="shared" ca="1" si="651"/>
        <v>3.5191970622909636</v>
      </c>
      <c r="CI251" s="181">
        <f t="shared" ca="1" si="652"/>
        <v>2.5154906140710738</v>
      </c>
      <c r="CJ251" s="181">
        <f t="shared" ca="1" si="653"/>
        <v>1163.0833152162377</v>
      </c>
      <c r="CK251" s="183">
        <f t="shared" ca="1" si="654"/>
        <v>0.27172593106749521</v>
      </c>
      <c r="CL251" s="79"/>
      <c r="CM251" s="181">
        <f t="shared" si="655"/>
        <v>1.4186903403596771</v>
      </c>
      <c r="CN251" s="181">
        <f t="shared" si="656"/>
        <v>1.2913177347118128</v>
      </c>
      <c r="CO251" s="181">
        <f t="shared" ca="1" si="657"/>
        <v>876.53678782878285</v>
      </c>
      <c r="CP251" s="184"/>
      <c r="CQ251" s="80">
        <f t="shared" si="658"/>
        <v>0.79732437943783863</v>
      </c>
      <c r="CR251" s="80">
        <f t="shared" si="659"/>
        <v>2.2778237070884198E-2</v>
      </c>
      <c r="CS251" s="80">
        <f t="shared" si="660"/>
        <v>0.35410942042938365</v>
      </c>
      <c r="CT251" s="80">
        <f t="shared" si="661"/>
        <v>0.13301017934072917</v>
      </c>
      <c r="CU251" s="80">
        <f t="shared" si="662"/>
        <v>2.7225529297599214E-3</v>
      </c>
      <c r="CV251" s="80">
        <f t="shared" si="663"/>
        <v>0.13618833462301358</v>
      </c>
      <c r="CW251" s="80">
        <f t="shared" si="664"/>
        <v>0.19395211406742105</v>
      </c>
      <c r="CX251" s="80">
        <f t="shared" si="665"/>
        <v>0.11381885594822722</v>
      </c>
      <c r="CY251" s="80">
        <f t="shared" si="666"/>
        <v>4.0142931885141016E-2</v>
      </c>
      <c r="CZ251" s="80">
        <f t="shared" si="667"/>
        <v>3.6842541556413172E-3</v>
      </c>
      <c r="DA251" s="80">
        <f t="shared" si="668"/>
        <v>6.3021053684775294E-3</v>
      </c>
      <c r="DB251" s="80">
        <f t="shared" si="669"/>
        <v>1.804033365256517</v>
      </c>
      <c r="DC251" s="80"/>
      <c r="DD251" s="80">
        <f t="shared" si="670"/>
        <v>0.4419676458281393</v>
      </c>
      <c r="DE251" s="80">
        <f t="shared" si="671"/>
        <v>1.2626283698275913E-2</v>
      </c>
      <c r="DF251" s="80">
        <f t="shared" si="672"/>
        <v>0.19628762263996849</v>
      </c>
      <c r="DG251" s="80">
        <f t="shared" si="673"/>
        <v>7.3729334447102279E-2</v>
      </c>
      <c r="DH251" s="80">
        <f t="shared" si="674"/>
        <v>1.5091477697657767E-3</v>
      </c>
      <c r="DI251" s="80">
        <f t="shared" si="675"/>
        <v>7.5491028739176805E-2</v>
      </c>
      <c r="DJ251" s="80">
        <f t="shared" si="676"/>
        <v>0.10751026993330738</v>
      </c>
      <c r="DK251" s="80">
        <f t="shared" si="677"/>
        <v>6.3091325327036402E-2</v>
      </c>
      <c r="DL251" s="80">
        <f t="shared" si="678"/>
        <v>2.2251767987358183E-2</v>
      </c>
      <c r="DM251" s="80">
        <f t="shared" si="679"/>
        <v>2.0422317162174272E-3</v>
      </c>
      <c r="DN251" s="80">
        <f t="shared" si="680"/>
        <v>3.4933419136521501E-3</v>
      </c>
      <c r="DO251" s="80">
        <f t="shared" si="681"/>
        <v>1</v>
      </c>
      <c r="DP251" s="80">
        <f t="shared" si="682"/>
        <v>50.590299559141044</v>
      </c>
      <c r="DQ251" s="80">
        <f t="shared" si="683"/>
        <v>0.88043990131384064</v>
      </c>
      <c r="DR251" s="80">
        <f t="shared" si="684"/>
        <v>1.164102963075318E-2</v>
      </c>
      <c r="DS251" s="80">
        <f t="shared" si="685"/>
        <v>3.4032700710615579E-2</v>
      </c>
      <c r="DT251" s="80">
        <f t="shared" si="686"/>
        <v>9.7914238232466158E-2</v>
      </c>
      <c r="DU251" s="80">
        <f t="shared" si="687"/>
        <v>1.8495154185022029E-3</v>
      </c>
      <c r="DV251" s="80">
        <f t="shared" si="688"/>
        <v>0.31939553376448432</v>
      </c>
      <c r="DW251" s="80">
        <f t="shared" si="689"/>
        <v>0.39238506657848021</v>
      </c>
      <c r="DX251" s="80">
        <f t="shared" si="690"/>
        <v>4.9304770997095964E-3</v>
      </c>
      <c r="DY251" s="80">
        <f t="shared" si="691"/>
        <v>2.321292385432269E-3</v>
      </c>
      <c r="DZ251" s="80">
        <f t="shared" si="692"/>
        <v>1.0789601455806715E-4</v>
      </c>
      <c r="EA251" s="80">
        <f t="shared" si="693"/>
        <v>1.7450176511488424</v>
      </c>
      <c r="EB251" s="80"/>
      <c r="EC251" s="80">
        <f t="shared" si="694"/>
        <v>1.7608798026276813</v>
      </c>
      <c r="ED251" s="80">
        <f t="shared" si="695"/>
        <v>2.3282059261506359E-2</v>
      </c>
      <c r="EE251" s="80">
        <f t="shared" si="696"/>
        <v>0.10209810213184674</v>
      </c>
      <c r="EF251" s="80">
        <f t="shared" si="697"/>
        <v>9.7914238232466158E-2</v>
      </c>
      <c r="EG251" s="80">
        <f t="shared" si="698"/>
        <v>1.8495154185022029E-3</v>
      </c>
      <c r="EH251" s="80">
        <f t="shared" si="699"/>
        <v>0.31939553376448432</v>
      </c>
      <c r="EI251" s="80">
        <f t="shared" si="700"/>
        <v>0.39238506657848021</v>
      </c>
      <c r="EJ251" s="80">
        <f t="shared" si="701"/>
        <v>4.9304770997095964E-3</v>
      </c>
      <c r="EK251" s="80">
        <f t="shared" si="702"/>
        <v>2.321292385432269E-3</v>
      </c>
      <c r="EL251" s="80">
        <f t="shared" si="703"/>
        <v>3.2368804367420144E-4</v>
      </c>
      <c r="EM251" s="80">
        <f t="shared" si="704"/>
        <v>2.7053797755437832</v>
      </c>
      <c r="EN251" s="80">
        <f t="shared" si="705"/>
        <v>2.2178032283079352</v>
      </c>
      <c r="EO251" s="80"/>
      <c r="EP251" s="80">
        <f t="shared" si="706"/>
        <v>1.9526424554649557</v>
      </c>
      <c r="EQ251" s="80">
        <f t="shared" si="707"/>
        <v>2.5817513095912733E-2</v>
      </c>
      <c r="ER251" s="80">
        <f t="shared" si="708"/>
        <v>4.735754453504426E-2</v>
      </c>
      <c r="ES251" s="80">
        <f t="shared" si="709"/>
        <v>0.10359812247303773</v>
      </c>
      <c r="ET251" s="80">
        <f t="shared" si="710"/>
        <v>0.150955667008082</v>
      </c>
      <c r="EU251" s="80">
        <f t="shared" si="711"/>
        <v>0.21715451364927571</v>
      </c>
      <c r="EV251" s="80">
        <f t="shared" si="712"/>
        <v>4.1018612659594871E-3</v>
      </c>
      <c r="EW251" s="80">
        <f t="shared" si="713"/>
        <v>0.70835644589000946</v>
      </c>
      <c r="EX251" s="80">
        <f t="shared" si="714"/>
        <v>0.87023286739757755</v>
      </c>
      <c r="EY251" s="80">
        <f t="shared" si="715"/>
        <v>2.1869656057668576E-2</v>
      </c>
      <c r="EZ251" s="80">
        <f t="shared" si="716"/>
        <v>1.0296339492516628E-2</v>
      </c>
      <c r="FA251" s="80">
        <f t="shared" si="717"/>
        <v>4.7858425881688258E-4</v>
      </c>
      <c r="FB251" s="80">
        <f t="shared" si="718"/>
        <v>3.9619059035807749</v>
      </c>
      <c r="FC251" s="80">
        <f t="shared" si="719"/>
        <v>0</v>
      </c>
      <c r="FD251" s="80">
        <f t="shared" si="720"/>
        <v>-0.11538112417499491</v>
      </c>
      <c r="FE251" s="80">
        <f t="shared" si="721"/>
        <v>2.1869656057668576E-2</v>
      </c>
      <c r="FF251" s="80">
        <f t="shared" si="722"/>
        <v>8.1728466415369155E-2</v>
      </c>
      <c r="FG251" s="80">
        <f t="shared" si="723"/>
        <v>0</v>
      </c>
      <c r="FH251" s="80">
        <f t="shared" si="724"/>
        <v>2.3929212940844129E-4</v>
      </c>
      <c r="FI251" s="184">
        <f t="shared" si="725"/>
        <v>0.78826510885279999</v>
      </c>
      <c r="FJ251" s="80">
        <f t="shared" si="726"/>
        <v>6.8622925343242602E-2</v>
      </c>
      <c r="FK251" s="80">
        <f t="shared" si="727"/>
        <v>0.96072544879848887</v>
      </c>
      <c r="FL251" s="80">
        <f t="shared" si="728"/>
        <v>0.78826510885279999</v>
      </c>
      <c r="FM251" s="80">
        <f t="shared" si="729"/>
        <v>2.2017282539116803</v>
      </c>
      <c r="FN251" s="80">
        <f t="shared" si="730"/>
        <v>-3.3258881508304361</v>
      </c>
      <c r="FO251" s="80">
        <f t="shared" si="731"/>
        <v>-3.3258881508304361</v>
      </c>
      <c r="FP251" s="80">
        <f t="shared" si="732"/>
        <v>0.50590299559141039</v>
      </c>
      <c r="FQ251" s="185">
        <f t="shared" ca="1" si="733"/>
        <v>1437.3374465759152</v>
      </c>
      <c r="FR251" s="185">
        <f t="shared" ca="1" si="734"/>
        <v>4.7405749673515052</v>
      </c>
      <c r="FS251" s="80">
        <f t="shared" ca="1" si="735"/>
        <v>0.14373374465759153</v>
      </c>
      <c r="FT251" s="184">
        <f t="shared" ca="1" si="736"/>
        <v>-0.90009229714777439</v>
      </c>
      <c r="FU251" s="184">
        <f t="shared" ca="1" si="737"/>
        <v>5.6591200717905421</v>
      </c>
      <c r="FV251" s="80">
        <f t="shared" si="738"/>
        <v>174.70053689318885</v>
      </c>
      <c r="FW251" s="80">
        <f t="shared" si="739"/>
        <v>8.864134062602784E-2</v>
      </c>
      <c r="FX251" s="184">
        <f t="shared" si="740"/>
        <v>76.536797170141114</v>
      </c>
      <c r="FY251" s="184">
        <f t="shared" si="741"/>
        <v>317.91322964232899</v>
      </c>
      <c r="FZ251" s="184">
        <f t="shared" si="742"/>
        <v>1.6611494615586205E-3</v>
      </c>
      <c r="GA251" s="184">
        <f t="shared" si="743"/>
        <v>0.31388606867049479</v>
      </c>
      <c r="GB251" s="80">
        <f t="shared" si="744"/>
        <v>0.89620438472120556</v>
      </c>
      <c r="GC251" s="80">
        <f t="shared" si="745"/>
        <v>0.12989421982776736</v>
      </c>
      <c r="GD251" s="80">
        <f t="shared" si="746"/>
        <v>0.1298231539996671</v>
      </c>
      <c r="GE251" s="80">
        <f t="shared" si="747"/>
        <v>0.87058436443104958</v>
      </c>
      <c r="GF251" s="80">
        <f t="shared" si="748"/>
        <v>5.492659510823561E-2</v>
      </c>
      <c r="GG251" s="80">
        <f t="shared" si="749"/>
        <v>0.21715451364927571</v>
      </c>
      <c r="GH251" s="80">
        <f t="shared" si="750"/>
        <v>0.87017684600033296</v>
      </c>
      <c r="GI251" s="80">
        <f t="shared" si="751"/>
        <v>0.39943612274267659</v>
      </c>
      <c r="GJ251" s="80">
        <f t="shared" si="752"/>
        <v>-2.2539686354793937E-2</v>
      </c>
      <c r="GK251" s="80">
        <f t="shared" si="753"/>
        <v>3.8470372270776682E-2</v>
      </c>
      <c r="GL251" s="80">
        <f t="shared" si="754"/>
        <v>3.8470372270776682E-2</v>
      </c>
      <c r="GM251" s="80">
        <f t="shared" si="755"/>
        <v>0.17868414137849903</v>
      </c>
      <c r="GN251" s="80">
        <f t="shared" si="756"/>
        <v>6.5325243008017758E-2</v>
      </c>
      <c r="GO251" s="80">
        <f t="shared" si="757"/>
        <v>0.64303120288199167</v>
      </c>
      <c r="GP251" s="80">
        <f t="shared" si="758"/>
        <v>0.87023286739757755</v>
      </c>
      <c r="GQ251" s="80">
        <f t="shared" si="759"/>
        <v>2.1869656057668576E-2</v>
      </c>
      <c r="GR251" s="80">
        <f t="shared" si="760"/>
        <v>439.03223488206675</v>
      </c>
      <c r="GS251" s="80">
        <f t="shared" si="761"/>
        <v>11.764325859879927</v>
      </c>
      <c r="GT251" s="80">
        <f t="shared" si="762"/>
        <v>2.0589308611001962</v>
      </c>
      <c r="GU251" s="80">
        <f t="shared" si="763"/>
        <v>8.4673531662745557E-6</v>
      </c>
      <c r="GV251" s="80">
        <f t="shared" si="764"/>
        <v>1735.3836923116696</v>
      </c>
      <c r="GW251" s="80">
        <f t="shared" si="765"/>
        <v>-7.4685811696161781E-3</v>
      </c>
      <c r="GX251" s="184">
        <f t="shared" ca="1" si="766"/>
        <v>15.490115614071087</v>
      </c>
      <c r="GY251" s="81" t="e">
        <f>#REF!</f>
        <v>#REF!</v>
      </c>
      <c r="GZ251" s="81" t="e">
        <f>#REF!</f>
        <v>#REF!</v>
      </c>
      <c r="HA251" s="81">
        <f t="shared" si="767"/>
        <v>5.4178355513911614</v>
      </c>
      <c r="HB251" s="81">
        <f t="shared" si="768"/>
        <v>3.9788742711806009</v>
      </c>
      <c r="HC251" s="81" t="e">
        <f t="shared" si="769"/>
        <v>#REF!</v>
      </c>
      <c r="HD251" s="80">
        <f t="shared" si="770"/>
        <v>439.03223488206675</v>
      </c>
      <c r="HE251" s="80">
        <f t="shared" si="771"/>
        <v>11.764325859879927</v>
      </c>
      <c r="HF251" s="81">
        <f t="shared" si="772"/>
        <v>1.653222637914638</v>
      </c>
      <c r="HG251" s="81"/>
      <c r="HH251" s="82">
        <f t="shared" si="773"/>
        <v>0.2212563749152352</v>
      </c>
      <c r="HI251" s="82">
        <f t="shared" si="774"/>
        <v>0.70835644589000946</v>
      </c>
      <c r="HJ251" s="82">
        <f t="shared" si="775"/>
        <v>0</v>
      </c>
      <c r="HK251" s="82">
        <f t="shared" si="776"/>
        <v>2.1869656057668576E-2</v>
      </c>
      <c r="HL251" s="82">
        <f t="shared" si="777"/>
        <v>0</v>
      </c>
      <c r="HM251" s="82">
        <f t="shared" si="778"/>
        <v>2.1869656057668576E-2</v>
      </c>
      <c r="HN251" s="82">
        <f t="shared" si="779"/>
        <v>0</v>
      </c>
      <c r="HO251" s="82">
        <f t="shared" si="780"/>
        <v>8.1728466415369155E-2</v>
      </c>
      <c r="HP251" s="82">
        <f t="shared" si="781"/>
        <v>0.13384207686601152</v>
      </c>
      <c r="HQ251" s="82">
        <f t="shared" si="782"/>
        <v>0.23800916893936508</v>
      </c>
      <c r="HR251" s="82">
        <f t="shared" si="783"/>
        <v>0.56112303046254597</v>
      </c>
      <c r="HS251" s="82">
        <f t="shared" si="784"/>
        <v>0.17526776006902012</v>
      </c>
      <c r="HT251" s="82">
        <f t="shared" si="785"/>
        <v>8.2216887821682308E-2</v>
      </c>
      <c r="HU251" s="82">
        <f t="shared" si="786"/>
        <v>2.5680588723071485E-2</v>
      </c>
      <c r="HV251" s="82">
        <f t="shared" si="787"/>
        <v>2.1869656057668576E-2</v>
      </c>
      <c r="HW251" s="82"/>
      <c r="HX251" s="186">
        <f t="shared" si="788"/>
        <v>-8.8251324056241429E-7</v>
      </c>
      <c r="HY251" s="186">
        <f t="shared" si="789"/>
        <v>1.5979063352418964E-12</v>
      </c>
      <c r="HZ251" s="186">
        <f t="shared" si="790"/>
        <v>2.7330462418802791E-5</v>
      </c>
      <c r="IA251" s="186">
        <f t="shared" si="791"/>
        <v>7.6995286549142624E-9</v>
      </c>
      <c r="IB251" s="82">
        <f t="shared" si="792"/>
        <v>2.0589308611001962</v>
      </c>
      <c r="IC251" s="82" t="e">
        <f t="shared" ca="1" si="793"/>
        <v>#REF!</v>
      </c>
      <c r="ID251" s="82" t="e">
        <f ca="1">ID$8+ID$9*IE251+ID$10*#REF!+ID$11*EW251/(EW251+EU251)</f>
        <v>#REF!</v>
      </c>
      <c r="IE251" s="82" t="e">
        <f t="shared" ca="1" si="794"/>
        <v>#REF!</v>
      </c>
      <c r="IF251" s="82" t="e">
        <f ca="1">IF$8+IF$9*IE251+IF$10*#REF!+IF$11*(EW251/(EW251+EU251))</f>
        <v>#REF!</v>
      </c>
      <c r="IG251" s="82" t="e">
        <f t="shared" ca="1" si="795"/>
        <v>#REF!</v>
      </c>
      <c r="IH251" s="184">
        <f t="shared" si="796"/>
        <v>8.864134062602784E-2</v>
      </c>
      <c r="II251" s="187">
        <f t="shared" si="797"/>
        <v>-25</v>
      </c>
      <c r="IJ251" s="187"/>
      <c r="IK251" s="82">
        <f t="shared" si="798"/>
        <v>2.0722198914118746</v>
      </c>
      <c r="IL251" s="187">
        <f t="shared" si="799"/>
        <v>1735.3836923116696</v>
      </c>
      <c r="IM251" s="186">
        <f t="shared" si="800"/>
        <v>1.3385195778300591E-5</v>
      </c>
    </row>
    <row r="252" spans="1:247" ht="14" x14ac:dyDescent="0.2">
      <c r="A252" s="191">
        <v>2006</v>
      </c>
      <c r="F252" s="200">
        <v>47.906677211456923</v>
      </c>
      <c r="G252" s="200">
        <v>1.8194982433377447</v>
      </c>
      <c r="H252" s="200">
        <v>18.052675308200193</v>
      </c>
      <c r="I252" s="200">
        <v>9.556302548985764</v>
      </c>
      <c r="J252" s="200">
        <v>0.19313109845484441</v>
      </c>
      <c r="K252" s="200">
        <v>5.4889891139797884</v>
      </c>
      <c r="L252" s="200">
        <v>10.876330281404396</v>
      </c>
      <c r="M252" s="200">
        <v>3.5271837454647899</v>
      </c>
      <c r="N252" s="200">
        <v>1.8906518059263715</v>
      </c>
      <c r="O252" s="201">
        <v>0.28000000000000003</v>
      </c>
      <c r="P252" s="202">
        <v>0.44725096484279758</v>
      </c>
      <c r="Q252" s="194">
        <v>1.5</v>
      </c>
      <c r="R252" s="176">
        <f t="shared" ca="1" si="606"/>
        <v>13.132847752337588</v>
      </c>
      <c r="T252" s="4">
        <v>52.510286024780342</v>
      </c>
      <c r="U252" s="4">
        <v>1.0989549280167439</v>
      </c>
      <c r="V252" s="4">
        <v>3.4680238561723793</v>
      </c>
      <c r="W252" s="4">
        <v>7.6371953926089713</v>
      </c>
      <c r="X252" s="4">
        <v>9.5399999999999999E-2</v>
      </c>
      <c r="Y252" s="4">
        <v>12.434167404678506</v>
      </c>
      <c r="Z252" s="4">
        <v>21.884361066540329</v>
      </c>
      <c r="AA252" s="4">
        <v>0.5437825049248789</v>
      </c>
      <c r="AB252" s="4">
        <v>0.34251247756490028</v>
      </c>
      <c r="AC252" s="4">
        <v>0</v>
      </c>
      <c r="AE252" s="177">
        <f t="shared" ca="1" si="607"/>
        <v>1409.038047555086</v>
      </c>
      <c r="AF252" s="178">
        <f t="shared" ca="1" si="608"/>
        <v>1135.8880475550859</v>
      </c>
      <c r="AG252" s="178">
        <f t="shared" ca="1" si="609"/>
        <v>8.2224951896797194</v>
      </c>
      <c r="AH252" s="175"/>
      <c r="AI252" s="179">
        <f t="shared" ca="1" si="610"/>
        <v>1475.3428972329573</v>
      </c>
      <c r="AJ252" s="179">
        <f t="shared" ca="1" si="611"/>
        <v>9.2946470453280767</v>
      </c>
      <c r="AK252" s="179"/>
      <c r="AL252" s="179">
        <f t="shared" si="612"/>
        <v>1433.5936564440751</v>
      </c>
      <c r="AM252" s="179">
        <f t="shared" si="613"/>
        <v>7.3199362081234218</v>
      </c>
      <c r="AN252" s="180"/>
      <c r="AO252" s="179">
        <f t="shared" ca="1" si="614"/>
        <v>1398.3475386876626</v>
      </c>
      <c r="AP252" s="179">
        <f t="shared" ca="1" si="615"/>
        <v>1125.1975386876625</v>
      </c>
      <c r="AQ252" s="179">
        <f t="shared" ca="1" si="616"/>
        <v>6.212954652796804</v>
      </c>
      <c r="AR252" s="179"/>
      <c r="AS252" s="179">
        <f t="shared" ca="1" si="617"/>
        <v>1458.1495471989667</v>
      </c>
      <c r="AT252" s="179">
        <f t="shared" ca="1" si="618"/>
        <v>1184.9995471989669</v>
      </c>
      <c r="AU252" s="181">
        <f t="shared" ca="1" si="619"/>
        <v>8.6064936682552755</v>
      </c>
      <c r="AV252" s="80"/>
      <c r="AW252" s="181">
        <f t="shared" si="620"/>
        <v>1453.9478753151654</v>
      </c>
      <c r="AX252" s="181">
        <f t="shared" si="621"/>
        <v>1180.7978753151656</v>
      </c>
      <c r="AY252" s="181">
        <f t="shared" ca="1" si="622"/>
        <v>1475.3428972329573</v>
      </c>
      <c r="AZ252" s="181">
        <f t="shared" ca="1" si="623"/>
        <v>1202.1928972329574</v>
      </c>
      <c r="BA252" s="181">
        <f t="shared" ca="1" si="624"/>
        <v>9.2946470453280767</v>
      </c>
      <c r="BB252" s="181"/>
      <c r="BC252" s="181">
        <f t="shared" si="625"/>
        <v>1433.5936564440751</v>
      </c>
      <c r="BD252" s="181">
        <f t="shared" si="626"/>
        <v>7.3199362081234218</v>
      </c>
      <c r="BE252" s="181">
        <f t="shared" si="627"/>
        <v>1160.4436564440753</v>
      </c>
      <c r="BF252" s="181"/>
      <c r="BG252" s="181">
        <f t="shared" ca="1" si="628"/>
        <v>8.3025675970461261</v>
      </c>
      <c r="BH252" s="181">
        <f t="shared" ca="1" si="629"/>
        <v>11.067586607136411</v>
      </c>
      <c r="BI252" s="181">
        <f t="shared" ca="1" si="630"/>
        <v>1139.8008565039772</v>
      </c>
      <c r="BJ252" s="181">
        <f t="shared" ca="1" si="631"/>
        <v>1191.1799043416968</v>
      </c>
      <c r="BK252" s="181">
        <f t="shared" ca="1" si="632"/>
        <v>1191.1799043416968</v>
      </c>
      <c r="BL252" s="181"/>
      <c r="BM252" s="181">
        <f t="shared" si="633"/>
        <v>1185.1773966794008</v>
      </c>
      <c r="BN252" s="180"/>
      <c r="BO252" s="182">
        <f t="shared" ca="1" si="634"/>
        <v>0.80958403575119608</v>
      </c>
      <c r="BP252" s="182">
        <f t="shared" ca="1" si="635"/>
        <v>0.69026334409264656</v>
      </c>
      <c r="BQ252" s="182">
        <f t="shared" ca="1" si="636"/>
        <v>6.8357325675207956E-2</v>
      </c>
      <c r="BR252" s="182">
        <f t="shared" ca="1" si="637"/>
        <v>1.2783080045836415E-2</v>
      </c>
      <c r="BS252" s="182">
        <f t="shared" ca="1" si="638"/>
        <v>1.6498892128671068E-2</v>
      </c>
      <c r="BT252" s="182">
        <f t="shared" ca="1" si="639"/>
        <v>7.4197530722148172E-2</v>
      </c>
      <c r="BU252" s="182">
        <f t="shared" si="640"/>
        <v>7.1782706974468161E-2</v>
      </c>
      <c r="BV252" s="181">
        <f t="shared" ca="1" si="641"/>
        <v>0.93388287963897831</v>
      </c>
      <c r="BW252" s="180"/>
      <c r="BX252" s="182">
        <f t="shared" si="642"/>
        <v>0.81130710397155603</v>
      </c>
      <c r="BY252" s="182">
        <f t="shared" si="643"/>
        <v>5.5881446183590644E-2</v>
      </c>
      <c r="BZ252" s="182">
        <f t="shared" si="644"/>
        <v>5.7125771708536985E-2</v>
      </c>
      <c r="CA252" s="182">
        <f t="shared" si="645"/>
        <v>3.9048253712261075E-2</v>
      </c>
      <c r="CB252" s="182">
        <f t="shared" si="646"/>
        <v>0</v>
      </c>
      <c r="CC252" s="182">
        <f t="shared" si="647"/>
        <v>0</v>
      </c>
      <c r="CD252" s="182">
        <f t="shared" si="648"/>
        <v>0.96336257557594462</v>
      </c>
      <c r="CE252" s="182">
        <f t="shared" si="649"/>
        <v>0.35279276518193886</v>
      </c>
      <c r="CF252" s="180"/>
      <c r="CG252" s="181">
        <f t="shared" ca="1" si="650"/>
        <v>7.1637450100120077</v>
      </c>
      <c r="CH252" s="181">
        <f t="shared" ca="1" si="651"/>
        <v>4.3489335118716212</v>
      </c>
      <c r="CI252" s="181">
        <f t="shared" ca="1" si="652"/>
        <v>5.5091896076450855</v>
      </c>
      <c r="CJ252" s="181">
        <f t="shared" ca="1" si="653"/>
        <v>1179.9816355965272</v>
      </c>
      <c r="CK252" s="183">
        <f t="shared" ca="1" si="654"/>
        <v>0.2802276802230525</v>
      </c>
      <c r="CL252" s="79"/>
      <c r="CM252" s="181">
        <f t="shared" si="655"/>
        <v>0.82849535572190525</v>
      </c>
      <c r="CN252" s="181">
        <f t="shared" si="656"/>
        <v>0.65595508336794262</v>
      </c>
      <c r="CO252" s="181">
        <f t="shared" ca="1" si="657"/>
        <v>804.93980558476585</v>
      </c>
      <c r="CP252" s="184"/>
      <c r="CQ252" s="80">
        <f t="shared" si="658"/>
        <v>0.79732437943783863</v>
      </c>
      <c r="CR252" s="80">
        <f t="shared" si="659"/>
        <v>2.2778237070884198E-2</v>
      </c>
      <c r="CS252" s="80">
        <f t="shared" si="660"/>
        <v>0.35410942042938365</v>
      </c>
      <c r="CT252" s="80">
        <f t="shared" si="661"/>
        <v>0.13301017934072917</v>
      </c>
      <c r="CU252" s="80">
        <f t="shared" si="662"/>
        <v>2.7225529297599214E-3</v>
      </c>
      <c r="CV252" s="80">
        <f t="shared" si="663"/>
        <v>0.13618833462301358</v>
      </c>
      <c r="CW252" s="80">
        <f t="shared" si="664"/>
        <v>0.19395211406742105</v>
      </c>
      <c r="CX252" s="80">
        <f t="shared" si="665"/>
        <v>0.11381885594822722</v>
      </c>
      <c r="CY252" s="80">
        <f t="shared" si="666"/>
        <v>4.0142931885141016E-2</v>
      </c>
      <c r="CZ252" s="80">
        <f t="shared" si="667"/>
        <v>3.6842541556413172E-3</v>
      </c>
      <c r="DA252" s="80">
        <f t="shared" si="668"/>
        <v>6.3021053684775294E-3</v>
      </c>
      <c r="DB252" s="80">
        <f t="shared" si="669"/>
        <v>1.804033365256517</v>
      </c>
      <c r="DC252" s="80"/>
      <c r="DD252" s="80">
        <f t="shared" si="670"/>
        <v>0.4419676458281393</v>
      </c>
      <c r="DE252" s="80">
        <f t="shared" si="671"/>
        <v>1.2626283698275913E-2</v>
      </c>
      <c r="DF252" s="80">
        <f t="shared" si="672"/>
        <v>0.19628762263996849</v>
      </c>
      <c r="DG252" s="80">
        <f t="shared" si="673"/>
        <v>7.3729334447102279E-2</v>
      </c>
      <c r="DH252" s="80">
        <f t="shared" si="674"/>
        <v>1.5091477697657767E-3</v>
      </c>
      <c r="DI252" s="80">
        <f t="shared" si="675"/>
        <v>7.5491028739176805E-2</v>
      </c>
      <c r="DJ252" s="80">
        <f t="shared" si="676"/>
        <v>0.10751026993330738</v>
      </c>
      <c r="DK252" s="80">
        <f t="shared" si="677"/>
        <v>6.3091325327036402E-2</v>
      </c>
      <c r="DL252" s="80">
        <f t="shared" si="678"/>
        <v>2.2251767987358183E-2</v>
      </c>
      <c r="DM252" s="80">
        <f t="shared" si="679"/>
        <v>2.0422317162174272E-3</v>
      </c>
      <c r="DN252" s="80">
        <f t="shared" si="680"/>
        <v>3.4933419136521501E-3</v>
      </c>
      <c r="DO252" s="80">
        <f t="shared" si="681"/>
        <v>1</v>
      </c>
      <c r="DP252" s="80">
        <f t="shared" si="682"/>
        <v>50.590299559141044</v>
      </c>
      <c r="DQ252" s="80">
        <f t="shared" si="683"/>
        <v>0.873943543068328</v>
      </c>
      <c r="DR252" s="80">
        <f t="shared" si="684"/>
        <v>1.3757779636358382E-2</v>
      </c>
      <c r="DS252" s="80">
        <f t="shared" si="685"/>
        <v>3.4013238945992876E-2</v>
      </c>
      <c r="DT252" s="80">
        <f t="shared" si="686"/>
        <v>0.10629892927981041</v>
      </c>
      <c r="DU252" s="80">
        <f t="shared" si="687"/>
        <v>1.3448458149779735E-3</v>
      </c>
      <c r="DV252" s="80">
        <f t="shared" si="688"/>
        <v>0.30850645102466495</v>
      </c>
      <c r="DW252" s="80">
        <f t="shared" si="689"/>
        <v>0.39025277681455151</v>
      </c>
      <c r="DX252" s="80">
        <f t="shared" si="690"/>
        <v>8.7736714418113083E-3</v>
      </c>
      <c r="DY252" s="80">
        <f t="shared" si="691"/>
        <v>3.6361679642967883E-3</v>
      </c>
      <c r="DZ252" s="80">
        <f t="shared" si="692"/>
        <v>0</v>
      </c>
      <c r="EA252" s="80">
        <f t="shared" si="693"/>
        <v>1.7405274039907923</v>
      </c>
      <c r="EB252" s="80"/>
      <c r="EC252" s="80">
        <f t="shared" si="694"/>
        <v>1.747887086136656</v>
      </c>
      <c r="ED252" s="80">
        <f t="shared" si="695"/>
        <v>2.7515559272716764E-2</v>
      </c>
      <c r="EE252" s="80">
        <f t="shared" si="696"/>
        <v>0.10203971683797863</v>
      </c>
      <c r="EF252" s="80">
        <f t="shared" si="697"/>
        <v>0.10629892927981041</v>
      </c>
      <c r="EG252" s="80">
        <f t="shared" si="698"/>
        <v>1.3448458149779735E-3</v>
      </c>
      <c r="EH252" s="80">
        <f t="shared" si="699"/>
        <v>0.30850645102466495</v>
      </c>
      <c r="EI252" s="80">
        <f t="shared" si="700"/>
        <v>0.39025277681455151</v>
      </c>
      <c r="EJ252" s="80">
        <f t="shared" si="701"/>
        <v>8.7736714418113083E-3</v>
      </c>
      <c r="EK252" s="80">
        <f t="shared" si="702"/>
        <v>3.6361679642967883E-3</v>
      </c>
      <c r="EL252" s="80">
        <f t="shared" si="703"/>
        <v>0</v>
      </c>
      <c r="EM252" s="80">
        <f t="shared" si="704"/>
        <v>2.6962552045874646</v>
      </c>
      <c r="EN252" s="80">
        <f t="shared" si="705"/>
        <v>2.2253086391048873</v>
      </c>
      <c r="EO252" s="80"/>
      <c r="EP252" s="80">
        <f t="shared" si="706"/>
        <v>1.9447941164798845</v>
      </c>
      <c r="EQ252" s="80">
        <f t="shared" si="707"/>
        <v>3.0615305879689601E-2</v>
      </c>
      <c r="ER252" s="80">
        <f t="shared" si="708"/>
        <v>5.5205883520115462E-2</v>
      </c>
      <c r="ES252" s="80">
        <f t="shared" si="709"/>
        <v>9.6174025420798059E-2</v>
      </c>
      <c r="ET252" s="80">
        <f t="shared" si="710"/>
        <v>0.15137990894091352</v>
      </c>
      <c r="EU252" s="80">
        <f t="shared" si="711"/>
        <v>0.23654792565396157</v>
      </c>
      <c r="EV252" s="80">
        <f t="shared" si="712"/>
        <v>2.9926970103345374E-3</v>
      </c>
      <c r="EW252" s="80">
        <f t="shared" si="713"/>
        <v>0.68652207068477578</v>
      </c>
      <c r="EX252" s="80">
        <f t="shared" si="714"/>
        <v>0.86843287568009297</v>
      </c>
      <c r="EY252" s="80">
        <f t="shared" si="715"/>
        <v>3.9048253712261075E-2</v>
      </c>
      <c r="EZ252" s="80">
        <f t="shared" si="716"/>
        <v>1.6183191968372149E-2</v>
      </c>
      <c r="FA252" s="80">
        <f t="shared" si="717"/>
        <v>0</v>
      </c>
      <c r="FB252" s="80">
        <f t="shared" si="718"/>
        <v>3.9765163460102859</v>
      </c>
      <c r="FC252" s="80">
        <f t="shared" si="719"/>
        <v>0</v>
      </c>
      <c r="FD252" s="80">
        <f t="shared" si="720"/>
        <v>-7.0867016090430113E-2</v>
      </c>
      <c r="FE252" s="80">
        <f t="shared" si="721"/>
        <v>3.9048253712261075E-2</v>
      </c>
      <c r="FF252" s="80">
        <f t="shared" si="722"/>
        <v>5.7125771708536985E-2</v>
      </c>
      <c r="FG252" s="80">
        <f t="shared" si="723"/>
        <v>0</v>
      </c>
      <c r="FH252" s="80">
        <f t="shared" si="724"/>
        <v>0</v>
      </c>
      <c r="FI252" s="184">
        <f t="shared" si="725"/>
        <v>0.81130710397155603</v>
      </c>
      <c r="FJ252" s="80">
        <f t="shared" si="726"/>
        <v>5.5881446183590644E-2</v>
      </c>
      <c r="FK252" s="80">
        <f t="shared" si="727"/>
        <v>0.96336257557594474</v>
      </c>
      <c r="FL252" s="80">
        <f t="shared" si="728"/>
        <v>0.81130710397155603</v>
      </c>
      <c r="FM252" s="80">
        <f t="shared" si="729"/>
        <v>2.7814263020288186</v>
      </c>
      <c r="FN252" s="80">
        <f t="shared" si="730"/>
        <v>-2.7750022925264917</v>
      </c>
      <c r="FO252" s="80">
        <f t="shared" si="731"/>
        <v>-2.7750022925264917</v>
      </c>
      <c r="FP252" s="80">
        <f t="shared" si="732"/>
        <v>0.50590299559141039</v>
      </c>
      <c r="FQ252" s="185">
        <f t="shared" ca="1" si="733"/>
        <v>1475.3428972329573</v>
      </c>
      <c r="FR252" s="185">
        <f t="shared" ca="1" si="734"/>
        <v>9.2946470453280767</v>
      </c>
      <c r="FS252" s="80">
        <f t="shared" ca="1" si="735"/>
        <v>0.14753428972329574</v>
      </c>
      <c r="FT252" s="184">
        <f t="shared" ca="1" si="736"/>
        <v>-7.9520859103146858E-3</v>
      </c>
      <c r="FU252" s="184">
        <f t="shared" ca="1" si="737"/>
        <v>5.6495479921640932</v>
      </c>
      <c r="FV252" s="80">
        <f t="shared" si="738"/>
        <v>174.31982899437384</v>
      </c>
      <c r="FW252" s="80">
        <f t="shared" si="739"/>
        <v>6.8449769654466086E-2</v>
      </c>
      <c r="FX252" s="184">
        <f t="shared" si="740"/>
        <v>74.373782422546</v>
      </c>
      <c r="FY252" s="184">
        <f t="shared" si="741"/>
        <v>318.11382077168338</v>
      </c>
      <c r="FZ252" s="184">
        <f t="shared" si="742"/>
        <v>1.6611494615586205E-3</v>
      </c>
      <c r="GA252" s="184">
        <f t="shared" si="743"/>
        <v>0.35279276518193886</v>
      </c>
      <c r="GB252" s="80">
        <f t="shared" si="744"/>
        <v>0.91047382640268859</v>
      </c>
      <c r="GC252" s="80">
        <f t="shared" si="745"/>
        <v>0.12678933130048767</v>
      </c>
      <c r="GD252" s="80">
        <f t="shared" si="746"/>
        <v>0.13026333763531123</v>
      </c>
      <c r="GE252" s="80">
        <f t="shared" si="747"/>
        <v>0.87321066869951225</v>
      </c>
      <c r="GF252" s="80">
        <f t="shared" si="748"/>
        <v>4.9859327639225071E-2</v>
      </c>
      <c r="GG252" s="80">
        <f t="shared" si="749"/>
        <v>0.23654792565396157</v>
      </c>
      <c r="GH252" s="80">
        <f t="shared" si="750"/>
        <v>0.86973666236468872</v>
      </c>
      <c r="GI252" s="80">
        <f t="shared" si="751"/>
        <v>0.40384077736047286</v>
      </c>
      <c r="GJ252" s="80">
        <f t="shared" si="752"/>
        <v>-2.1177230656180476E-2</v>
      </c>
      <c r="GK252" s="80">
        <f t="shared" si="753"/>
        <v>3.59814419470127E-2</v>
      </c>
      <c r="GL252" s="80">
        <f t="shared" si="754"/>
        <v>3.59814419470127E-2</v>
      </c>
      <c r="GM252" s="80">
        <f t="shared" si="755"/>
        <v>0.20056648370694888</v>
      </c>
      <c r="GN252" s="80">
        <f t="shared" si="756"/>
        <v>5.3544731650298709E-2</v>
      </c>
      <c r="GO252" s="80">
        <f t="shared" si="757"/>
        <v>0.63297733903447706</v>
      </c>
      <c r="GP252" s="80">
        <f t="shared" si="758"/>
        <v>0.86843287568009297</v>
      </c>
      <c r="GQ252" s="80">
        <f t="shared" si="759"/>
        <v>3.9048253712261075E-2</v>
      </c>
      <c r="GR252" s="80">
        <f t="shared" si="760"/>
        <v>439.30836987493518</v>
      </c>
      <c r="GS252" s="80">
        <f t="shared" si="761"/>
        <v>11.78299110431745</v>
      </c>
      <c r="GT252" s="80">
        <f t="shared" si="762"/>
        <v>2.0780709452640043</v>
      </c>
      <c r="GU252" s="80">
        <f t="shared" si="763"/>
        <v>8.5460667623982162E-6</v>
      </c>
      <c r="GV252" s="80">
        <f t="shared" si="764"/>
        <v>1748.8677800078992</v>
      </c>
      <c r="GW252" s="80">
        <f t="shared" si="765"/>
        <v>-7.5499475595207973E-3</v>
      </c>
      <c r="GX252" s="184">
        <f t="shared" ca="1" si="766"/>
        <v>18.483814607645073</v>
      </c>
      <c r="GY252" s="81" t="e">
        <f>#REF!</f>
        <v>#REF!</v>
      </c>
      <c r="GZ252" s="81" t="e">
        <f>#REF!</f>
        <v>#REF!</v>
      </c>
      <c r="HA252" s="81">
        <f t="shared" si="767"/>
        <v>5.4178355513911614</v>
      </c>
      <c r="HB252" s="81">
        <f t="shared" si="768"/>
        <v>3.9788742711806009</v>
      </c>
      <c r="HC252" s="81" t="e">
        <f t="shared" si="769"/>
        <v>#REF!</v>
      </c>
      <c r="HD252" s="80">
        <f t="shared" si="770"/>
        <v>439.30836987493518</v>
      </c>
      <c r="HE252" s="80">
        <f t="shared" si="771"/>
        <v>11.78299110431745</v>
      </c>
      <c r="HF252" s="81">
        <f t="shared" si="772"/>
        <v>0.98805755570529641</v>
      </c>
      <c r="HG252" s="81"/>
      <c r="HH252" s="82">
        <f t="shared" si="773"/>
        <v>0.2395406226642961</v>
      </c>
      <c r="HI252" s="82">
        <f t="shared" si="774"/>
        <v>0.68652207068477578</v>
      </c>
      <c r="HJ252" s="82">
        <f t="shared" si="775"/>
        <v>0</v>
      </c>
      <c r="HK252" s="82">
        <f t="shared" si="776"/>
        <v>3.9048253712261075E-2</v>
      </c>
      <c r="HL252" s="82">
        <f t="shared" si="777"/>
        <v>0</v>
      </c>
      <c r="HM252" s="82">
        <f t="shared" si="778"/>
        <v>3.9048253712261075E-2</v>
      </c>
      <c r="HN252" s="82">
        <f t="shared" si="779"/>
        <v>0</v>
      </c>
      <c r="HO252" s="82">
        <f t="shared" si="780"/>
        <v>5.7125771708536985E-2</v>
      </c>
      <c r="HP252" s="82">
        <f t="shared" si="781"/>
        <v>0.11835638346791619</v>
      </c>
      <c r="HQ252" s="82">
        <f t="shared" si="782"/>
        <v>0.25866566527802365</v>
      </c>
      <c r="HR252" s="82">
        <f t="shared" si="783"/>
        <v>0.55605745734470768</v>
      </c>
      <c r="HS252" s="82">
        <f t="shared" si="784"/>
        <v>0.19401903486746902</v>
      </c>
      <c r="HT252" s="82">
        <f t="shared" si="785"/>
        <v>6.8587415391147863E-2</v>
      </c>
      <c r="HU252" s="82">
        <f t="shared" si="786"/>
        <v>2.3931455216498147E-2</v>
      </c>
      <c r="HV252" s="82">
        <f t="shared" si="787"/>
        <v>3.9048253712261075E-2</v>
      </c>
      <c r="HW252" s="82"/>
      <c r="HX252" s="186">
        <f t="shared" si="788"/>
        <v>-8.8628689640393667E-7</v>
      </c>
      <c r="HY252" s="186">
        <f t="shared" si="789"/>
        <v>1.613890978570532E-12</v>
      </c>
      <c r="HZ252" s="186">
        <f t="shared" si="790"/>
        <v>2.7445059388761025E-5</v>
      </c>
      <c r="IA252" s="186">
        <f t="shared" si="791"/>
        <v>7.6618362704629654E-9</v>
      </c>
      <c r="IB252" s="82">
        <f t="shared" si="792"/>
        <v>2.0780709452640043</v>
      </c>
      <c r="IC252" s="82" t="e">
        <f t="shared" ca="1" si="793"/>
        <v>#REF!</v>
      </c>
      <c r="ID252" s="82" t="e">
        <f ca="1">ID$8+ID$9*IE252+ID$10*#REF!+ID$11*EW252/(EW252+EU252)</f>
        <v>#REF!</v>
      </c>
      <c r="IE252" s="82" t="e">
        <f t="shared" ca="1" si="794"/>
        <v>#REF!</v>
      </c>
      <c r="IF252" s="82" t="e">
        <f ca="1">IF$8+IF$9*IE252+IF$10*#REF!+IF$11*(EW252/(EW252+EU252))</f>
        <v>#REF!</v>
      </c>
      <c r="IG252" s="82" t="e">
        <f t="shared" ca="1" si="795"/>
        <v>#REF!</v>
      </c>
      <c r="IH252" s="184">
        <f t="shared" si="796"/>
        <v>6.8449769654466086E-2</v>
      </c>
      <c r="II252" s="187">
        <f t="shared" si="797"/>
        <v>-25</v>
      </c>
      <c r="IJ252" s="187"/>
      <c r="IK252" s="82">
        <f t="shared" si="798"/>
        <v>2.0732653317528205</v>
      </c>
      <c r="IL252" s="187">
        <f t="shared" si="799"/>
        <v>1748.8677800078992</v>
      </c>
      <c r="IM252" s="186">
        <f t="shared" si="800"/>
        <v>1.3280244316802378E-5</v>
      </c>
    </row>
    <row r="253" spans="1:247" ht="14" x14ac:dyDescent="0.2">
      <c r="A253" s="191">
        <v>2006</v>
      </c>
      <c r="F253" s="200">
        <v>47.906677211456923</v>
      </c>
      <c r="G253" s="200">
        <v>1.8194982433377447</v>
      </c>
      <c r="H253" s="200">
        <v>18.052675308200193</v>
      </c>
      <c r="I253" s="200">
        <v>9.556302548985764</v>
      </c>
      <c r="J253" s="200">
        <v>0.19313109845484441</v>
      </c>
      <c r="K253" s="200">
        <v>5.4889891139797884</v>
      </c>
      <c r="L253" s="200">
        <v>10.876330281404396</v>
      </c>
      <c r="M253" s="200">
        <v>3.5271837454647899</v>
      </c>
      <c r="N253" s="200">
        <v>1.8906518059263715</v>
      </c>
      <c r="O253" s="201">
        <v>0.28000000000000003</v>
      </c>
      <c r="P253" s="202">
        <v>0.44725096484279758</v>
      </c>
      <c r="Q253" s="194">
        <v>1.5</v>
      </c>
      <c r="R253" s="176">
        <f t="shared" ca="1" si="606"/>
        <v>13.279863891674957</v>
      </c>
      <c r="T253" s="4">
        <v>51.498545090181558</v>
      </c>
      <c r="U253" s="4">
        <v>1.1665969342204512</v>
      </c>
      <c r="V253" s="4">
        <v>5.5160844216549254</v>
      </c>
      <c r="W253" s="4">
        <v>7.7430436589492846</v>
      </c>
      <c r="X253" s="4">
        <v>0.1129</v>
      </c>
      <c r="Y253" s="4">
        <v>12.117167587286005</v>
      </c>
      <c r="Z253" s="4">
        <v>20.799893065816907</v>
      </c>
      <c r="AA253" s="4">
        <v>0.54351741284498523</v>
      </c>
      <c r="AB253" s="4">
        <v>0.21910112251093389</v>
      </c>
      <c r="AC253" s="4">
        <v>0</v>
      </c>
      <c r="AE253" s="177">
        <f t="shared" ca="1" si="607"/>
        <v>1436.5477266409102</v>
      </c>
      <c r="AF253" s="178">
        <f t="shared" ca="1" si="608"/>
        <v>1163.3977266409102</v>
      </c>
      <c r="AG253" s="178">
        <f t="shared" ca="1" si="609"/>
        <v>9.0372110150574496</v>
      </c>
      <c r="AH253" s="175"/>
      <c r="AI253" s="179">
        <f t="shared" ca="1" si="610"/>
        <v>1480.5013657672266</v>
      </c>
      <c r="AJ253" s="179">
        <f t="shared" ca="1" si="611"/>
        <v>9.4955306392738095</v>
      </c>
      <c r="AK253" s="179"/>
      <c r="AL253" s="179">
        <f t="shared" si="612"/>
        <v>1444.9991712007984</v>
      </c>
      <c r="AM253" s="179">
        <f t="shared" si="613"/>
        <v>7.5168549548780481</v>
      </c>
      <c r="AN253" s="180"/>
      <c r="AO253" s="179">
        <f t="shared" ca="1" si="614"/>
        <v>1427.2973703373584</v>
      </c>
      <c r="AP253" s="179">
        <f t="shared" ca="1" si="615"/>
        <v>1154.1473703373586</v>
      </c>
      <c r="AQ253" s="179">
        <f t="shared" ca="1" si="616"/>
        <v>7.3662736445107084</v>
      </c>
      <c r="AR253" s="179"/>
      <c r="AS253" s="179">
        <f t="shared" ca="1" si="617"/>
        <v>1458.0725585834043</v>
      </c>
      <c r="AT253" s="179">
        <f t="shared" ca="1" si="618"/>
        <v>1184.9225585834042</v>
      </c>
      <c r="AU253" s="181">
        <f t="shared" ca="1" si="619"/>
        <v>8.5979158230463781</v>
      </c>
      <c r="AV253" s="80"/>
      <c r="AW253" s="181">
        <f t="shared" si="620"/>
        <v>1460.7118353680646</v>
      </c>
      <c r="AX253" s="181">
        <f t="shared" si="621"/>
        <v>1187.5618353680647</v>
      </c>
      <c r="AY253" s="181">
        <f t="shared" ca="1" si="622"/>
        <v>1480.5013657672266</v>
      </c>
      <c r="AZ253" s="181">
        <f t="shared" ca="1" si="623"/>
        <v>1207.3513657672265</v>
      </c>
      <c r="BA253" s="181">
        <f t="shared" ca="1" si="624"/>
        <v>9.4955306392738095</v>
      </c>
      <c r="BB253" s="181"/>
      <c r="BC253" s="181">
        <f t="shared" si="625"/>
        <v>1444.9991712007984</v>
      </c>
      <c r="BD253" s="181">
        <f t="shared" si="626"/>
        <v>7.5168549548780481</v>
      </c>
      <c r="BE253" s="181">
        <f t="shared" si="627"/>
        <v>1171.8491712007985</v>
      </c>
      <c r="BF253" s="181"/>
      <c r="BG253" s="181">
        <f t="shared" ca="1" si="628"/>
        <v>8.7552373609797645</v>
      </c>
      <c r="BH253" s="181">
        <f t="shared" ca="1" si="629"/>
        <v>10.891370045798544</v>
      </c>
      <c r="BI253" s="181">
        <f t="shared" ca="1" si="630"/>
        <v>1163.992123367716</v>
      </c>
      <c r="BJ253" s="181">
        <f t="shared" ca="1" si="631"/>
        <v>1192.9855006130283</v>
      </c>
      <c r="BK253" s="181">
        <f t="shared" ca="1" si="632"/>
        <v>1192.9855006130283</v>
      </c>
      <c r="BL253" s="181"/>
      <c r="BM253" s="181">
        <f t="shared" si="633"/>
        <v>1186.2628722014597</v>
      </c>
      <c r="BN253" s="180"/>
      <c r="BO253" s="182">
        <f t="shared" ca="1" si="634"/>
        <v>0.74023344934685242</v>
      </c>
      <c r="BP253" s="182">
        <f t="shared" ca="1" si="635"/>
        <v>0.66380545133415514</v>
      </c>
      <c r="BQ253" s="182">
        <f t="shared" ca="1" si="636"/>
        <v>0.10841945391759064</v>
      </c>
      <c r="BR253" s="182">
        <f t="shared" ca="1" si="637"/>
        <v>2.0558372407647525E-2</v>
      </c>
      <c r="BS253" s="182">
        <f t="shared" ca="1" si="638"/>
        <v>1.6498914600971987E-2</v>
      </c>
      <c r="BT253" s="182">
        <f t="shared" ca="1" si="639"/>
        <v>5.922318932987735E-2</v>
      </c>
      <c r="BU253" s="182">
        <f t="shared" si="640"/>
        <v>7.1782706974468161E-2</v>
      </c>
      <c r="BV253" s="181">
        <f t="shared" ca="1" si="641"/>
        <v>0.94028808856471091</v>
      </c>
      <c r="BW253" s="180"/>
      <c r="BX253" s="182">
        <f t="shared" si="642"/>
        <v>0.717029643186057</v>
      </c>
      <c r="BY253" s="182">
        <f t="shared" si="643"/>
        <v>9.565926248504153E-2</v>
      </c>
      <c r="BZ253" s="182">
        <f t="shared" si="644"/>
        <v>0.10791630171303496</v>
      </c>
      <c r="CA253" s="182">
        <f t="shared" si="645"/>
        <v>3.9007835569018379E-2</v>
      </c>
      <c r="CB253" s="182">
        <f t="shared" si="646"/>
        <v>0</v>
      </c>
      <c r="CC253" s="182">
        <f t="shared" si="647"/>
        <v>0</v>
      </c>
      <c r="CD253" s="182">
        <f t="shared" si="648"/>
        <v>0.95961304295315197</v>
      </c>
      <c r="CE253" s="182">
        <f t="shared" si="649"/>
        <v>0.3670397260981168</v>
      </c>
      <c r="CF253" s="180"/>
      <c r="CG253" s="181">
        <f t="shared" ca="1" si="650"/>
        <v>9.6444529154177872</v>
      </c>
      <c r="CH253" s="181">
        <f t="shared" ca="1" si="651"/>
        <v>8.060144708439541</v>
      </c>
      <c r="CI253" s="181">
        <f t="shared" ca="1" si="652"/>
        <v>6.4648951142695159</v>
      </c>
      <c r="CJ253" s="181">
        <f t="shared" ca="1" si="653"/>
        <v>1200.4285910833146</v>
      </c>
      <c r="CK253" s="183">
        <f t="shared" ca="1" si="654"/>
        <v>0.28136763537147302</v>
      </c>
      <c r="CL253" s="79"/>
      <c r="CM253" s="181">
        <f t="shared" si="655"/>
        <v>4.6416067163000081</v>
      </c>
      <c r="CN253" s="181">
        <f t="shared" si="656"/>
        <v>4.7111068167099894</v>
      </c>
      <c r="CO253" s="181">
        <f t="shared" ca="1" si="657"/>
        <v>933.61142727091908</v>
      </c>
      <c r="CP253" s="184"/>
      <c r="CQ253" s="80">
        <f t="shared" si="658"/>
        <v>0.79732437943783863</v>
      </c>
      <c r="CR253" s="80">
        <f t="shared" si="659"/>
        <v>2.2778237070884198E-2</v>
      </c>
      <c r="CS253" s="80">
        <f t="shared" si="660"/>
        <v>0.35410942042938365</v>
      </c>
      <c r="CT253" s="80">
        <f t="shared" si="661"/>
        <v>0.13301017934072917</v>
      </c>
      <c r="CU253" s="80">
        <f t="shared" si="662"/>
        <v>2.7225529297599214E-3</v>
      </c>
      <c r="CV253" s="80">
        <f t="shared" si="663"/>
        <v>0.13618833462301358</v>
      </c>
      <c r="CW253" s="80">
        <f t="shared" si="664"/>
        <v>0.19395211406742105</v>
      </c>
      <c r="CX253" s="80">
        <f t="shared" si="665"/>
        <v>0.11381885594822722</v>
      </c>
      <c r="CY253" s="80">
        <f t="shared" si="666"/>
        <v>4.0142931885141016E-2</v>
      </c>
      <c r="CZ253" s="80">
        <f t="shared" si="667"/>
        <v>3.6842541556413172E-3</v>
      </c>
      <c r="DA253" s="80">
        <f t="shared" si="668"/>
        <v>6.3021053684775294E-3</v>
      </c>
      <c r="DB253" s="80">
        <f t="shared" si="669"/>
        <v>1.804033365256517</v>
      </c>
      <c r="DC253" s="80"/>
      <c r="DD253" s="80">
        <f t="shared" si="670"/>
        <v>0.4419676458281393</v>
      </c>
      <c r="DE253" s="80">
        <f t="shared" si="671"/>
        <v>1.2626283698275913E-2</v>
      </c>
      <c r="DF253" s="80">
        <f t="shared" si="672"/>
        <v>0.19628762263996849</v>
      </c>
      <c r="DG253" s="80">
        <f t="shared" si="673"/>
        <v>7.3729334447102279E-2</v>
      </c>
      <c r="DH253" s="80">
        <f t="shared" si="674"/>
        <v>1.5091477697657767E-3</v>
      </c>
      <c r="DI253" s="80">
        <f t="shared" si="675"/>
        <v>7.5491028739176805E-2</v>
      </c>
      <c r="DJ253" s="80">
        <f t="shared" si="676"/>
        <v>0.10751026993330738</v>
      </c>
      <c r="DK253" s="80">
        <f t="shared" si="677"/>
        <v>6.3091325327036402E-2</v>
      </c>
      <c r="DL253" s="80">
        <f t="shared" si="678"/>
        <v>2.2251767987358183E-2</v>
      </c>
      <c r="DM253" s="80">
        <f t="shared" si="679"/>
        <v>2.0422317162174272E-3</v>
      </c>
      <c r="DN253" s="80">
        <f t="shared" si="680"/>
        <v>3.4933419136521501E-3</v>
      </c>
      <c r="DO253" s="80">
        <f t="shared" si="681"/>
        <v>1</v>
      </c>
      <c r="DP253" s="80">
        <f t="shared" si="682"/>
        <v>50.590299559141044</v>
      </c>
      <c r="DQ253" s="80">
        <f t="shared" si="683"/>
        <v>0.85710485251857071</v>
      </c>
      <c r="DR253" s="80">
        <f t="shared" si="684"/>
        <v>1.4604587628012079E-2</v>
      </c>
      <c r="DS253" s="80">
        <f t="shared" si="685"/>
        <v>5.40999443086565E-2</v>
      </c>
      <c r="DT253" s="80">
        <f t="shared" si="686"/>
        <v>0.10777218703998091</v>
      </c>
      <c r="DU253" s="80">
        <f t="shared" si="687"/>
        <v>1.5915418502202643E-3</v>
      </c>
      <c r="DV253" s="80">
        <f t="shared" si="688"/>
        <v>0.30064130931823835</v>
      </c>
      <c r="DW253" s="80">
        <f t="shared" si="689"/>
        <v>0.37091400574593164</v>
      </c>
      <c r="DX253" s="80">
        <f t="shared" si="690"/>
        <v>8.7693943074979575E-3</v>
      </c>
      <c r="DY253" s="80">
        <f t="shared" si="691"/>
        <v>2.3260130208388242E-3</v>
      </c>
      <c r="DZ253" s="80">
        <f t="shared" si="692"/>
        <v>0</v>
      </c>
      <c r="EA253" s="80">
        <f t="shared" si="693"/>
        <v>1.7178238357379474</v>
      </c>
      <c r="EB253" s="80"/>
      <c r="EC253" s="80">
        <f t="shared" si="694"/>
        <v>1.7142097050371414</v>
      </c>
      <c r="ED253" s="80">
        <f t="shared" si="695"/>
        <v>2.9209175256024157E-2</v>
      </c>
      <c r="EE253" s="80">
        <f t="shared" si="696"/>
        <v>0.1622998329259695</v>
      </c>
      <c r="EF253" s="80">
        <f t="shared" si="697"/>
        <v>0.10777218703998091</v>
      </c>
      <c r="EG253" s="80">
        <f t="shared" si="698"/>
        <v>1.5915418502202643E-3</v>
      </c>
      <c r="EH253" s="80">
        <f t="shared" si="699"/>
        <v>0.30064130931823835</v>
      </c>
      <c r="EI253" s="80">
        <f t="shared" si="700"/>
        <v>0.37091400574593164</v>
      </c>
      <c r="EJ253" s="80">
        <f t="shared" si="701"/>
        <v>8.7693943074979575E-3</v>
      </c>
      <c r="EK253" s="80">
        <f t="shared" si="702"/>
        <v>2.3260130208388242E-3</v>
      </c>
      <c r="EL253" s="80">
        <f t="shared" si="703"/>
        <v>0</v>
      </c>
      <c r="EM253" s="80">
        <f t="shared" si="704"/>
        <v>2.6977331645018428</v>
      </c>
      <c r="EN253" s="80">
        <f t="shared" si="705"/>
        <v>2.2240894981575936</v>
      </c>
      <c r="EO253" s="80"/>
      <c r="EP253" s="80">
        <f t="shared" si="706"/>
        <v>1.9062779013064661</v>
      </c>
      <c r="EQ253" s="80">
        <f t="shared" si="707"/>
        <v>3.2481909968383987E-2</v>
      </c>
      <c r="ER253" s="80">
        <f t="shared" si="708"/>
        <v>9.3722098693533873E-2</v>
      </c>
      <c r="ES253" s="80">
        <f t="shared" si="709"/>
        <v>0.14692413728205334</v>
      </c>
      <c r="ET253" s="80">
        <f t="shared" si="710"/>
        <v>0.24064623597558721</v>
      </c>
      <c r="EU253" s="80">
        <f t="shared" si="711"/>
        <v>0.23969498938909747</v>
      </c>
      <c r="EV253" s="80">
        <f t="shared" si="712"/>
        <v>3.5397315149531959E-3</v>
      </c>
      <c r="EW253" s="80">
        <f t="shared" si="713"/>
        <v>0.66865317876704256</v>
      </c>
      <c r="EX253" s="80">
        <f t="shared" si="714"/>
        <v>0.8249459448990919</v>
      </c>
      <c r="EY253" s="80">
        <f t="shared" si="715"/>
        <v>3.9007835569018379E-2</v>
      </c>
      <c r="EZ253" s="80">
        <f t="shared" si="716"/>
        <v>1.0346522264450897E-2</v>
      </c>
      <c r="FA253" s="80">
        <f t="shared" si="717"/>
        <v>0</v>
      </c>
      <c r="FB253" s="80">
        <f t="shared" si="718"/>
        <v>3.9655942496540915</v>
      </c>
      <c r="FC253" s="80">
        <f t="shared" si="719"/>
        <v>0</v>
      </c>
      <c r="FD253" s="80">
        <f t="shared" si="720"/>
        <v>-0.10411277053544055</v>
      </c>
      <c r="FE253" s="80">
        <f t="shared" si="721"/>
        <v>3.9007835569018379E-2</v>
      </c>
      <c r="FF253" s="80">
        <f t="shared" si="722"/>
        <v>0.10791630171303496</v>
      </c>
      <c r="FG253" s="80">
        <f t="shared" si="723"/>
        <v>0</v>
      </c>
      <c r="FH253" s="80">
        <f t="shared" si="724"/>
        <v>0</v>
      </c>
      <c r="FI253" s="184">
        <f t="shared" si="725"/>
        <v>0.717029643186057</v>
      </c>
      <c r="FJ253" s="80">
        <f t="shared" si="726"/>
        <v>9.565926248504153E-2</v>
      </c>
      <c r="FK253" s="80">
        <f t="shared" si="727"/>
        <v>0.95961304295315186</v>
      </c>
      <c r="FL253" s="80">
        <f t="shared" si="728"/>
        <v>0.717029643186057</v>
      </c>
      <c r="FM253" s="80">
        <f t="shared" si="729"/>
        <v>2.7803906839949857</v>
      </c>
      <c r="FN253" s="80">
        <f t="shared" si="730"/>
        <v>-2.6525084380164139</v>
      </c>
      <c r="FO253" s="80">
        <f t="shared" si="731"/>
        <v>-2.6525084380164139</v>
      </c>
      <c r="FP253" s="80">
        <f t="shared" si="732"/>
        <v>0.50590299559141039</v>
      </c>
      <c r="FQ253" s="185">
        <f t="shared" ca="1" si="733"/>
        <v>1480.5013657672266</v>
      </c>
      <c r="FR253" s="185">
        <f t="shared" ca="1" si="734"/>
        <v>9.4955306392738095</v>
      </c>
      <c r="FS253" s="80">
        <f t="shared" ca="1" si="735"/>
        <v>0.14805013657672267</v>
      </c>
      <c r="FT253" s="184">
        <f t="shared" ca="1" si="736"/>
        <v>-0.30070884927976915</v>
      </c>
      <c r="FU253" s="184">
        <f t="shared" ca="1" si="737"/>
        <v>5.6612780418599087</v>
      </c>
      <c r="FV253" s="80">
        <f t="shared" si="738"/>
        <v>178.20179040414055</v>
      </c>
      <c r="FW253" s="80">
        <f t="shared" si="739"/>
        <v>0.10747320384285088</v>
      </c>
      <c r="FX253" s="184">
        <f t="shared" si="740"/>
        <v>73.611991767908179</v>
      </c>
      <c r="FY253" s="184">
        <f t="shared" si="741"/>
        <v>320.04256516320515</v>
      </c>
      <c r="FZ253" s="184">
        <f t="shared" si="742"/>
        <v>1.6611494615586205E-3</v>
      </c>
      <c r="GA253" s="184">
        <f t="shared" si="743"/>
        <v>0.3670397260981168</v>
      </c>
      <c r="GB253" s="80">
        <f t="shared" si="744"/>
        <v>0.86749351198306357</v>
      </c>
      <c r="GC253" s="80">
        <f t="shared" si="745"/>
        <v>0.17940604725043732</v>
      </c>
      <c r="GD253" s="80">
        <f t="shared" si="746"/>
        <v>0.13027655580487263</v>
      </c>
      <c r="GE253" s="80">
        <f t="shared" si="747"/>
        <v>0.82059395274956271</v>
      </c>
      <c r="GF253" s="80">
        <f t="shared" si="748"/>
        <v>8.7754215406577352E-2</v>
      </c>
      <c r="GG253" s="80">
        <f t="shared" si="749"/>
        <v>0.23969498938909747</v>
      </c>
      <c r="GH253" s="80">
        <f t="shared" si="750"/>
        <v>0.86972344419512737</v>
      </c>
      <c r="GI253" s="80">
        <f t="shared" si="751"/>
        <v>0.44204882168313786</v>
      </c>
      <c r="GJ253" s="80">
        <f t="shared" si="752"/>
        <v>-3.1761141239206148E-2</v>
      </c>
      <c r="GK253" s="80">
        <f t="shared" si="753"/>
        <v>4.8284511031562921E-2</v>
      </c>
      <c r="GL253" s="80">
        <f t="shared" si="754"/>
        <v>4.8284511031562921E-2</v>
      </c>
      <c r="GM253" s="80">
        <f t="shared" si="755"/>
        <v>0.19141047835753455</v>
      </c>
      <c r="GN253" s="80">
        <f t="shared" si="756"/>
        <v>8.4221976985373509E-2</v>
      </c>
      <c r="GO253" s="80">
        <f t="shared" si="757"/>
        <v>0.58443120178166907</v>
      </c>
      <c r="GP253" s="80">
        <f t="shared" si="758"/>
        <v>0.8249459448990919</v>
      </c>
      <c r="GQ253" s="80">
        <f t="shared" si="759"/>
        <v>3.9007835569018379E-2</v>
      </c>
      <c r="GR253" s="80">
        <f t="shared" si="760"/>
        <v>437.80495891495855</v>
      </c>
      <c r="GS253" s="80">
        <f t="shared" si="761"/>
        <v>11.642311931744388</v>
      </c>
      <c r="GT253" s="80">
        <f t="shared" si="762"/>
        <v>2.1223834119981033</v>
      </c>
      <c r="GU253" s="80">
        <f t="shared" si="763"/>
        <v>8.7283017818422001E-6</v>
      </c>
      <c r="GV253" s="80">
        <f t="shared" si="764"/>
        <v>1806.6810444092082</v>
      </c>
      <c r="GW253" s="80">
        <f t="shared" si="765"/>
        <v>-7.6188271700424444E-3</v>
      </c>
      <c r="GX253" s="184">
        <f t="shared" ca="1" si="766"/>
        <v>19.439520114269513</v>
      </c>
      <c r="GY253" s="81" t="e">
        <f>#REF!</f>
        <v>#REF!</v>
      </c>
      <c r="GZ253" s="81" t="e">
        <f>#REF!</f>
        <v>#REF!</v>
      </c>
      <c r="HA253" s="81">
        <f t="shared" si="767"/>
        <v>5.4178355513911614</v>
      </c>
      <c r="HB253" s="81">
        <f t="shared" si="768"/>
        <v>3.9788742711806009</v>
      </c>
      <c r="HC253" s="81" t="e">
        <f t="shared" si="769"/>
        <v>#REF!</v>
      </c>
      <c r="HD253" s="80">
        <f t="shared" si="770"/>
        <v>437.80495891495855</v>
      </c>
      <c r="HE253" s="80">
        <f t="shared" si="771"/>
        <v>11.642311931744388</v>
      </c>
      <c r="HF253" s="81">
        <f t="shared" si="772"/>
        <v>5.2369404839680556</v>
      </c>
      <c r="HG253" s="81"/>
      <c r="HH253" s="82">
        <f t="shared" si="773"/>
        <v>0.24323472090405068</v>
      </c>
      <c r="HI253" s="82">
        <f t="shared" si="774"/>
        <v>0.66865317876704256</v>
      </c>
      <c r="HJ253" s="82">
        <f t="shared" si="775"/>
        <v>0</v>
      </c>
      <c r="HK253" s="82">
        <f t="shared" si="776"/>
        <v>3.9007835569018379E-2</v>
      </c>
      <c r="HL253" s="82">
        <f t="shared" si="777"/>
        <v>0</v>
      </c>
      <c r="HM253" s="82">
        <f t="shared" si="778"/>
        <v>3.9007835569018379E-2</v>
      </c>
      <c r="HN253" s="82">
        <f t="shared" si="779"/>
        <v>0</v>
      </c>
      <c r="HO253" s="82">
        <f t="shared" si="780"/>
        <v>0.10791630171303496</v>
      </c>
      <c r="HP253" s="82">
        <f t="shared" si="781"/>
        <v>0.17288012164980293</v>
      </c>
      <c r="HQ253" s="82">
        <f t="shared" si="782"/>
        <v>0.26673752441696225</v>
      </c>
      <c r="HR253" s="82">
        <f t="shared" si="783"/>
        <v>0.4781353997988651</v>
      </c>
      <c r="HS253" s="82">
        <f t="shared" si="784"/>
        <v>0.17393042345042381</v>
      </c>
      <c r="HT253" s="82">
        <f t="shared" si="785"/>
        <v>9.975758772766688E-2</v>
      </c>
      <c r="HU253" s="82">
        <f t="shared" si="786"/>
        <v>3.6288631804222843E-2</v>
      </c>
      <c r="HV253" s="82">
        <f t="shared" si="787"/>
        <v>3.9007835569018379E-2</v>
      </c>
      <c r="HW253" s="82"/>
      <c r="HX253" s="186">
        <f t="shared" si="788"/>
        <v>-8.798889664132619E-7</v>
      </c>
      <c r="HY253" s="186">
        <f t="shared" si="789"/>
        <v>1.5860556443074201E-12</v>
      </c>
      <c r="HZ253" s="186">
        <f t="shared" si="790"/>
        <v>2.6978634336975554E-5</v>
      </c>
      <c r="IA253" s="186">
        <f t="shared" si="791"/>
        <v>7.4602312093164554E-9</v>
      </c>
      <c r="IB253" s="82">
        <f t="shared" si="792"/>
        <v>2.1223834119981033</v>
      </c>
      <c r="IC253" s="82" t="e">
        <f t="shared" ca="1" si="793"/>
        <v>#REF!</v>
      </c>
      <c r="ID253" s="82" t="e">
        <f ca="1">ID$8+ID$9*IE253+ID$10*#REF!+ID$11*EW253/(EW253+EU253)</f>
        <v>#REF!</v>
      </c>
      <c r="IE253" s="82" t="e">
        <f t="shared" ca="1" si="794"/>
        <v>#REF!</v>
      </c>
      <c r="IF253" s="82" t="e">
        <f ca="1">IF$8+IF$9*IE253+IF$10*#REF!+IF$11*(EW253/(EW253+EU253))</f>
        <v>#REF!</v>
      </c>
      <c r="IG253" s="82" t="e">
        <f t="shared" ca="1" si="795"/>
        <v>#REF!</v>
      </c>
      <c r="IH253" s="184">
        <f t="shared" si="796"/>
        <v>0.10747320384285088</v>
      </c>
      <c r="II253" s="187">
        <f t="shared" si="797"/>
        <v>-25</v>
      </c>
      <c r="IJ253" s="187"/>
      <c r="IK253" s="82">
        <f t="shared" si="798"/>
        <v>2.0653858912970033</v>
      </c>
      <c r="IL253" s="187">
        <f t="shared" si="799"/>
        <v>1806.6810444092082</v>
      </c>
      <c r="IM253" s="186">
        <f t="shared" si="800"/>
        <v>1.3037264290877067E-5</v>
      </c>
    </row>
    <row r="254" spans="1:247" ht="14" x14ac:dyDescent="0.2">
      <c r="A254" s="191">
        <v>2006</v>
      </c>
      <c r="F254" s="200">
        <v>47.906677211456923</v>
      </c>
      <c r="G254" s="200">
        <v>1.8194982433377447</v>
      </c>
      <c r="H254" s="200">
        <v>18.052675308200193</v>
      </c>
      <c r="I254" s="200">
        <v>9.556302548985764</v>
      </c>
      <c r="J254" s="200">
        <v>0.19313109845484441</v>
      </c>
      <c r="K254" s="200">
        <v>5.4889891139797884</v>
      </c>
      <c r="L254" s="200">
        <v>10.876330281404396</v>
      </c>
      <c r="M254" s="200">
        <v>3.5271837454647899</v>
      </c>
      <c r="N254" s="200">
        <v>1.8906518059263715</v>
      </c>
      <c r="O254" s="201">
        <v>0.28000000000000003</v>
      </c>
      <c r="P254" s="202">
        <v>0.44725096484279758</v>
      </c>
      <c r="Q254" s="194">
        <v>1.5</v>
      </c>
      <c r="R254" s="176">
        <f t="shared" ca="1" si="606"/>
        <v>10.912426685396911</v>
      </c>
      <c r="T254" s="4">
        <v>50.030276283801811</v>
      </c>
      <c r="U254" s="4">
        <v>1.5538315968413452</v>
      </c>
      <c r="V254" s="4">
        <v>6.2800693705671042</v>
      </c>
      <c r="W254" s="4">
        <v>7.9103412122810699</v>
      </c>
      <c r="X254" s="4">
        <v>0.1575</v>
      </c>
      <c r="Y254" s="4">
        <v>11.624609686481859</v>
      </c>
      <c r="Z254" s="4">
        <v>21.945586258918059</v>
      </c>
      <c r="AA254" s="4">
        <v>0.38485646728031714</v>
      </c>
      <c r="AB254" s="4">
        <v>0.13768869730683111</v>
      </c>
      <c r="AC254" s="4">
        <v>0</v>
      </c>
      <c r="AE254" s="177">
        <f t="shared" ca="1" si="607"/>
        <v>1400.9247904169365</v>
      </c>
      <c r="AF254" s="178">
        <f t="shared" ca="1" si="608"/>
        <v>1127.7747904169364</v>
      </c>
      <c r="AG254" s="178">
        <f t="shared" ca="1" si="609"/>
        <v>6.5859220444225333</v>
      </c>
      <c r="AH254" s="175"/>
      <c r="AI254" s="179">
        <f t="shared" ca="1" si="610"/>
        <v>1454.983144155394</v>
      </c>
      <c r="AJ254" s="179">
        <f t="shared" ca="1" si="611"/>
        <v>6.6637073677119352</v>
      </c>
      <c r="AK254" s="179"/>
      <c r="AL254" s="179">
        <f t="shared" si="612"/>
        <v>1426.8684425595152</v>
      </c>
      <c r="AM254" s="179">
        <f t="shared" si="613"/>
        <v>5.5006834465441292</v>
      </c>
      <c r="AN254" s="180"/>
      <c r="AO254" s="179">
        <f t="shared" ca="1" si="614"/>
        <v>1387.6238107209579</v>
      </c>
      <c r="AP254" s="179">
        <f t="shared" ca="1" si="615"/>
        <v>1114.4738107209578</v>
      </c>
      <c r="AQ254" s="179">
        <f t="shared" ca="1" si="616"/>
        <v>4.0517662994392287</v>
      </c>
      <c r="AR254" s="179"/>
      <c r="AS254" s="179">
        <f t="shared" ca="1" si="617"/>
        <v>1433.2029884993133</v>
      </c>
      <c r="AT254" s="179">
        <f t="shared" ca="1" si="618"/>
        <v>1160.0529884993134</v>
      </c>
      <c r="AU254" s="181">
        <f t="shared" ca="1" si="619"/>
        <v>5.8191550223883146</v>
      </c>
      <c r="AV254" s="80"/>
      <c r="AW254" s="181">
        <f t="shared" si="620"/>
        <v>1439.5851239738329</v>
      </c>
      <c r="AX254" s="181">
        <f t="shared" si="621"/>
        <v>1166.435123973833</v>
      </c>
      <c r="AY254" s="181">
        <f t="shared" ca="1" si="622"/>
        <v>1454.983144155394</v>
      </c>
      <c r="AZ254" s="181">
        <f t="shared" ca="1" si="623"/>
        <v>1181.8331441553942</v>
      </c>
      <c r="BA254" s="181">
        <f t="shared" ca="1" si="624"/>
        <v>6.6637073677119352</v>
      </c>
      <c r="BB254" s="181"/>
      <c r="BC254" s="181">
        <f t="shared" si="625"/>
        <v>1426.8684425595152</v>
      </c>
      <c r="BD254" s="181">
        <f t="shared" si="626"/>
        <v>5.5006834465441292</v>
      </c>
      <c r="BE254" s="181">
        <f t="shared" si="627"/>
        <v>1153.7184425595151</v>
      </c>
      <c r="BF254" s="181"/>
      <c r="BG254" s="181">
        <f t="shared" ca="1" si="628"/>
        <v>6.1484374750422592</v>
      </c>
      <c r="BH254" s="181">
        <f t="shared" ca="1" si="629"/>
        <v>9.4096376238367707</v>
      </c>
      <c r="BI254" s="181">
        <f t="shared" ca="1" si="630"/>
        <v>1126.8797338546656</v>
      </c>
      <c r="BJ254" s="181">
        <f t="shared" ca="1" si="631"/>
        <v>1167.5960157022305</v>
      </c>
      <c r="BK254" s="181">
        <f t="shared" ca="1" si="632"/>
        <v>1167.5960157022305</v>
      </c>
      <c r="BL254" s="181"/>
      <c r="BM254" s="181">
        <f t="shared" si="633"/>
        <v>1175.2249730540416</v>
      </c>
      <c r="BN254" s="180"/>
      <c r="BO254" s="182">
        <f t="shared" ca="1" si="634"/>
        <v>0.82273241542774811</v>
      </c>
      <c r="BP254" s="182">
        <f t="shared" ca="1" si="635"/>
        <v>0.72850127164521494</v>
      </c>
      <c r="BQ254" s="182">
        <f t="shared" ca="1" si="636"/>
        <v>9.8558828586399513E-2</v>
      </c>
      <c r="BR254" s="182">
        <f t="shared" ca="1" si="637"/>
        <v>1.6950287834343155E-2</v>
      </c>
      <c r="BS254" s="182">
        <f t="shared" ca="1" si="638"/>
        <v>1.6491893985779254E-2</v>
      </c>
      <c r="BT254" s="182">
        <f t="shared" ca="1" si="639"/>
        <v>6.4894493927035252E-2</v>
      </c>
      <c r="BU254" s="182">
        <f t="shared" si="640"/>
        <v>7.1782706974468161E-2</v>
      </c>
      <c r="BV254" s="181">
        <f t="shared" ca="1" si="641"/>
        <v>0.99717948295324033</v>
      </c>
      <c r="BW254" s="180"/>
      <c r="BX254" s="182">
        <f t="shared" si="642"/>
        <v>0.74969680162306995</v>
      </c>
      <c r="BY254" s="182">
        <f t="shared" si="643"/>
        <v>6.9801155144704141E-2</v>
      </c>
      <c r="BZ254" s="182">
        <f t="shared" si="644"/>
        <v>0.10527308049319817</v>
      </c>
      <c r="CA254" s="182">
        <f t="shared" si="645"/>
        <v>2.7712867434123104E-2</v>
      </c>
      <c r="CB254" s="182">
        <f t="shared" si="646"/>
        <v>1.8314837939128414E-2</v>
      </c>
      <c r="CC254" s="182">
        <f t="shared" si="647"/>
        <v>0</v>
      </c>
      <c r="CD254" s="182">
        <f t="shared" si="648"/>
        <v>0.97079874263422372</v>
      </c>
      <c r="CE254" s="182">
        <f t="shared" si="649"/>
        <v>0.39085827952812185</v>
      </c>
      <c r="CF254" s="180"/>
      <c r="CG254" s="181">
        <f t="shared" ca="1" si="650"/>
        <v>7.4320924725038822</v>
      </c>
      <c r="CH254" s="181">
        <f t="shared" ca="1" si="651"/>
        <v>6.0237448392614841</v>
      </c>
      <c r="CI254" s="181">
        <f t="shared" ca="1" si="652"/>
        <v>6.5808249886702317</v>
      </c>
      <c r="CJ254" s="181">
        <f t="shared" ca="1" si="653"/>
        <v>1155.4971482826973</v>
      </c>
      <c r="CK254" s="183">
        <f t="shared" ca="1" si="654"/>
        <v>0.27569585765858318</v>
      </c>
      <c r="CL254" s="79"/>
      <c r="CM254" s="181">
        <f t="shared" si="655"/>
        <v>2.8122941315872052</v>
      </c>
      <c r="CN254" s="181">
        <f t="shared" si="656"/>
        <v>2.677658396701506</v>
      </c>
      <c r="CO254" s="181">
        <f t="shared" ca="1" si="657"/>
        <v>834.82469844162995</v>
      </c>
      <c r="CP254" s="184"/>
      <c r="CQ254" s="80">
        <f t="shared" si="658"/>
        <v>0.79732437943783863</v>
      </c>
      <c r="CR254" s="80">
        <f t="shared" si="659"/>
        <v>2.2778237070884198E-2</v>
      </c>
      <c r="CS254" s="80">
        <f t="shared" si="660"/>
        <v>0.35410942042938365</v>
      </c>
      <c r="CT254" s="80">
        <f t="shared" si="661"/>
        <v>0.13301017934072917</v>
      </c>
      <c r="CU254" s="80">
        <f t="shared" si="662"/>
        <v>2.7225529297599214E-3</v>
      </c>
      <c r="CV254" s="80">
        <f t="shared" si="663"/>
        <v>0.13618833462301358</v>
      </c>
      <c r="CW254" s="80">
        <f t="shared" si="664"/>
        <v>0.19395211406742105</v>
      </c>
      <c r="CX254" s="80">
        <f t="shared" si="665"/>
        <v>0.11381885594822722</v>
      </c>
      <c r="CY254" s="80">
        <f t="shared" si="666"/>
        <v>4.0142931885141016E-2</v>
      </c>
      <c r="CZ254" s="80">
        <f t="shared" si="667"/>
        <v>3.6842541556413172E-3</v>
      </c>
      <c r="DA254" s="80">
        <f t="shared" si="668"/>
        <v>6.3021053684775294E-3</v>
      </c>
      <c r="DB254" s="80">
        <f t="shared" si="669"/>
        <v>1.804033365256517</v>
      </c>
      <c r="DC254" s="80"/>
      <c r="DD254" s="80">
        <f t="shared" si="670"/>
        <v>0.4419676458281393</v>
      </c>
      <c r="DE254" s="80">
        <f t="shared" si="671"/>
        <v>1.2626283698275913E-2</v>
      </c>
      <c r="DF254" s="80">
        <f t="shared" si="672"/>
        <v>0.19628762263996849</v>
      </c>
      <c r="DG254" s="80">
        <f t="shared" si="673"/>
        <v>7.3729334447102279E-2</v>
      </c>
      <c r="DH254" s="80">
        <f t="shared" si="674"/>
        <v>1.5091477697657767E-3</v>
      </c>
      <c r="DI254" s="80">
        <f t="shared" si="675"/>
        <v>7.5491028739176805E-2</v>
      </c>
      <c r="DJ254" s="80">
        <f t="shared" si="676"/>
        <v>0.10751026993330738</v>
      </c>
      <c r="DK254" s="80">
        <f t="shared" si="677"/>
        <v>6.3091325327036402E-2</v>
      </c>
      <c r="DL254" s="80">
        <f t="shared" si="678"/>
        <v>2.2251767987358183E-2</v>
      </c>
      <c r="DM254" s="80">
        <f t="shared" si="679"/>
        <v>2.0422317162174272E-3</v>
      </c>
      <c r="DN254" s="80">
        <f t="shared" si="680"/>
        <v>3.4933419136521501E-3</v>
      </c>
      <c r="DO254" s="80">
        <f t="shared" si="681"/>
        <v>1</v>
      </c>
      <c r="DP254" s="80">
        <f t="shared" si="682"/>
        <v>50.590299559141044</v>
      </c>
      <c r="DQ254" s="80">
        <f t="shared" si="683"/>
        <v>0.83266803946791113</v>
      </c>
      <c r="DR254" s="80">
        <f t="shared" si="684"/>
        <v>1.9452365293937131E-2</v>
      </c>
      <c r="DS254" s="80">
        <f t="shared" si="685"/>
        <v>6.1592857764901331E-2</v>
      </c>
      <c r="DT254" s="80">
        <f t="shared" si="686"/>
        <v>0.11010073173159782</v>
      </c>
      <c r="DU254" s="80">
        <f t="shared" si="687"/>
        <v>2.2202643171806168E-3</v>
      </c>
      <c r="DV254" s="80">
        <f t="shared" si="688"/>
        <v>0.28842036319810888</v>
      </c>
      <c r="DW254" s="80">
        <f t="shared" si="689"/>
        <v>0.39134457480050894</v>
      </c>
      <c r="DX254" s="80">
        <f t="shared" si="690"/>
        <v>6.2094756002497161E-3</v>
      </c>
      <c r="DY254" s="80">
        <f t="shared" si="691"/>
        <v>1.4617255223876929E-3</v>
      </c>
      <c r="DZ254" s="80">
        <f t="shared" si="692"/>
        <v>0</v>
      </c>
      <c r="EA254" s="80">
        <f t="shared" si="693"/>
        <v>1.7134703976967831</v>
      </c>
      <c r="EB254" s="80"/>
      <c r="EC254" s="80">
        <f t="shared" si="694"/>
        <v>1.6653360789358223</v>
      </c>
      <c r="ED254" s="80">
        <f t="shared" si="695"/>
        <v>3.8904730587874262E-2</v>
      </c>
      <c r="EE254" s="80">
        <f t="shared" si="696"/>
        <v>0.18477857329470398</v>
      </c>
      <c r="EF254" s="80">
        <f t="shared" si="697"/>
        <v>0.11010073173159782</v>
      </c>
      <c r="EG254" s="80">
        <f t="shared" si="698"/>
        <v>2.2202643171806168E-3</v>
      </c>
      <c r="EH254" s="80">
        <f t="shared" si="699"/>
        <v>0.28842036319810888</v>
      </c>
      <c r="EI254" s="80">
        <f t="shared" si="700"/>
        <v>0.39134457480050894</v>
      </c>
      <c r="EJ254" s="80">
        <f t="shared" si="701"/>
        <v>6.2094756002497161E-3</v>
      </c>
      <c r="EK254" s="80">
        <f t="shared" si="702"/>
        <v>1.4617255223876929E-3</v>
      </c>
      <c r="EL254" s="80">
        <f t="shared" si="703"/>
        <v>0</v>
      </c>
      <c r="EM254" s="80">
        <f t="shared" si="704"/>
        <v>2.6887765179884342</v>
      </c>
      <c r="EN254" s="80">
        <f t="shared" si="705"/>
        <v>2.231498214841896</v>
      </c>
      <c r="EO254" s="80"/>
      <c r="EP254" s="80">
        <f t="shared" si="706"/>
        <v>1.858097243628545</v>
      </c>
      <c r="EQ254" s="80">
        <f t="shared" si="707"/>
        <v>4.3407918427873164E-2</v>
      </c>
      <c r="ER254" s="80">
        <f t="shared" si="708"/>
        <v>0.141902756371455</v>
      </c>
      <c r="ES254" s="80">
        <f t="shared" si="709"/>
        <v>0.13298594792732127</v>
      </c>
      <c r="ET254" s="80">
        <f t="shared" si="710"/>
        <v>0.27488870429877627</v>
      </c>
      <c r="EU254" s="80">
        <f t="shared" si="711"/>
        <v>0.24568958631184704</v>
      </c>
      <c r="EV254" s="80">
        <f t="shared" si="712"/>
        <v>4.9545158602657081E-3</v>
      </c>
      <c r="EW254" s="80">
        <f t="shared" si="713"/>
        <v>0.64360952560063123</v>
      </c>
      <c r="EX254" s="80">
        <f t="shared" si="714"/>
        <v>0.87328472005539659</v>
      </c>
      <c r="EY254" s="80">
        <f t="shared" si="715"/>
        <v>2.7712867434123104E-2</v>
      </c>
      <c r="EZ254" s="80">
        <f t="shared" si="716"/>
        <v>6.5236757875939489E-3</v>
      </c>
      <c r="FA254" s="80">
        <f t="shared" si="717"/>
        <v>0</v>
      </c>
      <c r="FB254" s="80">
        <f t="shared" si="718"/>
        <v>3.9781687574050517</v>
      </c>
      <c r="FC254" s="80">
        <f t="shared" si="719"/>
        <v>0</v>
      </c>
      <c r="FD254" s="80">
        <f t="shared" si="720"/>
        <v>-6.585314176321333E-2</v>
      </c>
      <c r="FE254" s="80">
        <f t="shared" si="721"/>
        <v>2.7712867434123104E-2</v>
      </c>
      <c r="FF254" s="80">
        <f t="shared" si="722"/>
        <v>0.10527308049319817</v>
      </c>
      <c r="FG254" s="80">
        <f t="shared" si="723"/>
        <v>1.8314837939128414E-2</v>
      </c>
      <c r="FH254" s="80">
        <f t="shared" si="724"/>
        <v>0</v>
      </c>
      <c r="FI254" s="184">
        <f t="shared" si="725"/>
        <v>0.74969680162306995</v>
      </c>
      <c r="FJ254" s="80">
        <f t="shared" si="726"/>
        <v>6.9801155144704141E-2</v>
      </c>
      <c r="FK254" s="80">
        <f t="shared" si="727"/>
        <v>0.97079874263422372</v>
      </c>
      <c r="FL254" s="80">
        <f t="shared" si="728"/>
        <v>0.74969680162307006</v>
      </c>
      <c r="FM254" s="80">
        <f t="shared" si="729"/>
        <v>2.4385249796604582</v>
      </c>
      <c r="FN254" s="80">
        <f t="shared" si="730"/>
        <v>-3.0389258195410651</v>
      </c>
      <c r="FO254" s="80">
        <f t="shared" si="731"/>
        <v>-3.0389258195410656</v>
      </c>
      <c r="FP254" s="80">
        <f t="shared" si="732"/>
        <v>0.50590299559141039</v>
      </c>
      <c r="FQ254" s="185">
        <f t="shared" ca="1" si="733"/>
        <v>1454.983144155394</v>
      </c>
      <c r="FR254" s="185">
        <f t="shared" ca="1" si="734"/>
        <v>6.6637073677119352</v>
      </c>
      <c r="FS254" s="80">
        <f t="shared" ca="1" si="735"/>
        <v>0.1454983144155394</v>
      </c>
      <c r="FT254" s="184">
        <f t="shared" ca="1" si="736"/>
        <v>-0.66306445215542176</v>
      </c>
      <c r="FU254" s="184">
        <f t="shared" ca="1" si="737"/>
        <v>5.6608301864665016</v>
      </c>
      <c r="FV254" s="80">
        <f t="shared" si="738"/>
        <v>177.18890979809535</v>
      </c>
      <c r="FW254" s="80">
        <f t="shared" si="739"/>
        <v>7.8184980532963966E-2</v>
      </c>
      <c r="FX254" s="184">
        <f t="shared" si="740"/>
        <v>72.372671576891562</v>
      </c>
      <c r="FY254" s="184">
        <f t="shared" si="741"/>
        <v>318.66213085699894</v>
      </c>
      <c r="FZ254" s="184">
        <f t="shared" si="742"/>
        <v>1.6611494615586205E-3</v>
      </c>
      <c r="GA254" s="184">
        <f t="shared" si="743"/>
        <v>0.39085827952812185</v>
      </c>
      <c r="GB254" s="80">
        <f t="shared" si="744"/>
        <v>0.90595210334978549</v>
      </c>
      <c r="GC254" s="80">
        <f t="shared" si="745"/>
        <v>0.17639386635519444</v>
      </c>
      <c r="GD254" s="80">
        <f t="shared" si="746"/>
        <v>0.1316381903530964</v>
      </c>
      <c r="GE254" s="80">
        <f t="shared" si="747"/>
        <v>0.8236061336448055</v>
      </c>
      <c r="GF254" s="80">
        <f t="shared" si="748"/>
        <v>6.569297826767273E-2</v>
      </c>
      <c r="GG254" s="80">
        <f t="shared" si="749"/>
        <v>0.24568958631184704</v>
      </c>
      <c r="GH254" s="80">
        <f t="shared" si="750"/>
        <v>0.86836180964690357</v>
      </c>
      <c r="GI254" s="80">
        <f t="shared" si="751"/>
        <v>0.41208078128459424</v>
      </c>
      <c r="GJ254" s="80">
        <f t="shared" si="752"/>
        <v>-2.310658882149055E-2</v>
      </c>
      <c r="GK254" s="80">
        <f t="shared" si="753"/>
        <v>3.8203274428535182E-2</v>
      </c>
      <c r="GL254" s="80">
        <f t="shared" si="754"/>
        <v>3.8203274428535182E-2</v>
      </c>
      <c r="GM254" s="80">
        <f t="shared" si="755"/>
        <v>0.20748631188331185</v>
      </c>
      <c r="GN254" s="80">
        <f t="shared" si="756"/>
        <v>5.5844622221679331E-2</v>
      </c>
      <c r="GO254" s="80">
        <f t="shared" si="757"/>
        <v>0.58776490337895193</v>
      </c>
      <c r="GP254" s="80">
        <f t="shared" si="758"/>
        <v>0.87328472005539659</v>
      </c>
      <c r="GQ254" s="80">
        <f t="shared" si="759"/>
        <v>2.7712867434123104E-2</v>
      </c>
      <c r="GR254" s="80">
        <f t="shared" si="760"/>
        <v>439.02674828745302</v>
      </c>
      <c r="GS254" s="80">
        <f t="shared" si="761"/>
        <v>11.673243182279121</v>
      </c>
      <c r="GT254" s="80">
        <f t="shared" si="762"/>
        <v>2.1630919480179838</v>
      </c>
      <c r="GU254" s="80">
        <f t="shared" si="763"/>
        <v>8.8957156362239578E-6</v>
      </c>
      <c r="GV254" s="80">
        <f t="shared" si="764"/>
        <v>1836.7084197303329</v>
      </c>
      <c r="GW254" s="80">
        <f t="shared" si="765"/>
        <v>-7.7855417189575185E-3</v>
      </c>
      <c r="GX254" s="184">
        <f t="shared" ca="1" si="766"/>
        <v>19.555449988670219</v>
      </c>
      <c r="GY254" s="81" t="e">
        <f>#REF!</f>
        <v>#REF!</v>
      </c>
      <c r="GZ254" s="81" t="e">
        <f>#REF!</f>
        <v>#REF!</v>
      </c>
      <c r="HA254" s="81">
        <f t="shared" si="767"/>
        <v>5.4178355513911614</v>
      </c>
      <c r="HB254" s="81">
        <f t="shared" si="768"/>
        <v>3.9788742711806009</v>
      </c>
      <c r="HC254" s="81" t="e">
        <f t="shared" si="769"/>
        <v>#REF!</v>
      </c>
      <c r="HD254" s="80">
        <f t="shared" si="770"/>
        <v>439.02674828745302</v>
      </c>
      <c r="HE254" s="80">
        <f t="shared" si="771"/>
        <v>11.673243182279121</v>
      </c>
      <c r="HF254" s="81">
        <f t="shared" si="772"/>
        <v>3.1236335355678762</v>
      </c>
      <c r="HG254" s="81"/>
      <c r="HH254" s="82">
        <f t="shared" si="773"/>
        <v>0.25064410217211275</v>
      </c>
      <c r="HI254" s="82">
        <f t="shared" si="774"/>
        <v>0.64360952560063123</v>
      </c>
      <c r="HJ254" s="82">
        <f t="shared" si="775"/>
        <v>0</v>
      </c>
      <c r="HK254" s="82">
        <f t="shared" si="776"/>
        <v>2.7712867434123104E-2</v>
      </c>
      <c r="HL254" s="82">
        <f t="shared" si="777"/>
        <v>0</v>
      </c>
      <c r="HM254" s="82">
        <f t="shared" si="778"/>
        <v>2.7712867434123104E-2</v>
      </c>
      <c r="HN254" s="82">
        <f t="shared" si="779"/>
        <v>0</v>
      </c>
      <c r="HO254" s="82">
        <f t="shared" si="780"/>
        <v>0.10527308049319817</v>
      </c>
      <c r="HP254" s="82">
        <f t="shared" si="781"/>
        <v>0.19208891734894451</v>
      </c>
      <c r="HQ254" s="82">
        <f t="shared" si="782"/>
        <v>0.28028301411130396</v>
      </c>
      <c r="HR254" s="82">
        <f t="shared" si="783"/>
        <v>0.49026818992391852</v>
      </c>
      <c r="HS254" s="82">
        <f t="shared" si="784"/>
        <v>0.19092761278253353</v>
      </c>
      <c r="HT254" s="82">
        <f t="shared" si="785"/>
        <v>7.1253717927752203E-2</v>
      </c>
      <c r="HU254" s="82">
        <f t="shared" si="786"/>
        <v>2.7748694582728082E-2</v>
      </c>
      <c r="HV254" s="82">
        <f t="shared" si="787"/>
        <v>2.7712867434123104E-2</v>
      </c>
      <c r="HW254" s="82"/>
      <c r="HX254" s="186">
        <f t="shared" si="788"/>
        <v>-8.8556580420850011E-7</v>
      </c>
      <c r="HY254" s="186">
        <f t="shared" si="789"/>
        <v>1.6347611505964514E-12</v>
      </c>
      <c r="HZ254" s="186">
        <f t="shared" si="790"/>
        <v>2.7071471774578481E-5</v>
      </c>
      <c r="IA254" s="186">
        <f t="shared" si="791"/>
        <v>7.4985611568566636E-9</v>
      </c>
      <c r="IB254" s="82">
        <f t="shared" si="792"/>
        <v>2.1630919480179838</v>
      </c>
      <c r="IC254" s="82" t="e">
        <f t="shared" ca="1" si="793"/>
        <v>#REF!</v>
      </c>
      <c r="ID254" s="82" t="e">
        <f ca="1">ID$8+ID$9*IE254+ID$10*#REF!+ID$11*EW254/(EW254+EU254)</f>
        <v>#REF!</v>
      </c>
      <c r="IE254" s="82" t="e">
        <f t="shared" ca="1" si="794"/>
        <v>#REF!</v>
      </c>
      <c r="IF254" s="82" t="e">
        <f ca="1">IF$8+IF$9*IE254+IF$10*#REF!+IF$11*(EW254/(EW254+EU254))</f>
        <v>#REF!</v>
      </c>
      <c r="IG254" s="82" t="e">
        <f t="shared" ca="1" si="795"/>
        <v>#REF!</v>
      </c>
      <c r="IH254" s="184">
        <f t="shared" si="796"/>
        <v>7.8184980532963966E-2</v>
      </c>
      <c r="II254" s="187">
        <f t="shared" si="797"/>
        <v>-25</v>
      </c>
      <c r="IJ254" s="187"/>
      <c r="IK254" s="82">
        <f t="shared" si="798"/>
        <v>2.0671183506394533</v>
      </c>
      <c r="IL254" s="187">
        <f t="shared" si="799"/>
        <v>1836.7084197303329</v>
      </c>
      <c r="IM254" s="186">
        <f t="shared" si="800"/>
        <v>1.2814045818368056E-5</v>
      </c>
    </row>
    <row r="255" spans="1:247" ht="14" x14ac:dyDescent="0.2">
      <c r="A255" s="191">
        <v>2006</v>
      </c>
      <c r="F255" s="200">
        <v>47.906677211456923</v>
      </c>
      <c r="G255" s="200">
        <v>1.8194982433377447</v>
      </c>
      <c r="H255" s="200">
        <v>18.052675308200193</v>
      </c>
      <c r="I255" s="200">
        <v>9.556302548985764</v>
      </c>
      <c r="J255" s="200">
        <v>0.19313109845484441</v>
      </c>
      <c r="K255" s="200">
        <v>5.4889891139797884</v>
      </c>
      <c r="L255" s="200">
        <v>10.876330281404396</v>
      </c>
      <c r="M255" s="200">
        <v>3.5271837454647899</v>
      </c>
      <c r="N255" s="200">
        <v>1.8906518059263715</v>
      </c>
      <c r="O255" s="201">
        <v>0.28000000000000003</v>
      </c>
      <c r="P255" s="202">
        <v>0.44725096484279758</v>
      </c>
      <c r="Q255" s="194">
        <v>1.5</v>
      </c>
      <c r="R255" s="176">
        <f t="shared" ca="1" si="606"/>
        <v>11.98383281500667</v>
      </c>
      <c r="T255" s="4">
        <v>51.942102577121155</v>
      </c>
      <c r="U255" s="4">
        <v>1.1461364735455779</v>
      </c>
      <c r="V255" s="4">
        <v>4.3549390840846049</v>
      </c>
      <c r="W255" s="4">
        <v>7.9486787316233301</v>
      </c>
      <c r="X255" s="4">
        <v>0.2429</v>
      </c>
      <c r="Y255" s="4">
        <v>12.008991385067452</v>
      </c>
      <c r="Z255" s="4">
        <v>21.693858642653087</v>
      </c>
      <c r="AA255" s="4">
        <v>0.45254982499182339</v>
      </c>
      <c r="AB255" s="4">
        <v>0.2469769374986141</v>
      </c>
      <c r="AC255" s="4">
        <v>0</v>
      </c>
      <c r="AE255" s="177">
        <f t="shared" ca="1" si="607"/>
        <v>1406.1282185020568</v>
      </c>
      <c r="AF255" s="178">
        <f t="shared" ca="1" si="608"/>
        <v>1132.9782185020567</v>
      </c>
      <c r="AG255" s="178">
        <f t="shared" ca="1" si="609"/>
        <v>7.3554441674859081</v>
      </c>
      <c r="AH255" s="175"/>
      <c r="AI255" s="179">
        <f t="shared" ca="1" si="610"/>
        <v>1464.3067377387677</v>
      </c>
      <c r="AJ255" s="179">
        <f t="shared" ca="1" si="611"/>
        <v>7.8773248752067433</v>
      </c>
      <c r="AK255" s="179"/>
      <c r="AL255" s="179">
        <f t="shared" si="612"/>
        <v>1429.877194753944</v>
      </c>
      <c r="AM255" s="179">
        <f t="shared" si="613"/>
        <v>6.3423770276720424</v>
      </c>
      <c r="AN255" s="180"/>
      <c r="AO255" s="179">
        <f t="shared" ca="1" si="614"/>
        <v>1394.306719298841</v>
      </c>
      <c r="AP255" s="179">
        <f t="shared" ca="1" si="615"/>
        <v>1121.1567192988409</v>
      </c>
      <c r="AQ255" s="179">
        <f t="shared" ca="1" si="616"/>
        <v>5.1222548125829936</v>
      </c>
      <c r="AR255" s="179"/>
      <c r="AS255" s="179">
        <f t="shared" ca="1" si="617"/>
        <v>1444.6980184728673</v>
      </c>
      <c r="AT255" s="179">
        <f t="shared" ca="1" si="618"/>
        <v>1171.5480184728672</v>
      </c>
      <c r="AU255" s="181">
        <f t="shared" ca="1" si="619"/>
        <v>7.10556228685489</v>
      </c>
      <c r="AV255" s="80"/>
      <c r="AW255" s="181">
        <f t="shared" si="620"/>
        <v>1446.1785024823821</v>
      </c>
      <c r="AX255" s="181">
        <f t="shared" si="621"/>
        <v>1173.028502482382</v>
      </c>
      <c r="AY255" s="181">
        <f t="shared" ca="1" si="622"/>
        <v>1464.3067377387677</v>
      </c>
      <c r="AZ255" s="181">
        <f t="shared" ca="1" si="623"/>
        <v>1191.1567377387678</v>
      </c>
      <c r="BA255" s="181">
        <f t="shared" ca="1" si="624"/>
        <v>7.8773248752067433</v>
      </c>
      <c r="BB255" s="181"/>
      <c r="BC255" s="181">
        <f t="shared" si="625"/>
        <v>1429.877194753944</v>
      </c>
      <c r="BD255" s="181">
        <f t="shared" si="626"/>
        <v>6.3423770276720424</v>
      </c>
      <c r="BE255" s="181">
        <f t="shared" si="627"/>
        <v>1156.7271947539439</v>
      </c>
      <c r="BF255" s="181"/>
      <c r="BG255" s="181">
        <f t="shared" ca="1" si="628"/>
        <v>7.1384765061581721</v>
      </c>
      <c r="BH255" s="181">
        <f t="shared" ca="1" si="629"/>
        <v>10.001792650702599</v>
      </c>
      <c r="BI255" s="181">
        <f t="shared" ca="1" si="630"/>
        <v>1134.2078148275482</v>
      </c>
      <c r="BJ255" s="181">
        <f t="shared" ca="1" si="631"/>
        <v>1178.4595897721529</v>
      </c>
      <c r="BK255" s="181">
        <f t="shared" ca="1" si="632"/>
        <v>1178.4595897721529</v>
      </c>
      <c r="BL255" s="181"/>
      <c r="BM255" s="181">
        <f t="shared" si="633"/>
        <v>1179.8126119924791</v>
      </c>
      <c r="BN255" s="180"/>
      <c r="BO255" s="182">
        <f t="shared" ca="1" si="634"/>
        <v>0.81278624422185641</v>
      </c>
      <c r="BP255" s="182">
        <f t="shared" ca="1" si="635"/>
        <v>0.70994924056172592</v>
      </c>
      <c r="BQ255" s="182">
        <f t="shared" ca="1" si="636"/>
        <v>8.2927719780243644E-2</v>
      </c>
      <c r="BR255" s="182">
        <f t="shared" ca="1" si="637"/>
        <v>1.4904434185140857E-2</v>
      </c>
      <c r="BS255" s="182">
        <f t="shared" ca="1" si="638"/>
        <v>1.6495108448589514E-2</v>
      </c>
      <c r="BT255" s="182">
        <f t="shared" ca="1" si="639"/>
        <v>6.8981172763157753E-2</v>
      </c>
      <c r="BU255" s="182">
        <f t="shared" si="640"/>
        <v>7.1782706974468161E-2</v>
      </c>
      <c r="BV255" s="181">
        <f t="shared" ca="1" si="641"/>
        <v>0.96504038271332582</v>
      </c>
      <c r="BW255" s="180"/>
      <c r="BX255" s="182">
        <f t="shared" si="642"/>
        <v>0.77877664620393872</v>
      </c>
      <c r="BY255" s="182">
        <f t="shared" si="643"/>
        <v>6.5511945616693545E-2</v>
      </c>
      <c r="BZ255" s="182">
        <f t="shared" si="644"/>
        <v>8.2624851191607535E-2</v>
      </c>
      <c r="CA255" s="182">
        <f t="shared" si="645"/>
        <v>3.2516906244473183E-2</v>
      </c>
      <c r="CB255" s="182">
        <f t="shared" si="646"/>
        <v>0</v>
      </c>
      <c r="CC255" s="182">
        <f t="shared" si="647"/>
        <v>0</v>
      </c>
      <c r="CD255" s="182">
        <f t="shared" si="648"/>
        <v>0.959430349256713</v>
      </c>
      <c r="CE255" s="182">
        <f t="shared" si="649"/>
        <v>0.38018142081236311</v>
      </c>
      <c r="CF255" s="180"/>
      <c r="CG255" s="181">
        <f t="shared" ca="1" si="650"/>
        <v>7.3204339052499563</v>
      </c>
      <c r="CH255" s="181">
        <f t="shared" ca="1" si="651"/>
        <v>5.5142936575777028</v>
      </c>
      <c r="CI255" s="181">
        <f t="shared" ca="1" si="652"/>
        <v>5.131682877501774</v>
      </c>
      <c r="CJ255" s="181">
        <f t="shared" ca="1" si="653"/>
        <v>1174.8575993209229</v>
      </c>
      <c r="CK255" s="183">
        <f t="shared" ca="1" si="654"/>
        <v>0.2777776335248125</v>
      </c>
      <c r="CL255" s="79"/>
      <c r="CM255" s="181">
        <f t="shared" si="655"/>
        <v>1.7465845135137188</v>
      </c>
      <c r="CN255" s="181">
        <f t="shared" si="656"/>
        <v>1.6166497234683126</v>
      </c>
      <c r="CO255" s="181">
        <f t="shared" ca="1" si="657"/>
        <v>855.64003447376911</v>
      </c>
      <c r="CP255" s="184"/>
      <c r="CQ255" s="80">
        <f t="shared" si="658"/>
        <v>0.79732437943783863</v>
      </c>
      <c r="CR255" s="80">
        <f t="shared" si="659"/>
        <v>2.2778237070884198E-2</v>
      </c>
      <c r="CS255" s="80">
        <f t="shared" si="660"/>
        <v>0.35410942042938365</v>
      </c>
      <c r="CT255" s="80">
        <f t="shared" si="661"/>
        <v>0.13301017934072917</v>
      </c>
      <c r="CU255" s="80">
        <f t="shared" si="662"/>
        <v>2.7225529297599214E-3</v>
      </c>
      <c r="CV255" s="80">
        <f t="shared" si="663"/>
        <v>0.13618833462301358</v>
      </c>
      <c r="CW255" s="80">
        <f t="shared" si="664"/>
        <v>0.19395211406742105</v>
      </c>
      <c r="CX255" s="80">
        <f t="shared" si="665"/>
        <v>0.11381885594822722</v>
      </c>
      <c r="CY255" s="80">
        <f t="shared" si="666"/>
        <v>4.0142931885141016E-2</v>
      </c>
      <c r="CZ255" s="80">
        <f t="shared" si="667"/>
        <v>3.6842541556413172E-3</v>
      </c>
      <c r="DA255" s="80">
        <f t="shared" si="668"/>
        <v>6.3021053684775294E-3</v>
      </c>
      <c r="DB255" s="80">
        <f t="shared" si="669"/>
        <v>1.804033365256517</v>
      </c>
      <c r="DC255" s="80"/>
      <c r="DD255" s="80">
        <f t="shared" si="670"/>
        <v>0.4419676458281393</v>
      </c>
      <c r="DE255" s="80">
        <f t="shared" si="671"/>
        <v>1.2626283698275913E-2</v>
      </c>
      <c r="DF255" s="80">
        <f t="shared" si="672"/>
        <v>0.19628762263996849</v>
      </c>
      <c r="DG255" s="80">
        <f t="shared" si="673"/>
        <v>7.3729334447102279E-2</v>
      </c>
      <c r="DH255" s="80">
        <f t="shared" si="674"/>
        <v>1.5091477697657767E-3</v>
      </c>
      <c r="DI255" s="80">
        <f t="shared" si="675"/>
        <v>7.5491028739176805E-2</v>
      </c>
      <c r="DJ255" s="80">
        <f t="shared" si="676"/>
        <v>0.10751026993330738</v>
      </c>
      <c r="DK255" s="80">
        <f t="shared" si="677"/>
        <v>6.3091325327036402E-2</v>
      </c>
      <c r="DL255" s="80">
        <f t="shared" si="678"/>
        <v>2.2251767987358183E-2</v>
      </c>
      <c r="DM255" s="80">
        <f t="shared" si="679"/>
        <v>2.0422317162174272E-3</v>
      </c>
      <c r="DN255" s="80">
        <f t="shared" si="680"/>
        <v>3.4933419136521501E-3</v>
      </c>
      <c r="DO255" s="80">
        <f t="shared" si="681"/>
        <v>1</v>
      </c>
      <c r="DP255" s="80">
        <f t="shared" si="682"/>
        <v>50.590299559141044</v>
      </c>
      <c r="DQ255" s="80">
        <f t="shared" si="683"/>
        <v>0.86448710523582961</v>
      </c>
      <c r="DR255" s="80">
        <f t="shared" si="684"/>
        <v>1.4348443811694441E-2</v>
      </c>
      <c r="DS255" s="80">
        <f t="shared" si="685"/>
        <v>4.2711812203534733E-2</v>
      </c>
      <c r="DT255" s="80">
        <f t="shared" si="686"/>
        <v>0.11063433563300777</v>
      </c>
      <c r="DU255" s="80">
        <f t="shared" si="687"/>
        <v>3.4241409691629955E-3</v>
      </c>
      <c r="DV255" s="80">
        <f t="shared" si="688"/>
        <v>0.29795732935033026</v>
      </c>
      <c r="DW255" s="80">
        <f t="shared" si="689"/>
        <v>0.38685564314060722</v>
      </c>
      <c r="DX255" s="80">
        <f t="shared" si="690"/>
        <v>7.3016756507750758E-3</v>
      </c>
      <c r="DY255" s="80">
        <f t="shared" si="691"/>
        <v>2.621947189887194E-3</v>
      </c>
      <c r="DZ255" s="80">
        <f t="shared" si="692"/>
        <v>0</v>
      </c>
      <c r="EA255" s="80">
        <f t="shared" si="693"/>
        <v>1.7303424331848292</v>
      </c>
      <c r="EB255" s="80"/>
      <c r="EC255" s="80">
        <f t="shared" si="694"/>
        <v>1.7289742104716592</v>
      </c>
      <c r="ED255" s="80">
        <f t="shared" si="695"/>
        <v>2.8696887623388883E-2</v>
      </c>
      <c r="EE255" s="80">
        <f t="shared" si="696"/>
        <v>0.1281354366106042</v>
      </c>
      <c r="EF255" s="80">
        <f t="shared" si="697"/>
        <v>0.11063433563300777</v>
      </c>
      <c r="EG255" s="80">
        <f t="shared" si="698"/>
        <v>3.4241409691629955E-3</v>
      </c>
      <c r="EH255" s="80">
        <f t="shared" si="699"/>
        <v>0.29795732935033026</v>
      </c>
      <c r="EI255" s="80">
        <f t="shared" si="700"/>
        <v>0.38685564314060722</v>
      </c>
      <c r="EJ255" s="80">
        <f t="shared" si="701"/>
        <v>7.3016756507750758E-3</v>
      </c>
      <c r="EK255" s="80">
        <f t="shared" si="702"/>
        <v>2.621947189887194E-3</v>
      </c>
      <c r="EL255" s="80">
        <f t="shared" si="703"/>
        <v>0</v>
      </c>
      <c r="EM255" s="80">
        <f t="shared" si="704"/>
        <v>2.6946016066394227</v>
      </c>
      <c r="EN255" s="80">
        <f t="shared" si="705"/>
        <v>2.2266742457275202</v>
      </c>
      <c r="EO255" s="80"/>
      <c r="EP255" s="80">
        <f t="shared" si="706"/>
        <v>1.9249311729921583</v>
      </c>
      <c r="EQ255" s="80">
        <f t="shared" si="707"/>
        <v>3.1949310301768424E-2</v>
      </c>
      <c r="ER255" s="80">
        <f t="shared" si="708"/>
        <v>7.5068827007841676E-2</v>
      </c>
      <c r="ES255" s="80">
        <f t="shared" si="709"/>
        <v>0.11514175743608071</v>
      </c>
      <c r="ET255" s="80">
        <f t="shared" si="710"/>
        <v>0.19021058444392239</v>
      </c>
      <c r="EU255" s="80">
        <f t="shared" si="711"/>
        <v>0.24634662584719288</v>
      </c>
      <c r="EV255" s="80">
        <f t="shared" si="712"/>
        <v>7.624446509775713E-3</v>
      </c>
      <c r="EW255" s="80">
        <f t="shared" si="713"/>
        <v>0.66345391159013289</v>
      </c>
      <c r="EX255" s="80">
        <f t="shared" si="714"/>
        <v>0.86140149739554628</v>
      </c>
      <c r="EY255" s="80">
        <f t="shared" si="715"/>
        <v>3.2516906244473183E-2</v>
      </c>
      <c r="EZ255" s="80">
        <f t="shared" si="716"/>
        <v>1.1676444562758917E-2</v>
      </c>
      <c r="FA255" s="80">
        <f t="shared" si="717"/>
        <v>0</v>
      </c>
      <c r="FB255" s="80">
        <f t="shared" si="718"/>
        <v>3.9701108998877288</v>
      </c>
      <c r="FC255" s="80">
        <f t="shared" si="719"/>
        <v>0</v>
      </c>
      <c r="FD255" s="80">
        <f t="shared" si="720"/>
        <v>-9.0342363322243102E-2</v>
      </c>
      <c r="FE255" s="80">
        <f t="shared" si="721"/>
        <v>3.2516906244473183E-2</v>
      </c>
      <c r="FF255" s="80">
        <f t="shared" si="722"/>
        <v>8.2624851191607535E-2</v>
      </c>
      <c r="FG255" s="80">
        <f t="shared" si="723"/>
        <v>0</v>
      </c>
      <c r="FH255" s="80">
        <f t="shared" si="724"/>
        <v>0</v>
      </c>
      <c r="FI255" s="184">
        <f t="shared" si="725"/>
        <v>0.77877664620393872</v>
      </c>
      <c r="FJ255" s="80">
        <f t="shared" si="726"/>
        <v>6.5511945616693545E-2</v>
      </c>
      <c r="FK255" s="80">
        <f t="shared" si="727"/>
        <v>0.95943034925671289</v>
      </c>
      <c r="FL255" s="80">
        <f t="shared" si="728"/>
        <v>0.77877664620393872</v>
      </c>
      <c r="FM255" s="80">
        <f t="shared" si="729"/>
        <v>2.5983882922396462</v>
      </c>
      <c r="FN255" s="80">
        <f t="shared" si="730"/>
        <v>-2.9171179328215766</v>
      </c>
      <c r="FO255" s="80">
        <f t="shared" si="731"/>
        <v>-2.9171179328215766</v>
      </c>
      <c r="FP255" s="80">
        <f t="shared" si="732"/>
        <v>0.50590299559141039</v>
      </c>
      <c r="FQ255" s="185">
        <f t="shared" ca="1" si="733"/>
        <v>1464.3067377387677</v>
      </c>
      <c r="FR255" s="185">
        <f t="shared" ca="1" si="734"/>
        <v>7.8773248752067433</v>
      </c>
      <c r="FS255" s="80">
        <f t="shared" ca="1" si="735"/>
        <v>0.14643067377387675</v>
      </c>
      <c r="FT255" s="184">
        <f t="shared" ca="1" si="736"/>
        <v>-0.30266256305379602</v>
      </c>
      <c r="FU255" s="184">
        <f t="shared" ca="1" si="737"/>
        <v>5.6554572202826119</v>
      </c>
      <c r="FV255" s="80">
        <f t="shared" si="738"/>
        <v>175.98563758479796</v>
      </c>
      <c r="FW255" s="80">
        <f t="shared" si="739"/>
        <v>8.3340682252595957E-2</v>
      </c>
      <c r="FX255" s="184">
        <f t="shared" si="740"/>
        <v>72.923007218583535</v>
      </c>
      <c r="FY255" s="184">
        <f t="shared" si="741"/>
        <v>318.79433303060398</v>
      </c>
      <c r="FZ255" s="184">
        <f t="shared" si="742"/>
        <v>1.6611494615586205E-3</v>
      </c>
      <c r="GA255" s="184">
        <f t="shared" si="743"/>
        <v>0.38018142081236311</v>
      </c>
      <c r="GB255" s="80">
        <f t="shared" si="744"/>
        <v>0.90154285014979518</v>
      </c>
      <c r="GC255" s="80">
        <f t="shared" si="745"/>
        <v>0.14709106773784913</v>
      </c>
      <c r="GD255" s="80">
        <f t="shared" si="746"/>
        <v>0.13055685949285828</v>
      </c>
      <c r="GE255" s="80">
        <f t="shared" si="747"/>
        <v>0.85290893226215092</v>
      </c>
      <c r="GF255" s="80">
        <f t="shared" si="748"/>
        <v>5.6891605175174886E-2</v>
      </c>
      <c r="GG255" s="80">
        <f t="shared" si="749"/>
        <v>0.24634662584719288</v>
      </c>
      <c r="GH255" s="80">
        <f t="shared" si="750"/>
        <v>0.86944314050714167</v>
      </c>
      <c r="GI255" s="80">
        <f t="shared" si="751"/>
        <v>0.41856797853379746</v>
      </c>
      <c r="GJ255" s="80">
        <f t="shared" si="752"/>
        <v>-2.4254586656129409E-2</v>
      </c>
      <c r="GK255" s="80">
        <f t="shared" si="753"/>
        <v>3.9513403666052542E-2</v>
      </c>
      <c r="GL255" s="80">
        <f t="shared" si="754"/>
        <v>3.9513403666052542E-2</v>
      </c>
      <c r="GM255" s="80">
        <f t="shared" si="755"/>
        <v>0.20683322218114034</v>
      </c>
      <c r="GN255" s="80">
        <f t="shared" si="756"/>
        <v>5.8943746184152275E-2</v>
      </c>
      <c r="GO255" s="80">
        <f t="shared" si="757"/>
        <v>0.60451016540598057</v>
      </c>
      <c r="GP255" s="80">
        <f t="shared" si="758"/>
        <v>0.86140149739554628</v>
      </c>
      <c r="GQ255" s="80">
        <f t="shared" si="759"/>
        <v>3.2516906244473183E-2</v>
      </c>
      <c r="GR255" s="80">
        <f t="shared" si="760"/>
        <v>439.03562542358679</v>
      </c>
      <c r="GS255" s="80">
        <f t="shared" si="761"/>
        <v>11.741484184875191</v>
      </c>
      <c r="GT255" s="80">
        <f t="shared" si="762"/>
        <v>2.0959092886895574</v>
      </c>
      <c r="GU255" s="80">
        <f t="shared" si="763"/>
        <v>8.6194269497358025E-6</v>
      </c>
      <c r="GV255" s="80">
        <f t="shared" si="764"/>
        <v>1769.8271911830691</v>
      </c>
      <c r="GW255" s="80">
        <f t="shared" si="765"/>
        <v>-7.587912261397209E-3</v>
      </c>
      <c r="GX255" s="184">
        <f t="shared" ca="1" si="766"/>
        <v>18.106307877501756</v>
      </c>
      <c r="GY255" s="81" t="e">
        <f>#REF!</f>
        <v>#REF!</v>
      </c>
      <c r="GZ255" s="81" t="e">
        <f>#REF!</f>
        <v>#REF!</v>
      </c>
      <c r="HA255" s="81">
        <f t="shared" si="767"/>
        <v>5.4178355513911614</v>
      </c>
      <c r="HB255" s="81">
        <f t="shared" si="768"/>
        <v>3.9788742711806009</v>
      </c>
      <c r="HC255" s="81" t="e">
        <f t="shared" si="769"/>
        <v>#REF!</v>
      </c>
      <c r="HD255" s="80">
        <f t="shared" si="770"/>
        <v>439.03562542358679</v>
      </c>
      <c r="HE255" s="80">
        <f t="shared" si="771"/>
        <v>11.741484184875191</v>
      </c>
      <c r="HF255" s="81">
        <f t="shared" si="772"/>
        <v>2.0156656187596695</v>
      </c>
      <c r="HG255" s="81"/>
      <c r="HH255" s="82">
        <f t="shared" si="773"/>
        <v>0.25397107235696859</v>
      </c>
      <c r="HI255" s="82">
        <f t="shared" si="774"/>
        <v>0.66345391159013289</v>
      </c>
      <c r="HJ255" s="82">
        <f t="shared" si="775"/>
        <v>0</v>
      </c>
      <c r="HK255" s="82">
        <f t="shared" si="776"/>
        <v>3.2516906244473183E-2</v>
      </c>
      <c r="HL255" s="82">
        <f t="shared" si="777"/>
        <v>0</v>
      </c>
      <c r="HM255" s="82">
        <f t="shared" si="778"/>
        <v>3.2516906244473183E-2</v>
      </c>
      <c r="HN255" s="82">
        <f t="shared" si="779"/>
        <v>0</v>
      </c>
      <c r="HO255" s="82">
        <f t="shared" si="780"/>
        <v>8.2624851191607535E-2</v>
      </c>
      <c r="HP255" s="82">
        <f t="shared" si="781"/>
        <v>0.14652347179514438</v>
      </c>
      <c r="HQ255" s="82">
        <f t="shared" si="782"/>
        <v>0.27683034231778947</v>
      </c>
      <c r="HR255" s="82">
        <f t="shared" si="783"/>
        <v>0.51697809705797715</v>
      </c>
      <c r="HS255" s="82">
        <f t="shared" si="784"/>
        <v>0.19789992854242472</v>
      </c>
      <c r="HT255" s="82">
        <f t="shared" si="785"/>
        <v>7.6714991726029566E-2</v>
      </c>
      <c r="HU255" s="82">
        <f t="shared" si="786"/>
        <v>2.9366604633950983E-2</v>
      </c>
      <c r="HV255" s="82">
        <f t="shared" si="787"/>
        <v>3.2516906244473183E-2</v>
      </c>
      <c r="HW255" s="82"/>
      <c r="HX255" s="186">
        <f t="shared" si="788"/>
        <v>-8.8576796434353983E-7</v>
      </c>
      <c r="HY255" s="186">
        <f t="shared" si="789"/>
        <v>1.6049024818945088E-12</v>
      </c>
      <c r="HZ255" s="186">
        <f t="shared" si="790"/>
        <v>2.7310160770055263E-5</v>
      </c>
      <c r="IA255" s="186">
        <f t="shared" si="791"/>
        <v>7.6032814894726865E-9</v>
      </c>
      <c r="IB255" s="82">
        <f t="shared" si="792"/>
        <v>2.0959092886895574</v>
      </c>
      <c r="IC255" s="82" t="e">
        <f t="shared" ca="1" si="793"/>
        <v>#REF!</v>
      </c>
      <c r="ID255" s="82" t="e">
        <f ca="1">ID$8+ID$9*IE255+ID$10*#REF!+ID$11*EW255/(EW255+EU255)</f>
        <v>#REF!</v>
      </c>
      <c r="IE255" s="82" t="e">
        <f t="shared" ca="1" si="794"/>
        <v>#REF!</v>
      </c>
      <c r="IF255" s="82" t="e">
        <f ca="1">IF$8+IF$9*IE255+IF$10*#REF!+IF$11*(EW255/(EW255+EU255))</f>
        <v>#REF!</v>
      </c>
      <c r="IG255" s="82" t="e">
        <f t="shared" ca="1" si="795"/>
        <v>#REF!</v>
      </c>
      <c r="IH255" s="184">
        <f t="shared" si="796"/>
        <v>8.3340682252595957E-2</v>
      </c>
      <c r="II255" s="187">
        <f t="shared" si="797"/>
        <v>-25</v>
      </c>
      <c r="IJ255" s="187"/>
      <c r="IK255" s="82">
        <f t="shared" si="798"/>
        <v>2.0709405291948593</v>
      </c>
      <c r="IL255" s="187">
        <f t="shared" si="799"/>
        <v>1769.8271911830691</v>
      </c>
      <c r="IM255" s="186">
        <f t="shared" si="800"/>
        <v>1.3182430733685593E-5</v>
      </c>
    </row>
    <row r="256" spans="1:247" ht="14" x14ac:dyDescent="0.2">
      <c r="A256" s="191">
        <v>2006</v>
      </c>
      <c r="F256" s="200">
        <v>47.906677211456923</v>
      </c>
      <c r="G256" s="200">
        <v>1.8194982433377447</v>
      </c>
      <c r="H256" s="200">
        <v>18.052675308200193</v>
      </c>
      <c r="I256" s="200">
        <v>9.556302548985764</v>
      </c>
      <c r="J256" s="200">
        <v>0.19313109845484441</v>
      </c>
      <c r="K256" s="200">
        <v>5.4889891139797884</v>
      </c>
      <c r="L256" s="200">
        <v>10.876330281404396</v>
      </c>
      <c r="M256" s="200">
        <v>3.5271837454647899</v>
      </c>
      <c r="N256" s="200">
        <v>1.8906518059263715</v>
      </c>
      <c r="O256" s="201">
        <v>0.28000000000000003</v>
      </c>
      <c r="P256" s="202">
        <v>0.44725096484279758</v>
      </c>
      <c r="Q256" s="194">
        <v>1.5</v>
      </c>
      <c r="R256" s="176">
        <f t="shared" ca="1" si="606"/>
        <v>12.871062899650836</v>
      </c>
      <c r="T256" s="4">
        <v>51.470644865177853</v>
      </c>
      <c r="U256" s="4">
        <v>1.4450187639924332</v>
      </c>
      <c r="V256" s="4">
        <v>4.6113844415828718</v>
      </c>
      <c r="W256" s="4">
        <v>8.0524485483683623</v>
      </c>
      <c r="X256" s="4">
        <v>0.1578</v>
      </c>
      <c r="Y256" s="4">
        <v>11.86253366810825</v>
      </c>
      <c r="Z256" s="4">
        <v>21.425445320954122</v>
      </c>
      <c r="AA256" s="4">
        <v>0.51493177521288491</v>
      </c>
      <c r="AB256" s="4">
        <v>0.21997046771706677</v>
      </c>
      <c r="AC256" s="4">
        <v>0</v>
      </c>
      <c r="AE256" s="177">
        <f t="shared" ca="1" si="607"/>
        <v>1416.3787448072137</v>
      </c>
      <c r="AF256" s="178">
        <f t="shared" ca="1" si="608"/>
        <v>1143.2287448072138</v>
      </c>
      <c r="AG256" s="178">
        <f t="shared" ca="1" si="609"/>
        <v>8.2358585155485535</v>
      </c>
      <c r="AH256" s="175"/>
      <c r="AI256" s="179">
        <f t="shared" ca="1" si="610"/>
        <v>1473.9161932883139</v>
      </c>
      <c r="AJ256" s="179">
        <f t="shared" ca="1" si="611"/>
        <v>8.9645518440971088</v>
      </c>
      <c r="AK256" s="179"/>
      <c r="AL256" s="179">
        <f t="shared" si="612"/>
        <v>1436.2163370544672</v>
      </c>
      <c r="AM256" s="179">
        <f t="shared" si="613"/>
        <v>7.1117237172283287</v>
      </c>
      <c r="AN256" s="180"/>
      <c r="AO256" s="179">
        <f t="shared" ca="1" si="614"/>
        <v>1405.6830438905354</v>
      </c>
      <c r="AP256" s="179">
        <f t="shared" ca="1" si="615"/>
        <v>1132.5330438905353</v>
      </c>
      <c r="AQ256" s="179">
        <f t="shared" ca="1" si="616"/>
        <v>6.2461993853776674</v>
      </c>
      <c r="AR256" s="179"/>
      <c r="AS256" s="179">
        <f t="shared" ca="1" si="617"/>
        <v>1454.3787347744474</v>
      </c>
      <c r="AT256" s="179">
        <f t="shared" ca="1" si="618"/>
        <v>1181.2287347744473</v>
      </c>
      <c r="AU256" s="181">
        <f t="shared" ca="1" si="619"/>
        <v>8.1861955926703338</v>
      </c>
      <c r="AV256" s="80"/>
      <c r="AW256" s="181">
        <f t="shared" si="620"/>
        <v>1453.9619368180386</v>
      </c>
      <c r="AX256" s="181">
        <f t="shared" si="621"/>
        <v>1180.8119368180387</v>
      </c>
      <c r="AY256" s="181">
        <f t="shared" ca="1" si="622"/>
        <v>1473.9161932883139</v>
      </c>
      <c r="AZ256" s="181">
        <f t="shared" ca="1" si="623"/>
        <v>1200.7661932883138</v>
      </c>
      <c r="BA256" s="181">
        <f t="shared" ca="1" si="624"/>
        <v>8.9645518440971088</v>
      </c>
      <c r="BB256" s="181"/>
      <c r="BC256" s="181">
        <f t="shared" si="625"/>
        <v>1436.2163370544672</v>
      </c>
      <c r="BD256" s="181">
        <f t="shared" si="626"/>
        <v>7.1117237172283287</v>
      </c>
      <c r="BE256" s="181">
        <f t="shared" si="627"/>
        <v>1163.0663370544671</v>
      </c>
      <c r="BF256" s="181"/>
      <c r="BG256" s="181">
        <f t="shared" ca="1" si="628"/>
        <v>8.1239916477370944</v>
      </c>
      <c r="BH256" s="181">
        <f t="shared" ca="1" si="629"/>
        <v>10.812263927936447</v>
      </c>
      <c r="BI256" s="181">
        <f t="shared" ca="1" si="630"/>
        <v>1145.380606705558</v>
      </c>
      <c r="BJ256" s="181">
        <f t="shared" ca="1" si="631"/>
        <v>1188.2143228264649</v>
      </c>
      <c r="BK256" s="181">
        <f t="shared" ca="1" si="632"/>
        <v>1188.2143228264649</v>
      </c>
      <c r="BL256" s="181"/>
      <c r="BM256" s="181">
        <f t="shared" si="633"/>
        <v>1184.0314215193362</v>
      </c>
      <c r="BN256" s="180"/>
      <c r="BO256" s="182">
        <f t="shared" ca="1" si="634"/>
        <v>0.79008044446588566</v>
      </c>
      <c r="BP256" s="182">
        <f t="shared" ca="1" si="635"/>
        <v>0.68820091600329925</v>
      </c>
      <c r="BQ256" s="182">
        <f t="shared" ca="1" si="636"/>
        <v>8.4882661768479334E-2</v>
      </c>
      <c r="BR256" s="182">
        <f t="shared" ca="1" si="637"/>
        <v>1.5711749727799509E-2</v>
      </c>
      <c r="BS256" s="182">
        <f t="shared" ca="1" si="638"/>
        <v>1.6497869463224839E-2</v>
      </c>
      <c r="BT256" s="182">
        <f t="shared" ca="1" si="639"/>
        <v>6.7279085584395867E-2</v>
      </c>
      <c r="BU256" s="182">
        <f t="shared" si="640"/>
        <v>7.1782706974468161E-2</v>
      </c>
      <c r="BV256" s="181">
        <f t="shared" ca="1" si="641"/>
        <v>0.94435498952166708</v>
      </c>
      <c r="BW256" s="180"/>
      <c r="BX256" s="182">
        <f t="shared" si="642"/>
        <v>0.77086049848738514</v>
      </c>
      <c r="BY256" s="182">
        <f t="shared" si="643"/>
        <v>6.8400033125183668E-2</v>
      </c>
      <c r="BZ256" s="182">
        <f t="shared" si="644"/>
        <v>7.8133946733975557E-2</v>
      </c>
      <c r="CA256" s="182">
        <f t="shared" si="645"/>
        <v>3.7111049472414497E-2</v>
      </c>
      <c r="CB256" s="182">
        <f t="shared" si="646"/>
        <v>4.3205948600176236E-3</v>
      </c>
      <c r="CC256" s="182">
        <f t="shared" si="647"/>
        <v>0</v>
      </c>
      <c r="CD256" s="182">
        <f t="shared" si="648"/>
        <v>0.95882612267897649</v>
      </c>
      <c r="CE256" s="182">
        <f t="shared" si="649"/>
        <v>0.3898997700662572</v>
      </c>
      <c r="CF256" s="180"/>
      <c r="CG256" s="181">
        <f t="shared" ca="1" si="650"/>
        <v>8.1414763512325408</v>
      </c>
      <c r="CH256" s="181">
        <f t="shared" ca="1" si="651"/>
        <v>6.4801770287592539</v>
      </c>
      <c r="CI256" s="181">
        <f t="shared" ca="1" si="652"/>
        <v>6.21688161793654</v>
      </c>
      <c r="CJ256" s="181">
        <f t="shared" ca="1" si="653"/>
        <v>1177.9109984616648</v>
      </c>
      <c r="CK256" s="183">
        <f t="shared" ca="1" si="654"/>
        <v>0.2799118089523468</v>
      </c>
      <c r="CL256" s="79"/>
      <c r="CM256" s="181">
        <f t="shared" si="655"/>
        <v>2.0048903980710389</v>
      </c>
      <c r="CN256" s="181">
        <f t="shared" si="656"/>
        <v>1.874667077724373</v>
      </c>
      <c r="CO256" s="181">
        <f t="shared" ca="1" si="657"/>
        <v>861.20365401439733</v>
      </c>
      <c r="CP256" s="184"/>
      <c r="CQ256" s="80">
        <f t="shared" si="658"/>
        <v>0.79732437943783863</v>
      </c>
      <c r="CR256" s="80">
        <f t="shared" si="659"/>
        <v>2.2778237070884198E-2</v>
      </c>
      <c r="CS256" s="80">
        <f t="shared" si="660"/>
        <v>0.35410942042938365</v>
      </c>
      <c r="CT256" s="80">
        <f t="shared" si="661"/>
        <v>0.13301017934072917</v>
      </c>
      <c r="CU256" s="80">
        <f t="shared" si="662"/>
        <v>2.7225529297599214E-3</v>
      </c>
      <c r="CV256" s="80">
        <f t="shared" si="663"/>
        <v>0.13618833462301358</v>
      </c>
      <c r="CW256" s="80">
        <f t="shared" si="664"/>
        <v>0.19395211406742105</v>
      </c>
      <c r="CX256" s="80">
        <f t="shared" si="665"/>
        <v>0.11381885594822722</v>
      </c>
      <c r="CY256" s="80">
        <f t="shared" si="666"/>
        <v>4.0142931885141016E-2</v>
      </c>
      <c r="CZ256" s="80">
        <f t="shared" si="667"/>
        <v>3.6842541556413172E-3</v>
      </c>
      <c r="DA256" s="80">
        <f t="shared" si="668"/>
        <v>6.3021053684775294E-3</v>
      </c>
      <c r="DB256" s="80">
        <f t="shared" si="669"/>
        <v>1.804033365256517</v>
      </c>
      <c r="DC256" s="80"/>
      <c r="DD256" s="80">
        <f t="shared" si="670"/>
        <v>0.4419676458281393</v>
      </c>
      <c r="DE256" s="80">
        <f t="shared" si="671"/>
        <v>1.2626283698275913E-2</v>
      </c>
      <c r="DF256" s="80">
        <f t="shared" si="672"/>
        <v>0.19628762263996849</v>
      </c>
      <c r="DG256" s="80">
        <f t="shared" si="673"/>
        <v>7.3729334447102279E-2</v>
      </c>
      <c r="DH256" s="80">
        <f t="shared" si="674"/>
        <v>1.5091477697657767E-3</v>
      </c>
      <c r="DI256" s="80">
        <f t="shared" si="675"/>
        <v>7.5491028739176805E-2</v>
      </c>
      <c r="DJ256" s="80">
        <f t="shared" si="676"/>
        <v>0.10751026993330738</v>
      </c>
      <c r="DK256" s="80">
        <f t="shared" si="677"/>
        <v>6.3091325327036402E-2</v>
      </c>
      <c r="DL256" s="80">
        <f t="shared" si="678"/>
        <v>2.2251767987358183E-2</v>
      </c>
      <c r="DM256" s="80">
        <f t="shared" si="679"/>
        <v>2.0422317162174272E-3</v>
      </c>
      <c r="DN256" s="80">
        <f t="shared" si="680"/>
        <v>3.4933419136521501E-3</v>
      </c>
      <c r="DO256" s="80">
        <f t="shared" si="681"/>
        <v>1</v>
      </c>
      <c r="DP256" s="80">
        <f t="shared" si="682"/>
        <v>50.590299559141044</v>
      </c>
      <c r="DQ256" s="80">
        <f t="shared" si="683"/>
        <v>0.85664050118213664</v>
      </c>
      <c r="DR256" s="80">
        <f t="shared" si="684"/>
        <v>1.809014111369266E-2</v>
      </c>
      <c r="DS256" s="80">
        <f t="shared" si="685"/>
        <v>4.5226944043142689E-2</v>
      </c>
      <c r="DT256" s="80">
        <f t="shared" si="686"/>
        <v>0.11207866432233712</v>
      </c>
      <c r="DU256" s="80">
        <f t="shared" si="687"/>
        <v>2.2244933920704847E-3</v>
      </c>
      <c r="DV256" s="80">
        <f t="shared" si="688"/>
        <v>0.2943235395666044</v>
      </c>
      <c r="DW256" s="80">
        <f t="shared" si="689"/>
        <v>0.38206916370862637</v>
      </c>
      <c r="DX256" s="80">
        <f t="shared" si="690"/>
        <v>8.308178673917815E-3</v>
      </c>
      <c r="DY256" s="80">
        <f t="shared" si="691"/>
        <v>2.3352421304202596E-3</v>
      </c>
      <c r="DZ256" s="80">
        <f t="shared" si="692"/>
        <v>0</v>
      </c>
      <c r="EA256" s="80">
        <f t="shared" si="693"/>
        <v>1.7212968681329486</v>
      </c>
      <c r="EB256" s="80"/>
      <c r="EC256" s="80">
        <f t="shared" si="694"/>
        <v>1.7132810023642733</v>
      </c>
      <c r="ED256" s="80">
        <f t="shared" si="695"/>
        <v>3.618028222738532E-2</v>
      </c>
      <c r="EE256" s="80">
        <f t="shared" si="696"/>
        <v>0.13568083212942805</v>
      </c>
      <c r="EF256" s="80">
        <f t="shared" si="697"/>
        <v>0.11207866432233712</v>
      </c>
      <c r="EG256" s="80">
        <f t="shared" si="698"/>
        <v>2.2244933920704847E-3</v>
      </c>
      <c r="EH256" s="80">
        <f t="shared" si="699"/>
        <v>0.2943235395666044</v>
      </c>
      <c r="EI256" s="80">
        <f t="shared" si="700"/>
        <v>0.38206916370862637</v>
      </c>
      <c r="EJ256" s="80">
        <f t="shared" si="701"/>
        <v>8.308178673917815E-3</v>
      </c>
      <c r="EK256" s="80">
        <f t="shared" si="702"/>
        <v>2.3352421304202596E-3</v>
      </c>
      <c r="EL256" s="80">
        <f t="shared" si="703"/>
        <v>0</v>
      </c>
      <c r="EM256" s="80">
        <f t="shared" si="704"/>
        <v>2.6864813985150628</v>
      </c>
      <c r="EN256" s="80">
        <f t="shared" si="705"/>
        <v>2.2334046322883401</v>
      </c>
      <c r="EO256" s="80"/>
      <c r="EP256" s="80">
        <f t="shared" si="706"/>
        <v>1.9132248635459892</v>
      </c>
      <c r="EQ256" s="80">
        <f t="shared" si="707"/>
        <v>4.0402604962070938E-2</v>
      </c>
      <c r="ER256" s="80">
        <f t="shared" si="708"/>
        <v>8.6775136454010804E-2</v>
      </c>
      <c r="ES256" s="80">
        <f t="shared" si="709"/>
        <v>0.11524499620639006</v>
      </c>
      <c r="ET256" s="80">
        <f t="shared" si="710"/>
        <v>0.20202013266040086</v>
      </c>
      <c r="EU256" s="80">
        <f t="shared" si="711"/>
        <v>0.25031700807819762</v>
      </c>
      <c r="EV256" s="80">
        <f t="shared" si="712"/>
        <v>4.9681938463450228E-3</v>
      </c>
      <c r="EW256" s="80">
        <f t="shared" si="713"/>
        <v>0.6573435566595548</v>
      </c>
      <c r="EX256" s="80">
        <f t="shared" si="714"/>
        <v>0.85331504008137826</v>
      </c>
      <c r="EY256" s="80">
        <f t="shared" si="715"/>
        <v>3.7111049472414497E-2</v>
      </c>
      <c r="EZ256" s="80">
        <f t="shared" si="716"/>
        <v>1.0431081183190999E-2</v>
      </c>
      <c r="FA256" s="80">
        <f t="shared" si="717"/>
        <v>0</v>
      </c>
      <c r="FB256" s="80">
        <f t="shared" si="718"/>
        <v>3.9691335304895423</v>
      </c>
      <c r="FC256" s="80">
        <f t="shared" si="719"/>
        <v>0</v>
      </c>
      <c r="FD256" s="80">
        <f t="shared" si="720"/>
        <v>-9.3319519557661934E-2</v>
      </c>
      <c r="FE256" s="80">
        <f t="shared" si="721"/>
        <v>3.7111049472414497E-2</v>
      </c>
      <c r="FF256" s="80">
        <f t="shared" si="722"/>
        <v>7.8133946733975557E-2</v>
      </c>
      <c r="FG256" s="80">
        <f t="shared" si="723"/>
        <v>4.3205948600176236E-3</v>
      </c>
      <c r="FH256" s="80">
        <f t="shared" si="724"/>
        <v>0</v>
      </c>
      <c r="FI256" s="184">
        <f t="shared" si="725"/>
        <v>0.77086049848738514</v>
      </c>
      <c r="FJ256" s="80">
        <f t="shared" si="726"/>
        <v>6.8400033125183668E-2</v>
      </c>
      <c r="FK256" s="80">
        <f t="shared" si="727"/>
        <v>0.95882612267897649</v>
      </c>
      <c r="FL256" s="80">
        <f t="shared" si="728"/>
        <v>0.77086049848738503</v>
      </c>
      <c r="FM256" s="80">
        <f t="shared" si="729"/>
        <v>2.7305429007354838</v>
      </c>
      <c r="FN256" s="80">
        <f t="shared" si="730"/>
        <v>-2.7747464595536235</v>
      </c>
      <c r="FO256" s="80">
        <f t="shared" si="731"/>
        <v>-2.7747464595536235</v>
      </c>
      <c r="FP256" s="80">
        <f t="shared" si="732"/>
        <v>0.50590299559141039</v>
      </c>
      <c r="FQ256" s="185">
        <f t="shared" ca="1" si="733"/>
        <v>1473.9161932883139</v>
      </c>
      <c r="FR256" s="185">
        <f t="shared" ca="1" si="734"/>
        <v>8.9645518440971088</v>
      </c>
      <c r="FS256" s="80">
        <f t="shared" ca="1" si="735"/>
        <v>0.14739161932883138</v>
      </c>
      <c r="FT256" s="184">
        <f t="shared" ca="1" si="736"/>
        <v>-0.17368670899546002</v>
      </c>
      <c r="FU256" s="184">
        <f t="shared" ca="1" si="737"/>
        <v>5.6549488561591152</v>
      </c>
      <c r="FV256" s="80">
        <f t="shared" si="738"/>
        <v>176.67654885621653</v>
      </c>
      <c r="FW256" s="80">
        <f t="shared" si="739"/>
        <v>8.6771674831800871E-2</v>
      </c>
      <c r="FX256" s="184">
        <f t="shared" si="740"/>
        <v>72.421738059037409</v>
      </c>
      <c r="FY256" s="184">
        <f t="shared" si="741"/>
        <v>318.82413970465666</v>
      </c>
      <c r="FZ256" s="184">
        <f t="shared" si="742"/>
        <v>1.6611494615586205E-3</v>
      </c>
      <c r="GA256" s="184">
        <f t="shared" si="743"/>
        <v>0.3898997700662572</v>
      </c>
      <c r="GB256" s="80">
        <f t="shared" si="744"/>
        <v>0.89539428340013782</v>
      </c>
      <c r="GC256" s="80">
        <f t="shared" si="745"/>
        <v>0.15564760116846099</v>
      </c>
      <c r="GD256" s="80">
        <f t="shared" si="746"/>
        <v>0.13059074589702332</v>
      </c>
      <c r="GE256" s="80">
        <f t="shared" si="747"/>
        <v>0.84435239883153901</v>
      </c>
      <c r="GF256" s="80">
        <f t="shared" si="748"/>
        <v>6.3308165906213465E-2</v>
      </c>
      <c r="GG256" s="80">
        <f t="shared" si="749"/>
        <v>0.25031700807819762</v>
      </c>
      <c r="GH256" s="80">
        <f t="shared" si="750"/>
        <v>0.86940925410297665</v>
      </c>
      <c r="GI256" s="80">
        <f t="shared" si="751"/>
        <v>0.42710517149696464</v>
      </c>
      <c r="GJ256" s="80">
        <f t="shared" si="752"/>
        <v>-2.6184590007153351E-2</v>
      </c>
      <c r="GK256" s="80">
        <f t="shared" si="753"/>
        <v>4.1665281235512712E-2</v>
      </c>
      <c r="GL256" s="80">
        <f t="shared" si="754"/>
        <v>4.1665281235512712E-2</v>
      </c>
      <c r="GM256" s="80">
        <f t="shared" si="755"/>
        <v>0.2086517268426849</v>
      </c>
      <c r="GN256" s="80">
        <f t="shared" si="756"/>
        <v>6.2940435364349456E-2</v>
      </c>
      <c r="GO256" s="80">
        <f t="shared" si="757"/>
        <v>0.59440312129520534</v>
      </c>
      <c r="GP256" s="80">
        <f t="shared" si="758"/>
        <v>0.85331504008137826</v>
      </c>
      <c r="GQ256" s="80">
        <f t="shared" si="759"/>
        <v>3.7111049472414497E-2</v>
      </c>
      <c r="GR256" s="80">
        <f t="shared" si="760"/>
        <v>439.02840067788344</v>
      </c>
      <c r="GS256" s="80">
        <f t="shared" si="761"/>
        <v>11.725504189994085</v>
      </c>
      <c r="GT256" s="80">
        <f t="shared" si="762"/>
        <v>2.1134551047432346</v>
      </c>
      <c r="GU256" s="80">
        <f t="shared" si="763"/>
        <v>8.6915841182565512E-6</v>
      </c>
      <c r="GV256" s="80">
        <f t="shared" si="764"/>
        <v>1786.9591404347493</v>
      </c>
      <c r="GW256" s="80">
        <f t="shared" si="765"/>
        <v>-7.640999984942989E-3</v>
      </c>
      <c r="GX256" s="184">
        <f t="shared" ca="1" si="766"/>
        <v>19.19150661793654</v>
      </c>
      <c r="GY256" s="81" t="e">
        <f>#REF!</f>
        <v>#REF!</v>
      </c>
      <c r="GZ256" s="81" t="e">
        <f>#REF!</f>
        <v>#REF!</v>
      </c>
      <c r="HA256" s="81">
        <f t="shared" si="767"/>
        <v>5.4178355513911614</v>
      </c>
      <c r="HB256" s="81">
        <f t="shared" si="768"/>
        <v>3.9788742711806009</v>
      </c>
      <c r="HC256" s="81" t="e">
        <f t="shared" si="769"/>
        <v>#REF!</v>
      </c>
      <c r="HD256" s="80">
        <f t="shared" si="770"/>
        <v>439.02840067788344</v>
      </c>
      <c r="HE256" s="80">
        <f t="shared" si="771"/>
        <v>11.725504189994085</v>
      </c>
      <c r="HF256" s="81">
        <f t="shared" si="772"/>
        <v>2.281926595095257</v>
      </c>
      <c r="HG256" s="81"/>
      <c r="HH256" s="82">
        <f t="shared" si="773"/>
        <v>0.25528520192454263</v>
      </c>
      <c r="HI256" s="82">
        <f t="shared" si="774"/>
        <v>0.6573435566595548</v>
      </c>
      <c r="HJ256" s="82">
        <f t="shared" si="775"/>
        <v>0</v>
      </c>
      <c r="HK256" s="82">
        <f t="shared" si="776"/>
        <v>3.7111049472414497E-2</v>
      </c>
      <c r="HL256" s="82">
        <f t="shared" si="777"/>
        <v>0</v>
      </c>
      <c r="HM256" s="82">
        <f t="shared" si="778"/>
        <v>3.7111049472414497E-2</v>
      </c>
      <c r="HN256" s="82">
        <f t="shared" si="779"/>
        <v>0</v>
      </c>
      <c r="HO256" s="82">
        <f t="shared" si="780"/>
        <v>7.8133946733975557E-2</v>
      </c>
      <c r="HP256" s="82">
        <f t="shared" si="781"/>
        <v>0.15893915665811742</v>
      </c>
      <c r="HQ256" s="82">
        <f t="shared" si="782"/>
        <v>0.27972513415050188</v>
      </c>
      <c r="HR256" s="82">
        <f t="shared" si="783"/>
        <v>0.50014149628181603</v>
      </c>
      <c r="HS256" s="82">
        <f t="shared" si="784"/>
        <v>0.19423438714144489</v>
      </c>
      <c r="HT256" s="82">
        <f t="shared" si="785"/>
        <v>7.8923333647246782E-2</v>
      </c>
      <c r="HU256" s="82">
        <f t="shared" si="786"/>
        <v>3.0650576798960376E-2</v>
      </c>
      <c r="HV256" s="82">
        <f t="shared" si="787"/>
        <v>3.7111049472414497E-2</v>
      </c>
      <c r="HW256" s="82"/>
      <c r="HX256" s="186">
        <f t="shared" si="788"/>
        <v>-8.8497027874492034E-7</v>
      </c>
      <c r="HY256" s="186">
        <f t="shared" si="789"/>
        <v>1.6088259359532722E-12</v>
      </c>
      <c r="HZ256" s="186">
        <f t="shared" si="790"/>
        <v>2.7200350124108499E-5</v>
      </c>
      <c r="IA256" s="186">
        <f t="shared" si="791"/>
        <v>7.5363612217378761E-9</v>
      </c>
      <c r="IB256" s="82">
        <f t="shared" si="792"/>
        <v>2.1134551047432346</v>
      </c>
      <c r="IC256" s="82" t="e">
        <f t="shared" ca="1" si="793"/>
        <v>#REF!</v>
      </c>
      <c r="ID256" s="82" t="e">
        <f ca="1">ID$8+ID$9*IE256+ID$10*#REF!+ID$11*EW256/(EW256+EU256)</f>
        <v>#REF!</v>
      </c>
      <c r="IE256" s="82" t="e">
        <f t="shared" ca="1" si="794"/>
        <v>#REF!</v>
      </c>
      <c r="IF256" s="82" t="e">
        <f ca="1">IF$8+IF$9*IE256+IF$10*#REF!+IF$11*(EW256/(EW256+EU256))</f>
        <v>#REF!</v>
      </c>
      <c r="IG256" s="82" t="e">
        <f t="shared" ca="1" si="795"/>
        <v>#REF!</v>
      </c>
      <c r="IH256" s="184">
        <f t="shared" si="796"/>
        <v>8.6771674831800871E-2</v>
      </c>
      <c r="II256" s="187">
        <f t="shared" si="797"/>
        <v>-25</v>
      </c>
      <c r="IJ256" s="187"/>
      <c r="IK256" s="82">
        <f t="shared" si="798"/>
        <v>2.0700454896815685</v>
      </c>
      <c r="IL256" s="187">
        <f t="shared" si="799"/>
        <v>1786.9591404347493</v>
      </c>
      <c r="IM256" s="186">
        <f t="shared" si="800"/>
        <v>1.3086221175657931E-5</v>
      </c>
    </row>
    <row r="257" spans="1:247" ht="14" x14ac:dyDescent="0.2">
      <c r="A257" s="191">
        <v>2006</v>
      </c>
      <c r="F257" s="200">
        <v>47.906677211456923</v>
      </c>
      <c r="G257" s="200">
        <v>1.8194982433377447</v>
      </c>
      <c r="H257" s="200">
        <v>18.052675308200193</v>
      </c>
      <c r="I257" s="200">
        <v>9.556302548985764</v>
      </c>
      <c r="J257" s="200">
        <v>0.19313109845484441</v>
      </c>
      <c r="K257" s="200">
        <v>5.4889891139797884</v>
      </c>
      <c r="L257" s="200">
        <v>10.876330281404396</v>
      </c>
      <c r="M257" s="200">
        <v>3.5271837454647899</v>
      </c>
      <c r="N257" s="200">
        <v>1.8906518059263715</v>
      </c>
      <c r="O257" s="201">
        <v>0.28000000000000003</v>
      </c>
      <c r="P257" s="202">
        <v>0.44725096484279758</v>
      </c>
      <c r="Q257" s="194">
        <v>1.5</v>
      </c>
      <c r="R257" s="176">
        <f t="shared" ca="1" si="606"/>
        <v>12.81930904499179</v>
      </c>
      <c r="T257" s="4">
        <v>52.480556204148627</v>
      </c>
      <c r="U257" s="4">
        <v>1.0081377865689132</v>
      </c>
      <c r="V257" s="4">
        <v>3.7798850343536188</v>
      </c>
      <c r="W257" s="4">
        <v>7.7770629249601875</v>
      </c>
      <c r="X257" s="4">
        <v>0.15920000000000001</v>
      </c>
      <c r="Y257" s="4">
        <v>12.416925145252883</v>
      </c>
      <c r="Z257" s="4">
        <v>21.409662993713496</v>
      </c>
      <c r="AA257" s="4">
        <v>0.51321348407648704</v>
      </c>
      <c r="AB257" s="4">
        <v>0.23293871933735161</v>
      </c>
      <c r="AC257" s="4">
        <v>2.81E-2</v>
      </c>
      <c r="AE257" s="177">
        <f t="shared" ca="1" si="607"/>
        <v>1419.1200157784688</v>
      </c>
      <c r="AF257" s="178">
        <f t="shared" ca="1" si="608"/>
        <v>1145.9700157784687</v>
      </c>
      <c r="AG257" s="178">
        <f t="shared" ca="1" si="609"/>
        <v>8.1966465000822151</v>
      </c>
      <c r="AH257" s="175"/>
      <c r="AI257" s="179">
        <f t="shared" ca="1" si="610"/>
        <v>1473.1371032560185</v>
      </c>
      <c r="AJ257" s="179">
        <f t="shared" ca="1" si="611"/>
        <v>8.8985761226398843</v>
      </c>
      <c r="AK257" s="179"/>
      <c r="AL257" s="179">
        <f t="shared" si="612"/>
        <v>1435.2422702132549</v>
      </c>
      <c r="AM257" s="179">
        <f t="shared" si="613"/>
        <v>7.0619672950957542</v>
      </c>
      <c r="AN257" s="180"/>
      <c r="AO257" s="179">
        <f t="shared" ca="1" si="614"/>
        <v>1409.1553235410897</v>
      </c>
      <c r="AP257" s="179">
        <f t="shared" ca="1" si="615"/>
        <v>1136.0053235410896</v>
      </c>
      <c r="AQ257" s="179">
        <f t="shared" ca="1" si="616"/>
        <v>6.3511121430993773</v>
      </c>
      <c r="AR257" s="179"/>
      <c r="AS257" s="179">
        <f t="shared" ca="1" si="617"/>
        <v>1453.897644172077</v>
      </c>
      <c r="AT257" s="179">
        <f t="shared" ca="1" si="618"/>
        <v>1180.7476441720769</v>
      </c>
      <c r="AU257" s="181">
        <f t="shared" ca="1" si="619"/>
        <v>8.132548212498012</v>
      </c>
      <c r="AV257" s="80"/>
      <c r="AW257" s="181">
        <f t="shared" si="620"/>
        <v>1453.183016213052</v>
      </c>
      <c r="AX257" s="181">
        <f t="shared" si="621"/>
        <v>1180.0330162130522</v>
      </c>
      <c r="AY257" s="181">
        <f t="shared" ca="1" si="622"/>
        <v>1473.1371032560185</v>
      </c>
      <c r="AZ257" s="181">
        <f t="shared" ca="1" si="623"/>
        <v>1199.9871032560186</v>
      </c>
      <c r="BA257" s="181">
        <f t="shared" ca="1" si="624"/>
        <v>8.8985761226398843</v>
      </c>
      <c r="BB257" s="181"/>
      <c r="BC257" s="181">
        <f t="shared" si="625"/>
        <v>1435.2422702132549</v>
      </c>
      <c r="BD257" s="181">
        <f t="shared" si="626"/>
        <v>7.0619672950957542</v>
      </c>
      <c r="BE257" s="181">
        <f t="shared" si="627"/>
        <v>1162.0922702132548</v>
      </c>
      <c r="BF257" s="181"/>
      <c r="BG257" s="181">
        <f t="shared" ca="1" si="628"/>
        <v>8.0485203270229722</v>
      </c>
      <c r="BH257" s="181">
        <f t="shared" ca="1" si="629"/>
        <v>10.356788707757476</v>
      </c>
      <c r="BI257" s="181">
        <f t="shared" ca="1" si="630"/>
        <v>1147.997589312457</v>
      </c>
      <c r="BJ257" s="181">
        <f t="shared" ca="1" si="631"/>
        <v>1187.6218087206166</v>
      </c>
      <c r="BK257" s="181">
        <f t="shared" ca="1" si="632"/>
        <v>1187.6218087206166</v>
      </c>
      <c r="BL257" s="181"/>
      <c r="BM257" s="181">
        <f t="shared" si="633"/>
        <v>1183.7578350516628</v>
      </c>
      <c r="BN257" s="180"/>
      <c r="BO257" s="182">
        <f t="shared" ca="1" si="634"/>
        <v>0.78207071168990039</v>
      </c>
      <c r="BP257" s="182">
        <f t="shared" ca="1" si="635"/>
        <v>0.68787072600499077</v>
      </c>
      <c r="BQ257" s="182">
        <f t="shared" ca="1" si="636"/>
        <v>8.1674510090462393E-2</v>
      </c>
      <c r="BR257" s="182">
        <f t="shared" ca="1" si="637"/>
        <v>1.5346297252692952E-2</v>
      </c>
      <c r="BS257" s="182">
        <f t="shared" ca="1" si="638"/>
        <v>1.6497632189815405E-2</v>
      </c>
      <c r="BT257" s="182">
        <f t="shared" ca="1" si="639"/>
        <v>6.8034240582590638E-2</v>
      </c>
      <c r="BU257" s="182">
        <f t="shared" si="640"/>
        <v>7.1782706974468161E-2</v>
      </c>
      <c r="BV257" s="181">
        <f t="shared" ca="1" si="641"/>
        <v>0.94120611309502034</v>
      </c>
      <c r="BW257" s="180"/>
      <c r="BX257" s="182">
        <f t="shared" si="642"/>
        <v>0.77679072212740052</v>
      </c>
      <c r="BY257" s="182">
        <f t="shared" si="643"/>
        <v>7.5042182759787579E-2</v>
      </c>
      <c r="BZ257" s="182">
        <f t="shared" si="644"/>
        <v>7.2782910729152245E-2</v>
      </c>
      <c r="CA257" s="182">
        <f t="shared" si="645"/>
        <v>3.6870039273659484E-2</v>
      </c>
      <c r="CB257" s="182">
        <f t="shared" si="646"/>
        <v>0</v>
      </c>
      <c r="CC257" s="182">
        <f t="shared" si="647"/>
        <v>4.1158286429979088E-4</v>
      </c>
      <c r="CD257" s="182">
        <f t="shared" si="648"/>
        <v>0.96189743775429959</v>
      </c>
      <c r="CE257" s="182">
        <f t="shared" si="649"/>
        <v>0.35975267215294726</v>
      </c>
      <c r="CF257" s="180"/>
      <c r="CG257" s="181">
        <f t="shared" ca="1" si="650"/>
        <v>7.7789941953528796</v>
      </c>
      <c r="CH257" s="181">
        <f t="shared" ca="1" si="651"/>
        <v>6.2878552228890889</v>
      </c>
      <c r="CI257" s="181">
        <f t="shared" ca="1" si="652"/>
        <v>5.1380557145783454</v>
      </c>
      <c r="CJ257" s="181">
        <f t="shared" ca="1" si="653"/>
        <v>1190.6657875247624</v>
      </c>
      <c r="CK257" s="183">
        <f t="shared" ca="1" si="654"/>
        <v>0.27973921131090079</v>
      </c>
      <c r="CL257" s="79"/>
      <c r="CM257" s="181">
        <f t="shared" si="655"/>
        <v>1.8141449737001181</v>
      </c>
      <c r="CN257" s="181">
        <f t="shared" si="656"/>
        <v>1.7190182114129626</v>
      </c>
      <c r="CO257" s="181">
        <f t="shared" ca="1" si="657"/>
        <v>884.16207180865138</v>
      </c>
      <c r="CP257" s="184"/>
      <c r="CQ257" s="80">
        <f t="shared" si="658"/>
        <v>0.79732437943783863</v>
      </c>
      <c r="CR257" s="80">
        <f t="shared" si="659"/>
        <v>2.2778237070884198E-2</v>
      </c>
      <c r="CS257" s="80">
        <f t="shared" si="660"/>
        <v>0.35410942042938365</v>
      </c>
      <c r="CT257" s="80">
        <f t="shared" si="661"/>
        <v>0.13301017934072917</v>
      </c>
      <c r="CU257" s="80">
        <f t="shared" si="662"/>
        <v>2.7225529297599214E-3</v>
      </c>
      <c r="CV257" s="80">
        <f t="shared" si="663"/>
        <v>0.13618833462301358</v>
      </c>
      <c r="CW257" s="80">
        <f t="shared" si="664"/>
        <v>0.19395211406742105</v>
      </c>
      <c r="CX257" s="80">
        <f t="shared" si="665"/>
        <v>0.11381885594822722</v>
      </c>
      <c r="CY257" s="80">
        <f t="shared" si="666"/>
        <v>4.0142931885141016E-2</v>
      </c>
      <c r="CZ257" s="80">
        <f t="shared" si="667"/>
        <v>3.6842541556413172E-3</v>
      </c>
      <c r="DA257" s="80">
        <f t="shared" si="668"/>
        <v>6.3021053684775294E-3</v>
      </c>
      <c r="DB257" s="80">
        <f t="shared" si="669"/>
        <v>1.804033365256517</v>
      </c>
      <c r="DC257" s="80"/>
      <c r="DD257" s="80">
        <f t="shared" si="670"/>
        <v>0.4419676458281393</v>
      </c>
      <c r="DE257" s="80">
        <f t="shared" si="671"/>
        <v>1.2626283698275913E-2</v>
      </c>
      <c r="DF257" s="80">
        <f t="shared" si="672"/>
        <v>0.19628762263996849</v>
      </c>
      <c r="DG257" s="80">
        <f t="shared" si="673"/>
        <v>7.3729334447102279E-2</v>
      </c>
      <c r="DH257" s="80">
        <f t="shared" si="674"/>
        <v>1.5091477697657767E-3</v>
      </c>
      <c r="DI257" s="80">
        <f t="shared" si="675"/>
        <v>7.5491028739176805E-2</v>
      </c>
      <c r="DJ257" s="80">
        <f t="shared" si="676"/>
        <v>0.10751026993330738</v>
      </c>
      <c r="DK257" s="80">
        <f t="shared" si="677"/>
        <v>6.3091325327036402E-2</v>
      </c>
      <c r="DL257" s="80">
        <f t="shared" si="678"/>
        <v>2.2251767987358183E-2</v>
      </c>
      <c r="DM257" s="80">
        <f t="shared" si="679"/>
        <v>2.0422317162174272E-3</v>
      </c>
      <c r="DN257" s="80">
        <f t="shared" si="680"/>
        <v>3.4933419136521501E-3</v>
      </c>
      <c r="DO257" s="80">
        <f t="shared" si="681"/>
        <v>1</v>
      </c>
      <c r="DP257" s="80">
        <f t="shared" si="682"/>
        <v>50.590299559141044</v>
      </c>
      <c r="DQ257" s="80">
        <f t="shared" si="683"/>
        <v>0.87344874125434813</v>
      </c>
      <c r="DR257" s="80">
        <f t="shared" si="684"/>
        <v>1.262084290911873E-2</v>
      </c>
      <c r="DS257" s="80">
        <f t="shared" si="685"/>
        <v>3.7071870954125785E-2</v>
      </c>
      <c r="DT257" s="80">
        <f t="shared" si="686"/>
        <v>0.10824568697889091</v>
      </c>
      <c r="DU257" s="80">
        <f t="shared" si="687"/>
        <v>2.2442290748898681E-3</v>
      </c>
      <c r="DV257" s="80">
        <f t="shared" si="688"/>
        <v>0.3080786501040304</v>
      </c>
      <c r="DW257" s="80">
        <f t="shared" si="689"/>
        <v>0.3817877254243866</v>
      </c>
      <c r="DX257" s="80">
        <f t="shared" si="690"/>
        <v>8.2804548657121543E-3</v>
      </c>
      <c r="DY257" s="80">
        <f t="shared" si="691"/>
        <v>2.472915191062801E-3</v>
      </c>
      <c r="DZ257" s="80">
        <f t="shared" si="692"/>
        <v>1.8487061030985895E-4</v>
      </c>
      <c r="EA257" s="80">
        <f t="shared" si="693"/>
        <v>1.7344359873668751</v>
      </c>
      <c r="EB257" s="80"/>
      <c r="EC257" s="80">
        <f t="shared" si="694"/>
        <v>1.7468974825086963</v>
      </c>
      <c r="ED257" s="80">
        <f t="shared" si="695"/>
        <v>2.524168581823746E-2</v>
      </c>
      <c r="EE257" s="80">
        <f t="shared" si="696"/>
        <v>0.11121561286237736</v>
      </c>
      <c r="EF257" s="80">
        <f t="shared" si="697"/>
        <v>0.10824568697889091</v>
      </c>
      <c r="EG257" s="80">
        <f t="shared" si="698"/>
        <v>2.2442290748898681E-3</v>
      </c>
      <c r="EH257" s="80">
        <f t="shared" si="699"/>
        <v>0.3080786501040304</v>
      </c>
      <c r="EI257" s="80">
        <f t="shared" si="700"/>
        <v>0.3817877254243866</v>
      </c>
      <c r="EJ257" s="80">
        <f t="shared" si="701"/>
        <v>8.2804548657121543E-3</v>
      </c>
      <c r="EK257" s="80">
        <f t="shared" si="702"/>
        <v>2.472915191062801E-3</v>
      </c>
      <c r="EL257" s="80">
        <f t="shared" si="703"/>
        <v>5.5461183092957687E-4</v>
      </c>
      <c r="EM257" s="80">
        <f t="shared" si="704"/>
        <v>2.6950190546592134</v>
      </c>
      <c r="EN257" s="80">
        <f t="shared" si="705"/>
        <v>2.2263293425057817</v>
      </c>
      <c r="EO257" s="80"/>
      <c r="EP257" s="80">
        <f t="shared" si="706"/>
        <v>1.9445845618292956</v>
      </c>
      <c r="EQ257" s="80">
        <f t="shared" si="707"/>
        <v>2.809815289572706E-2</v>
      </c>
      <c r="ER257" s="80">
        <f t="shared" si="708"/>
        <v>5.5415438170704379E-2</v>
      </c>
      <c r="ES257" s="80">
        <f t="shared" si="709"/>
        <v>0.10965295000281172</v>
      </c>
      <c r="ET257" s="80">
        <f t="shared" si="710"/>
        <v>0.1650683881735161</v>
      </c>
      <c r="EU257" s="80">
        <f t="shared" si="711"/>
        <v>0.24099054912080084</v>
      </c>
      <c r="EV257" s="80">
        <f t="shared" si="712"/>
        <v>4.9963930407319187E-3</v>
      </c>
      <c r="EW257" s="80">
        <f t="shared" si="713"/>
        <v>0.68588453852617481</v>
      </c>
      <c r="EX257" s="80">
        <f t="shared" si="714"/>
        <v>0.8499852157208525</v>
      </c>
      <c r="EY257" s="80">
        <f t="shared" si="715"/>
        <v>3.6870039273659484E-2</v>
      </c>
      <c r="EZ257" s="80">
        <f t="shared" si="716"/>
        <v>1.101104730278281E-2</v>
      </c>
      <c r="FA257" s="80">
        <f t="shared" si="717"/>
        <v>8.2316572859958176E-4</v>
      </c>
      <c r="FB257" s="80">
        <f t="shared" si="718"/>
        <v>3.9683120516121408</v>
      </c>
      <c r="FC257" s="80">
        <f t="shared" si="719"/>
        <v>0</v>
      </c>
      <c r="FD257" s="80">
        <f t="shared" si="720"/>
        <v>-9.582295336371871E-2</v>
      </c>
      <c r="FE257" s="80">
        <f t="shared" si="721"/>
        <v>3.6870039273659484E-2</v>
      </c>
      <c r="FF257" s="80">
        <f t="shared" si="722"/>
        <v>7.2782910729152245E-2</v>
      </c>
      <c r="FG257" s="80">
        <f t="shared" si="723"/>
        <v>0</v>
      </c>
      <c r="FH257" s="80">
        <f t="shared" si="724"/>
        <v>4.1158286429979088E-4</v>
      </c>
      <c r="FI257" s="184">
        <f t="shared" si="725"/>
        <v>0.77679072212740052</v>
      </c>
      <c r="FJ257" s="80">
        <f t="shared" si="726"/>
        <v>7.5042182759787579E-2</v>
      </c>
      <c r="FK257" s="80">
        <f t="shared" si="727"/>
        <v>0.96189743775429959</v>
      </c>
      <c r="FL257" s="80">
        <f t="shared" si="728"/>
        <v>0.77679072212740052</v>
      </c>
      <c r="FM257" s="80">
        <f t="shared" si="729"/>
        <v>2.7240274234576565</v>
      </c>
      <c r="FN257" s="80">
        <f t="shared" si="730"/>
        <v>-2.7889254886505066</v>
      </c>
      <c r="FO257" s="80">
        <f t="shared" si="731"/>
        <v>-2.7889254886505066</v>
      </c>
      <c r="FP257" s="80">
        <f t="shared" si="732"/>
        <v>0.50590299559141039</v>
      </c>
      <c r="FQ257" s="185">
        <f t="shared" ca="1" si="733"/>
        <v>1473.1371032560185</v>
      </c>
      <c r="FR257" s="185">
        <f t="shared" ca="1" si="734"/>
        <v>8.8985761226398843</v>
      </c>
      <c r="FS257" s="80">
        <f t="shared" ca="1" si="735"/>
        <v>0.14731371032560184</v>
      </c>
      <c r="FT257" s="184">
        <f t="shared" ca="1" si="736"/>
        <v>-0.16245328974986073</v>
      </c>
      <c r="FU257" s="184">
        <f t="shared" ca="1" si="737"/>
        <v>5.6542955987133832</v>
      </c>
      <c r="FV257" s="80">
        <f t="shared" si="738"/>
        <v>176.37495523485788</v>
      </c>
      <c r="FW257" s="80">
        <f t="shared" si="739"/>
        <v>9.1217002582832149E-2</v>
      </c>
      <c r="FX257" s="184">
        <f t="shared" si="740"/>
        <v>73.999673490783437</v>
      </c>
      <c r="FY257" s="184">
        <f t="shared" si="741"/>
        <v>318.73380484032208</v>
      </c>
      <c r="FZ257" s="184">
        <f t="shared" si="742"/>
        <v>1.6611494615586205E-3</v>
      </c>
      <c r="GA257" s="184">
        <f t="shared" si="743"/>
        <v>0.35975267215294726</v>
      </c>
      <c r="GB257" s="80">
        <f t="shared" si="744"/>
        <v>0.89185164803524397</v>
      </c>
      <c r="GC257" s="80">
        <f t="shared" si="745"/>
        <v>0.13857426862713837</v>
      </c>
      <c r="GD257" s="80">
        <f t="shared" si="746"/>
        <v>0.12992808189692875</v>
      </c>
      <c r="GE257" s="80">
        <f t="shared" si="747"/>
        <v>0.86224889710146124</v>
      </c>
      <c r="GF257" s="80">
        <f t="shared" si="748"/>
        <v>6.4626190545514439E-2</v>
      </c>
      <c r="GG257" s="80">
        <f t="shared" si="749"/>
        <v>0.24099054912080084</v>
      </c>
      <c r="GH257" s="80">
        <f t="shared" si="750"/>
        <v>0.87007191810307127</v>
      </c>
      <c r="GI257" s="80">
        <f t="shared" si="751"/>
        <v>0.42420305564792821</v>
      </c>
      <c r="GJ257" s="80">
        <f t="shared" si="752"/>
        <v>-2.6062730726496196E-2</v>
      </c>
      <c r="GK257" s="80">
        <f t="shared" si="753"/>
        <v>4.1781353534260067E-2</v>
      </c>
      <c r="GL257" s="80">
        <f t="shared" si="754"/>
        <v>4.1781353534260067E-2</v>
      </c>
      <c r="GM257" s="80">
        <f t="shared" si="755"/>
        <v>0.19920919558654077</v>
      </c>
      <c r="GN257" s="80">
        <f t="shared" si="756"/>
        <v>6.6366998430495955E-2</v>
      </c>
      <c r="GO257" s="80">
        <f t="shared" si="757"/>
        <v>0.61951754009567883</v>
      </c>
      <c r="GP257" s="80">
        <f t="shared" si="758"/>
        <v>0.8499852157208525</v>
      </c>
      <c r="GQ257" s="80">
        <f t="shared" si="759"/>
        <v>3.6870039273659484E-2</v>
      </c>
      <c r="GR257" s="80">
        <f t="shared" si="760"/>
        <v>438.83538667337001</v>
      </c>
      <c r="GS257" s="80">
        <f t="shared" si="761"/>
        <v>11.752069476810556</v>
      </c>
      <c r="GT257" s="80">
        <f t="shared" si="762"/>
        <v>2.0812744301415815</v>
      </c>
      <c r="GU257" s="80">
        <f t="shared" si="763"/>
        <v>8.5592410939572548E-6</v>
      </c>
      <c r="GV257" s="80">
        <f t="shared" si="764"/>
        <v>1755.9606726208965</v>
      </c>
      <c r="GW257" s="80">
        <f t="shared" si="765"/>
        <v>-7.5417390167787073E-3</v>
      </c>
      <c r="GX257" s="184">
        <f t="shared" ca="1" si="766"/>
        <v>18.112680714578332</v>
      </c>
      <c r="GY257" s="81" t="e">
        <f>#REF!</f>
        <v>#REF!</v>
      </c>
      <c r="GZ257" s="81" t="e">
        <f>#REF!</f>
        <v>#REF!</v>
      </c>
      <c r="HA257" s="81">
        <f t="shared" si="767"/>
        <v>5.4178355513911614</v>
      </c>
      <c r="HB257" s="81">
        <f t="shared" si="768"/>
        <v>3.9788742711806009</v>
      </c>
      <c r="HC257" s="81" t="e">
        <f t="shared" si="769"/>
        <v>#REF!</v>
      </c>
      <c r="HD257" s="80">
        <f t="shared" si="770"/>
        <v>438.83538667337001</v>
      </c>
      <c r="HE257" s="80">
        <f t="shared" si="771"/>
        <v>11.752069476810556</v>
      </c>
      <c r="HF257" s="81">
        <f t="shared" si="772"/>
        <v>2.1105393556466936</v>
      </c>
      <c r="HG257" s="81"/>
      <c r="HH257" s="82">
        <f t="shared" si="773"/>
        <v>0.24598694216153275</v>
      </c>
      <c r="HI257" s="82">
        <f t="shared" si="774"/>
        <v>0.68588453852617481</v>
      </c>
      <c r="HJ257" s="82">
        <f t="shared" si="775"/>
        <v>0</v>
      </c>
      <c r="HK257" s="82">
        <f t="shared" si="776"/>
        <v>3.6870039273659484E-2</v>
      </c>
      <c r="HL257" s="82">
        <f t="shared" si="777"/>
        <v>0</v>
      </c>
      <c r="HM257" s="82">
        <f t="shared" si="778"/>
        <v>3.6870039273659484E-2</v>
      </c>
      <c r="HN257" s="82">
        <f t="shared" si="779"/>
        <v>0</v>
      </c>
      <c r="HO257" s="82">
        <f t="shared" si="780"/>
        <v>7.2782910729152245E-2</v>
      </c>
      <c r="HP257" s="82">
        <f t="shared" si="781"/>
        <v>0.12980238224920596</v>
      </c>
      <c r="HQ257" s="82">
        <f t="shared" si="782"/>
        <v>0.2639708878953973</v>
      </c>
      <c r="HR257" s="82">
        <f t="shared" si="783"/>
        <v>0.53007553147311304</v>
      </c>
      <c r="HS257" s="82">
        <f t="shared" si="784"/>
        <v>0.1901073019985336</v>
      </c>
      <c r="HT257" s="82">
        <f t="shared" si="785"/>
        <v>8.3277826205690977E-2</v>
      </c>
      <c r="HU257" s="82">
        <f t="shared" si="786"/>
        <v>2.9866918799796967E-2</v>
      </c>
      <c r="HV257" s="82">
        <f t="shared" si="787"/>
        <v>3.6870039273659484E-2</v>
      </c>
      <c r="HW257" s="82"/>
      <c r="HX257" s="186">
        <f t="shared" si="788"/>
        <v>-8.8399803184514065E-7</v>
      </c>
      <c r="HY257" s="186">
        <f t="shared" si="789"/>
        <v>1.5917982456672475E-12</v>
      </c>
      <c r="HZ257" s="186">
        <f t="shared" si="790"/>
        <v>2.7334271075747853E-5</v>
      </c>
      <c r="IA257" s="186">
        <f t="shared" si="791"/>
        <v>7.6224970365833232E-9</v>
      </c>
      <c r="IB257" s="82">
        <f t="shared" si="792"/>
        <v>2.0812744301415815</v>
      </c>
      <c r="IC257" s="82" t="e">
        <f t="shared" ca="1" si="793"/>
        <v>#REF!</v>
      </c>
      <c r="ID257" s="82" t="e">
        <f ca="1">ID$8+ID$9*IE257+ID$10*#REF!+ID$11*EW257/(EW257+EU257)</f>
        <v>#REF!</v>
      </c>
      <c r="IE257" s="82" t="e">
        <f t="shared" ca="1" si="794"/>
        <v>#REF!</v>
      </c>
      <c r="IF257" s="82" t="e">
        <f ca="1">IF$8+IF$9*IE257+IF$10*#REF!+IF$11*(EW257/(EW257+EU257))</f>
        <v>#REF!</v>
      </c>
      <c r="IG257" s="82" t="e">
        <f t="shared" ca="1" si="795"/>
        <v>#REF!</v>
      </c>
      <c r="IH257" s="184">
        <f t="shared" si="796"/>
        <v>9.1217002582832149E-2</v>
      </c>
      <c r="II257" s="187">
        <f t="shared" si="797"/>
        <v>-25</v>
      </c>
      <c r="IJ257" s="187"/>
      <c r="IK257" s="82">
        <f t="shared" si="798"/>
        <v>2.0715334113961594</v>
      </c>
      <c r="IL257" s="187">
        <f t="shared" si="799"/>
        <v>1755.9606726208965</v>
      </c>
      <c r="IM257" s="186">
        <f t="shared" si="800"/>
        <v>1.3262678541390328E-5</v>
      </c>
    </row>
    <row r="258" spans="1:247" ht="14" x14ac:dyDescent="0.2">
      <c r="A258" s="191">
        <v>2006</v>
      </c>
      <c r="F258" s="200">
        <v>47.906677211456923</v>
      </c>
      <c r="G258" s="200">
        <v>1.8194982433377447</v>
      </c>
      <c r="H258" s="200">
        <v>18.052675308200193</v>
      </c>
      <c r="I258" s="200">
        <v>9.556302548985764</v>
      </c>
      <c r="J258" s="200">
        <v>0.19313109845484441</v>
      </c>
      <c r="K258" s="200">
        <v>5.4889891139797884</v>
      </c>
      <c r="L258" s="200">
        <v>10.876330281404396</v>
      </c>
      <c r="M258" s="200">
        <v>3.5271837454647899</v>
      </c>
      <c r="N258" s="200">
        <v>1.8906518059263715</v>
      </c>
      <c r="O258" s="201">
        <v>0.28000000000000003</v>
      </c>
      <c r="P258" s="202">
        <v>0.44725096484279758</v>
      </c>
      <c r="Q258" s="194">
        <v>1.5</v>
      </c>
      <c r="R258" s="176">
        <f t="shared" ca="1" si="606"/>
        <v>11.973683584131058</v>
      </c>
      <c r="T258" s="4">
        <v>52</v>
      </c>
      <c r="U258" s="4">
        <v>1.1000000000000001</v>
      </c>
      <c r="V258" s="4">
        <v>4.1500000000000004</v>
      </c>
      <c r="W258" s="4">
        <v>6.89</v>
      </c>
      <c r="X258" s="4">
        <v>0.15870000000000001</v>
      </c>
      <c r="Y258" s="4">
        <v>14.45</v>
      </c>
      <c r="Z258" s="4">
        <v>20.55</v>
      </c>
      <c r="AA258" s="4">
        <v>0.45</v>
      </c>
      <c r="AB258" s="4">
        <v>0.11</v>
      </c>
      <c r="AC258" s="4">
        <v>3.2899999999999999E-2</v>
      </c>
      <c r="AE258" s="177">
        <f t="shared" ca="1" si="607"/>
        <v>1436.0990101633499</v>
      </c>
      <c r="AF258" s="178">
        <f t="shared" ca="1" si="608"/>
        <v>1162.9490101633501</v>
      </c>
      <c r="AG258" s="178">
        <f t="shared" ca="1" si="609"/>
        <v>7.8286583356290862</v>
      </c>
      <c r="AH258" s="175"/>
      <c r="AI258" s="179">
        <f t="shared" ca="1" si="610"/>
        <v>1465.7852883084711</v>
      </c>
      <c r="AJ258" s="179">
        <f t="shared" ca="1" si="611"/>
        <v>7.8695724698534333</v>
      </c>
      <c r="AK258" s="179"/>
      <c r="AL258" s="179">
        <f t="shared" si="612"/>
        <v>1434.5434156627884</v>
      </c>
      <c r="AM258" s="179">
        <f t="shared" si="613"/>
        <v>6.3619695265643079</v>
      </c>
      <c r="AN258" s="180"/>
      <c r="AO258" s="179">
        <f t="shared" ca="1" si="614"/>
        <v>1428.12759739177</v>
      </c>
      <c r="AP258" s="179">
        <f t="shared" ca="1" si="615"/>
        <v>1154.9775973917699</v>
      </c>
      <c r="AQ258" s="179">
        <f t="shared" ca="1" si="616"/>
        <v>6.3891302600419282</v>
      </c>
      <c r="AR258" s="179"/>
      <c r="AS258" s="179">
        <f t="shared" ca="1" si="617"/>
        <v>1443.8009069979962</v>
      </c>
      <c r="AT258" s="179">
        <f t="shared" ca="1" si="618"/>
        <v>1170.6509069979961</v>
      </c>
      <c r="AU258" s="181">
        <f t="shared" ca="1" si="619"/>
        <v>7.0052973309286495</v>
      </c>
      <c r="AV258" s="80"/>
      <c r="AW258" s="181">
        <f t="shared" si="620"/>
        <v>1448.5763250070877</v>
      </c>
      <c r="AX258" s="181">
        <f t="shared" si="621"/>
        <v>1175.4263250070876</v>
      </c>
      <c r="AY258" s="181">
        <f t="shared" ca="1" si="622"/>
        <v>1465.7852883084711</v>
      </c>
      <c r="AZ258" s="181">
        <f t="shared" ca="1" si="623"/>
        <v>1192.635288308471</v>
      </c>
      <c r="BA258" s="181">
        <f t="shared" ca="1" si="624"/>
        <v>7.8695724698534333</v>
      </c>
      <c r="BB258" s="181"/>
      <c r="BC258" s="181">
        <f t="shared" si="625"/>
        <v>1434.5434156627884</v>
      </c>
      <c r="BD258" s="181">
        <f t="shared" si="626"/>
        <v>6.3619695265643079</v>
      </c>
      <c r="BE258" s="181">
        <f t="shared" si="627"/>
        <v>1161.3934156627884</v>
      </c>
      <c r="BF258" s="181"/>
      <c r="BG258" s="181">
        <f t="shared" ca="1" si="628"/>
        <v>7.2570090363568891</v>
      </c>
      <c r="BH258" s="181">
        <f t="shared" ca="1" si="629"/>
        <v>8.5744306458343473</v>
      </c>
      <c r="BI258" s="181">
        <f t="shared" ca="1" si="630"/>
        <v>1161.555186463946</v>
      </c>
      <c r="BJ258" s="181">
        <f t="shared" ca="1" si="631"/>
        <v>1178.3901083420992</v>
      </c>
      <c r="BK258" s="181">
        <f t="shared" ca="1" si="632"/>
        <v>1178.3901083420992</v>
      </c>
      <c r="BL258" s="181"/>
      <c r="BM258" s="181">
        <f t="shared" si="633"/>
        <v>1179.919746775603</v>
      </c>
      <c r="BN258" s="180"/>
      <c r="BO258" s="182">
        <f t="shared" ca="1" si="634"/>
        <v>0.72007926583381443</v>
      </c>
      <c r="BP258" s="182">
        <f t="shared" ca="1" si="635"/>
        <v>0.67727930208197584</v>
      </c>
      <c r="BQ258" s="182">
        <f t="shared" ca="1" si="636"/>
        <v>9.8359664771580091E-2</v>
      </c>
      <c r="BR258" s="182">
        <f t="shared" ca="1" si="637"/>
        <v>1.8928596113720674E-2</v>
      </c>
      <c r="BS258" s="182">
        <f t="shared" ca="1" si="638"/>
        <v>1.6494580274113352E-2</v>
      </c>
      <c r="BT258" s="182">
        <f t="shared" ca="1" si="639"/>
        <v>6.1585872624466541E-2</v>
      </c>
      <c r="BU258" s="182">
        <f t="shared" si="640"/>
        <v>7.1782706974468161E-2</v>
      </c>
      <c r="BV258" s="181">
        <f t="shared" ca="1" si="641"/>
        <v>0.9444307228403247</v>
      </c>
      <c r="BW258" s="180"/>
      <c r="BX258" s="182">
        <f t="shared" si="642"/>
        <v>0.73608188653459583</v>
      </c>
      <c r="BY258" s="182">
        <f t="shared" si="643"/>
        <v>0.13449931133858478</v>
      </c>
      <c r="BZ258" s="182">
        <f t="shared" si="644"/>
        <v>6.212015032826218E-2</v>
      </c>
      <c r="CA258" s="182">
        <f t="shared" si="645"/>
        <v>3.2117476119324639E-2</v>
      </c>
      <c r="CB258" s="182">
        <f t="shared" si="646"/>
        <v>1.1844794291464261E-2</v>
      </c>
      <c r="CC258" s="182">
        <f t="shared" si="647"/>
        <v>4.7874055348792228E-4</v>
      </c>
      <c r="CD258" s="182">
        <f t="shared" si="648"/>
        <v>0.97714235916571957</v>
      </c>
      <c r="CE258" s="182">
        <f t="shared" si="649"/>
        <v>0.27387592248474157</v>
      </c>
      <c r="CF258" s="180"/>
      <c r="CG258" s="181">
        <f t="shared" ca="1" si="650"/>
        <v>6.9727936708618472</v>
      </c>
      <c r="CH258" s="181">
        <f t="shared" ca="1" si="651"/>
        <v>6.2051911590379518</v>
      </c>
      <c r="CI258" s="181">
        <f t="shared" ca="1" si="652"/>
        <v>5.8232435075354081</v>
      </c>
      <c r="CJ258" s="181">
        <f t="shared" ca="1" si="653"/>
        <v>1203.0506368707611</v>
      </c>
      <c r="CK258" s="183">
        <f t="shared" ca="1" si="654"/>
        <v>0.2781067609529661</v>
      </c>
      <c r="CL258" s="79"/>
      <c r="CM258" s="181">
        <f t="shared" si="655"/>
        <v>2.6267583241641117</v>
      </c>
      <c r="CN258" s="181">
        <f t="shared" si="656"/>
        <v>2.6267227266450184</v>
      </c>
      <c r="CO258" s="181">
        <f t="shared" ca="1" si="657"/>
        <v>999.56018186681069</v>
      </c>
      <c r="CP258" s="184"/>
      <c r="CQ258" s="80">
        <f t="shared" si="658"/>
        <v>0.79732437943783863</v>
      </c>
      <c r="CR258" s="80">
        <f t="shared" si="659"/>
        <v>2.2778237070884198E-2</v>
      </c>
      <c r="CS258" s="80">
        <f t="shared" si="660"/>
        <v>0.35410942042938365</v>
      </c>
      <c r="CT258" s="80">
        <f t="shared" si="661"/>
        <v>0.13301017934072917</v>
      </c>
      <c r="CU258" s="80">
        <f t="shared" si="662"/>
        <v>2.7225529297599214E-3</v>
      </c>
      <c r="CV258" s="80">
        <f t="shared" si="663"/>
        <v>0.13618833462301358</v>
      </c>
      <c r="CW258" s="80">
        <f t="shared" si="664"/>
        <v>0.19395211406742105</v>
      </c>
      <c r="CX258" s="80">
        <f t="shared" si="665"/>
        <v>0.11381885594822722</v>
      </c>
      <c r="CY258" s="80">
        <f t="shared" si="666"/>
        <v>4.0142931885141016E-2</v>
      </c>
      <c r="CZ258" s="80">
        <f t="shared" si="667"/>
        <v>3.6842541556413172E-3</v>
      </c>
      <c r="DA258" s="80">
        <f t="shared" si="668"/>
        <v>6.3021053684775294E-3</v>
      </c>
      <c r="DB258" s="80">
        <f t="shared" si="669"/>
        <v>1.804033365256517</v>
      </c>
      <c r="DC258" s="80"/>
      <c r="DD258" s="80">
        <f t="shared" si="670"/>
        <v>0.4419676458281393</v>
      </c>
      <c r="DE258" s="80">
        <f t="shared" si="671"/>
        <v>1.2626283698275913E-2</v>
      </c>
      <c r="DF258" s="80">
        <f t="shared" si="672"/>
        <v>0.19628762263996849</v>
      </c>
      <c r="DG258" s="80">
        <f t="shared" si="673"/>
        <v>7.3729334447102279E-2</v>
      </c>
      <c r="DH258" s="80">
        <f t="shared" si="674"/>
        <v>1.5091477697657767E-3</v>
      </c>
      <c r="DI258" s="80">
        <f t="shared" si="675"/>
        <v>7.5491028739176805E-2</v>
      </c>
      <c r="DJ258" s="80">
        <f t="shared" si="676"/>
        <v>0.10751026993330738</v>
      </c>
      <c r="DK258" s="80">
        <f t="shared" si="677"/>
        <v>6.3091325327036402E-2</v>
      </c>
      <c r="DL258" s="80">
        <f t="shared" si="678"/>
        <v>2.2251767987358183E-2</v>
      </c>
      <c r="DM258" s="80">
        <f t="shared" si="679"/>
        <v>2.0422317162174272E-3</v>
      </c>
      <c r="DN258" s="80">
        <f t="shared" si="680"/>
        <v>3.4933419136521501E-3</v>
      </c>
      <c r="DO258" s="80">
        <f t="shared" si="681"/>
        <v>1</v>
      </c>
      <c r="DP258" s="80">
        <f t="shared" si="682"/>
        <v>50.590299559141044</v>
      </c>
      <c r="DQ258" s="80">
        <f t="shared" si="683"/>
        <v>0.86545070842133476</v>
      </c>
      <c r="DR258" s="80">
        <f t="shared" si="684"/>
        <v>1.3770862857228703E-2</v>
      </c>
      <c r="DS258" s="80">
        <f t="shared" si="685"/>
        <v>4.0701836976883322E-2</v>
      </c>
      <c r="DT258" s="80">
        <f t="shared" si="686"/>
        <v>9.5899029039729189E-2</v>
      </c>
      <c r="DU258" s="80">
        <f t="shared" si="687"/>
        <v>2.2371806167400883E-3</v>
      </c>
      <c r="DV258" s="80">
        <f t="shared" si="688"/>
        <v>0.35852165024166094</v>
      </c>
      <c r="DW258" s="80">
        <f t="shared" si="689"/>
        <v>0.36645778869919077</v>
      </c>
      <c r="DX258" s="80">
        <f t="shared" si="690"/>
        <v>7.2605354402869365E-3</v>
      </c>
      <c r="DY258" s="80">
        <f t="shared" si="691"/>
        <v>1.1677778249607202E-3</v>
      </c>
      <c r="DZ258" s="80">
        <f t="shared" si="692"/>
        <v>2.1644993164392736E-4</v>
      </c>
      <c r="EA258" s="80">
        <f t="shared" si="693"/>
        <v>1.7516838200496596</v>
      </c>
      <c r="EB258" s="80"/>
      <c r="EC258" s="80">
        <f t="shared" si="694"/>
        <v>1.7309014168426695</v>
      </c>
      <c r="ED258" s="80">
        <f t="shared" si="695"/>
        <v>2.7541725714457406E-2</v>
      </c>
      <c r="EE258" s="80">
        <f t="shared" si="696"/>
        <v>0.12210551093064997</v>
      </c>
      <c r="EF258" s="80">
        <f t="shared" si="697"/>
        <v>9.5899029039729189E-2</v>
      </c>
      <c r="EG258" s="80">
        <f t="shared" si="698"/>
        <v>2.2371806167400883E-3</v>
      </c>
      <c r="EH258" s="80">
        <f t="shared" si="699"/>
        <v>0.35852165024166094</v>
      </c>
      <c r="EI258" s="80">
        <f t="shared" si="700"/>
        <v>0.36645778869919077</v>
      </c>
      <c r="EJ258" s="80">
        <f t="shared" si="701"/>
        <v>7.2605354402869365E-3</v>
      </c>
      <c r="EK258" s="80">
        <f t="shared" si="702"/>
        <v>1.1677778249607202E-3</v>
      </c>
      <c r="EL258" s="80">
        <f t="shared" si="703"/>
        <v>6.493497949317821E-4</v>
      </c>
      <c r="EM258" s="80">
        <f t="shared" si="704"/>
        <v>2.7127419651452773</v>
      </c>
      <c r="EN258" s="80">
        <f t="shared" si="705"/>
        <v>2.2117842673911219</v>
      </c>
      <c r="EO258" s="80"/>
      <c r="EP258" s="80">
        <f t="shared" si="706"/>
        <v>1.9141902610888093</v>
      </c>
      <c r="EQ258" s="80">
        <f t="shared" si="707"/>
        <v>3.04581778160192E-2</v>
      </c>
      <c r="ER258" s="80">
        <f t="shared" si="708"/>
        <v>8.5809738911190703E-2</v>
      </c>
      <c r="ES258" s="80">
        <f t="shared" si="709"/>
        <v>9.423762644758682E-2</v>
      </c>
      <c r="ET258" s="80">
        <f t="shared" si="710"/>
        <v>0.18004736535877752</v>
      </c>
      <c r="EU258" s="80">
        <f t="shared" si="711"/>
        <v>0.21210796368815735</v>
      </c>
      <c r="EV258" s="80">
        <f t="shared" si="712"/>
        <v>4.9481608914180948E-3</v>
      </c>
      <c r="EW258" s="80">
        <f t="shared" si="713"/>
        <v>0.79297254552360807</v>
      </c>
      <c r="EX258" s="80">
        <f t="shared" si="714"/>
        <v>0.81052557170781014</v>
      </c>
      <c r="EY258" s="80">
        <f t="shared" si="715"/>
        <v>3.2117476119324639E-2</v>
      </c>
      <c r="EZ258" s="80">
        <f t="shared" si="716"/>
        <v>5.1657452421126886E-3</v>
      </c>
      <c r="FA258" s="80">
        <f t="shared" si="717"/>
        <v>9.5748110697584457E-4</v>
      </c>
      <c r="FB258" s="80">
        <f t="shared" si="718"/>
        <v>3.9834907485430131</v>
      </c>
      <c r="FC258" s="80">
        <f t="shared" si="719"/>
        <v>0</v>
      </c>
      <c r="FD258" s="80">
        <f t="shared" si="720"/>
        <v>-4.9733018096327797E-2</v>
      </c>
      <c r="FE258" s="80">
        <f t="shared" si="721"/>
        <v>3.2117476119324639E-2</v>
      </c>
      <c r="FF258" s="80">
        <f t="shared" si="722"/>
        <v>6.212015032826218E-2</v>
      </c>
      <c r="FG258" s="80">
        <f t="shared" si="723"/>
        <v>1.1844794291464261E-2</v>
      </c>
      <c r="FH258" s="80">
        <f t="shared" si="724"/>
        <v>4.7874055348792228E-4</v>
      </c>
      <c r="FI258" s="184">
        <f t="shared" si="725"/>
        <v>0.73608188653459583</v>
      </c>
      <c r="FJ258" s="80">
        <f t="shared" si="726"/>
        <v>0.13449931133858478</v>
      </c>
      <c r="FK258" s="80">
        <f t="shared" si="727"/>
        <v>0.97714235916571957</v>
      </c>
      <c r="FL258" s="80">
        <f t="shared" si="728"/>
        <v>0.73608188653459572</v>
      </c>
      <c r="FM258" s="80">
        <f t="shared" si="729"/>
        <v>2.5860284554017805</v>
      </c>
      <c r="FN258" s="80">
        <f t="shared" si="730"/>
        <v>-2.8730948549274768</v>
      </c>
      <c r="FO258" s="80">
        <f t="shared" si="731"/>
        <v>-2.8730948549274768</v>
      </c>
      <c r="FP258" s="80">
        <f t="shared" si="732"/>
        <v>0.50590299559141039</v>
      </c>
      <c r="FQ258" s="185">
        <f t="shared" ca="1" si="733"/>
        <v>1465.7852883084711</v>
      </c>
      <c r="FR258" s="185">
        <f t="shared" ca="1" si="734"/>
        <v>7.8695724698534333</v>
      </c>
      <c r="FS258" s="80">
        <f t="shared" ca="1" si="735"/>
        <v>0.1465785288308471</v>
      </c>
      <c r="FT258" s="184">
        <f t="shared" ca="1" si="736"/>
        <v>-0.49010277703341121</v>
      </c>
      <c r="FU258" s="184">
        <f t="shared" ca="1" si="737"/>
        <v>5.6608582023364784</v>
      </c>
      <c r="FV258" s="80">
        <f t="shared" si="738"/>
        <v>176.58607981342738</v>
      </c>
      <c r="FW258" s="80">
        <f t="shared" si="739"/>
        <v>0.13558044468015146</v>
      </c>
      <c r="FX258" s="184">
        <f t="shared" si="740"/>
        <v>78.896420560925705</v>
      </c>
      <c r="FY258" s="184">
        <f t="shared" si="741"/>
        <v>317.09837592240149</v>
      </c>
      <c r="FZ258" s="184">
        <f t="shared" si="742"/>
        <v>1.6611494615586205E-3</v>
      </c>
      <c r="GA258" s="184">
        <f t="shared" si="743"/>
        <v>0.27387592248474157</v>
      </c>
      <c r="GB258" s="80">
        <f t="shared" si="744"/>
        <v>0.84759120871855287</v>
      </c>
      <c r="GC258" s="80">
        <f t="shared" si="745"/>
        <v>0.12565328537058187</v>
      </c>
      <c r="GD258" s="80">
        <f t="shared" si="746"/>
        <v>0.12788285124789187</v>
      </c>
      <c r="GE258" s="80">
        <f t="shared" si="747"/>
        <v>0.87530419573639395</v>
      </c>
      <c r="GF258" s="80">
        <f t="shared" si="748"/>
        <v>0.12977631347537144</v>
      </c>
      <c r="GG258" s="80">
        <f t="shared" si="749"/>
        <v>0.21210796368815735</v>
      </c>
      <c r="GH258" s="80">
        <f t="shared" si="750"/>
        <v>0.87211714875210811</v>
      </c>
      <c r="GI258" s="80">
        <f t="shared" si="751"/>
        <v>0.4464338742681459</v>
      </c>
      <c r="GJ258" s="80">
        <f t="shared" si="752"/>
        <v>-3.2327118366881138E-2</v>
      </c>
      <c r="GK258" s="80">
        <f t="shared" si="753"/>
        <v>4.892715203056907E-2</v>
      </c>
      <c r="GL258" s="80">
        <f t="shared" si="754"/>
        <v>4.892715203056907E-2</v>
      </c>
      <c r="GM258" s="80">
        <f t="shared" si="755"/>
        <v>0.16318081165758827</v>
      </c>
      <c r="GN258" s="80">
        <f t="shared" si="756"/>
        <v>0.10348163925087805</v>
      </c>
      <c r="GO258" s="80">
        <f t="shared" si="757"/>
        <v>0.68949090627273002</v>
      </c>
      <c r="GP258" s="80">
        <f t="shared" si="758"/>
        <v>0.81052557170781014</v>
      </c>
      <c r="GQ258" s="80">
        <f t="shared" si="759"/>
        <v>3.2117476119324639E-2</v>
      </c>
      <c r="GR258" s="80">
        <f t="shared" si="760"/>
        <v>438.26781837122496</v>
      </c>
      <c r="GS258" s="80">
        <f t="shared" si="761"/>
        <v>11.743261080062894</v>
      </c>
      <c r="GT258" s="80">
        <f t="shared" si="762"/>
        <v>2.1127614697884014</v>
      </c>
      <c r="GU258" s="80">
        <f t="shared" si="763"/>
        <v>8.6887315445047999E-6</v>
      </c>
      <c r="GV258" s="80">
        <f t="shared" si="764"/>
        <v>1783.8003192111296</v>
      </c>
      <c r="GW258" s="80">
        <f t="shared" si="765"/>
        <v>-7.650060624014127E-3</v>
      </c>
      <c r="GX258" s="184">
        <f t="shared" ca="1" si="766"/>
        <v>18.797868507535409</v>
      </c>
      <c r="GY258" s="81" t="e">
        <f>#REF!</f>
        <v>#REF!</v>
      </c>
      <c r="GZ258" s="81" t="e">
        <f>#REF!</f>
        <v>#REF!</v>
      </c>
      <c r="HA258" s="81">
        <f t="shared" si="767"/>
        <v>5.4178355513911614</v>
      </c>
      <c r="HB258" s="81">
        <f t="shared" si="768"/>
        <v>3.9788742711806009</v>
      </c>
      <c r="HC258" s="81" t="e">
        <f t="shared" si="769"/>
        <v>#REF!</v>
      </c>
      <c r="HD258" s="80">
        <f t="shared" si="770"/>
        <v>438.26781837122496</v>
      </c>
      <c r="HE258" s="80">
        <f t="shared" si="771"/>
        <v>11.743261080062894</v>
      </c>
      <c r="HF258" s="81">
        <f t="shared" si="772"/>
        <v>3.002930304739067</v>
      </c>
      <c r="HG258" s="81"/>
      <c r="HH258" s="82">
        <f t="shared" si="773"/>
        <v>0.21705612457957543</v>
      </c>
      <c r="HI258" s="82">
        <f t="shared" si="774"/>
        <v>0.79297254552360807</v>
      </c>
      <c r="HJ258" s="82">
        <f t="shared" si="775"/>
        <v>0</v>
      </c>
      <c r="HK258" s="82">
        <f t="shared" si="776"/>
        <v>3.2117476119324639E-2</v>
      </c>
      <c r="HL258" s="82">
        <f t="shared" si="777"/>
        <v>0</v>
      </c>
      <c r="HM258" s="82">
        <f t="shared" si="778"/>
        <v>3.2117476119324639E-2</v>
      </c>
      <c r="HN258" s="82">
        <f t="shared" si="779"/>
        <v>0</v>
      </c>
      <c r="HO258" s="82">
        <f t="shared" si="780"/>
        <v>6.212015032826218E-2</v>
      </c>
      <c r="HP258" s="82">
        <f t="shared" si="781"/>
        <v>0.12399398706727642</v>
      </c>
      <c r="HQ258" s="82">
        <f t="shared" si="782"/>
        <v>0.21490095380896584</v>
      </c>
      <c r="HR258" s="82">
        <f t="shared" si="783"/>
        <v>0.53899529228130227</v>
      </c>
      <c r="HS258" s="82">
        <f t="shared" si="784"/>
        <v>0.14753629235923146</v>
      </c>
      <c r="HT258" s="82">
        <f t="shared" si="785"/>
        <v>0.12354079306244471</v>
      </c>
      <c r="HU258" s="82">
        <f t="shared" si="786"/>
        <v>3.3816159110420574E-2</v>
      </c>
      <c r="HV258" s="82">
        <f t="shared" si="787"/>
        <v>3.2117476119324639E-2</v>
      </c>
      <c r="HW258" s="82"/>
      <c r="HX258" s="186">
        <f t="shared" si="788"/>
        <v>-8.7395534382299925E-7</v>
      </c>
      <c r="HY258" s="186">
        <f t="shared" si="789"/>
        <v>1.5399271018026804E-12</v>
      </c>
      <c r="HZ258" s="186">
        <f t="shared" si="790"/>
        <v>2.7111812799486721E-5</v>
      </c>
      <c r="IA258" s="186">
        <f t="shared" si="791"/>
        <v>7.6278101940293984E-9</v>
      </c>
      <c r="IB258" s="82">
        <f t="shared" si="792"/>
        <v>2.1127614697884014</v>
      </c>
      <c r="IC258" s="82" t="e">
        <f t="shared" ca="1" si="793"/>
        <v>#REF!</v>
      </c>
      <c r="ID258" s="82" t="e">
        <f ca="1">ID$8+ID$9*IE258+ID$10*#REF!+ID$11*EW258/(EW258+EU258)</f>
        <v>#REF!</v>
      </c>
      <c r="IE258" s="82" t="e">
        <f t="shared" ca="1" si="794"/>
        <v>#REF!</v>
      </c>
      <c r="IF258" s="82" t="e">
        <f ca="1">IF$8+IF$9*IE258+IF$10*#REF!+IF$11*(EW258/(EW258+EU258))</f>
        <v>#REF!</v>
      </c>
      <c r="IG258" s="82" t="e">
        <f t="shared" ca="1" si="795"/>
        <v>#REF!</v>
      </c>
      <c r="IH258" s="184">
        <f t="shared" si="796"/>
        <v>0.13558044468015146</v>
      </c>
      <c r="II258" s="187">
        <f t="shared" si="797"/>
        <v>-25</v>
      </c>
      <c r="IJ258" s="187"/>
      <c r="IK258" s="82">
        <f t="shared" si="798"/>
        <v>2.0710400530943227</v>
      </c>
      <c r="IL258" s="187">
        <f t="shared" si="799"/>
        <v>1783.8003192111296</v>
      </c>
      <c r="IM258" s="186">
        <f t="shared" si="800"/>
        <v>1.3090024607326932E-5</v>
      </c>
    </row>
    <row r="259" spans="1:247" ht="14" x14ac:dyDescent="0.2">
      <c r="A259" s="191">
        <v>2006</v>
      </c>
      <c r="F259" s="200">
        <v>47.906677211456923</v>
      </c>
      <c r="G259" s="200">
        <v>1.8194982433377447</v>
      </c>
      <c r="H259" s="200">
        <v>18.052675308200193</v>
      </c>
      <c r="I259" s="200">
        <v>9.556302548985764</v>
      </c>
      <c r="J259" s="200">
        <v>0.19313109845484441</v>
      </c>
      <c r="K259" s="200">
        <v>5.4889891139797884</v>
      </c>
      <c r="L259" s="200">
        <v>10.876330281404396</v>
      </c>
      <c r="M259" s="200">
        <v>3.5271837454647899</v>
      </c>
      <c r="N259" s="200">
        <v>1.8906518059263715</v>
      </c>
      <c r="O259" s="201">
        <v>0.28000000000000003</v>
      </c>
      <c r="P259" s="202">
        <v>0.44725096484279758</v>
      </c>
      <c r="Q259" s="194">
        <v>1.5</v>
      </c>
      <c r="R259" s="176">
        <f t="shared" ca="1" si="606"/>
        <v>5.3431887223891525</v>
      </c>
      <c r="T259" s="4">
        <v>52.16</v>
      </c>
      <c r="U259" s="4">
        <v>1.32</v>
      </c>
      <c r="V259" s="4">
        <v>3.95</v>
      </c>
      <c r="W259" s="4">
        <v>7.63</v>
      </c>
      <c r="X259" s="4">
        <v>9.2399999999999996E-2</v>
      </c>
      <c r="Y259" s="4">
        <v>13.65</v>
      </c>
      <c r="Z259" s="4">
        <v>20.71</v>
      </c>
      <c r="AA259" s="4">
        <v>0.21</v>
      </c>
      <c r="AB259" s="4">
        <v>0.11</v>
      </c>
      <c r="AC259" s="4">
        <v>2.3400000000000001E-2</v>
      </c>
      <c r="AE259" s="177">
        <f t="shared" ca="1" si="607"/>
        <v>1387.2998084086289</v>
      </c>
      <c r="AF259" s="178">
        <f t="shared" ca="1" si="608"/>
        <v>1114.1498084086288</v>
      </c>
      <c r="AG259" s="178">
        <f t="shared" ca="1" si="609"/>
        <v>3.202721213578958</v>
      </c>
      <c r="AH259" s="175"/>
      <c r="AI259" s="179">
        <f t="shared" ca="1" si="610"/>
        <v>1416.1624717049278</v>
      </c>
      <c r="AJ259" s="179">
        <f t="shared" ca="1" si="611"/>
        <v>2.0028651308427063</v>
      </c>
      <c r="AK259" s="179"/>
      <c r="AL259" s="179">
        <f t="shared" si="612"/>
        <v>1404.1641032328698</v>
      </c>
      <c r="AM259" s="179">
        <f t="shared" si="613"/>
        <v>2.1673461269517906</v>
      </c>
      <c r="AN259" s="180"/>
      <c r="AO259" s="179">
        <f t="shared" ca="1" si="614"/>
        <v>1373.0197519355684</v>
      </c>
      <c r="AP259" s="179">
        <f t="shared" ca="1" si="615"/>
        <v>1099.8697519355683</v>
      </c>
      <c r="AQ259" s="179">
        <f t="shared" ca="1" si="616"/>
        <v>0.42608457799206167</v>
      </c>
      <c r="AR259" s="179"/>
      <c r="AS259" s="179">
        <f t="shared" ca="1" si="617"/>
        <v>1391.2948036111836</v>
      </c>
      <c r="AT259" s="179">
        <f t="shared" ca="1" si="618"/>
        <v>1118.1448036111838</v>
      </c>
      <c r="AU259" s="181">
        <f t="shared" ca="1" si="619"/>
        <v>1.094001349083439</v>
      </c>
      <c r="AV259" s="80"/>
      <c r="AW259" s="181">
        <f t="shared" si="620"/>
        <v>1408.2273248317633</v>
      </c>
      <c r="AX259" s="181">
        <f t="shared" si="621"/>
        <v>1135.0773248317632</v>
      </c>
      <c r="AY259" s="181">
        <f t="shared" ca="1" si="622"/>
        <v>1416.1624717049278</v>
      </c>
      <c r="AZ259" s="181">
        <f t="shared" ca="1" si="623"/>
        <v>1143.012471704928</v>
      </c>
      <c r="BA259" s="181">
        <f t="shared" ca="1" si="624"/>
        <v>2.0028651308427063</v>
      </c>
      <c r="BB259" s="181"/>
      <c r="BC259" s="181">
        <f t="shared" si="625"/>
        <v>1404.1641032328698</v>
      </c>
      <c r="BD259" s="181">
        <f t="shared" si="626"/>
        <v>2.1673461269517906</v>
      </c>
      <c r="BE259" s="181">
        <f t="shared" si="627"/>
        <v>1131.0141032328697</v>
      </c>
      <c r="BF259" s="181"/>
      <c r="BG259" s="181">
        <f t="shared" ca="1" si="628"/>
        <v>2.0599565555030215</v>
      </c>
      <c r="BH259" s="181">
        <f t="shared" ca="1" si="629"/>
        <v>4.3065327124818822</v>
      </c>
      <c r="BI259" s="181">
        <f t="shared" ca="1" si="630"/>
        <v>1107.560821992884</v>
      </c>
      <c r="BJ259" s="181">
        <f t="shared" ca="1" si="631"/>
        <v>1126.1636217393484</v>
      </c>
      <c r="BK259" s="181">
        <f t="shared" ca="1" si="632"/>
        <v>1126.1636217393484</v>
      </c>
      <c r="BL259" s="181"/>
      <c r="BM259" s="181">
        <f t="shared" si="633"/>
        <v>1157.3376987045763</v>
      </c>
      <c r="BN259" s="180"/>
      <c r="BO259" s="182">
        <f t="shared" ca="1" si="634"/>
        <v>0.82468861116983738</v>
      </c>
      <c r="BP259" s="182">
        <f t="shared" ca="1" si="635"/>
        <v>0.80086024063465899</v>
      </c>
      <c r="BQ259" s="182">
        <f t="shared" ca="1" si="636"/>
        <v>0.10902698341415057</v>
      </c>
      <c r="BR259" s="182">
        <f t="shared" ca="1" si="637"/>
        <v>1.7653967347369074E-2</v>
      </c>
      <c r="BS259" s="182">
        <f t="shared" ca="1" si="638"/>
        <v>1.6479216748577764E-2</v>
      </c>
      <c r="BT259" s="182">
        <f t="shared" ca="1" si="639"/>
        <v>6.3642095284311861E-2</v>
      </c>
      <c r="BU259" s="182">
        <f t="shared" si="640"/>
        <v>7.1782706974468161E-2</v>
      </c>
      <c r="BV259" s="181">
        <f t="shared" ca="1" si="641"/>
        <v>1.0794452104035366</v>
      </c>
      <c r="BW259" s="180"/>
      <c r="BX259" s="182">
        <f t="shared" si="642"/>
        <v>0.73689476851924884</v>
      </c>
      <c r="BY259" s="182">
        <f t="shared" si="643"/>
        <v>0.12475803939456287</v>
      </c>
      <c r="BZ259" s="182">
        <f t="shared" si="644"/>
        <v>8.1634904743250067E-2</v>
      </c>
      <c r="CA259" s="182">
        <f t="shared" si="645"/>
        <v>1.5025491966866547E-2</v>
      </c>
      <c r="CB259" s="182">
        <f t="shared" si="646"/>
        <v>0</v>
      </c>
      <c r="CC259" s="182">
        <f t="shared" si="647"/>
        <v>3.4135061278492375E-4</v>
      </c>
      <c r="CD259" s="182">
        <f t="shared" si="648"/>
        <v>0.95865455523671328</v>
      </c>
      <c r="CE259" s="182">
        <f t="shared" si="649"/>
        <v>0.3210660352868091</v>
      </c>
      <c r="CF259" s="180"/>
      <c r="CG259" s="181">
        <f t="shared" ca="1" si="650"/>
        <v>4.5422826786498263</v>
      </c>
      <c r="CH259" s="181">
        <f t="shared" ca="1" si="651"/>
        <v>3.2432281924802222</v>
      </c>
      <c r="CI259" s="181">
        <f t="shared" ca="1" si="652"/>
        <v>2.2457150840798006</v>
      </c>
      <c r="CJ259" s="181">
        <f t="shared" ca="1" si="653"/>
        <v>1146.8316421757954</v>
      </c>
      <c r="CK259" s="183">
        <f t="shared" ca="1" si="654"/>
        <v>0.26690999506985064</v>
      </c>
      <c r="CL259" s="79"/>
      <c r="CM259" s="181">
        <f t="shared" si="655"/>
        <v>1.7798500127756118</v>
      </c>
      <c r="CN259" s="181">
        <f t="shared" si="656"/>
        <v>1.6990362952637805</v>
      </c>
      <c r="CO259" s="181">
        <f t="shared" ca="1" si="657"/>
        <v>993.18848295916007</v>
      </c>
      <c r="CP259" s="184"/>
      <c r="CQ259" s="80">
        <f t="shared" si="658"/>
        <v>0.79732437943783863</v>
      </c>
      <c r="CR259" s="80">
        <f t="shared" si="659"/>
        <v>2.2778237070884198E-2</v>
      </c>
      <c r="CS259" s="80">
        <f t="shared" si="660"/>
        <v>0.35410942042938365</v>
      </c>
      <c r="CT259" s="80">
        <f t="shared" si="661"/>
        <v>0.13301017934072917</v>
      </c>
      <c r="CU259" s="80">
        <f t="shared" si="662"/>
        <v>2.7225529297599214E-3</v>
      </c>
      <c r="CV259" s="80">
        <f t="shared" si="663"/>
        <v>0.13618833462301358</v>
      </c>
      <c r="CW259" s="80">
        <f t="shared" si="664"/>
        <v>0.19395211406742105</v>
      </c>
      <c r="CX259" s="80">
        <f t="shared" si="665"/>
        <v>0.11381885594822722</v>
      </c>
      <c r="CY259" s="80">
        <f t="shared" si="666"/>
        <v>4.0142931885141016E-2</v>
      </c>
      <c r="CZ259" s="80">
        <f t="shared" si="667"/>
        <v>3.6842541556413172E-3</v>
      </c>
      <c r="DA259" s="80">
        <f t="shared" si="668"/>
        <v>6.3021053684775294E-3</v>
      </c>
      <c r="DB259" s="80">
        <f t="shared" si="669"/>
        <v>1.804033365256517</v>
      </c>
      <c r="DC259" s="80"/>
      <c r="DD259" s="80">
        <f t="shared" si="670"/>
        <v>0.4419676458281393</v>
      </c>
      <c r="DE259" s="80">
        <f t="shared" si="671"/>
        <v>1.2626283698275913E-2</v>
      </c>
      <c r="DF259" s="80">
        <f t="shared" si="672"/>
        <v>0.19628762263996849</v>
      </c>
      <c r="DG259" s="80">
        <f t="shared" si="673"/>
        <v>7.3729334447102279E-2</v>
      </c>
      <c r="DH259" s="80">
        <f t="shared" si="674"/>
        <v>1.5091477697657767E-3</v>
      </c>
      <c r="DI259" s="80">
        <f t="shared" si="675"/>
        <v>7.5491028739176805E-2</v>
      </c>
      <c r="DJ259" s="80">
        <f t="shared" si="676"/>
        <v>0.10751026993330738</v>
      </c>
      <c r="DK259" s="80">
        <f t="shared" si="677"/>
        <v>6.3091325327036402E-2</v>
      </c>
      <c r="DL259" s="80">
        <f t="shared" si="678"/>
        <v>2.2251767987358183E-2</v>
      </c>
      <c r="DM259" s="80">
        <f t="shared" si="679"/>
        <v>2.0422317162174272E-3</v>
      </c>
      <c r="DN259" s="80">
        <f t="shared" si="680"/>
        <v>3.4933419136521501E-3</v>
      </c>
      <c r="DO259" s="80">
        <f t="shared" si="681"/>
        <v>1</v>
      </c>
      <c r="DP259" s="80">
        <f t="shared" si="682"/>
        <v>50.590299559141044</v>
      </c>
      <c r="DQ259" s="80">
        <f t="shared" si="683"/>
        <v>0.86811363367801564</v>
      </c>
      <c r="DR259" s="80">
        <f t="shared" si="684"/>
        <v>1.6525035428674444E-2</v>
      </c>
      <c r="DS259" s="80">
        <f t="shared" si="685"/>
        <v>3.8740302664744368E-2</v>
      </c>
      <c r="DT259" s="80">
        <f t="shared" si="686"/>
        <v>0.1061987796187422</v>
      </c>
      <c r="DU259" s="80">
        <f t="shared" si="687"/>
        <v>1.3025550660792952E-3</v>
      </c>
      <c r="DV259" s="80">
        <f t="shared" si="688"/>
        <v>0.33867270074731293</v>
      </c>
      <c r="DW259" s="80">
        <f t="shared" si="689"/>
        <v>0.36931098802726237</v>
      </c>
      <c r="DX259" s="80">
        <f t="shared" si="690"/>
        <v>3.3882498721339032E-3</v>
      </c>
      <c r="DY259" s="80">
        <f t="shared" si="691"/>
        <v>1.1677778249607202E-3</v>
      </c>
      <c r="DZ259" s="80">
        <f t="shared" si="692"/>
        <v>1.5394919150358359E-4</v>
      </c>
      <c r="EA259" s="80">
        <f t="shared" si="693"/>
        <v>1.7435739721194297</v>
      </c>
      <c r="EB259" s="80"/>
      <c r="EC259" s="80">
        <f t="shared" si="694"/>
        <v>1.7362272673560313</v>
      </c>
      <c r="ED259" s="80">
        <f t="shared" si="695"/>
        <v>3.3050070857348887E-2</v>
      </c>
      <c r="EE259" s="80">
        <f t="shared" si="696"/>
        <v>0.1162209079942331</v>
      </c>
      <c r="EF259" s="80">
        <f t="shared" si="697"/>
        <v>0.1061987796187422</v>
      </c>
      <c r="EG259" s="80">
        <f t="shared" si="698"/>
        <v>1.3025550660792952E-3</v>
      </c>
      <c r="EH259" s="80">
        <f t="shared" si="699"/>
        <v>0.33867270074731293</v>
      </c>
      <c r="EI259" s="80">
        <f t="shared" si="700"/>
        <v>0.36931098802726237</v>
      </c>
      <c r="EJ259" s="80">
        <f t="shared" si="701"/>
        <v>3.3882498721339032E-3</v>
      </c>
      <c r="EK259" s="80">
        <f t="shared" si="702"/>
        <v>1.1677778249607202E-3</v>
      </c>
      <c r="EL259" s="80">
        <f t="shared" si="703"/>
        <v>4.6184757451075075E-4</v>
      </c>
      <c r="EM259" s="80">
        <f t="shared" si="704"/>
        <v>2.706001144938615</v>
      </c>
      <c r="EN259" s="80">
        <f t="shared" si="705"/>
        <v>2.2172939620600598</v>
      </c>
      <c r="EO259" s="80"/>
      <c r="EP259" s="80">
        <f t="shared" si="706"/>
        <v>1.9248631183362828</v>
      </c>
      <c r="EQ259" s="80">
        <f t="shared" si="707"/>
        <v>3.6640861278828415E-2</v>
      </c>
      <c r="ER259" s="80">
        <f t="shared" si="708"/>
        <v>7.5136881663717237E-2</v>
      </c>
      <c r="ES259" s="80">
        <f t="shared" si="709"/>
        <v>9.6660396710116614E-2</v>
      </c>
      <c r="ET259" s="80">
        <f t="shared" si="710"/>
        <v>0.17179727837383385</v>
      </c>
      <c r="EU259" s="80">
        <f t="shared" si="711"/>
        <v>0.23547391282678404</v>
      </c>
      <c r="EV259" s="80">
        <f t="shared" si="712"/>
        <v>2.8881474832683635E-3</v>
      </c>
      <c r="EW259" s="80">
        <f t="shared" si="713"/>
        <v>0.75093693448159049</v>
      </c>
      <c r="EX259" s="80">
        <f t="shared" si="714"/>
        <v>0.81887102387528388</v>
      </c>
      <c r="EY259" s="80">
        <f t="shared" si="715"/>
        <v>1.5025491966866547E-2</v>
      </c>
      <c r="EZ259" s="80">
        <f t="shared" si="716"/>
        <v>5.1786134406260689E-3</v>
      </c>
      <c r="FA259" s="80">
        <f t="shared" si="717"/>
        <v>6.8270122556984749E-4</v>
      </c>
      <c r="FB259" s="80">
        <f t="shared" si="718"/>
        <v>3.9623580832889349</v>
      </c>
      <c r="FC259" s="80">
        <f t="shared" si="719"/>
        <v>0</v>
      </c>
      <c r="FD259" s="80">
        <f t="shared" si="720"/>
        <v>-0.1139985309348539</v>
      </c>
      <c r="FE259" s="80">
        <f t="shared" si="721"/>
        <v>1.5025491966866547E-2</v>
      </c>
      <c r="FF259" s="80">
        <f t="shared" si="722"/>
        <v>8.1634904743250067E-2</v>
      </c>
      <c r="FG259" s="80">
        <f t="shared" si="723"/>
        <v>0</v>
      </c>
      <c r="FH259" s="80">
        <f t="shared" si="724"/>
        <v>3.4135061278492375E-4</v>
      </c>
      <c r="FI259" s="184">
        <f t="shared" si="725"/>
        <v>0.73689476851924884</v>
      </c>
      <c r="FJ259" s="80">
        <f t="shared" si="726"/>
        <v>0.12475803939456287</v>
      </c>
      <c r="FK259" s="80">
        <f t="shared" si="727"/>
        <v>0.95865455523671328</v>
      </c>
      <c r="FL259" s="80">
        <f t="shared" si="728"/>
        <v>0.73689476851924884</v>
      </c>
      <c r="FM259" s="80">
        <f t="shared" si="729"/>
        <v>1.8263763691236401</v>
      </c>
      <c r="FN259" s="80">
        <f t="shared" si="730"/>
        <v>-3.6338506682258469</v>
      </c>
      <c r="FO259" s="80">
        <f t="shared" si="731"/>
        <v>-3.6338506682258469</v>
      </c>
      <c r="FP259" s="80">
        <f t="shared" si="732"/>
        <v>0.50590299559141039</v>
      </c>
      <c r="FQ259" s="185">
        <f t="shared" ca="1" si="733"/>
        <v>1416.1624717049278</v>
      </c>
      <c r="FR259" s="185">
        <f t="shared" ca="1" si="734"/>
        <v>2.0028651308427063</v>
      </c>
      <c r="FS259" s="80">
        <f t="shared" ca="1" si="735"/>
        <v>0.14161624717049279</v>
      </c>
      <c r="FT259" s="184">
        <f t="shared" ca="1" si="736"/>
        <v>-2.8631013546787756</v>
      </c>
      <c r="FU259" s="184">
        <f t="shared" ca="1" si="737"/>
        <v>5.6698769573367231</v>
      </c>
      <c r="FV259" s="80">
        <f t="shared" si="738"/>
        <v>175.09292117205217</v>
      </c>
      <c r="FW259" s="80">
        <f t="shared" si="739"/>
        <v>0.14542103998272288</v>
      </c>
      <c r="FX259" s="184">
        <f t="shared" si="740"/>
        <v>76.128211336146279</v>
      </c>
      <c r="FY259" s="184">
        <f t="shared" si="741"/>
        <v>316.96098850309374</v>
      </c>
      <c r="FZ259" s="184">
        <f t="shared" si="742"/>
        <v>1.6611494615586205E-3</v>
      </c>
      <c r="GA259" s="184">
        <f t="shared" si="743"/>
        <v>0.3210660352868091</v>
      </c>
      <c r="GB259" s="80">
        <f t="shared" si="744"/>
        <v>0.83678466332541879</v>
      </c>
      <c r="GC259" s="80">
        <f t="shared" si="745"/>
        <v>0.13398395921451489</v>
      </c>
      <c r="GD259" s="80">
        <f t="shared" si="746"/>
        <v>0.12773709788782542</v>
      </c>
      <c r="GE259" s="80">
        <f t="shared" si="747"/>
        <v>0.86669874201105501</v>
      </c>
      <c r="GF259" s="80">
        <f t="shared" si="748"/>
        <v>0.11971210529731957</v>
      </c>
      <c r="GG259" s="80">
        <f t="shared" si="749"/>
        <v>0.23547391282678404</v>
      </c>
      <c r="GH259" s="80">
        <f t="shared" si="750"/>
        <v>0.87226290211217461</v>
      </c>
      <c r="GI259" s="80">
        <f t="shared" si="751"/>
        <v>0.47376310077122835</v>
      </c>
      <c r="GJ259" s="80">
        <f t="shared" si="752"/>
        <v>-3.8432953960104543E-2</v>
      </c>
      <c r="GK259" s="80">
        <f t="shared" si="753"/>
        <v>5.452691435469606E-2</v>
      </c>
      <c r="GL259" s="80">
        <f t="shared" si="754"/>
        <v>5.452691435469606E-2</v>
      </c>
      <c r="GM259" s="80">
        <f t="shared" si="755"/>
        <v>0.18094699847208798</v>
      </c>
      <c r="GN259" s="80">
        <f t="shared" si="756"/>
        <v>0.10868842231988515</v>
      </c>
      <c r="GO259" s="80">
        <f t="shared" si="757"/>
        <v>0.64224851216170531</v>
      </c>
      <c r="GP259" s="80">
        <f t="shared" si="758"/>
        <v>0.81887102387528388</v>
      </c>
      <c r="GQ259" s="80">
        <f t="shared" si="759"/>
        <v>1.5025491966866547E-2</v>
      </c>
      <c r="GR259" s="80">
        <f t="shared" si="760"/>
        <v>438.75531577491142</v>
      </c>
      <c r="GS259" s="80">
        <f t="shared" si="761"/>
        <v>11.758790908063897</v>
      </c>
      <c r="GT259" s="80">
        <f t="shared" si="762"/>
        <v>2.0849837601899597</v>
      </c>
      <c r="GU259" s="80">
        <f t="shared" si="763"/>
        <v>8.574495713781209E-6</v>
      </c>
      <c r="GV259" s="80">
        <f t="shared" si="764"/>
        <v>1758.1315062858168</v>
      </c>
      <c r="GW259" s="80">
        <f t="shared" si="765"/>
        <v>-7.5594969602478827E-3</v>
      </c>
      <c r="GX259" s="184">
        <f t="shared" ca="1" si="766"/>
        <v>15.220340084079787</v>
      </c>
      <c r="GY259" s="81" t="e">
        <f>#REF!</f>
        <v>#REF!</v>
      </c>
      <c r="GZ259" s="81" t="e">
        <f>#REF!</f>
        <v>#REF!</v>
      </c>
      <c r="HA259" s="81">
        <f t="shared" si="767"/>
        <v>5.4178355513911614</v>
      </c>
      <c r="HB259" s="81">
        <f t="shared" si="768"/>
        <v>3.9788742711806009</v>
      </c>
      <c r="HC259" s="81" t="e">
        <f t="shared" si="769"/>
        <v>#REF!</v>
      </c>
      <c r="HD259" s="80">
        <f t="shared" si="770"/>
        <v>438.75531577491142</v>
      </c>
      <c r="HE259" s="80">
        <f t="shared" si="771"/>
        <v>11.758790908063897</v>
      </c>
      <c r="HF259" s="81">
        <f t="shared" si="772"/>
        <v>2.1085000826537907</v>
      </c>
      <c r="HG259" s="81"/>
      <c r="HH259" s="82">
        <f t="shared" si="773"/>
        <v>0.23836206031005241</v>
      </c>
      <c r="HI259" s="82">
        <f t="shared" si="774"/>
        <v>0.75093693448159049</v>
      </c>
      <c r="HJ259" s="82">
        <f t="shared" si="775"/>
        <v>0</v>
      </c>
      <c r="HK259" s="82">
        <f t="shared" si="776"/>
        <v>1.5025491966866547E-2</v>
      </c>
      <c r="HL259" s="82">
        <f t="shared" si="777"/>
        <v>0</v>
      </c>
      <c r="HM259" s="82">
        <f t="shared" si="778"/>
        <v>1.5025491966866547E-2</v>
      </c>
      <c r="HN259" s="82">
        <f t="shared" si="779"/>
        <v>0</v>
      </c>
      <c r="HO259" s="82">
        <f t="shared" si="780"/>
        <v>8.1634904743250067E-2</v>
      </c>
      <c r="HP259" s="82">
        <f t="shared" si="781"/>
        <v>0.15559932852647673</v>
      </c>
      <c r="HQ259" s="82">
        <f t="shared" si="782"/>
        <v>0.24094036440444788</v>
      </c>
      <c r="HR259" s="82">
        <f t="shared" si="783"/>
        <v>0.50346277137230966</v>
      </c>
      <c r="HS259" s="82">
        <f t="shared" si="784"/>
        <v>0.15980892397649754</v>
      </c>
      <c r="HT259" s="82">
        <f t="shared" si="785"/>
        <v>0.12608245015600883</v>
      </c>
      <c r="HU259" s="82">
        <f t="shared" si="786"/>
        <v>4.0021034001840705E-2</v>
      </c>
      <c r="HV259" s="82">
        <f t="shared" si="787"/>
        <v>1.5025491966866547E-2</v>
      </c>
      <c r="HW259" s="82"/>
      <c r="HX259" s="186">
        <f t="shared" si="788"/>
        <v>-8.7525719180330799E-7</v>
      </c>
      <c r="HY259" s="186">
        <f t="shared" si="789"/>
        <v>1.5318869702385914E-12</v>
      </c>
      <c r="HZ259" s="186">
        <f t="shared" si="790"/>
        <v>2.7055120590350694E-5</v>
      </c>
      <c r="IA259" s="186">
        <f t="shared" si="791"/>
        <v>7.6239665444504232E-9</v>
      </c>
      <c r="IB259" s="82">
        <f t="shared" si="792"/>
        <v>2.0849837601899597</v>
      </c>
      <c r="IC259" s="82" t="e">
        <f t="shared" ca="1" si="793"/>
        <v>#REF!</v>
      </c>
      <c r="ID259" s="82" t="e">
        <f ca="1">ID$8+ID$9*IE259+ID$10*#REF!+ID$11*EW259/(EW259+EU259)</f>
        <v>#REF!</v>
      </c>
      <c r="IE259" s="82" t="e">
        <f t="shared" ca="1" si="794"/>
        <v>#REF!</v>
      </c>
      <c r="IF259" s="82" t="e">
        <f ca="1">IF$8+IF$9*IE259+IF$10*#REF!+IF$11*(EW259/(EW259+EU259))</f>
        <v>#REF!</v>
      </c>
      <c r="IG259" s="82" t="e">
        <f t="shared" ca="1" si="795"/>
        <v>#REF!</v>
      </c>
      <c r="IH259" s="184">
        <f t="shared" si="796"/>
        <v>0.14542103998272288</v>
      </c>
      <c r="II259" s="187">
        <f t="shared" si="797"/>
        <v>-25</v>
      </c>
      <c r="IJ259" s="187"/>
      <c r="IK259" s="82">
        <f t="shared" si="798"/>
        <v>2.0719098787606587</v>
      </c>
      <c r="IL259" s="187">
        <f t="shared" si="799"/>
        <v>1758.1315062858168</v>
      </c>
      <c r="IM259" s="186">
        <f t="shared" si="800"/>
        <v>1.324233904829172E-5</v>
      </c>
    </row>
    <row r="260" spans="1:247" ht="14" x14ac:dyDescent="0.2">
      <c r="A260" s="191">
        <v>2006</v>
      </c>
      <c r="F260" s="200">
        <v>47.906677211456923</v>
      </c>
      <c r="G260" s="200">
        <v>1.8194982433377447</v>
      </c>
      <c r="H260" s="200">
        <v>18.052675308200193</v>
      </c>
      <c r="I260" s="200">
        <v>9.556302548985764</v>
      </c>
      <c r="J260" s="200">
        <v>0.19313109845484441</v>
      </c>
      <c r="K260" s="200">
        <v>5.4889891139797884</v>
      </c>
      <c r="L260" s="200">
        <v>10.876330281404396</v>
      </c>
      <c r="M260" s="200">
        <v>3.5271837454647899</v>
      </c>
      <c r="N260" s="200">
        <v>1.8906518059263715</v>
      </c>
      <c r="O260" s="201">
        <v>0.28000000000000003</v>
      </c>
      <c r="P260" s="202">
        <v>0.44725096484279758</v>
      </c>
      <c r="Q260" s="194">
        <v>1.5</v>
      </c>
      <c r="R260" s="176">
        <f t="shared" ca="1" si="606"/>
        <v>12.540135583873026</v>
      </c>
      <c r="T260" s="4">
        <v>51.79</v>
      </c>
      <c r="U260" s="4">
        <v>1.17</v>
      </c>
      <c r="V260" s="4">
        <v>3.97</v>
      </c>
      <c r="W260" s="4">
        <v>7.2</v>
      </c>
      <c r="X260" s="4">
        <v>0.13100000000000001</v>
      </c>
      <c r="Y260" s="4">
        <v>14.37</v>
      </c>
      <c r="Z260" s="4">
        <v>20.63</v>
      </c>
      <c r="AA260" s="4">
        <v>0.49</v>
      </c>
      <c r="AB260" s="4">
        <v>0.16</v>
      </c>
      <c r="AC260" s="4">
        <v>2.81E-2</v>
      </c>
      <c r="AE260" s="177">
        <f t="shared" ca="1" si="607"/>
        <v>1440.518971698458</v>
      </c>
      <c r="AF260" s="178">
        <f t="shared" ca="1" si="608"/>
        <v>1167.3689716984582</v>
      </c>
      <c r="AG260" s="178">
        <f t="shared" ca="1" si="609"/>
        <v>8.3082793785794848</v>
      </c>
      <c r="AH260" s="175"/>
      <c r="AI260" s="179">
        <f t="shared" ca="1" si="610"/>
        <v>1471.2745505041207</v>
      </c>
      <c r="AJ260" s="179">
        <f t="shared" ca="1" si="611"/>
        <v>8.5534589195132256</v>
      </c>
      <c r="AK260" s="179"/>
      <c r="AL260" s="179">
        <f t="shared" si="612"/>
        <v>1436.8561119295516</v>
      </c>
      <c r="AM260" s="179">
        <f t="shared" si="613"/>
        <v>6.8375519373277163</v>
      </c>
      <c r="AN260" s="180"/>
      <c r="AO260" s="179">
        <f t="shared" ca="1" si="614"/>
        <v>1433.5500041550342</v>
      </c>
      <c r="AP260" s="179">
        <f t="shared" ca="1" si="615"/>
        <v>1160.4000041550344</v>
      </c>
      <c r="AQ260" s="179">
        <f t="shared" ca="1" si="616"/>
        <v>7.0583863404125387</v>
      </c>
      <c r="AR260" s="179"/>
      <c r="AS260" s="179">
        <f t="shared" ca="1" si="617"/>
        <v>1450.175288404904</v>
      </c>
      <c r="AT260" s="179">
        <f t="shared" ca="1" si="618"/>
        <v>1177.0252884049041</v>
      </c>
      <c r="AU260" s="181">
        <f t="shared" ca="1" si="619"/>
        <v>7.717267864705188</v>
      </c>
      <c r="AV260" s="80"/>
      <c r="AW260" s="181">
        <f t="shared" si="620"/>
        <v>1452.6029034493372</v>
      </c>
      <c r="AX260" s="181">
        <f t="shared" si="621"/>
        <v>1179.4529034493371</v>
      </c>
      <c r="AY260" s="181">
        <f t="shared" ca="1" si="622"/>
        <v>1471.2745505041207</v>
      </c>
      <c r="AZ260" s="181">
        <f t="shared" ca="1" si="623"/>
        <v>1198.1245505041206</v>
      </c>
      <c r="BA260" s="181">
        <f t="shared" ca="1" si="624"/>
        <v>8.5534589195132256</v>
      </c>
      <c r="BB260" s="181"/>
      <c r="BC260" s="181">
        <f t="shared" si="625"/>
        <v>1436.8561119295516</v>
      </c>
      <c r="BD260" s="181">
        <f t="shared" si="626"/>
        <v>6.8375519373277163</v>
      </c>
      <c r="BE260" s="181">
        <f t="shared" si="627"/>
        <v>1163.7061119295518</v>
      </c>
      <c r="BF260" s="181"/>
      <c r="BG260" s="181">
        <f t="shared" ca="1" si="628"/>
        <v>7.8319214262663355</v>
      </c>
      <c r="BH260" s="181">
        <f t="shared" ca="1" si="629"/>
        <v>9.023501353994833</v>
      </c>
      <c r="BI260" s="181">
        <f t="shared" ca="1" si="630"/>
        <v>1166.9678407304277</v>
      </c>
      <c r="BJ260" s="181">
        <f t="shared" ca="1" si="631"/>
        <v>1184.523565155398</v>
      </c>
      <c r="BK260" s="181">
        <f t="shared" ca="1" si="632"/>
        <v>1184.523565155398</v>
      </c>
      <c r="BL260" s="181"/>
      <c r="BM260" s="181">
        <f t="shared" si="633"/>
        <v>1182.5251591997658</v>
      </c>
      <c r="BN260" s="180"/>
      <c r="BO260" s="182">
        <f t="shared" ca="1" si="634"/>
        <v>0.71334342428306008</v>
      </c>
      <c r="BP260" s="182">
        <f t="shared" ca="1" si="635"/>
        <v>0.66704565151576789</v>
      </c>
      <c r="BQ260" s="182">
        <f t="shared" ca="1" si="636"/>
        <v>9.2390722012655274E-2</v>
      </c>
      <c r="BR260" s="182">
        <f t="shared" ca="1" si="637"/>
        <v>1.8199678822326596E-2</v>
      </c>
      <c r="BS260" s="182">
        <f t="shared" ca="1" si="638"/>
        <v>1.649631105553338E-2</v>
      </c>
      <c r="BT260" s="182">
        <f t="shared" ca="1" si="639"/>
        <v>6.2745622966516909E-2</v>
      </c>
      <c r="BU260" s="182">
        <f t="shared" si="640"/>
        <v>7.1782706974468161E-2</v>
      </c>
      <c r="BV260" s="181">
        <f t="shared" ca="1" si="641"/>
        <v>0.92866069334726831</v>
      </c>
      <c r="BW260" s="180"/>
      <c r="BX260" s="182">
        <f t="shared" si="642"/>
        <v>0.74631355785263442</v>
      </c>
      <c r="BY260" s="182">
        <f t="shared" si="643"/>
        <v>0.13309587029727815</v>
      </c>
      <c r="BZ260" s="182">
        <f t="shared" si="644"/>
        <v>4.8321154508109865E-2</v>
      </c>
      <c r="CA260" s="182">
        <f t="shared" si="645"/>
        <v>3.505100236754069E-2</v>
      </c>
      <c r="CB260" s="182">
        <f t="shared" si="646"/>
        <v>2.0466034148424322E-2</v>
      </c>
      <c r="CC260" s="182">
        <f t="shared" si="647"/>
        <v>4.0981335355579573E-4</v>
      </c>
      <c r="CD260" s="182">
        <f t="shared" si="648"/>
        <v>0.98365743252754323</v>
      </c>
      <c r="CE260" s="182">
        <f t="shared" si="649"/>
        <v>0.28779166174604331</v>
      </c>
      <c r="CF260" s="180"/>
      <c r="CG260" s="181">
        <f t="shared" ca="1" si="650"/>
        <v>7.0041613917846917</v>
      </c>
      <c r="CH260" s="181">
        <f t="shared" ca="1" si="651"/>
        <v>5.5140071632589827</v>
      </c>
      <c r="CI260" s="181">
        <f t="shared" ca="1" si="652"/>
        <v>6.4816723535242327</v>
      </c>
      <c r="CJ260" s="181">
        <f t="shared" ca="1" si="653"/>
        <v>1201.8577403910085</v>
      </c>
      <c r="CK260" s="183">
        <f t="shared" ca="1" si="654"/>
        <v>0.27932627775381996</v>
      </c>
      <c r="CL260" s="79"/>
      <c r="CM260" s="181">
        <f t="shared" si="655"/>
        <v>1.7604050153577344</v>
      </c>
      <c r="CN260" s="181">
        <f t="shared" si="656"/>
        <v>1.6960357466247438</v>
      </c>
      <c r="CO260" s="181">
        <f t="shared" ca="1" si="657"/>
        <v>975.64127293111926</v>
      </c>
      <c r="CP260" s="184"/>
      <c r="CQ260" s="80">
        <f t="shared" si="658"/>
        <v>0.79732437943783863</v>
      </c>
      <c r="CR260" s="80">
        <f t="shared" si="659"/>
        <v>2.2778237070884198E-2</v>
      </c>
      <c r="CS260" s="80">
        <f t="shared" si="660"/>
        <v>0.35410942042938365</v>
      </c>
      <c r="CT260" s="80">
        <f t="shared" si="661"/>
        <v>0.13301017934072917</v>
      </c>
      <c r="CU260" s="80">
        <f t="shared" si="662"/>
        <v>2.7225529297599214E-3</v>
      </c>
      <c r="CV260" s="80">
        <f t="shared" si="663"/>
        <v>0.13618833462301358</v>
      </c>
      <c r="CW260" s="80">
        <f t="shared" si="664"/>
        <v>0.19395211406742105</v>
      </c>
      <c r="CX260" s="80">
        <f t="shared" si="665"/>
        <v>0.11381885594822722</v>
      </c>
      <c r="CY260" s="80">
        <f t="shared" si="666"/>
        <v>4.0142931885141016E-2</v>
      </c>
      <c r="CZ260" s="80">
        <f t="shared" si="667"/>
        <v>3.6842541556413172E-3</v>
      </c>
      <c r="DA260" s="80">
        <f t="shared" si="668"/>
        <v>6.3021053684775294E-3</v>
      </c>
      <c r="DB260" s="80">
        <f t="shared" si="669"/>
        <v>1.804033365256517</v>
      </c>
      <c r="DC260" s="80"/>
      <c r="DD260" s="80">
        <f t="shared" si="670"/>
        <v>0.4419676458281393</v>
      </c>
      <c r="DE260" s="80">
        <f t="shared" si="671"/>
        <v>1.2626283698275913E-2</v>
      </c>
      <c r="DF260" s="80">
        <f t="shared" si="672"/>
        <v>0.19628762263996849</v>
      </c>
      <c r="DG260" s="80">
        <f t="shared" si="673"/>
        <v>7.3729334447102279E-2</v>
      </c>
      <c r="DH260" s="80">
        <f t="shared" si="674"/>
        <v>1.5091477697657767E-3</v>
      </c>
      <c r="DI260" s="80">
        <f t="shared" si="675"/>
        <v>7.5491028739176805E-2</v>
      </c>
      <c r="DJ260" s="80">
        <f t="shared" si="676"/>
        <v>0.10751026993330738</v>
      </c>
      <c r="DK260" s="80">
        <f t="shared" si="677"/>
        <v>6.3091325327036402E-2</v>
      </c>
      <c r="DL260" s="80">
        <f t="shared" si="678"/>
        <v>2.2251767987358183E-2</v>
      </c>
      <c r="DM260" s="80">
        <f t="shared" si="679"/>
        <v>2.0422317162174272E-3</v>
      </c>
      <c r="DN260" s="80">
        <f t="shared" si="680"/>
        <v>3.4933419136521501E-3</v>
      </c>
      <c r="DO260" s="80">
        <f t="shared" si="681"/>
        <v>1</v>
      </c>
      <c r="DP260" s="80">
        <f t="shared" si="682"/>
        <v>50.590299559141044</v>
      </c>
      <c r="DQ260" s="80">
        <f t="shared" si="683"/>
        <v>0.86195561902194084</v>
      </c>
      <c r="DR260" s="80">
        <f t="shared" si="684"/>
        <v>1.4647190493597801E-2</v>
      </c>
      <c r="DS260" s="80">
        <f t="shared" si="685"/>
        <v>3.8936456095958263E-2</v>
      </c>
      <c r="DT260" s="80">
        <f t="shared" si="686"/>
        <v>0.10021378941742384</v>
      </c>
      <c r="DU260" s="80">
        <f t="shared" si="687"/>
        <v>1.8466960352422907E-3</v>
      </c>
      <c r="DV260" s="80">
        <f t="shared" si="688"/>
        <v>0.35653675529222612</v>
      </c>
      <c r="DW260" s="80">
        <f t="shared" si="689"/>
        <v>0.36788438836322657</v>
      </c>
      <c r="DX260" s="80">
        <f t="shared" si="690"/>
        <v>7.905916368312442E-3</v>
      </c>
      <c r="DY260" s="80">
        <f t="shared" si="691"/>
        <v>1.698585927215593E-3</v>
      </c>
      <c r="DZ260" s="80">
        <f t="shared" si="692"/>
        <v>1.8487061030985895E-4</v>
      </c>
      <c r="EA260" s="80">
        <f t="shared" si="693"/>
        <v>1.7518102676254534</v>
      </c>
      <c r="EB260" s="80"/>
      <c r="EC260" s="80">
        <f t="shared" si="694"/>
        <v>1.7239112380438817</v>
      </c>
      <c r="ED260" s="80">
        <f t="shared" si="695"/>
        <v>2.9294380987195601E-2</v>
      </c>
      <c r="EE260" s="80">
        <f t="shared" si="696"/>
        <v>0.11680936828787479</v>
      </c>
      <c r="EF260" s="80">
        <f t="shared" si="697"/>
        <v>0.10021378941742384</v>
      </c>
      <c r="EG260" s="80">
        <f t="shared" si="698"/>
        <v>1.8466960352422907E-3</v>
      </c>
      <c r="EH260" s="80">
        <f t="shared" si="699"/>
        <v>0.35653675529222612</v>
      </c>
      <c r="EI260" s="80">
        <f t="shared" si="700"/>
        <v>0.36788438836322657</v>
      </c>
      <c r="EJ260" s="80">
        <f t="shared" si="701"/>
        <v>7.905916368312442E-3</v>
      </c>
      <c r="EK260" s="80">
        <f t="shared" si="702"/>
        <v>1.698585927215593E-3</v>
      </c>
      <c r="EL260" s="80">
        <f t="shared" si="703"/>
        <v>5.5461183092957687E-4</v>
      </c>
      <c r="EM260" s="80">
        <f t="shared" si="704"/>
        <v>2.7066557305535284</v>
      </c>
      <c r="EN260" s="80">
        <f t="shared" si="705"/>
        <v>2.2167577251403752</v>
      </c>
      <c r="EO260" s="80"/>
      <c r="EP260" s="80">
        <f t="shared" si="706"/>
        <v>1.9107467771950415</v>
      </c>
      <c r="EQ260" s="80">
        <f t="shared" si="707"/>
        <v>3.2469272678285588E-2</v>
      </c>
      <c r="ER260" s="80">
        <f t="shared" si="708"/>
        <v>8.925322280495851E-2</v>
      </c>
      <c r="ES260" s="80">
        <f t="shared" si="709"/>
        <v>8.3372156875650555E-2</v>
      </c>
      <c r="ET260" s="80">
        <f t="shared" si="710"/>
        <v>0.17262537968060906</v>
      </c>
      <c r="EU260" s="80">
        <f t="shared" si="711"/>
        <v>0.22214969185666508</v>
      </c>
      <c r="EV260" s="80">
        <f t="shared" si="712"/>
        <v>4.0936777021094509E-3</v>
      </c>
      <c r="EW260" s="80">
        <f t="shared" si="713"/>
        <v>0.79035560659052573</v>
      </c>
      <c r="EX260" s="80">
        <f t="shared" si="714"/>
        <v>0.81551055986272447</v>
      </c>
      <c r="EY260" s="80">
        <f t="shared" si="715"/>
        <v>3.505100236754069E-2</v>
      </c>
      <c r="EZ260" s="80">
        <f t="shared" si="716"/>
        <v>7.5307069519397855E-3</v>
      </c>
      <c r="FA260" s="80">
        <f t="shared" si="717"/>
        <v>8.1962670711159145E-4</v>
      </c>
      <c r="FB260" s="80">
        <f t="shared" si="718"/>
        <v>3.9913523015925527</v>
      </c>
      <c r="FC260" s="80">
        <f t="shared" si="719"/>
        <v>0</v>
      </c>
      <c r="FD260" s="80">
        <f t="shared" si="720"/>
        <v>-2.5999303756764292E-2</v>
      </c>
      <c r="FE260" s="80">
        <f t="shared" si="721"/>
        <v>3.505100236754069E-2</v>
      </c>
      <c r="FF260" s="80">
        <f t="shared" si="722"/>
        <v>4.8321154508109865E-2</v>
      </c>
      <c r="FG260" s="80">
        <f t="shared" si="723"/>
        <v>2.0466034148424322E-2</v>
      </c>
      <c r="FH260" s="80">
        <f t="shared" si="724"/>
        <v>4.0981335355579573E-4</v>
      </c>
      <c r="FI260" s="184">
        <f t="shared" si="725"/>
        <v>0.74631355785263442</v>
      </c>
      <c r="FJ260" s="80">
        <f t="shared" si="726"/>
        <v>0.13309587029727815</v>
      </c>
      <c r="FK260" s="80">
        <f t="shared" si="727"/>
        <v>0.98365743252754334</v>
      </c>
      <c r="FL260" s="80">
        <f t="shared" si="728"/>
        <v>0.74631355785263453</v>
      </c>
      <c r="FM260" s="80">
        <f t="shared" si="729"/>
        <v>2.6734323573090166</v>
      </c>
      <c r="FN260" s="80">
        <f t="shared" si="730"/>
        <v>-2.7994954123335019</v>
      </c>
      <c r="FO260" s="80">
        <f t="shared" si="731"/>
        <v>-2.7994954123335019</v>
      </c>
      <c r="FP260" s="80">
        <f t="shared" si="732"/>
        <v>0.50590299559141039</v>
      </c>
      <c r="FQ260" s="185">
        <f t="shared" ca="1" si="733"/>
        <v>1471.2745505041207</v>
      </c>
      <c r="FR260" s="185">
        <f t="shared" ca="1" si="734"/>
        <v>8.5534589195132256</v>
      </c>
      <c r="FS260" s="80">
        <f t="shared" ca="1" si="735"/>
        <v>0.14712745505041208</v>
      </c>
      <c r="FT260" s="184">
        <f t="shared" ca="1" si="736"/>
        <v>-0.32637093642622594</v>
      </c>
      <c r="FU260" s="184">
        <f t="shared" ca="1" si="737"/>
        <v>5.6586141922676481</v>
      </c>
      <c r="FV260" s="80">
        <f t="shared" si="738"/>
        <v>175.68701025999997</v>
      </c>
      <c r="FW260" s="80">
        <f t="shared" si="739"/>
        <v>0.12657980030678015</v>
      </c>
      <c r="FX260" s="184">
        <f t="shared" si="740"/>
        <v>78.059404509056833</v>
      </c>
      <c r="FY260" s="184">
        <f t="shared" si="741"/>
        <v>316.67684121627582</v>
      </c>
      <c r="FZ260" s="184">
        <f t="shared" si="742"/>
        <v>1.6611494615586205E-3</v>
      </c>
      <c r="GA260" s="184">
        <f t="shared" si="743"/>
        <v>0.28779166174604331</v>
      </c>
      <c r="GB260" s="80">
        <f t="shared" si="744"/>
        <v>0.85465523993237458</v>
      </c>
      <c r="GC260" s="80">
        <f t="shared" si="745"/>
        <v>0.11666105626104774</v>
      </c>
      <c r="GD260" s="80">
        <f t="shared" si="746"/>
        <v>0.12787023680134826</v>
      </c>
      <c r="GE260" s="80">
        <f t="shared" si="747"/>
        <v>0.88415857044606383</v>
      </c>
      <c r="GF260" s="80">
        <f t="shared" si="748"/>
        <v>0.1283467280011269</v>
      </c>
      <c r="GG260" s="80">
        <f t="shared" si="749"/>
        <v>0.22214969185666508</v>
      </c>
      <c r="GH260" s="80">
        <f t="shared" si="750"/>
        <v>0.87212976319865176</v>
      </c>
      <c r="GI260" s="80">
        <f t="shared" si="751"/>
        <v>0.44997214160861188</v>
      </c>
      <c r="GJ260" s="80">
        <f t="shared" si="752"/>
        <v>-3.2288293662003906E-2</v>
      </c>
      <c r="GK260" s="80">
        <f t="shared" si="753"/>
        <v>4.8567752539562879E-2</v>
      </c>
      <c r="GL260" s="80">
        <f t="shared" si="754"/>
        <v>4.8567752539562879E-2</v>
      </c>
      <c r="GM260" s="80">
        <f t="shared" si="755"/>
        <v>0.1735819393171022</v>
      </c>
      <c r="GN260" s="80">
        <f t="shared" si="756"/>
        <v>9.6777007528062536E-2</v>
      </c>
      <c r="GO260" s="80">
        <f t="shared" si="757"/>
        <v>0.69357859906246322</v>
      </c>
      <c r="GP260" s="80">
        <f t="shared" si="758"/>
        <v>0.81551055986272447</v>
      </c>
      <c r="GQ260" s="80">
        <f t="shared" si="759"/>
        <v>3.505100236754069E-2</v>
      </c>
      <c r="GR260" s="80">
        <f t="shared" si="760"/>
        <v>438.66236894504874</v>
      </c>
      <c r="GS260" s="80">
        <f t="shared" si="761"/>
        <v>11.770754755945717</v>
      </c>
      <c r="GT260" s="80">
        <f t="shared" si="762"/>
        <v>2.1167735182205596</v>
      </c>
      <c r="GU260" s="80">
        <f t="shared" si="763"/>
        <v>8.7052310936820497E-6</v>
      </c>
      <c r="GV260" s="80">
        <f t="shared" si="764"/>
        <v>1783.2070173571815</v>
      </c>
      <c r="GW260" s="80">
        <f t="shared" si="765"/>
        <v>-7.6825275906398606E-3</v>
      </c>
      <c r="GX260" s="184">
        <f t="shared" ca="1" si="766"/>
        <v>19.456297353524231</v>
      </c>
      <c r="GY260" s="81" t="e">
        <f>#REF!</f>
        <v>#REF!</v>
      </c>
      <c r="GZ260" s="81" t="e">
        <f>#REF!</f>
        <v>#REF!</v>
      </c>
      <c r="HA260" s="81">
        <f t="shared" si="767"/>
        <v>5.4178355513911614</v>
      </c>
      <c r="HB260" s="81">
        <f t="shared" si="768"/>
        <v>3.9788742711806009</v>
      </c>
      <c r="HC260" s="81" t="e">
        <f t="shared" si="769"/>
        <v>#REF!</v>
      </c>
      <c r="HD260" s="80">
        <f t="shared" si="770"/>
        <v>438.66236894504874</v>
      </c>
      <c r="HE260" s="80">
        <f t="shared" si="771"/>
        <v>11.770754755945717</v>
      </c>
      <c r="HF260" s="81">
        <f t="shared" si="772"/>
        <v>2.0392814861886279</v>
      </c>
      <c r="HG260" s="81"/>
      <c r="HH260" s="82">
        <f t="shared" si="773"/>
        <v>0.22624336955877453</v>
      </c>
      <c r="HI260" s="82">
        <f t="shared" si="774"/>
        <v>0.79035560659052573</v>
      </c>
      <c r="HJ260" s="82">
        <f t="shared" si="775"/>
        <v>0</v>
      </c>
      <c r="HK260" s="82">
        <f t="shared" si="776"/>
        <v>3.505100236754069E-2</v>
      </c>
      <c r="HL260" s="82">
        <f t="shared" si="777"/>
        <v>0</v>
      </c>
      <c r="HM260" s="82">
        <f t="shared" si="778"/>
        <v>3.505100236754069E-2</v>
      </c>
      <c r="HN260" s="82">
        <f t="shared" si="779"/>
        <v>0</v>
      </c>
      <c r="HO260" s="82">
        <f t="shared" si="780"/>
        <v>4.8321154508109865E-2</v>
      </c>
      <c r="HP260" s="82">
        <f t="shared" si="781"/>
        <v>0.11407932657179262</v>
      </c>
      <c r="HQ260" s="82">
        <f t="shared" si="782"/>
        <v>0.22254927937832969</v>
      </c>
      <c r="HR260" s="82">
        <f t="shared" si="783"/>
        <v>0.54532821778858187</v>
      </c>
      <c r="HS260" s="82">
        <f t="shared" si="784"/>
        <v>0.15610301550234992</v>
      </c>
      <c r="HT260" s="82">
        <f t="shared" si="785"/>
        <v>0.11618102113265703</v>
      </c>
      <c r="HU260" s="82">
        <f t="shared" si="786"/>
        <v>3.3257416637077868E-2</v>
      </c>
      <c r="HV260" s="82">
        <f t="shared" si="787"/>
        <v>3.505100236754069E-2</v>
      </c>
      <c r="HW260" s="82"/>
      <c r="HX260" s="186">
        <f t="shared" si="788"/>
        <v>-8.7588291376163944E-7</v>
      </c>
      <c r="HY260" s="186">
        <f t="shared" si="789"/>
        <v>1.5448108624027369E-12</v>
      </c>
      <c r="HZ260" s="186">
        <f t="shared" si="790"/>
        <v>2.7206562245257818E-5</v>
      </c>
      <c r="IA260" s="186">
        <f t="shared" si="791"/>
        <v>7.6480966064117278E-9</v>
      </c>
      <c r="IB260" s="82">
        <f t="shared" si="792"/>
        <v>2.1167735182205596</v>
      </c>
      <c r="IC260" s="82" t="e">
        <f t="shared" ca="1" si="793"/>
        <v>#REF!</v>
      </c>
      <c r="ID260" s="82" t="e">
        <f ca="1">ID$8+ID$9*IE260+ID$10*#REF!+ID$11*EW260/(EW260+EU260)</f>
        <v>#REF!</v>
      </c>
      <c r="IE260" s="82" t="e">
        <f t="shared" ca="1" si="794"/>
        <v>#REF!</v>
      </c>
      <c r="IF260" s="82" t="e">
        <f ca="1">IF$8+IF$9*IE260+IF$10*#REF!+IF$11*(EW260/(EW260+EU260))</f>
        <v>#REF!</v>
      </c>
      <c r="IG260" s="82" t="e">
        <f t="shared" ca="1" si="795"/>
        <v>#REF!</v>
      </c>
      <c r="IH260" s="184">
        <f t="shared" si="796"/>
        <v>0.12657980030678015</v>
      </c>
      <c r="II260" s="187">
        <f t="shared" si="797"/>
        <v>-25</v>
      </c>
      <c r="IJ260" s="187"/>
      <c r="IK260" s="82">
        <f t="shared" si="798"/>
        <v>2.0725799738805195</v>
      </c>
      <c r="IL260" s="187">
        <f t="shared" si="799"/>
        <v>1783.2070173571815</v>
      </c>
      <c r="IM260" s="186">
        <f t="shared" si="800"/>
        <v>1.3068025208423932E-5</v>
      </c>
    </row>
    <row r="261" spans="1:247" ht="14" x14ac:dyDescent="0.2">
      <c r="A261" s="191">
        <v>2006</v>
      </c>
      <c r="F261" s="200">
        <v>47.906677211456923</v>
      </c>
      <c r="G261" s="200">
        <v>1.8194982433377447</v>
      </c>
      <c r="H261" s="200">
        <v>18.052675308200193</v>
      </c>
      <c r="I261" s="200">
        <v>9.556302548985764</v>
      </c>
      <c r="J261" s="200">
        <v>0.19313109845484441</v>
      </c>
      <c r="K261" s="200">
        <v>5.4889891139797884</v>
      </c>
      <c r="L261" s="200">
        <v>10.876330281404396</v>
      </c>
      <c r="M261" s="200">
        <v>3.5271837454647899</v>
      </c>
      <c r="N261" s="200">
        <v>1.8906518059263715</v>
      </c>
      <c r="O261" s="201">
        <v>0.28000000000000003</v>
      </c>
      <c r="P261" s="202">
        <v>0.44725096484279758</v>
      </c>
      <c r="Q261" s="194">
        <v>1.5</v>
      </c>
      <c r="R261" s="176">
        <f t="shared" ca="1" si="606"/>
        <v>11.552012157979597</v>
      </c>
      <c r="T261" s="4">
        <v>50.88</v>
      </c>
      <c r="U261" s="4">
        <v>1.52</v>
      </c>
      <c r="V261" s="4">
        <v>4.96</v>
      </c>
      <c r="W261" s="4">
        <v>7.64</v>
      </c>
      <c r="X261" s="4">
        <v>0.15609999999999999</v>
      </c>
      <c r="Y261" s="4">
        <v>13.6</v>
      </c>
      <c r="Z261" s="4">
        <v>20.64</v>
      </c>
      <c r="AA261" s="4">
        <v>0.42</v>
      </c>
      <c r="AB261" s="4">
        <v>0.09</v>
      </c>
      <c r="AC261" s="4">
        <v>0.03</v>
      </c>
      <c r="AE261" s="177">
        <f t="shared" ca="1" si="607"/>
        <v>1431.8246487844465</v>
      </c>
      <c r="AF261" s="178">
        <f t="shared" ca="1" si="608"/>
        <v>1158.6746487844466</v>
      </c>
      <c r="AG261" s="178">
        <f t="shared" ca="1" si="609"/>
        <v>7.4921795603690349</v>
      </c>
      <c r="AH261" s="175"/>
      <c r="AI261" s="179">
        <f t="shared" ca="1" si="610"/>
        <v>1462.0289336731896</v>
      </c>
      <c r="AJ261" s="179">
        <f t="shared" ca="1" si="611"/>
        <v>7.3798407108238822</v>
      </c>
      <c r="AK261" s="179"/>
      <c r="AL261" s="179">
        <f t="shared" si="612"/>
        <v>1433.3809561904832</v>
      </c>
      <c r="AM261" s="179">
        <f t="shared" si="613"/>
        <v>6.0230410995904569</v>
      </c>
      <c r="AN261" s="180"/>
      <c r="AO261" s="179">
        <f t="shared" ca="1" si="614"/>
        <v>1422.7676148960281</v>
      </c>
      <c r="AP261" s="179">
        <f t="shared" ca="1" si="615"/>
        <v>1149.617614896028</v>
      </c>
      <c r="AQ261" s="179">
        <f t="shared" ca="1" si="616"/>
        <v>5.8455404633676524</v>
      </c>
      <c r="AR261" s="179"/>
      <c r="AS261" s="179">
        <f t="shared" ca="1" si="617"/>
        <v>1439.1583362381539</v>
      </c>
      <c r="AT261" s="179">
        <f t="shared" ca="1" si="618"/>
        <v>1166.0083362381538</v>
      </c>
      <c r="AU261" s="181">
        <f t="shared" ca="1" si="619"/>
        <v>6.4860764564132731</v>
      </c>
      <c r="AV261" s="80"/>
      <c r="AW261" s="181">
        <f t="shared" si="620"/>
        <v>1445.9440416957368</v>
      </c>
      <c r="AX261" s="181">
        <f t="shared" si="621"/>
        <v>1172.7940416957367</v>
      </c>
      <c r="AY261" s="181">
        <f t="shared" ca="1" si="622"/>
        <v>1462.0289336731896</v>
      </c>
      <c r="AZ261" s="181">
        <f t="shared" ca="1" si="623"/>
        <v>1188.8789336731897</v>
      </c>
      <c r="BA261" s="181">
        <f t="shared" ca="1" si="624"/>
        <v>7.3798407108238822</v>
      </c>
      <c r="BB261" s="181"/>
      <c r="BC261" s="181">
        <f t="shared" si="625"/>
        <v>1433.3809561904832</v>
      </c>
      <c r="BD261" s="181">
        <f t="shared" si="626"/>
        <v>6.0230410995904569</v>
      </c>
      <c r="BE261" s="181">
        <f t="shared" si="627"/>
        <v>1160.2309561904831</v>
      </c>
      <c r="BF261" s="181"/>
      <c r="BG261" s="181">
        <f t="shared" ca="1" si="628"/>
        <v>6.8587857385575379</v>
      </c>
      <c r="BH261" s="181">
        <f t="shared" ca="1" si="629"/>
        <v>8.4836750563824381</v>
      </c>
      <c r="BI261" s="181">
        <f t="shared" ca="1" si="630"/>
        <v>1156.54303719273</v>
      </c>
      <c r="BJ261" s="181">
        <f t="shared" ca="1" si="631"/>
        <v>1174.0030721844046</v>
      </c>
      <c r="BK261" s="181">
        <f t="shared" ca="1" si="632"/>
        <v>1174.0030721844046</v>
      </c>
      <c r="BL261" s="181"/>
      <c r="BM261" s="181">
        <f t="shared" si="633"/>
        <v>1178.0686587372597</v>
      </c>
      <c r="BN261" s="180"/>
      <c r="BO261" s="182">
        <f t="shared" ca="1" si="634"/>
        <v>0.72986611305808691</v>
      </c>
      <c r="BP261" s="182">
        <f t="shared" ca="1" si="635"/>
        <v>0.68661386598064311</v>
      </c>
      <c r="BQ261" s="182">
        <f t="shared" ca="1" si="636"/>
        <v>0.10541662115349737</v>
      </c>
      <c r="BR261" s="182">
        <f t="shared" ca="1" si="637"/>
        <v>1.9803688343134264E-2</v>
      </c>
      <c r="BS261" s="182">
        <f t="shared" ca="1" si="638"/>
        <v>1.6493353275571221E-2</v>
      </c>
      <c r="BT261" s="182">
        <f t="shared" ca="1" si="639"/>
        <v>6.0278351598459824E-2</v>
      </c>
      <c r="BU261" s="182">
        <f t="shared" si="640"/>
        <v>7.1782706974468161E-2</v>
      </c>
      <c r="BV261" s="181">
        <f t="shared" ca="1" si="641"/>
        <v>0.96038858732577403</v>
      </c>
      <c r="BW261" s="180"/>
      <c r="BX261" s="182">
        <f t="shared" si="642"/>
        <v>0.72444215152669766</v>
      </c>
      <c r="BY261" s="182">
        <f t="shared" si="643"/>
        <v>0.13086162575884597</v>
      </c>
      <c r="BZ261" s="182">
        <f t="shared" si="644"/>
        <v>6.7907560440662332E-2</v>
      </c>
      <c r="CA261" s="182">
        <f t="shared" si="645"/>
        <v>3.0118070138176422E-2</v>
      </c>
      <c r="CB261" s="182">
        <f t="shared" si="646"/>
        <v>2.5136793369373099E-2</v>
      </c>
      <c r="CC261" s="182">
        <f t="shared" si="647"/>
        <v>4.3860595935793571E-4</v>
      </c>
      <c r="CD261" s="182">
        <f t="shared" si="648"/>
        <v>0.97890480719311357</v>
      </c>
      <c r="CE261" s="182">
        <f t="shared" si="649"/>
        <v>0.32266876643975179</v>
      </c>
      <c r="CF261" s="180"/>
      <c r="CG261" s="181">
        <f t="shared" ca="1" si="650"/>
        <v>7.0760880021666708</v>
      </c>
      <c r="CH261" s="181">
        <f t="shared" ca="1" si="651"/>
        <v>6.0989319168564045</v>
      </c>
      <c r="CI261" s="181">
        <f t="shared" ca="1" si="652"/>
        <v>6.6380086590639049</v>
      </c>
      <c r="CJ261" s="181">
        <f t="shared" ca="1" si="653"/>
        <v>1182.7370463005796</v>
      </c>
      <c r="CK261" s="183">
        <f t="shared" ca="1" si="654"/>
        <v>0.2772700536515893</v>
      </c>
      <c r="CL261" s="79"/>
      <c r="CM261" s="181">
        <f t="shared" si="655"/>
        <v>2.27033621329754</v>
      </c>
      <c r="CN261" s="181">
        <f t="shared" si="656"/>
        <v>2.1913562774259341</v>
      </c>
      <c r="CO261" s="181">
        <f t="shared" ca="1" si="657"/>
        <v>969.76701351678514</v>
      </c>
      <c r="CP261" s="184"/>
      <c r="CQ261" s="80">
        <f t="shared" si="658"/>
        <v>0.79732437943783863</v>
      </c>
      <c r="CR261" s="80">
        <f t="shared" si="659"/>
        <v>2.2778237070884198E-2</v>
      </c>
      <c r="CS261" s="80">
        <f t="shared" si="660"/>
        <v>0.35410942042938365</v>
      </c>
      <c r="CT261" s="80">
        <f t="shared" si="661"/>
        <v>0.13301017934072917</v>
      </c>
      <c r="CU261" s="80">
        <f t="shared" si="662"/>
        <v>2.7225529297599214E-3</v>
      </c>
      <c r="CV261" s="80">
        <f t="shared" si="663"/>
        <v>0.13618833462301358</v>
      </c>
      <c r="CW261" s="80">
        <f t="shared" si="664"/>
        <v>0.19395211406742105</v>
      </c>
      <c r="CX261" s="80">
        <f t="shared" si="665"/>
        <v>0.11381885594822722</v>
      </c>
      <c r="CY261" s="80">
        <f t="shared" si="666"/>
        <v>4.0142931885141016E-2</v>
      </c>
      <c r="CZ261" s="80">
        <f t="shared" si="667"/>
        <v>3.6842541556413172E-3</v>
      </c>
      <c r="DA261" s="80">
        <f t="shared" si="668"/>
        <v>6.3021053684775294E-3</v>
      </c>
      <c r="DB261" s="80">
        <f t="shared" si="669"/>
        <v>1.804033365256517</v>
      </c>
      <c r="DC261" s="80"/>
      <c r="DD261" s="80">
        <f t="shared" si="670"/>
        <v>0.4419676458281393</v>
      </c>
      <c r="DE261" s="80">
        <f t="shared" si="671"/>
        <v>1.2626283698275913E-2</v>
      </c>
      <c r="DF261" s="80">
        <f t="shared" si="672"/>
        <v>0.19628762263996849</v>
      </c>
      <c r="DG261" s="80">
        <f t="shared" si="673"/>
        <v>7.3729334447102279E-2</v>
      </c>
      <c r="DH261" s="80">
        <f t="shared" si="674"/>
        <v>1.5091477697657767E-3</v>
      </c>
      <c r="DI261" s="80">
        <f t="shared" si="675"/>
        <v>7.5491028739176805E-2</v>
      </c>
      <c r="DJ261" s="80">
        <f t="shared" si="676"/>
        <v>0.10751026993330738</v>
      </c>
      <c r="DK261" s="80">
        <f t="shared" si="677"/>
        <v>6.3091325327036402E-2</v>
      </c>
      <c r="DL261" s="80">
        <f t="shared" si="678"/>
        <v>2.2251767987358183E-2</v>
      </c>
      <c r="DM261" s="80">
        <f t="shared" si="679"/>
        <v>2.0422317162174272E-3</v>
      </c>
      <c r="DN261" s="80">
        <f t="shared" si="680"/>
        <v>3.4933419136521501E-3</v>
      </c>
      <c r="DO261" s="80">
        <f t="shared" si="681"/>
        <v>1</v>
      </c>
      <c r="DP261" s="80">
        <f t="shared" si="682"/>
        <v>50.590299559141044</v>
      </c>
      <c r="DQ261" s="80">
        <f t="shared" si="683"/>
        <v>0.84681023162456759</v>
      </c>
      <c r="DR261" s="80">
        <f t="shared" si="684"/>
        <v>1.9028828675443296E-2</v>
      </c>
      <c r="DS261" s="80">
        <f t="shared" si="685"/>
        <v>4.8646050941046085E-2</v>
      </c>
      <c r="DT261" s="80">
        <f t="shared" si="686"/>
        <v>0.1063379654373775</v>
      </c>
      <c r="DU261" s="80">
        <f t="shared" si="687"/>
        <v>2.2005286343612335E-3</v>
      </c>
      <c r="DV261" s="80">
        <f t="shared" si="688"/>
        <v>0.3374321414039162</v>
      </c>
      <c r="DW261" s="80">
        <f t="shared" si="689"/>
        <v>0.36806271332123103</v>
      </c>
      <c r="DX261" s="80">
        <f t="shared" si="690"/>
        <v>6.7764997442678063E-3</v>
      </c>
      <c r="DY261" s="80">
        <f t="shared" si="691"/>
        <v>9.5545458405877108E-4</v>
      </c>
      <c r="DZ261" s="80">
        <f t="shared" si="692"/>
        <v>1.9737075833792768E-4</v>
      </c>
      <c r="EA261" s="80">
        <f t="shared" si="693"/>
        <v>1.7364477851246078</v>
      </c>
      <c r="EB261" s="80"/>
      <c r="EC261" s="80">
        <f t="shared" si="694"/>
        <v>1.6936204632491352</v>
      </c>
      <c r="ED261" s="80">
        <f t="shared" si="695"/>
        <v>3.8057657350886592E-2</v>
      </c>
      <c r="EE261" s="80">
        <f t="shared" si="696"/>
        <v>0.14593815282313827</v>
      </c>
      <c r="EF261" s="80">
        <f t="shared" si="697"/>
        <v>0.1063379654373775</v>
      </c>
      <c r="EG261" s="80">
        <f t="shared" si="698"/>
        <v>2.2005286343612335E-3</v>
      </c>
      <c r="EH261" s="80">
        <f t="shared" si="699"/>
        <v>0.3374321414039162</v>
      </c>
      <c r="EI261" s="80">
        <f t="shared" si="700"/>
        <v>0.36806271332123103</v>
      </c>
      <c r="EJ261" s="80">
        <f t="shared" si="701"/>
        <v>6.7764997442678063E-3</v>
      </c>
      <c r="EK261" s="80">
        <f t="shared" si="702"/>
        <v>9.5545458405877108E-4</v>
      </c>
      <c r="EL261" s="80">
        <f t="shared" si="703"/>
        <v>5.9211227501378301E-4</v>
      </c>
      <c r="EM261" s="80">
        <f t="shared" si="704"/>
        <v>2.6999736888233863</v>
      </c>
      <c r="EN261" s="80">
        <f t="shared" si="705"/>
        <v>2.2222438777226463</v>
      </c>
      <c r="EO261" s="80"/>
      <c r="EP261" s="80">
        <f t="shared" si="706"/>
        <v>1.8818188528205915</v>
      </c>
      <c r="EQ261" s="80">
        <f t="shared" si="707"/>
        <v>4.2286698024236999E-2</v>
      </c>
      <c r="ER261" s="80">
        <f t="shared" si="708"/>
        <v>0.11818114717940853</v>
      </c>
      <c r="ES261" s="80">
        <f t="shared" si="709"/>
        <v>9.8025630578838757E-2</v>
      </c>
      <c r="ET261" s="80">
        <f t="shared" si="710"/>
        <v>0.21620677775824729</v>
      </c>
      <c r="EU261" s="80">
        <f t="shared" si="711"/>
        <v>0.23630889266269453</v>
      </c>
      <c r="EV261" s="80">
        <f t="shared" si="712"/>
        <v>4.8901112854626266E-3</v>
      </c>
      <c r="EW261" s="80">
        <f t="shared" si="713"/>
        <v>0.7498565103816951</v>
      </c>
      <c r="EX261" s="80">
        <f t="shared" si="714"/>
        <v>0.81792511129609113</v>
      </c>
      <c r="EY261" s="80">
        <f t="shared" si="715"/>
        <v>3.0118070138176422E-2</v>
      </c>
      <c r="EZ261" s="80">
        <f t="shared" si="716"/>
        <v>4.2465061997332835E-3</v>
      </c>
      <c r="FA261" s="80">
        <f t="shared" si="717"/>
        <v>8.7721191871587142E-4</v>
      </c>
      <c r="FB261" s="80">
        <f t="shared" si="718"/>
        <v>3.984534742485645</v>
      </c>
      <c r="FC261" s="80">
        <f t="shared" si="719"/>
        <v>0</v>
      </c>
      <c r="FD261" s="80">
        <f t="shared" si="720"/>
        <v>-4.657584941936932E-2</v>
      </c>
      <c r="FE261" s="80">
        <f t="shared" si="721"/>
        <v>3.0118070138176422E-2</v>
      </c>
      <c r="FF261" s="80">
        <f t="shared" si="722"/>
        <v>6.7907560440662332E-2</v>
      </c>
      <c r="FG261" s="80">
        <f t="shared" si="723"/>
        <v>2.5136793369373099E-2</v>
      </c>
      <c r="FH261" s="80">
        <f t="shared" si="724"/>
        <v>4.3860595935793571E-4</v>
      </c>
      <c r="FI261" s="184">
        <f t="shared" si="725"/>
        <v>0.72444215152669766</v>
      </c>
      <c r="FJ261" s="80">
        <f t="shared" si="726"/>
        <v>0.13086162575884597</v>
      </c>
      <c r="FK261" s="80">
        <f t="shared" si="727"/>
        <v>0.97890480719311346</v>
      </c>
      <c r="FL261" s="80">
        <f t="shared" si="728"/>
        <v>0.72444215152669766</v>
      </c>
      <c r="FM261" s="80">
        <f t="shared" si="729"/>
        <v>2.5217534744606098</v>
      </c>
      <c r="FN261" s="80">
        <f t="shared" si="730"/>
        <v>-2.9214303769590155</v>
      </c>
      <c r="FO261" s="80">
        <f t="shared" si="731"/>
        <v>-2.9214303769590155</v>
      </c>
      <c r="FP261" s="80">
        <f t="shared" si="732"/>
        <v>0.50590299559141039</v>
      </c>
      <c r="FQ261" s="185">
        <f t="shared" ca="1" si="733"/>
        <v>1462.0289336731896</v>
      </c>
      <c r="FR261" s="185">
        <f t="shared" ca="1" si="734"/>
        <v>7.3798407108238822</v>
      </c>
      <c r="FS261" s="80">
        <f t="shared" ca="1" si="735"/>
        <v>0.14620289336731895</v>
      </c>
      <c r="FT261" s="184">
        <f t="shared" ca="1" si="736"/>
        <v>-0.65189972980764888</v>
      </c>
      <c r="FU261" s="184">
        <f t="shared" ca="1" si="737"/>
        <v>5.6630502729405103</v>
      </c>
      <c r="FV261" s="80">
        <f t="shared" si="738"/>
        <v>176.74665450040953</v>
      </c>
      <c r="FW261" s="80">
        <f t="shared" si="739"/>
        <v>0.12913953925097943</v>
      </c>
      <c r="FX261" s="184">
        <f t="shared" si="740"/>
        <v>76.037600595885266</v>
      </c>
      <c r="FY261" s="184">
        <f t="shared" si="741"/>
        <v>316.99774034217353</v>
      </c>
      <c r="FZ261" s="184">
        <f t="shared" si="742"/>
        <v>1.6611494615586205E-3</v>
      </c>
      <c r="GA261" s="184">
        <f t="shared" si="743"/>
        <v>0.32266876643975179</v>
      </c>
      <c r="GB261" s="80">
        <f t="shared" si="744"/>
        <v>0.85293329271973017</v>
      </c>
      <c r="GC261" s="80">
        <f t="shared" si="745"/>
        <v>0.14118954052179161</v>
      </c>
      <c r="GD261" s="80">
        <f t="shared" si="746"/>
        <v>0.12855490781264881</v>
      </c>
      <c r="GE261" s="80">
        <f t="shared" si="747"/>
        <v>0.85968767139692426</v>
      </c>
      <c r="GF261" s="80">
        <f t="shared" si="748"/>
        <v>0.12647773164746534</v>
      </c>
      <c r="GG261" s="80">
        <f t="shared" si="749"/>
        <v>0.23630889266269453</v>
      </c>
      <c r="GH261" s="80">
        <f t="shared" si="750"/>
        <v>0.87144509218735122</v>
      </c>
      <c r="GI261" s="80">
        <f t="shared" si="751"/>
        <v>0.46086718751107281</v>
      </c>
      <c r="GJ261" s="80">
        <f t="shared" si="752"/>
        <v>-3.4753170744949199E-2</v>
      </c>
      <c r="GK261" s="80">
        <f t="shared" si="753"/>
        <v>5.083246074915946E-2</v>
      </c>
      <c r="GL261" s="80">
        <f t="shared" si="754"/>
        <v>5.083246074915946E-2</v>
      </c>
      <c r="GM261" s="80">
        <f t="shared" si="755"/>
        <v>0.18547643191353508</v>
      </c>
      <c r="GN261" s="80">
        <f t="shared" si="756"/>
        <v>9.6234246531110373E-2</v>
      </c>
      <c r="GO261" s="80">
        <f t="shared" si="757"/>
        <v>0.65362226385058475</v>
      </c>
      <c r="GP261" s="80">
        <f t="shared" si="758"/>
        <v>0.81792511129609113</v>
      </c>
      <c r="GQ261" s="80">
        <f t="shared" si="759"/>
        <v>3.0118070138176422E-2</v>
      </c>
      <c r="GR261" s="80">
        <f t="shared" si="760"/>
        <v>438.72833785907733</v>
      </c>
      <c r="GS261" s="80">
        <f t="shared" si="761"/>
        <v>11.731214168174674</v>
      </c>
      <c r="GT261" s="80">
        <f t="shared" si="762"/>
        <v>2.1440527111178516</v>
      </c>
      <c r="GU261" s="80">
        <f t="shared" si="763"/>
        <v>8.8174167744721647E-6</v>
      </c>
      <c r="GV261" s="80">
        <f t="shared" si="764"/>
        <v>1811.9899212647597</v>
      </c>
      <c r="GW261" s="80">
        <f t="shared" si="765"/>
        <v>-7.75536100997042E-3</v>
      </c>
      <c r="GX261" s="184">
        <f t="shared" ca="1" si="766"/>
        <v>19.612633659063889</v>
      </c>
      <c r="GY261" s="81" t="e">
        <f>#REF!</f>
        <v>#REF!</v>
      </c>
      <c r="GZ261" s="81" t="e">
        <f>#REF!</f>
        <v>#REF!</v>
      </c>
      <c r="HA261" s="81">
        <f t="shared" si="767"/>
        <v>5.4178355513911614</v>
      </c>
      <c r="HB261" s="81">
        <f t="shared" si="768"/>
        <v>3.9788742711806009</v>
      </c>
      <c r="HC261" s="81" t="e">
        <f t="shared" si="769"/>
        <v>#REF!</v>
      </c>
      <c r="HD261" s="80">
        <f t="shared" si="770"/>
        <v>438.72833785907733</v>
      </c>
      <c r="HE261" s="80">
        <f t="shared" si="771"/>
        <v>11.731214168174674</v>
      </c>
      <c r="HF261" s="81">
        <f t="shared" si="772"/>
        <v>2.5871846148828297</v>
      </c>
      <c r="HG261" s="81"/>
      <c r="HH261" s="82">
        <f t="shared" si="773"/>
        <v>0.24119900394815716</v>
      </c>
      <c r="HI261" s="82">
        <f t="shared" si="774"/>
        <v>0.7498565103816951</v>
      </c>
      <c r="HJ261" s="82">
        <f t="shared" si="775"/>
        <v>0</v>
      </c>
      <c r="HK261" s="82">
        <f t="shared" si="776"/>
        <v>3.0118070138176422E-2</v>
      </c>
      <c r="HL261" s="82">
        <f t="shared" si="777"/>
        <v>0</v>
      </c>
      <c r="HM261" s="82">
        <f t="shared" si="778"/>
        <v>3.0118070138176422E-2</v>
      </c>
      <c r="HN261" s="82">
        <f t="shared" si="779"/>
        <v>0</v>
      </c>
      <c r="HO261" s="82">
        <f t="shared" si="780"/>
        <v>6.7907560440662332E-2</v>
      </c>
      <c r="HP261" s="82">
        <f t="shared" si="781"/>
        <v>0.15335816840785221</v>
      </c>
      <c r="HQ261" s="82">
        <f t="shared" si="782"/>
        <v>0.24337587598334989</v>
      </c>
      <c r="HR261" s="82">
        <f t="shared" si="783"/>
        <v>0.50282738101323698</v>
      </c>
      <c r="HS261" s="82">
        <f t="shared" si="784"/>
        <v>0.16173956187500202</v>
      </c>
      <c r="HT261" s="82">
        <f t="shared" si="785"/>
        <v>0.11497419473565425</v>
      </c>
      <c r="HU261" s="82">
        <f t="shared" si="786"/>
        <v>3.6982623830078068E-2</v>
      </c>
      <c r="HV261" s="82">
        <f t="shared" si="787"/>
        <v>3.0118070138176422E-2</v>
      </c>
      <c r="HW261" s="82"/>
      <c r="HX261" s="186">
        <f t="shared" si="788"/>
        <v>-8.766865626082557E-7</v>
      </c>
      <c r="HY261" s="186">
        <f t="shared" si="789"/>
        <v>1.5555903772444094E-12</v>
      </c>
      <c r="HZ261" s="186">
        <f t="shared" si="790"/>
        <v>2.7037404824745742E-5</v>
      </c>
      <c r="IA261" s="186">
        <f t="shared" si="791"/>
        <v>7.5560979775967079E-9</v>
      </c>
      <c r="IB261" s="82">
        <f t="shared" si="792"/>
        <v>2.1440527111178516</v>
      </c>
      <c r="IC261" s="82" t="e">
        <f t="shared" ca="1" si="793"/>
        <v>#REF!</v>
      </c>
      <c r="ID261" s="82" t="e">
        <f ca="1">ID$8+ID$9*IE261+ID$10*#REF!+ID$11*EW261/(EW261+EU261)</f>
        <v>#REF!</v>
      </c>
      <c r="IE261" s="82" t="e">
        <f t="shared" ca="1" si="794"/>
        <v>#REF!</v>
      </c>
      <c r="IF261" s="82" t="e">
        <f ca="1">IF$8+IF$9*IE261+IF$10*#REF!+IF$11*(EW261/(EW261+EU261))</f>
        <v>#REF!</v>
      </c>
      <c r="IG261" s="82" t="e">
        <f t="shared" ca="1" si="795"/>
        <v>#REF!</v>
      </c>
      <c r="IH261" s="184">
        <f t="shared" si="796"/>
        <v>0.12913953925097943</v>
      </c>
      <c r="II261" s="187">
        <f t="shared" si="797"/>
        <v>-25</v>
      </c>
      <c r="IJ261" s="187"/>
      <c r="IK261" s="82">
        <f t="shared" si="798"/>
        <v>2.0703653055594633</v>
      </c>
      <c r="IL261" s="187">
        <f t="shared" si="799"/>
        <v>1811.9899212647597</v>
      </c>
      <c r="IM261" s="186">
        <f t="shared" si="800"/>
        <v>1.2918444300703781E-5</v>
      </c>
    </row>
    <row r="262" spans="1:247" ht="14" x14ac:dyDescent="0.2">
      <c r="A262" s="191">
        <v>2006</v>
      </c>
      <c r="F262" s="200">
        <v>47.906677211456923</v>
      </c>
      <c r="G262" s="200">
        <v>1.8194982433377447</v>
      </c>
      <c r="H262" s="200">
        <v>18.052675308200193</v>
      </c>
      <c r="I262" s="200">
        <v>9.556302548985764</v>
      </c>
      <c r="J262" s="200">
        <v>0.19313109845484441</v>
      </c>
      <c r="K262" s="200">
        <v>5.4889891139797884</v>
      </c>
      <c r="L262" s="200">
        <v>10.876330281404396</v>
      </c>
      <c r="M262" s="200">
        <v>3.5271837454647899</v>
      </c>
      <c r="N262" s="200">
        <v>1.8906518059263715</v>
      </c>
      <c r="O262" s="201">
        <v>0.28000000000000003</v>
      </c>
      <c r="P262" s="202">
        <v>0.44725096484279758</v>
      </c>
      <c r="Q262" s="194">
        <v>1.5</v>
      </c>
      <c r="R262" s="176">
        <f t="shared" ca="1" si="606"/>
        <v>12.317484941299101</v>
      </c>
      <c r="T262" s="4">
        <v>51.04</v>
      </c>
      <c r="U262" s="4">
        <v>1.59</v>
      </c>
      <c r="V262" s="4">
        <v>4.28</v>
      </c>
      <c r="W262" s="4">
        <v>8.0399999999999991</v>
      </c>
      <c r="X262" s="4">
        <v>0.14099999999999999</v>
      </c>
      <c r="Y262" s="4">
        <v>13.52</v>
      </c>
      <c r="Z262" s="4">
        <v>20.54</v>
      </c>
      <c r="AA262" s="4">
        <v>0.47</v>
      </c>
      <c r="AB262" s="4">
        <v>0.1</v>
      </c>
      <c r="AC262" s="4">
        <v>1.6400000000000001E-2</v>
      </c>
      <c r="AE262" s="177">
        <f t="shared" ca="1" si="607"/>
        <v>1437.454386375199</v>
      </c>
      <c r="AF262" s="178">
        <f t="shared" ca="1" si="608"/>
        <v>1164.3043863751991</v>
      </c>
      <c r="AG262" s="178">
        <f t="shared" ca="1" si="609"/>
        <v>8.1124162540372833</v>
      </c>
      <c r="AH262" s="175"/>
      <c r="AI262" s="179">
        <f t="shared" ca="1" si="610"/>
        <v>1469.1632083345587</v>
      </c>
      <c r="AJ262" s="179">
        <f t="shared" ca="1" si="611"/>
        <v>8.2813787230836766</v>
      </c>
      <c r="AK262" s="179"/>
      <c r="AL262" s="179">
        <f t="shared" si="612"/>
        <v>1436.1649299414901</v>
      </c>
      <c r="AM262" s="179">
        <f t="shared" si="613"/>
        <v>6.6497578818017891</v>
      </c>
      <c r="AN262" s="180"/>
      <c r="AO262" s="179">
        <f t="shared" ca="1" si="614"/>
        <v>1429.753091316408</v>
      </c>
      <c r="AP262" s="179">
        <f t="shared" ca="1" si="615"/>
        <v>1156.6030913164082</v>
      </c>
      <c r="AQ262" s="179">
        <f t="shared" ca="1" si="616"/>
        <v>6.7245587371955482</v>
      </c>
      <c r="AR262" s="179"/>
      <c r="AS262" s="179">
        <f t="shared" ca="1" si="617"/>
        <v>1447.597389987752</v>
      </c>
      <c r="AT262" s="179">
        <f t="shared" ca="1" si="618"/>
        <v>1174.4473899877521</v>
      </c>
      <c r="AU262" s="181">
        <f t="shared" ca="1" si="619"/>
        <v>7.429463033544395</v>
      </c>
      <c r="AV262" s="80"/>
      <c r="AW262" s="181">
        <f t="shared" si="620"/>
        <v>1451.1210480889288</v>
      </c>
      <c r="AX262" s="181">
        <f t="shared" si="621"/>
        <v>1177.9710480889289</v>
      </c>
      <c r="AY262" s="181">
        <f t="shared" ca="1" si="622"/>
        <v>1469.1632083345587</v>
      </c>
      <c r="AZ262" s="181">
        <f t="shared" ca="1" si="623"/>
        <v>1196.0132083345588</v>
      </c>
      <c r="BA262" s="181">
        <f t="shared" ca="1" si="624"/>
        <v>8.2813787230836766</v>
      </c>
      <c r="BB262" s="181"/>
      <c r="BC262" s="181">
        <f t="shared" si="625"/>
        <v>1436.1649299414901</v>
      </c>
      <c r="BD262" s="181">
        <f t="shared" si="626"/>
        <v>6.6497578818017891</v>
      </c>
      <c r="BE262" s="181">
        <f t="shared" si="627"/>
        <v>1163.0149299414902</v>
      </c>
      <c r="BF262" s="181"/>
      <c r="BG262" s="181">
        <f t="shared" ca="1" si="628"/>
        <v>7.6091999583553669</v>
      </c>
      <c r="BH262" s="181">
        <f t="shared" ca="1" si="629"/>
        <v>8.9897512785850289</v>
      </c>
      <c r="BI262" s="181">
        <f t="shared" ca="1" si="630"/>
        <v>1163.536268321538</v>
      </c>
      <c r="BJ262" s="181">
        <f t="shared" ca="1" si="631"/>
        <v>1182.0824272264558</v>
      </c>
      <c r="BK262" s="181">
        <f t="shared" ca="1" si="632"/>
        <v>1182.0824272264558</v>
      </c>
      <c r="BL262" s="181"/>
      <c r="BM262" s="181">
        <f t="shared" si="633"/>
        <v>1181.4952399722356</v>
      </c>
      <c r="BN262" s="180"/>
      <c r="BO262" s="182">
        <f t="shared" ca="1" si="634"/>
        <v>0.72111709275996505</v>
      </c>
      <c r="BP262" s="182">
        <f t="shared" ca="1" si="635"/>
        <v>0.67317876149736089</v>
      </c>
      <c r="BQ262" s="182">
        <f t="shared" ca="1" si="636"/>
        <v>9.5984551576003857E-2</v>
      </c>
      <c r="BR262" s="182">
        <f t="shared" ca="1" si="637"/>
        <v>1.8618743017914056E-2</v>
      </c>
      <c r="BS262" s="182">
        <f t="shared" ca="1" si="638"/>
        <v>1.6495649196160343E-2</v>
      </c>
      <c r="BT262" s="182">
        <f t="shared" ca="1" si="639"/>
        <v>6.207099680106451E-2</v>
      </c>
      <c r="BU262" s="182">
        <f t="shared" si="640"/>
        <v>7.1782706974468161E-2</v>
      </c>
      <c r="BV262" s="181">
        <f t="shared" ca="1" si="641"/>
        <v>0.93813140906297188</v>
      </c>
      <c r="BW262" s="180"/>
      <c r="BX262" s="182">
        <f t="shared" si="642"/>
        <v>0.74022457191000413</v>
      </c>
      <c r="BY262" s="182">
        <f t="shared" si="643"/>
        <v>0.12892842867992005</v>
      </c>
      <c r="BZ262" s="182">
        <f t="shared" si="644"/>
        <v>4.8716235711117453E-2</v>
      </c>
      <c r="CA262" s="182">
        <f t="shared" si="645"/>
        <v>3.3837631406768501E-2</v>
      </c>
      <c r="CB262" s="182">
        <f t="shared" si="646"/>
        <v>2.8018801438320494E-2</v>
      </c>
      <c r="CC262" s="182">
        <f t="shared" si="647"/>
        <v>2.4072509621565663E-4</v>
      </c>
      <c r="CD262" s="182">
        <f t="shared" si="648"/>
        <v>0.97996639424234633</v>
      </c>
      <c r="CE262" s="182">
        <f t="shared" si="649"/>
        <v>0.34157166421655938</v>
      </c>
      <c r="CF262" s="180"/>
      <c r="CG262" s="181">
        <f t="shared" ca="1" si="650"/>
        <v>7.0564749936870612</v>
      </c>
      <c r="CH262" s="181">
        <f t="shared" ca="1" si="651"/>
        <v>6.1370593588398101</v>
      </c>
      <c r="CI262" s="181">
        <f t="shared" ca="1" si="652"/>
        <v>6.8779106430949062</v>
      </c>
      <c r="CJ262" s="181">
        <f t="shared" ca="1" si="653"/>
        <v>1184.1730820166899</v>
      </c>
      <c r="CK262" s="183">
        <f t="shared" ca="1" si="654"/>
        <v>0.27885766082883451</v>
      </c>
      <c r="CL262" s="79"/>
      <c r="CM262" s="181">
        <f t="shared" si="655"/>
        <v>1.1067367271014577</v>
      </c>
      <c r="CN262" s="181">
        <f t="shared" si="656"/>
        <v>0.95937716831658182</v>
      </c>
      <c r="CO262" s="181">
        <f t="shared" ca="1" si="657"/>
        <v>959.69101624856864</v>
      </c>
      <c r="CP262" s="184"/>
      <c r="CQ262" s="80">
        <f t="shared" si="658"/>
        <v>0.79732437943783863</v>
      </c>
      <c r="CR262" s="80">
        <f t="shared" si="659"/>
        <v>2.2778237070884198E-2</v>
      </c>
      <c r="CS262" s="80">
        <f t="shared" si="660"/>
        <v>0.35410942042938365</v>
      </c>
      <c r="CT262" s="80">
        <f t="shared" si="661"/>
        <v>0.13301017934072917</v>
      </c>
      <c r="CU262" s="80">
        <f t="shared" si="662"/>
        <v>2.7225529297599214E-3</v>
      </c>
      <c r="CV262" s="80">
        <f t="shared" si="663"/>
        <v>0.13618833462301358</v>
      </c>
      <c r="CW262" s="80">
        <f t="shared" si="664"/>
        <v>0.19395211406742105</v>
      </c>
      <c r="CX262" s="80">
        <f t="shared" si="665"/>
        <v>0.11381885594822722</v>
      </c>
      <c r="CY262" s="80">
        <f t="shared" si="666"/>
        <v>4.0142931885141016E-2</v>
      </c>
      <c r="CZ262" s="80">
        <f t="shared" si="667"/>
        <v>3.6842541556413172E-3</v>
      </c>
      <c r="DA262" s="80">
        <f t="shared" si="668"/>
        <v>6.3021053684775294E-3</v>
      </c>
      <c r="DB262" s="80">
        <f t="shared" si="669"/>
        <v>1.804033365256517</v>
      </c>
      <c r="DC262" s="80"/>
      <c r="DD262" s="80">
        <f t="shared" si="670"/>
        <v>0.4419676458281393</v>
      </c>
      <c r="DE262" s="80">
        <f t="shared" si="671"/>
        <v>1.2626283698275913E-2</v>
      </c>
      <c r="DF262" s="80">
        <f t="shared" si="672"/>
        <v>0.19628762263996849</v>
      </c>
      <c r="DG262" s="80">
        <f t="shared" si="673"/>
        <v>7.3729334447102279E-2</v>
      </c>
      <c r="DH262" s="80">
        <f t="shared" si="674"/>
        <v>1.5091477697657767E-3</v>
      </c>
      <c r="DI262" s="80">
        <f t="shared" si="675"/>
        <v>7.5491028739176805E-2</v>
      </c>
      <c r="DJ262" s="80">
        <f t="shared" si="676"/>
        <v>0.10751026993330738</v>
      </c>
      <c r="DK262" s="80">
        <f t="shared" si="677"/>
        <v>6.3091325327036402E-2</v>
      </c>
      <c r="DL262" s="80">
        <f t="shared" si="678"/>
        <v>2.2251767987358183E-2</v>
      </c>
      <c r="DM262" s="80">
        <f t="shared" si="679"/>
        <v>2.0422317162174272E-3</v>
      </c>
      <c r="DN262" s="80">
        <f t="shared" si="680"/>
        <v>3.4933419136521501E-3</v>
      </c>
      <c r="DO262" s="80">
        <f t="shared" si="681"/>
        <v>1</v>
      </c>
      <c r="DP262" s="80">
        <f t="shared" si="682"/>
        <v>50.590299559141044</v>
      </c>
      <c r="DQ262" s="80">
        <f t="shared" si="683"/>
        <v>0.84947315688124847</v>
      </c>
      <c r="DR262" s="80">
        <f t="shared" si="684"/>
        <v>1.9905156311812396E-2</v>
      </c>
      <c r="DS262" s="80">
        <f t="shared" si="685"/>
        <v>4.1976834279773639E-2</v>
      </c>
      <c r="DT262" s="80">
        <f t="shared" si="686"/>
        <v>0.11190539818278994</v>
      </c>
      <c r="DU262" s="80">
        <f t="shared" si="687"/>
        <v>1.9876651982378853E-3</v>
      </c>
      <c r="DV262" s="80">
        <f t="shared" si="688"/>
        <v>0.33544724645448137</v>
      </c>
      <c r="DW262" s="80">
        <f t="shared" si="689"/>
        <v>0.36627946374118631</v>
      </c>
      <c r="DX262" s="80">
        <f t="shared" si="690"/>
        <v>7.5832259042996879E-3</v>
      </c>
      <c r="DY262" s="80">
        <f t="shared" si="691"/>
        <v>1.0616162045097458E-3</v>
      </c>
      <c r="DZ262" s="80">
        <f t="shared" si="692"/>
        <v>1.0789601455806715E-4</v>
      </c>
      <c r="EA262" s="80">
        <f t="shared" si="693"/>
        <v>1.7357276591728974</v>
      </c>
      <c r="EB262" s="80"/>
      <c r="EC262" s="80">
        <f t="shared" si="694"/>
        <v>1.6989463137624969</v>
      </c>
      <c r="ED262" s="80">
        <f t="shared" si="695"/>
        <v>3.9810312623624791E-2</v>
      </c>
      <c r="EE262" s="80">
        <f t="shared" si="696"/>
        <v>0.12593050283932092</v>
      </c>
      <c r="EF262" s="80">
        <f t="shared" si="697"/>
        <v>0.11190539818278994</v>
      </c>
      <c r="EG262" s="80">
        <f t="shared" si="698"/>
        <v>1.9876651982378853E-3</v>
      </c>
      <c r="EH262" s="80">
        <f t="shared" si="699"/>
        <v>0.33544724645448137</v>
      </c>
      <c r="EI262" s="80">
        <f t="shared" si="700"/>
        <v>0.36627946374118631</v>
      </c>
      <c r="EJ262" s="80">
        <f t="shared" si="701"/>
        <v>7.5832259042996879E-3</v>
      </c>
      <c r="EK262" s="80">
        <f t="shared" si="702"/>
        <v>1.0616162045097458E-3</v>
      </c>
      <c r="EL262" s="80">
        <f t="shared" si="703"/>
        <v>3.2368804367420144E-4</v>
      </c>
      <c r="EM262" s="80">
        <f t="shared" si="704"/>
        <v>2.6892754329546218</v>
      </c>
      <c r="EN262" s="80">
        <f t="shared" si="705"/>
        <v>2.2310842268052813</v>
      </c>
      <c r="EO262" s="80"/>
      <c r="EP262" s="80">
        <f t="shared" si="706"/>
        <v>1.8952461614122416</v>
      </c>
      <c r="EQ262" s="80">
        <f t="shared" si="707"/>
        <v>4.4410080279378226E-2</v>
      </c>
      <c r="ER262" s="80">
        <f t="shared" si="708"/>
        <v>0.10475383858775844</v>
      </c>
      <c r="ES262" s="80">
        <f t="shared" si="709"/>
        <v>8.2553867117885954E-2</v>
      </c>
      <c r="ET262" s="80">
        <f t="shared" si="710"/>
        <v>0.1873077057056444</v>
      </c>
      <c r="EU262" s="80">
        <f t="shared" si="711"/>
        <v>0.24967036877998702</v>
      </c>
      <c r="EV262" s="80">
        <f t="shared" si="712"/>
        <v>4.4346484719583381E-3</v>
      </c>
      <c r="EW262" s="80">
        <f t="shared" si="713"/>
        <v>0.74841106048985717</v>
      </c>
      <c r="EX262" s="80">
        <f t="shared" si="714"/>
        <v>0.81720033415565774</v>
      </c>
      <c r="EY262" s="80">
        <f t="shared" si="715"/>
        <v>3.3837631406768501E-2</v>
      </c>
      <c r="EZ262" s="80">
        <f t="shared" si="716"/>
        <v>4.737110337605167E-3</v>
      </c>
      <c r="FA262" s="80">
        <f t="shared" si="717"/>
        <v>4.8145019243131325E-4</v>
      </c>
      <c r="FB262" s="80">
        <f t="shared" si="718"/>
        <v>3.9857365512315295</v>
      </c>
      <c r="FC262" s="80">
        <f t="shared" si="719"/>
        <v>0</v>
      </c>
      <c r="FD262" s="80">
        <f t="shared" si="720"/>
        <v>-4.2943476825822557E-2</v>
      </c>
      <c r="FE262" s="80">
        <f t="shared" si="721"/>
        <v>3.3837631406768501E-2</v>
      </c>
      <c r="FF262" s="80">
        <f t="shared" si="722"/>
        <v>4.8716235711117453E-2</v>
      </c>
      <c r="FG262" s="80">
        <f t="shared" si="723"/>
        <v>2.8018801438320494E-2</v>
      </c>
      <c r="FH262" s="80">
        <f t="shared" si="724"/>
        <v>2.4072509621565663E-4</v>
      </c>
      <c r="FI262" s="184">
        <f t="shared" si="725"/>
        <v>0.74022457191000413</v>
      </c>
      <c r="FJ262" s="80">
        <f t="shared" si="726"/>
        <v>0.12892842867992005</v>
      </c>
      <c r="FK262" s="80">
        <f t="shared" si="727"/>
        <v>0.97996639424234633</v>
      </c>
      <c r="FL262" s="80">
        <f t="shared" si="728"/>
        <v>0.74022457191000413</v>
      </c>
      <c r="FM262" s="80">
        <f t="shared" si="729"/>
        <v>2.6382016844178611</v>
      </c>
      <c r="FN262" s="80">
        <f t="shared" si="730"/>
        <v>-2.8265338702056866</v>
      </c>
      <c r="FO262" s="80">
        <f t="shared" si="731"/>
        <v>-2.8265338702056866</v>
      </c>
      <c r="FP262" s="80">
        <f t="shared" si="732"/>
        <v>0.50590299559141039</v>
      </c>
      <c r="FQ262" s="185">
        <f t="shared" ca="1" si="733"/>
        <v>1469.1632083345587</v>
      </c>
      <c r="FR262" s="185">
        <f t="shared" ca="1" si="734"/>
        <v>8.2813787230836766</v>
      </c>
      <c r="FS262" s="80">
        <f t="shared" ca="1" si="735"/>
        <v>0.14691632083345588</v>
      </c>
      <c r="FT262" s="184">
        <f t="shared" ca="1" si="736"/>
        <v>-0.39723095489481508</v>
      </c>
      <c r="FU262" s="184">
        <f t="shared" ca="1" si="737"/>
        <v>5.6597636434307583</v>
      </c>
      <c r="FV262" s="80">
        <f t="shared" si="738"/>
        <v>176.43288440888296</v>
      </c>
      <c r="FW262" s="80">
        <f t="shared" si="739"/>
        <v>0.12790126612174096</v>
      </c>
      <c r="FX262" s="184">
        <f t="shared" si="740"/>
        <v>74.984970017663215</v>
      </c>
      <c r="FY262" s="184">
        <f t="shared" si="741"/>
        <v>316.6027456406087</v>
      </c>
      <c r="FZ262" s="184">
        <f t="shared" si="742"/>
        <v>1.6611494615586205E-3</v>
      </c>
      <c r="GA262" s="184">
        <f t="shared" si="743"/>
        <v>0.34157166421655938</v>
      </c>
      <c r="GB262" s="80">
        <f t="shared" si="744"/>
        <v>0.85547261403438457</v>
      </c>
      <c r="GC262" s="80">
        <f t="shared" si="745"/>
        <v>0.1274453975896955</v>
      </c>
      <c r="GD262" s="80">
        <f t="shared" si="746"/>
        <v>0.12822914632359295</v>
      </c>
      <c r="GE262" s="80">
        <f t="shared" si="747"/>
        <v>0.87303605260273587</v>
      </c>
      <c r="GF262" s="80">
        <f t="shared" si="748"/>
        <v>0.12504537666710835</v>
      </c>
      <c r="GG262" s="80">
        <f t="shared" si="749"/>
        <v>0.24967036877998702</v>
      </c>
      <c r="GH262" s="80">
        <f t="shared" si="750"/>
        <v>0.87177085367640705</v>
      </c>
      <c r="GI262" s="80">
        <f t="shared" si="751"/>
        <v>0.47163324280860042</v>
      </c>
      <c r="GJ262" s="80">
        <f t="shared" si="752"/>
        <v>-3.6084205752842727E-2</v>
      </c>
      <c r="GK262" s="80">
        <f t="shared" si="753"/>
        <v>5.1655860186306739E-2</v>
      </c>
      <c r="GL262" s="80">
        <f t="shared" si="754"/>
        <v>5.1655860186306739E-2</v>
      </c>
      <c r="GM262" s="80">
        <f t="shared" si="755"/>
        <v>0.19801450859368028</v>
      </c>
      <c r="GN262" s="80">
        <f t="shared" si="756"/>
        <v>9.2871525779308683E-2</v>
      </c>
      <c r="GO262" s="80">
        <f t="shared" si="757"/>
        <v>0.65553953471054849</v>
      </c>
      <c r="GP262" s="80">
        <f t="shared" si="758"/>
        <v>0.81720033415565774</v>
      </c>
      <c r="GQ262" s="80">
        <f t="shared" si="759"/>
        <v>3.3837631406768501E-2</v>
      </c>
      <c r="GR262" s="80">
        <f t="shared" si="760"/>
        <v>439.15577137588986</v>
      </c>
      <c r="GS262" s="80">
        <f t="shared" si="761"/>
        <v>11.775247661628077</v>
      </c>
      <c r="GT262" s="80">
        <f t="shared" si="762"/>
        <v>2.1338543596569224</v>
      </c>
      <c r="GU262" s="80">
        <f t="shared" si="763"/>
        <v>8.7754760540890933E-6</v>
      </c>
      <c r="GV262" s="80">
        <f t="shared" si="764"/>
        <v>1796.94159640928</v>
      </c>
      <c r="GW262" s="80">
        <f t="shared" si="765"/>
        <v>-7.7474557559527642E-3</v>
      </c>
      <c r="GX262" s="184">
        <f t="shared" ca="1" si="766"/>
        <v>19.852535643094907</v>
      </c>
      <c r="GY262" s="81" t="e">
        <f>#REF!</f>
        <v>#REF!</v>
      </c>
      <c r="GZ262" s="81" t="e">
        <f>#REF!</f>
        <v>#REF!</v>
      </c>
      <c r="HA262" s="81">
        <f t="shared" si="767"/>
        <v>5.4178355513911614</v>
      </c>
      <c r="HB262" s="81">
        <f t="shared" si="768"/>
        <v>3.9788742711806009</v>
      </c>
      <c r="HC262" s="81" t="e">
        <f t="shared" si="769"/>
        <v>#REF!</v>
      </c>
      <c r="HD262" s="80">
        <f t="shared" si="770"/>
        <v>439.15577137588986</v>
      </c>
      <c r="HE262" s="80">
        <f t="shared" si="771"/>
        <v>11.775247661628077</v>
      </c>
      <c r="HF262" s="81">
        <f t="shared" si="772"/>
        <v>1.3143360333042722</v>
      </c>
      <c r="HG262" s="81"/>
      <c r="HH262" s="82">
        <f t="shared" si="773"/>
        <v>0.25410501725194534</v>
      </c>
      <c r="HI262" s="82">
        <f t="shared" si="774"/>
        <v>0.74841106048985717</v>
      </c>
      <c r="HJ262" s="82">
        <f t="shared" si="775"/>
        <v>0</v>
      </c>
      <c r="HK262" s="82">
        <f t="shared" si="776"/>
        <v>3.3837631406768501E-2</v>
      </c>
      <c r="HL262" s="82">
        <f t="shared" si="777"/>
        <v>0</v>
      </c>
      <c r="HM262" s="82">
        <f t="shared" si="778"/>
        <v>3.3837631406768501E-2</v>
      </c>
      <c r="HN262" s="82">
        <f t="shared" si="779"/>
        <v>0</v>
      </c>
      <c r="HO262" s="82">
        <f t="shared" si="780"/>
        <v>4.8716235711117453E-2</v>
      </c>
      <c r="HP262" s="82">
        <f t="shared" si="781"/>
        <v>0.13801784646230522</v>
      </c>
      <c r="HQ262" s="82">
        <f t="shared" si="782"/>
        <v>0.25346727388584578</v>
      </c>
      <c r="HR262" s="82">
        <f t="shared" si="783"/>
        <v>0.50703195406671142</v>
      </c>
      <c r="HS262" s="82">
        <f t="shared" si="784"/>
        <v>0.17215053362664107</v>
      </c>
      <c r="HT262" s="82">
        <f t="shared" si="785"/>
        <v>0.11120503365619247</v>
      </c>
      <c r="HU262" s="82">
        <f t="shared" si="786"/>
        <v>3.7757000781381306E-2</v>
      </c>
      <c r="HV262" s="82">
        <f t="shared" si="787"/>
        <v>3.3837631406768501E-2</v>
      </c>
      <c r="HW262" s="82"/>
      <c r="HX262" s="186">
        <f t="shared" si="788"/>
        <v>-8.7839439415774339E-7</v>
      </c>
      <c r="HY262" s="186">
        <f t="shared" si="789"/>
        <v>1.5513900165087654E-12</v>
      </c>
      <c r="HZ262" s="186">
        <f t="shared" si="790"/>
        <v>2.7154469956220604E-5</v>
      </c>
      <c r="IA262" s="186">
        <f t="shared" si="791"/>
        <v>7.5843220742653858E-9</v>
      </c>
      <c r="IB262" s="82">
        <f t="shared" si="792"/>
        <v>2.1338543596569224</v>
      </c>
      <c r="IC262" s="82" t="e">
        <f t="shared" ca="1" si="793"/>
        <v>#REF!</v>
      </c>
      <c r="ID262" s="82" t="e">
        <f ca="1">ID$8+ID$9*IE262+ID$10*#REF!+ID$11*EW262/(EW262+EU262)</f>
        <v>#REF!</v>
      </c>
      <c r="IE262" s="82" t="e">
        <f t="shared" ca="1" si="794"/>
        <v>#REF!</v>
      </c>
      <c r="IF262" s="82" t="e">
        <f ca="1">IF$8+IF$9*IE262+IF$10*#REF!+IF$11*(EW262/(EW262+EU262))</f>
        <v>#REF!</v>
      </c>
      <c r="IG262" s="82" t="e">
        <f t="shared" ca="1" si="795"/>
        <v>#REF!</v>
      </c>
      <c r="IH262" s="184">
        <f t="shared" si="796"/>
        <v>0.12790126612174096</v>
      </c>
      <c r="II262" s="187">
        <f t="shared" si="797"/>
        <v>-25</v>
      </c>
      <c r="IJ262" s="187"/>
      <c r="IK262" s="82">
        <f t="shared" si="798"/>
        <v>2.0728316215277887</v>
      </c>
      <c r="IL262" s="187">
        <f t="shared" si="799"/>
        <v>1796.94159640928</v>
      </c>
      <c r="IM262" s="186">
        <f t="shared" si="800"/>
        <v>1.2974365261214542E-5</v>
      </c>
    </row>
    <row r="263" spans="1:247" ht="14" x14ac:dyDescent="0.2">
      <c r="A263" s="191">
        <v>2006</v>
      </c>
      <c r="F263" s="200">
        <v>47.906677211456923</v>
      </c>
      <c r="G263" s="200">
        <v>1.8194982433377447</v>
      </c>
      <c r="H263" s="200">
        <v>18.052675308200193</v>
      </c>
      <c r="I263" s="200">
        <v>9.556302548985764</v>
      </c>
      <c r="J263" s="200">
        <v>0.19313109845484441</v>
      </c>
      <c r="K263" s="200">
        <v>5.4889891139797884</v>
      </c>
      <c r="L263" s="200">
        <v>10.876330281404396</v>
      </c>
      <c r="M263" s="200">
        <v>3.5271837454647899</v>
      </c>
      <c r="N263" s="200">
        <v>1.8906518059263715</v>
      </c>
      <c r="O263" s="201">
        <v>0.28000000000000003</v>
      </c>
      <c r="P263" s="202">
        <v>0.44725096484279758</v>
      </c>
      <c r="Q263" s="194">
        <v>1.5</v>
      </c>
      <c r="R263" s="176">
        <f t="shared" ca="1" si="606"/>
        <v>12.816950820610268</v>
      </c>
      <c r="T263" s="4">
        <v>48.36</v>
      </c>
      <c r="U263" s="4">
        <v>2.2000000000000002</v>
      </c>
      <c r="V263" s="4">
        <v>6.68</v>
      </c>
      <c r="W263" s="4">
        <v>8.4700000000000006</v>
      </c>
      <c r="X263" s="4">
        <v>0.182</v>
      </c>
      <c r="Y263" s="4">
        <v>12.38</v>
      </c>
      <c r="Z263" s="4">
        <v>20.97</v>
      </c>
      <c r="AA263" s="4">
        <v>0.5</v>
      </c>
      <c r="AB263" s="4">
        <v>0.14000000000000001</v>
      </c>
      <c r="AC263" s="4">
        <v>2.81E-2</v>
      </c>
      <c r="AE263" s="177">
        <f t="shared" ca="1" si="607"/>
        <v>1441.9778181890135</v>
      </c>
      <c r="AF263" s="178">
        <f t="shared" ca="1" si="608"/>
        <v>1168.8278181890137</v>
      </c>
      <c r="AG263" s="178">
        <f t="shared" ca="1" si="609"/>
        <v>8.7184800611618023</v>
      </c>
      <c r="AH263" s="175"/>
      <c r="AI263" s="179">
        <f t="shared" ca="1" si="610"/>
        <v>1475.6600467770729</v>
      </c>
      <c r="AJ263" s="179">
        <f t="shared" ca="1" si="611"/>
        <v>8.9029041609499764</v>
      </c>
      <c r="AK263" s="179"/>
      <c r="AL263" s="179">
        <f t="shared" si="612"/>
        <v>1442.8300967319215</v>
      </c>
      <c r="AM263" s="179">
        <f t="shared" si="613"/>
        <v>7.1056858064904977</v>
      </c>
      <c r="AN263" s="180"/>
      <c r="AO263" s="179">
        <f t="shared" ca="1" si="614"/>
        <v>1433.6962877962687</v>
      </c>
      <c r="AP263" s="179">
        <f t="shared" ca="1" si="615"/>
        <v>1160.5462877962686</v>
      </c>
      <c r="AQ263" s="179">
        <f t="shared" ca="1" si="616"/>
        <v>7.2348313098242807</v>
      </c>
      <c r="AR263" s="179"/>
      <c r="AS263" s="179">
        <f t="shared" ca="1" si="617"/>
        <v>1452.5783128512348</v>
      </c>
      <c r="AT263" s="179">
        <f t="shared" ca="1" si="618"/>
        <v>1179.4283128512348</v>
      </c>
      <c r="AU263" s="181">
        <f t="shared" ca="1" si="619"/>
        <v>7.9853978494632125</v>
      </c>
      <c r="AV263" s="80"/>
      <c r="AW263" s="181">
        <f t="shared" si="620"/>
        <v>1457.1467433331416</v>
      </c>
      <c r="AX263" s="181">
        <f t="shared" si="621"/>
        <v>1183.9967433331417</v>
      </c>
      <c r="AY263" s="181">
        <f t="shared" ca="1" si="622"/>
        <v>1475.6600467770729</v>
      </c>
      <c r="AZ263" s="181">
        <f t="shared" ca="1" si="623"/>
        <v>1202.5100467770731</v>
      </c>
      <c r="BA263" s="181">
        <f t="shared" ca="1" si="624"/>
        <v>8.9029041609499764</v>
      </c>
      <c r="BB263" s="181"/>
      <c r="BC263" s="181">
        <f t="shared" si="625"/>
        <v>1442.8300967319215</v>
      </c>
      <c r="BD263" s="181">
        <f t="shared" si="626"/>
        <v>7.1056858064904977</v>
      </c>
      <c r="BE263" s="181">
        <f t="shared" si="627"/>
        <v>1169.6800967319214</v>
      </c>
      <c r="BF263" s="181"/>
      <c r="BG263" s="181">
        <f t="shared" ca="1" si="628"/>
        <v>8.2522942236038137</v>
      </c>
      <c r="BH263" s="181">
        <f t="shared" ca="1" si="629"/>
        <v>10.119282022254856</v>
      </c>
      <c r="BI263" s="181">
        <f t="shared" ca="1" si="630"/>
        <v>1168.0124757812923</v>
      </c>
      <c r="BJ263" s="181">
        <f t="shared" ca="1" si="631"/>
        <v>1187.6606757242039</v>
      </c>
      <c r="BK263" s="181">
        <f t="shared" ca="1" si="632"/>
        <v>1187.6606757242039</v>
      </c>
      <c r="BL263" s="181"/>
      <c r="BM263" s="181">
        <f t="shared" si="633"/>
        <v>1183.9982164946864</v>
      </c>
      <c r="BN263" s="180"/>
      <c r="BO263" s="182">
        <f t="shared" ca="1" si="634"/>
        <v>0.71731432480194646</v>
      </c>
      <c r="BP263" s="182">
        <f t="shared" ca="1" si="635"/>
        <v>0.66236982591219984</v>
      </c>
      <c r="BQ263" s="182">
        <f t="shared" ca="1" si="636"/>
        <v>0.11106968394606538</v>
      </c>
      <c r="BR263" s="182">
        <f t="shared" ca="1" si="637"/>
        <v>2.1331197218228199E-2</v>
      </c>
      <c r="BS263" s="182">
        <f t="shared" ca="1" si="638"/>
        <v>1.6497233505618467E-2</v>
      </c>
      <c r="BT263" s="182">
        <f t="shared" ca="1" si="639"/>
        <v>5.8193914033860088E-2</v>
      </c>
      <c r="BU263" s="182">
        <f t="shared" si="640"/>
        <v>7.1782706974468161E-2</v>
      </c>
      <c r="BV263" s="181">
        <f t="shared" ca="1" si="641"/>
        <v>0.94124456159044023</v>
      </c>
      <c r="BW263" s="180"/>
      <c r="BX263" s="182">
        <f t="shared" si="642"/>
        <v>0.71001045806149354</v>
      </c>
      <c r="BY263" s="182">
        <f t="shared" si="643"/>
        <v>0.1220388413073194</v>
      </c>
      <c r="BZ263" s="182">
        <f t="shared" si="644"/>
        <v>6.453605676993443E-2</v>
      </c>
      <c r="CA263" s="182">
        <f t="shared" si="645"/>
        <v>3.6216098984371427E-2</v>
      </c>
      <c r="CB263" s="182">
        <f t="shared" si="646"/>
        <v>6.4413641000535385E-2</v>
      </c>
      <c r="CC263" s="182">
        <f t="shared" si="647"/>
        <v>4.1496685331354641E-4</v>
      </c>
      <c r="CD263" s="182">
        <f t="shared" si="648"/>
        <v>0.99763006297696766</v>
      </c>
      <c r="CE263" s="182">
        <f t="shared" si="649"/>
        <v>0.39297529100017659</v>
      </c>
      <c r="CF263" s="180"/>
      <c r="CG263" s="181">
        <f t="shared" ca="1" si="650"/>
        <v>8.4151163288411226</v>
      </c>
      <c r="CH263" s="181">
        <f t="shared" ca="1" si="651"/>
        <v>5.4367299060588579</v>
      </c>
      <c r="CI263" s="181">
        <f t="shared" ca="1" si="652"/>
        <v>10.181024052819485</v>
      </c>
      <c r="CJ263" s="181">
        <f t="shared" ca="1" si="653"/>
        <v>1164.1987020931379</v>
      </c>
      <c r="CK263" s="183">
        <f t="shared" ca="1" si="654"/>
        <v>0.28029786227935655</v>
      </c>
      <c r="CL263" s="79"/>
      <c r="CM263" s="181">
        <f t="shared" si="655"/>
        <v>1.8660550760006274</v>
      </c>
      <c r="CN263" s="181">
        <f t="shared" si="656"/>
        <v>1.6527136369555226</v>
      </c>
      <c r="CO263" s="181">
        <f t="shared" ca="1" si="657"/>
        <v>879.34638338594652</v>
      </c>
      <c r="CP263" s="184"/>
      <c r="CQ263" s="80">
        <f t="shared" si="658"/>
        <v>0.79732437943783863</v>
      </c>
      <c r="CR263" s="80">
        <f t="shared" si="659"/>
        <v>2.2778237070884198E-2</v>
      </c>
      <c r="CS263" s="80">
        <f t="shared" si="660"/>
        <v>0.35410942042938365</v>
      </c>
      <c r="CT263" s="80">
        <f t="shared" si="661"/>
        <v>0.13301017934072917</v>
      </c>
      <c r="CU263" s="80">
        <f t="shared" si="662"/>
        <v>2.7225529297599214E-3</v>
      </c>
      <c r="CV263" s="80">
        <f t="shared" si="663"/>
        <v>0.13618833462301358</v>
      </c>
      <c r="CW263" s="80">
        <f t="shared" si="664"/>
        <v>0.19395211406742105</v>
      </c>
      <c r="CX263" s="80">
        <f t="shared" si="665"/>
        <v>0.11381885594822722</v>
      </c>
      <c r="CY263" s="80">
        <f t="shared" si="666"/>
        <v>4.0142931885141016E-2</v>
      </c>
      <c r="CZ263" s="80">
        <f t="shared" si="667"/>
        <v>3.6842541556413172E-3</v>
      </c>
      <c r="DA263" s="80">
        <f t="shared" si="668"/>
        <v>6.3021053684775294E-3</v>
      </c>
      <c r="DB263" s="80">
        <f t="shared" si="669"/>
        <v>1.804033365256517</v>
      </c>
      <c r="DC263" s="80"/>
      <c r="DD263" s="80">
        <f t="shared" si="670"/>
        <v>0.4419676458281393</v>
      </c>
      <c r="DE263" s="80">
        <f t="shared" si="671"/>
        <v>1.2626283698275913E-2</v>
      </c>
      <c r="DF263" s="80">
        <f t="shared" si="672"/>
        <v>0.19628762263996849</v>
      </c>
      <c r="DG263" s="80">
        <f t="shared" si="673"/>
        <v>7.3729334447102279E-2</v>
      </c>
      <c r="DH263" s="80">
        <f t="shared" si="674"/>
        <v>1.5091477697657767E-3</v>
      </c>
      <c r="DI263" s="80">
        <f t="shared" si="675"/>
        <v>7.5491028739176805E-2</v>
      </c>
      <c r="DJ263" s="80">
        <f t="shared" si="676"/>
        <v>0.10751026993330738</v>
      </c>
      <c r="DK263" s="80">
        <f t="shared" si="677"/>
        <v>6.3091325327036402E-2</v>
      </c>
      <c r="DL263" s="80">
        <f t="shared" si="678"/>
        <v>2.2251767987358183E-2</v>
      </c>
      <c r="DM263" s="80">
        <f t="shared" si="679"/>
        <v>2.0422317162174272E-3</v>
      </c>
      <c r="DN263" s="80">
        <f t="shared" si="680"/>
        <v>3.4933419136521501E-3</v>
      </c>
      <c r="DO263" s="80">
        <f t="shared" si="681"/>
        <v>1</v>
      </c>
      <c r="DP263" s="80">
        <f t="shared" si="682"/>
        <v>50.590299559141044</v>
      </c>
      <c r="DQ263" s="80">
        <f t="shared" si="683"/>
        <v>0.80486915883184129</v>
      </c>
      <c r="DR263" s="80">
        <f t="shared" si="684"/>
        <v>2.7541725714457406E-2</v>
      </c>
      <c r="DS263" s="80">
        <f t="shared" si="685"/>
        <v>6.5515246025441093E-2</v>
      </c>
      <c r="DT263" s="80">
        <f t="shared" si="686"/>
        <v>0.11789038838410833</v>
      </c>
      <c r="DU263" s="80">
        <f t="shared" si="687"/>
        <v>2.5656387665198236E-3</v>
      </c>
      <c r="DV263" s="80">
        <f t="shared" si="688"/>
        <v>0.30716249342503549</v>
      </c>
      <c r="DW263" s="80">
        <f t="shared" si="689"/>
        <v>0.37394743693537857</v>
      </c>
      <c r="DX263" s="80">
        <f t="shared" si="690"/>
        <v>8.0672616003188181E-3</v>
      </c>
      <c r="DY263" s="80">
        <f t="shared" si="691"/>
        <v>1.4862626863136441E-3</v>
      </c>
      <c r="DZ263" s="80">
        <f t="shared" si="692"/>
        <v>1.8487061030985895E-4</v>
      </c>
      <c r="EA263" s="80">
        <f t="shared" si="693"/>
        <v>1.7092304829797242</v>
      </c>
      <c r="EB263" s="80"/>
      <c r="EC263" s="80">
        <f t="shared" si="694"/>
        <v>1.6097383176636826</v>
      </c>
      <c r="ED263" s="80">
        <f t="shared" si="695"/>
        <v>5.5083451428914812E-2</v>
      </c>
      <c r="EE263" s="80">
        <f t="shared" si="696"/>
        <v>0.19654573807632328</v>
      </c>
      <c r="EF263" s="80">
        <f t="shared" si="697"/>
        <v>0.11789038838410833</v>
      </c>
      <c r="EG263" s="80">
        <f t="shared" si="698"/>
        <v>2.5656387665198236E-3</v>
      </c>
      <c r="EH263" s="80">
        <f t="shared" si="699"/>
        <v>0.30716249342503549</v>
      </c>
      <c r="EI263" s="80">
        <f t="shared" si="700"/>
        <v>0.37394743693537857</v>
      </c>
      <c r="EJ263" s="80">
        <f t="shared" si="701"/>
        <v>8.0672616003188181E-3</v>
      </c>
      <c r="EK263" s="80">
        <f t="shared" si="702"/>
        <v>1.4862626863136441E-3</v>
      </c>
      <c r="EL263" s="80">
        <f t="shared" si="703"/>
        <v>5.5461183092957687E-4</v>
      </c>
      <c r="EM263" s="80">
        <f t="shared" si="704"/>
        <v>2.6730416007975246</v>
      </c>
      <c r="EN263" s="80">
        <f t="shared" si="705"/>
        <v>2.2446339773424584</v>
      </c>
      <c r="EO263" s="80"/>
      <c r="EP263" s="80">
        <f t="shared" si="706"/>
        <v>1.8066366612289948</v>
      </c>
      <c r="EQ263" s="80">
        <f t="shared" si="707"/>
        <v>6.1821093333317589E-2</v>
      </c>
      <c r="ER263" s="80">
        <f t="shared" si="708"/>
        <v>0.1933633387710052</v>
      </c>
      <c r="ES263" s="80">
        <f t="shared" si="709"/>
        <v>0.10075215575430585</v>
      </c>
      <c r="ET263" s="80">
        <f t="shared" si="710"/>
        <v>0.29411549452531105</v>
      </c>
      <c r="EU263" s="80">
        <f t="shared" si="711"/>
        <v>0.26462077136906825</v>
      </c>
      <c r="EV263" s="80">
        <f t="shared" si="712"/>
        <v>5.7589199489173903E-3</v>
      </c>
      <c r="EW263" s="80">
        <f t="shared" si="713"/>
        <v>0.68946736930706409</v>
      </c>
      <c r="EX263" s="80">
        <f t="shared" si="714"/>
        <v>0.83937512268527692</v>
      </c>
      <c r="EY263" s="80">
        <f t="shared" si="715"/>
        <v>3.6216098984371427E-2</v>
      </c>
      <c r="EZ263" s="80">
        <f t="shared" si="716"/>
        <v>6.672231449911763E-3</v>
      </c>
      <c r="FA263" s="80">
        <f t="shared" si="717"/>
        <v>8.2993370662709281E-4</v>
      </c>
      <c r="FB263" s="80">
        <f t="shared" si="718"/>
        <v>4.00551369653886</v>
      </c>
      <c r="FC263" s="80">
        <f t="shared" si="719"/>
        <v>4.3551616278084985E-3</v>
      </c>
      <c r="FD263" s="80">
        <f t="shared" si="720"/>
        <v>1.6518320365124239E-2</v>
      </c>
      <c r="FE263" s="80">
        <f t="shared" si="721"/>
        <v>3.6216098984371427E-2</v>
      </c>
      <c r="FF263" s="80">
        <f t="shared" si="722"/>
        <v>6.453605676993443E-2</v>
      </c>
      <c r="FG263" s="80">
        <f t="shared" si="723"/>
        <v>6.4413641000535385E-2</v>
      </c>
      <c r="FH263" s="80">
        <f t="shared" si="724"/>
        <v>4.1496685331354641E-4</v>
      </c>
      <c r="FI263" s="184">
        <f t="shared" si="725"/>
        <v>0.71001045806149354</v>
      </c>
      <c r="FJ263" s="80">
        <f t="shared" si="726"/>
        <v>0.1220388413073194</v>
      </c>
      <c r="FK263" s="80">
        <f t="shared" si="727"/>
        <v>0.99763006297696766</v>
      </c>
      <c r="FL263" s="80">
        <f t="shared" si="728"/>
        <v>0.71001045806149354</v>
      </c>
      <c r="FM263" s="80">
        <f t="shared" si="729"/>
        <v>2.706131889316139</v>
      </c>
      <c r="FN263" s="80">
        <f t="shared" si="730"/>
        <v>-2.7169297491854811</v>
      </c>
      <c r="FO263" s="80">
        <f t="shared" si="731"/>
        <v>-2.7169297491854811</v>
      </c>
      <c r="FP263" s="80">
        <f t="shared" si="732"/>
        <v>0.50590299559141039</v>
      </c>
      <c r="FQ263" s="185">
        <f t="shared" ca="1" si="733"/>
        <v>1475.6600467770729</v>
      </c>
      <c r="FR263" s="185">
        <f t="shared" ca="1" si="734"/>
        <v>8.9029041609499764</v>
      </c>
      <c r="FS263" s="80">
        <f t="shared" ca="1" si="735"/>
        <v>0.14756600467770728</v>
      </c>
      <c r="FT263" s="184">
        <f t="shared" ca="1" si="736"/>
        <v>-0.42984499093386153</v>
      </c>
      <c r="FU263" s="184">
        <f t="shared" ca="1" si="737"/>
        <v>5.6629582962893563</v>
      </c>
      <c r="FV263" s="80">
        <f t="shared" si="738"/>
        <v>176.02996044677204</v>
      </c>
      <c r="FW263" s="80">
        <f t="shared" si="739"/>
        <v>9.7848856797939518E-2</v>
      </c>
      <c r="FX263" s="184">
        <f t="shared" si="740"/>
        <v>72.264536148459015</v>
      </c>
      <c r="FY263" s="184">
        <f t="shared" si="741"/>
        <v>316.41289262636872</v>
      </c>
      <c r="FZ263" s="184">
        <f t="shared" si="742"/>
        <v>1.6611494615586205E-3</v>
      </c>
      <c r="GA263" s="184">
        <f t="shared" si="743"/>
        <v>0.39297529100017659</v>
      </c>
      <c r="GB263" s="80">
        <f t="shared" si="744"/>
        <v>0.88135014161856573</v>
      </c>
      <c r="GC263" s="80">
        <f t="shared" si="745"/>
        <v>0.16775834442205903</v>
      </c>
      <c r="GD263" s="80">
        <f t="shared" si="746"/>
        <v>0.13043720926099747</v>
      </c>
      <c r="GE263" s="80">
        <f t="shared" si="747"/>
        <v>0.83742675091237651</v>
      </c>
      <c r="GF263" s="80">
        <f t="shared" si="748"/>
        <v>0.11230622813594726</v>
      </c>
      <c r="GG263" s="80">
        <f t="shared" si="749"/>
        <v>0.26026560974125973</v>
      </c>
      <c r="GH263" s="80">
        <f t="shared" si="750"/>
        <v>0.86956279073900256</v>
      </c>
      <c r="GI263" s="80">
        <f t="shared" si="751"/>
        <v>0.45337131124514207</v>
      </c>
      <c r="GJ263" s="80">
        <f t="shared" si="752"/>
        <v>-3.0880477737358105E-2</v>
      </c>
      <c r="GK263" s="80">
        <f t="shared" si="753"/>
        <v>4.6109888207916699E-2</v>
      </c>
      <c r="GL263" s="80">
        <f t="shared" si="754"/>
        <v>4.6109888207916699E-2</v>
      </c>
      <c r="GM263" s="80">
        <f t="shared" si="755"/>
        <v>0.21415572153334303</v>
      </c>
      <c r="GN263" s="80">
        <f t="shared" si="756"/>
        <v>7.2539970173517571E-2</v>
      </c>
      <c r="GO263" s="80">
        <f t="shared" si="757"/>
        <v>0.61692739913354655</v>
      </c>
      <c r="GP263" s="80">
        <f t="shared" si="758"/>
        <v>0.83937512268527692</v>
      </c>
      <c r="GQ263" s="80">
        <f t="shared" si="759"/>
        <v>3.6216098984371427E-2</v>
      </c>
      <c r="GR263" s="80">
        <f t="shared" si="760"/>
        <v>439.50539209961863</v>
      </c>
      <c r="GS263" s="80">
        <f t="shared" si="761"/>
        <v>11.7015456054834</v>
      </c>
      <c r="GT263" s="80">
        <f t="shared" si="762"/>
        <v>2.2272623679332737</v>
      </c>
      <c r="GU263" s="80">
        <f t="shared" si="763"/>
        <v>9.1596164881255871E-6</v>
      </c>
      <c r="GV263" s="80">
        <f t="shared" si="764"/>
        <v>1886.8520641092816</v>
      </c>
      <c r="GW263" s="80">
        <f t="shared" si="765"/>
        <v>-8.0358650507633255E-3</v>
      </c>
      <c r="GX263" s="184">
        <f t="shared" ca="1" si="766"/>
        <v>23.15564905281947</v>
      </c>
      <c r="GY263" s="81" t="e">
        <f>#REF!</f>
        <v>#REF!</v>
      </c>
      <c r="GZ263" s="81" t="e">
        <f>#REF!</f>
        <v>#REF!</v>
      </c>
      <c r="HA263" s="81">
        <f t="shared" si="767"/>
        <v>5.4178355513911614</v>
      </c>
      <c r="HB263" s="81">
        <f t="shared" si="768"/>
        <v>3.9788742711806009</v>
      </c>
      <c r="HC263" s="81" t="e">
        <f t="shared" si="769"/>
        <v>#REF!</v>
      </c>
      <c r="HD263" s="80">
        <f t="shared" si="770"/>
        <v>439.50539209961863</v>
      </c>
      <c r="HE263" s="80">
        <f t="shared" si="771"/>
        <v>11.7015456054834</v>
      </c>
      <c r="HF263" s="81">
        <f t="shared" si="772"/>
        <v>2.0357376457192515</v>
      </c>
      <c r="HG263" s="81"/>
      <c r="HH263" s="82">
        <f t="shared" si="773"/>
        <v>0.26602452969017709</v>
      </c>
      <c r="HI263" s="82">
        <f t="shared" si="774"/>
        <v>0.68946736930706409</v>
      </c>
      <c r="HJ263" s="82">
        <f t="shared" si="775"/>
        <v>4.3551616278084985E-3</v>
      </c>
      <c r="HK263" s="82">
        <f t="shared" si="776"/>
        <v>3.1860937356562931E-2</v>
      </c>
      <c r="HL263" s="82">
        <f t="shared" si="777"/>
        <v>0</v>
      </c>
      <c r="HM263" s="82">
        <f t="shared" si="778"/>
        <v>3.1860937356562931E-2</v>
      </c>
      <c r="HN263" s="82">
        <f t="shared" si="779"/>
        <v>0</v>
      </c>
      <c r="HO263" s="82">
        <f t="shared" si="780"/>
        <v>6.8891218397742926E-2</v>
      </c>
      <c r="HP263" s="82">
        <f t="shared" si="781"/>
        <v>0.1933633387710052</v>
      </c>
      <c r="HQ263" s="82">
        <f t="shared" si="782"/>
        <v>0.27841631098009467</v>
      </c>
      <c r="HR263" s="82">
        <f t="shared" si="783"/>
        <v>0.46615156618719011</v>
      </c>
      <c r="HS263" s="82">
        <f t="shared" si="784"/>
        <v>0.17986021772708161</v>
      </c>
      <c r="HT263" s="82">
        <f t="shared" si="785"/>
        <v>8.977134521407483E-2</v>
      </c>
      <c r="HU263" s="82">
        <f t="shared" si="786"/>
        <v>3.4637433116276858E-2</v>
      </c>
      <c r="HV263" s="82">
        <f t="shared" si="787"/>
        <v>3.6216098984371427E-2</v>
      </c>
      <c r="HW263" s="82"/>
      <c r="HX263" s="186">
        <f t="shared" si="788"/>
        <v>-8.8183061615205857E-7</v>
      </c>
      <c r="HY263" s="186">
        <f t="shared" si="789"/>
        <v>1.6080328192811049E-12</v>
      </c>
      <c r="HZ263" s="186">
        <f t="shared" si="790"/>
        <v>2.6929942035801751E-5</v>
      </c>
      <c r="IA263" s="186">
        <f t="shared" si="791"/>
        <v>7.4243706412854139E-9</v>
      </c>
      <c r="IB263" s="82">
        <f t="shared" si="792"/>
        <v>2.2272623679332737</v>
      </c>
      <c r="IC263" s="82" t="e">
        <f t="shared" ca="1" si="793"/>
        <v>#REF!</v>
      </c>
      <c r="ID263" s="82" t="e">
        <f ca="1">ID$8+ID$9*IE263+ID$10*#REF!+ID$11*EW263/(EW263+EU263)</f>
        <v>#REF!</v>
      </c>
      <c r="IE263" s="82" t="e">
        <f t="shared" ca="1" si="794"/>
        <v>#REF!</v>
      </c>
      <c r="IF263" s="82" t="e">
        <f ca="1">IF$8+IF$9*IE263+IF$10*#REF!+IF$11*(EW263/(EW263+EU263))</f>
        <v>#REF!</v>
      </c>
      <c r="IG263" s="82" t="e">
        <f t="shared" ca="1" si="795"/>
        <v>#REF!</v>
      </c>
      <c r="IH263" s="184">
        <f t="shared" si="796"/>
        <v>9.7848856797939518E-2</v>
      </c>
      <c r="II263" s="187">
        <f t="shared" si="797"/>
        <v>-25</v>
      </c>
      <c r="IJ263" s="187"/>
      <c r="IK263" s="82">
        <f t="shared" si="798"/>
        <v>2.0687035693631253</v>
      </c>
      <c r="IL263" s="187">
        <f t="shared" si="799"/>
        <v>1886.8520641092816</v>
      </c>
      <c r="IM263" s="186">
        <f t="shared" si="800"/>
        <v>1.2462178015832549E-5</v>
      </c>
    </row>
    <row r="264" spans="1:247" ht="14" x14ac:dyDescent="0.2">
      <c r="A264" s="191">
        <v>2006</v>
      </c>
      <c r="F264" s="200">
        <v>47.906677211456923</v>
      </c>
      <c r="G264" s="200">
        <v>1.8194982433377447</v>
      </c>
      <c r="H264" s="200">
        <v>18.052675308200193</v>
      </c>
      <c r="I264" s="200">
        <v>9.556302548985764</v>
      </c>
      <c r="J264" s="200">
        <v>0.19313109845484441</v>
      </c>
      <c r="K264" s="200">
        <v>5.4889891139797884</v>
      </c>
      <c r="L264" s="200">
        <v>10.876330281404396</v>
      </c>
      <c r="M264" s="200">
        <v>3.5271837454647899</v>
      </c>
      <c r="N264" s="200">
        <v>1.8906518059263715</v>
      </c>
      <c r="O264" s="201">
        <v>0.28000000000000003</v>
      </c>
      <c r="P264" s="202">
        <v>0.44725096484279758</v>
      </c>
      <c r="Q264" s="194">
        <v>1.5</v>
      </c>
      <c r="R264" s="176">
        <f t="shared" ca="1" si="606"/>
        <v>11.84739274684595</v>
      </c>
      <c r="T264" s="4">
        <v>51.16</v>
      </c>
      <c r="U264" s="4">
        <v>1.3</v>
      </c>
      <c r="V264" s="4">
        <v>4.7300000000000004</v>
      </c>
      <c r="W264" s="4">
        <v>7.46</v>
      </c>
      <c r="X264" s="4">
        <v>0.23119999999999999</v>
      </c>
      <c r="Y264" s="4">
        <v>13.73</v>
      </c>
      <c r="Z264" s="4">
        <v>20.8</v>
      </c>
      <c r="AA264" s="4">
        <v>0.44</v>
      </c>
      <c r="AB264" s="4">
        <v>0.1</v>
      </c>
      <c r="AC264" s="4">
        <v>3.2899999999999999E-2</v>
      </c>
      <c r="AE264" s="177">
        <f t="shared" ca="1" si="607"/>
        <v>1432.2335318891087</v>
      </c>
      <c r="AF264" s="178">
        <f t="shared" ca="1" si="608"/>
        <v>1159.0835318891086</v>
      </c>
      <c r="AG264" s="178">
        <f t="shared" ca="1" si="609"/>
        <v>7.6865886142677091</v>
      </c>
      <c r="AH264" s="175"/>
      <c r="AI264" s="179">
        <f t="shared" ca="1" si="610"/>
        <v>1464.5189186020641</v>
      </c>
      <c r="AJ264" s="179">
        <f t="shared" ca="1" si="611"/>
        <v>7.720870162647496</v>
      </c>
      <c r="AK264" s="179"/>
      <c r="AL264" s="179">
        <f t="shared" si="612"/>
        <v>1433.8095728004905</v>
      </c>
      <c r="AM264" s="179">
        <f t="shared" si="613"/>
        <v>6.2571241741924686</v>
      </c>
      <c r="AN264" s="180"/>
      <c r="AO264" s="179">
        <f t="shared" ca="1" si="614"/>
        <v>1423.5768063506409</v>
      </c>
      <c r="AP264" s="179">
        <f t="shared" ca="1" si="615"/>
        <v>1150.4268063506411</v>
      </c>
      <c r="AQ264" s="179">
        <f t="shared" ca="1" si="616"/>
        <v>6.1140723597420168</v>
      </c>
      <c r="AR264" s="179"/>
      <c r="AS264" s="179">
        <f t="shared" ca="1" si="617"/>
        <v>1442.4567327763898</v>
      </c>
      <c r="AT264" s="179">
        <f t="shared" ca="1" si="618"/>
        <v>1169.3067327763897</v>
      </c>
      <c r="AU264" s="181">
        <f t="shared" ca="1" si="619"/>
        <v>6.8550264197967943</v>
      </c>
      <c r="AV264" s="80"/>
      <c r="AW264" s="181">
        <f t="shared" si="620"/>
        <v>1447.5795663039926</v>
      </c>
      <c r="AX264" s="181">
        <f t="shared" si="621"/>
        <v>1174.4295663039925</v>
      </c>
      <c r="AY264" s="181">
        <f t="shared" ca="1" si="622"/>
        <v>1464.5189186020641</v>
      </c>
      <c r="AZ264" s="181">
        <f t="shared" ca="1" si="623"/>
        <v>1191.3689186020642</v>
      </c>
      <c r="BA264" s="181">
        <f t="shared" ca="1" si="624"/>
        <v>7.720870162647496</v>
      </c>
      <c r="BB264" s="181"/>
      <c r="BC264" s="181">
        <f t="shared" si="625"/>
        <v>1433.8095728004905</v>
      </c>
      <c r="BD264" s="181">
        <f t="shared" si="626"/>
        <v>6.2571241741924686</v>
      </c>
      <c r="BE264" s="181">
        <f t="shared" si="627"/>
        <v>1160.6595728004904</v>
      </c>
      <c r="BF264" s="181"/>
      <c r="BG264" s="181">
        <f t="shared" ca="1" si="628"/>
        <v>7.1259355238296838</v>
      </c>
      <c r="BH264" s="181">
        <f t="shared" ca="1" si="629"/>
        <v>8.7312946637664979</v>
      </c>
      <c r="BI264" s="181">
        <f t="shared" ca="1" si="630"/>
        <v>1157.6909786127976</v>
      </c>
      <c r="BJ264" s="181">
        <f t="shared" ca="1" si="631"/>
        <v>1177.0575641810246</v>
      </c>
      <c r="BK264" s="181">
        <f t="shared" ca="1" si="632"/>
        <v>1177.0575641810246</v>
      </c>
      <c r="BL264" s="181"/>
      <c r="BM264" s="181">
        <f t="shared" si="633"/>
        <v>1179.3466202104951</v>
      </c>
      <c r="BN264" s="180"/>
      <c r="BO264" s="182">
        <f t="shared" ca="1" si="634"/>
        <v>0.73234097669392306</v>
      </c>
      <c r="BP264" s="182">
        <f t="shared" ca="1" si="635"/>
        <v>0.68430689604058115</v>
      </c>
      <c r="BQ264" s="182">
        <f t="shared" ca="1" si="636"/>
        <v>9.9243936720580253E-2</v>
      </c>
      <c r="BR264" s="182">
        <f t="shared" ca="1" si="637"/>
        <v>1.8846787890220346E-2</v>
      </c>
      <c r="BS264" s="182">
        <f t="shared" ca="1" si="638"/>
        <v>1.6494250836840009E-2</v>
      </c>
      <c r="BT264" s="182">
        <f t="shared" ca="1" si="639"/>
        <v>6.1712247501176438E-2</v>
      </c>
      <c r="BU264" s="182">
        <f t="shared" si="640"/>
        <v>7.1782706974468161E-2</v>
      </c>
      <c r="BV264" s="181">
        <f t="shared" ca="1" si="641"/>
        <v>0.95238682596386637</v>
      </c>
      <c r="BW264" s="180"/>
      <c r="BX264" s="182">
        <f t="shared" si="642"/>
        <v>0.73588077344024616</v>
      </c>
      <c r="BY264" s="182">
        <f t="shared" si="643"/>
        <v>0.12554716119533643</v>
      </c>
      <c r="BZ264" s="182">
        <f t="shared" si="644"/>
        <v>6.5149387446572657E-2</v>
      </c>
      <c r="CA264" s="182">
        <f t="shared" si="645"/>
        <v>3.1527010843608219E-2</v>
      </c>
      <c r="CB264" s="182">
        <f t="shared" si="646"/>
        <v>2.2095127909323921E-2</v>
      </c>
      <c r="CC264" s="182">
        <f t="shared" si="647"/>
        <v>4.8061955954333766E-4</v>
      </c>
      <c r="CD264" s="182">
        <f t="shared" si="648"/>
        <v>0.98068008039463073</v>
      </c>
      <c r="CE264" s="182">
        <f t="shared" si="649"/>
        <v>0.31208347189354402</v>
      </c>
      <c r="CF264" s="180"/>
      <c r="CG264" s="181">
        <f t="shared" ca="1" si="650"/>
        <v>7.0753197595181518</v>
      </c>
      <c r="CH264" s="181">
        <f t="shared" ca="1" si="651"/>
        <v>6.1518068775678589</v>
      </c>
      <c r="CI264" s="181">
        <f t="shared" ca="1" si="652"/>
        <v>6.5301371482838446</v>
      </c>
      <c r="CJ264" s="181">
        <f t="shared" ca="1" si="653"/>
        <v>1189.8640436576025</v>
      </c>
      <c r="CK264" s="183">
        <f t="shared" ca="1" si="654"/>
        <v>0.27782488215787687</v>
      </c>
      <c r="CL264" s="79"/>
      <c r="CM264" s="181">
        <f t="shared" si="655"/>
        <v>2.1493244402385066</v>
      </c>
      <c r="CN264" s="181">
        <f t="shared" si="656"/>
        <v>2.0753481590207161</v>
      </c>
      <c r="CO264" s="181">
        <f t="shared" ca="1" si="657"/>
        <v>964.14130301885064</v>
      </c>
      <c r="CP264" s="184"/>
      <c r="CQ264" s="80">
        <f t="shared" si="658"/>
        <v>0.79732437943783863</v>
      </c>
      <c r="CR264" s="80">
        <f t="shared" si="659"/>
        <v>2.2778237070884198E-2</v>
      </c>
      <c r="CS264" s="80">
        <f t="shared" si="660"/>
        <v>0.35410942042938365</v>
      </c>
      <c r="CT264" s="80">
        <f t="shared" si="661"/>
        <v>0.13301017934072917</v>
      </c>
      <c r="CU264" s="80">
        <f t="shared" si="662"/>
        <v>2.7225529297599214E-3</v>
      </c>
      <c r="CV264" s="80">
        <f t="shared" si="663"/>
        <v>0.13618833462301358</v>
      </c>
      <c r="CW264" s="80">
        <f t="shared" si="664"/>
        <v>0.19395211406742105</v>
      </c>
      <c r="CX264" s="80">
        <f t="shared" si="665"/>
        <v>0.11381885594822722</v>
      </c>
      <c r="CY264" s="80">
        <f t="shared" si="666"/>
        <v>4.0142931885141016E-2</v>
      </c>
      <c r="CZ264" s="80">
        <f t="shared" si="667"/>
        <v>3.6842541556413172E-3</v>
      </c>
      <c r="DA264" s="80">
        <f t="shared" si="668"/>
        <v>6.3021053684775294E-3</v>
      </c>
      <c r="DB264" s="80">
        <f t="shared" si="669"/>
        <v>1.804033365256517</v>
      </c>
      <c r="DC264" s="80"/>
      <c r="DD264" s="80">
        <f t="shared" si="670"/>
        <v>0.4419676458281393</v>
      </c>
      <c r="DE264" s="80">
        <f t="shared" si="671"/>
        <v>1.2626283698275913E-2</v>
      </c>
      <c r="DF264" s="80">
        <f t="shared" si="672"/>
        <v>0.19628762263996849</v>
      </c>
      <c r="DG264" s="80">
        <f t="shared" si="673"/>
        <v>7.3729334447102279E-2</v>
      </c>
      <c r="DH264" s="80">
        <f t="shared" si="674"/>
        <v>1.5091477697657767E-3</v>
      </c>
      <c r="DI264" s="80">
        <f t="shared" si="675"/>
        <v>7.5491028739176805E-2</v>
      </c>
      <c r="DJ264" s="80">
        <f t="shared" si="676"/>
        <v>0.10751026993330738</v>
      </c>
      <c r="DK264" s="80">
        <f t="shared" si="677"/>
        <v>6.3091325327036402E-2</v>
      </c>
      <c r="DL264" s="80">
        <f t="shared" si="678"/>
        <v>2.2251767987358183E-2</v>
      </c>
      <c r="DM264" s="80">
        <f t="shared" si="679"/>
        <v>2.0422317162174272E-3</v>
      </c>
      <c r="DN264" s="80">
        <f t="shared" si="680"/>
        <v>3.4933419136521501E-3</v>
      </c>
      <c r="DO264" s="80">
        <f t="shared" si="681"/>
        <v>1</v>
      </c>
      <c r="DP264" s="80">
        <f t="shared" si="682"/>
        <v>50.590299559141044</v>
      </c>
      <c r="DQ264" s="80">
        <f t="shared" si="683"/>
        <v>0.85147035082375921</v>
      </c>
      <c r="DR264" s="80">
        <f t="shared" si="684"/>
        <v>1.6274656103997556E-2</v>
      </c>
      <c r="DS264" s="80">
        <f t="shared" si="685"/>
        <v>4.639028648208629E-2</v>
      </c>
      <c r="DT264" s="80">
        <f t="shared" si="686"/>
        <v>0.10383262070194192</v>
      </c>
      <c r="DU264" s="80">
        <f t="shared" si="687"/>
        <v>3.2592070484581495E-3</v>
      </c>
      <c r="DV264" s="80">
        <f t="shared" si="688"/>
        <v>0.34065759569674775</v>
      </c>
      <c r="DW264" s="80">
        <f t="shared" si="689"/>
        <v>0.37091591264930263</v>
      </c>
      <c r="DX264" s="80">
        <f t="shared" si="690"/>
        <v>7.0991902082805595E-3</v>
      </c>
      <c r="DY264" s="80">
        <f t="shared" si="691"/>
        <v>1.0616162045097458E-3</v>
      </c>
      <c r="DZ264" s="80">
        <f t="shared" si="692"/>
        <v>2.1644993164392736E-4</v>
      </c>
      <c r="EA264" s="80">
        <f t="shared" si="693"/>
        <v>1.7411778858507279</v>
      </c>
      <c r="EB264" s="80"/>
      <c r="EC264" s="80">
        <f t="shared" si="694"/>
        <v>1.7029407016475184</v>
      </c>
      <c r="ED264" s="80">
        <f t="shared" si="695"/>
        <v>3.2549312207995111E-2</v>
      </c>
      <c r="EE264" s="80">
        <f t="shared" si="696"/>
        <v>0.13917085944625887</v>
      </c>
      <c r="EF264" s="80">
        <f t="shared" si="697"/>
        <v>0.10383262070194192</v>
      </c>
      <c r="EG264" s="80">
        <f t="shared" si="698"/>
        <v>3.2592070484581495E-3</v>
      </c>
      <c r="EH264" s="80">
        <f t="shared" si="699"/>
        <v>0.34065759569674775</v>
      </c>
      <c r="EI264" s="80">
        <f t="shared" si="700"/>
        <v>0.37091591264930263</v>
      </c>
      <c r="EJ264" s="80">
        <f t="shared" si="701"/>
        <v>7.0991902082805595E-3</v>
      </c>
      <c r="EK264" s="80">
        <f t="shared" si="702"/>
        <v>1.0616162045097458E-3</v>
      </c>
      <c r="EL264" s="80">
        <f t="shared" si="703"/>
        <v>6.493497949317821E-4</v>
      </c>
      <c r="EM264" s="80">
        <f t="shared" si="704"/>
        <v>2.7021363656059445</v>
      </c>
      <c r="EN264" s="80">
        <f t="shared" si="705"/>
        <v>2.2204652867896701</v>
      </c>
      <c r="EO264" s="80"/>
      <c r="EP264" s="80">
        <f t="shared" si="706"/>
        <v>1.8906603567347795</v>
      </c>
      <c r="EQ264" s="80">
        <f t="shared" si="707"/>
        <v>3.613730893336619E-2</v>
      </c>
      <c r="ER264" s="80">
        <f t="shared" si="708"/>
        <v>0.1093396432652205</v>
      </c>
      <c r="ES264" s="80">
        <f t="shared" si="709"/>
        <v>9.6676398290180876E-2</v>
      </c>
      <c r="ET264" s="80">
        <f t="shared" si="710"/>
        <v>0.20601604155540137</v>
      </c>
      <c r="EU264" s="80">
        <f t="shared" si="711"/>
        <v>0.23055672990506051</v>
      </c>
      <c r="EV264" s="80">
        <f t="shared" si="712"/>
        <v>7.2369561135615396E-3</v>
      </c>
      <c r="EW264" s="80">
        <f t="shared" si="713"/>
        <v>0.75641836592585854</v>
      </c>
      <c r="EX264" s="80">
        <f t="shared" si="714"/>
        <v>0.82360590835568603</v>
      </c>
      <c r="EY264" s="80">
        <f t="shared" si="715"/>
        <v>3.1527010843608219E-2</v>
      </c>
      <c r="EZ264" s="80">
        <f t="shared" si="716"/>
        <v>4.7145638600145871E-3</v>
      </c>
      <c r="FA264" s="80">
        <f t="shared" si="717"/>
        <v>9.6123911908667533E-4</v>
      </c>
      <c r="FB264" s="80">
        <f t="shared" si="718"/>
        <v>3.9878344813464226</v>
      </c>
      <c r="FC264" s="80">
        <f t="shared" si="719"/>
        <v>0</v>
      </c>
      <c r="FD264" s="80">
        <f t="shared" si="720"/>
        <v>-3.6607894466481383E-2</v>
      </c>
      <c r="FE264" s="80">
        <f t="shared" si="721"/>
        <v>3.1527010843608219E-2</v>
      </c>
      <c r="FF264" s="80">
        <f t="shared" si="722"/>
        <v>6.5149387446572657E-2</v>
      </c>
      <c r="FG264" s="80">
        <f t="shared" si="723"/>
        <v>2.2095127909323921E-2</v>
      </c>
      <c r="FH264" s="80">
        <f t="shared" si="724"/>
        <v>4.8061955954333766E-4</v>
      </c>
      <c r="FI264" s="184">
        <f t="shared" si="725"/>
        <v>0.73588077344024616</v>
      </c>
      <c r="FJ264" s="80">
        <f t="shared" si="726"/>
        <v>0.12554716119533643</v>
      </c>
      <c r="FK264" s="80">
        <f t="shared" si="727"/>
        <v>0.98068008039463073</v>
      </c>
      <c r="FL264" s="80">
        <f t="shared" si="728"/>
        <v>0.73588077344024616</v>
      </c>
      <c r="FM264" s="80">
        <f t="shared" si="729"/>
        <v>2.5674728115175744</v>
      </c>
      <c r="FN264" s="80">
        <f t="shared" si="730"/>
        <v>-2.8913772403913853</v>
      </c>
      <c r="FO264" s="80">
        <f t="shared" si="731"/>
        <v>-2.8913772403913853</v>
      </c>
      <c r="FP264" s="80">
        <f t="shared" si="732"/>
        <v>0.50590299559141039</v>
      </c>
      <c r="FQ264" s="185">
        <f t="shared" ca="1" si="733"/>
        <v>1464.5189186020641</v>
      </c>
      <c r="FR264" s="185">
        <f t="shared" ca="1" si="734"/>
        <v>7.720870162647496</v>
      </c>
      <c r="FS264" s="80">
        <f t="shared" ca="1" si="735"/>
        <v>0.14645189186020641</v>
      </c>
      <c r="FT264" s="184">
        <f t="shared" ca="1" si="736"/>
        <v>-0.51930373019690612</v>
      </c>
      <c r="FU264" s="184">
        <f t="shared" ca="1" si="737"/>
        <v>5.6610884317972268</v>
      </c>
      <c r="FV264" s="80">
        <f t="shared" si="738"/>
        <v>176.67534354234573</v>
      </c>
      <c r="FW264" s="80">
        <f t="shared" si="739"/>
        <v>0.12310864956635306</v>
      </c>
      <c r="FX264" s="184">
        <f t="shared" si="740"/>
        <v>76.640066109169823</v>
      </c>
      <c r="FY264" s="184">
        <f t="shared" si="741"/>
        <v>317.0845925387319</v>
      </c>
      <c r="FZ264" s="184">
        <f t="shared" si="742"/>
        <v>1.6611494615586205E-3</v>
      </c>
      <c r="GA264" s="184">
        <f t="shared" si="743"/>
        <v>0.31208347189354402</v>
      </c>
      <c r="GB264" s="80">
        <f t="shared" si="744"/>
        <v>0.8623698753128558</v>
      </c>
      <c r="GC264" s="80">
        <f t="shared" si="745"/>
        <v>0.13377494634263376</v>
      </c>
      <c r="GD264" s="80">
        <f t="shared" si="746"/>
        <v>0.12867870134306444</v>
      </c>
      <c r="GE264" s="80">
        <f t="shared" si="747"/>
        <v>0.86718629277645287</v>
      </c>
      <c r="GF264" s="80">
        <f t="shared" si="748"/>
        <v>0.11978880305446615</v>
      </c>
      <c r="GG264" s="80">
        <f t="shared" si="749"/>
        <v>0.23055672990506051</v>
      </c>
      <c r="GH264" s="80">
        <f t="shared" si="750"/>
        <v>0.87132129865693553</v>
      </c>
      <c r="GI264" s="80">
        <f t="shared" si="751"/>
        <v>0.44781172188116136</v>
      </c>
      <c r="GJ264" s="80">
        <f t="shared" si="752"/>
        <v>-3.1731551484293706E-2</v>
      </c>
      <c r="GK264" s="80">
        <f t="shared" si="753"/>
        <v>4.7912880307905081E-2</v>
      </c>
      <c r="GL264" s="80">
        <f t="shared" si="754"/>
        <v>4.7912880307905081E-2</v>
      </c>
      <c r="GM264" s="80">
        <f t="shared" si="755"/>
        <v>0.18264384959715543</v>
      </c>
      <c r="GN264" s="80">
        <f t="shared" si="756"/>
        <v>8.9717244379239114E-2</v>
      </c>
      <c r="GO264" s="80">
        <f t="shared" si="757"/>
        <v>0.66670112154661942</v>
      </c>
      <c r="GP264" s="80">
        <f t="shared" si="758"/>
        <v>0.82360590835568603</v>
      </c>
      <c r="GQ264" s="80">
        <f t="shared" si="759"/>
        <v>3.1527010843608219E-2</v>
      </c>
      <c r="GR264" s="80">
        <f t="shared" si="760"/>
        <v>438.70405855029969</v>
      </c>
      <c r="GS264" s="80">
        <f t="shared" si="761"/>
        <v>11.741491657634414</v>
      </c>
      <c r="GT264" s="80">
        <f t="shared" si="762"/>
        <v>2.1361520902488169</v>
      </c>
      <c r="GU264" s="80">
        <f t="shared" si="763"/>
        <v>8.7849254711482597E-6</v>
      </c>
      <c r="GV264" s="80">
        <f t="shared" si="764"/>
        <v>1803.807913811512</v>
      </c>
      <c r="GW264" s="80">
        <f t="shared" si="765"/>
        <v>-7.7335619812215145E-3</v>
      </c>
      <c r="GX264" s="184">
        <f t="shared" ca="1" si="766"/>
        <v>19.504762148283845</v>
      </c>
      <c r="GY264" s="81" t="e">
        <f>#REF!</f>
        <v>#REF!</v>
      </c>
      <c r="GZ264" s="81" t="e">
        <f>#REF!</f>
        <v>#REF!</v>
      </c>
      <c r="HA264" s="81">
        <f t="shared" si="767"/>
        <v>5.4178355513911614</v>
      </c>
      <c r="HB264" s="81">
        <f t="shared" si="768"/>
        <v>3.9788742711806009</v>
      </c>
      <c r="HC264" s="81" t="e">
        <f t="shared" si="769"/>
        <v>#REF!</v>
      </c>
      <c r="HD264" s="80">
        <f t="shared" si="770"/>
        <v>438.70405855029969</v>
      </c>
      <c r="HE264" s="80">
        <f t="shared" si="771"/>
        <v>11.741491657634414</v>
      </c>
      <c r="HF264" s="81">
        <f t="shared" si="772"/>
        <v>2.454208549714366</v>
      </c>
      <c r="HG264" s="81"/>
      <c r="HH264" s="82">
        <f t="shared" si="773"/>
        <v>0.23779368601862205</v>
      </c>
      <c r="HI264" s="82">
        <f t="shared" si="774"/>
        <v>0.75641836592585854</v>
      </c>
      <c r="HJ264" s="82">
        <f t="shared" si="775"/>
        <v>0</v>
      </c>
      <c r="HK264" s="82">
        <f t="shared" si="776"/>
        <v>3.1527010843608219E-2</v>
      </c>
      <c r="HL264" s="82">
        <f t="shared" si="777"/>
        <v>0</v>
      </c>
      <c r="HM264" s="82">
        <f t="shared" si="778"/>
        <v>3.1527010843608219E-2</v>
      </c>
      <c r="HN264" s="82">
        <f t="shared" si="779"/>
        <v>0</v>
      </c>
      <c r="HO264" s="82">
        <f t="shared" si="780"/>
        <v>6.5149387446572657E-2</v>
      </c>
      <c r="HP264" s="82">
        <f t="shared" si="781"/>
        <v>0.1383852444323917</v>
      </c>
      <c r="HQ264" s="82">
        <f t="shared" si="782"/>
        <v>0.23917803606740132</v>
      </c>
      <c r="HR264" s="82">
        <f t="shared" si="783"/>
        <v>0.52133093125331997</v>
      </c>
      <c r="HS264" s="82">
        <f t="shared" si="784"/>
        <v>0.16388973266997436</v>
      </c>
      <c r="HT264" s="82">
        <f t="shared" si="785"/>
        <v>0.11021805692397538</v>
      </c>
      <c r="HU264" s="82">
        <f t="shared" si="786"/>
        <v>3.4649023876730328E-2</v>
      </c>
      <c r="HV264" s="82">
        <f t="shared" si="787"/>
        <v>3.1527010843608219E-2</v>
      </c>
      <c r="HW264" s="82"/>
      <c r="HX264" s="186">
        <f t="shared" si="788"/>
        <v>-8.7754944398467629E-7</v>
      </c>
      <c r="HY264" s="186">
        <f t="shared" si="789"/>
        <v>1.5582397583124269E-12</v>
      </c>
      <c r="HZ264" s="186">
        <f t="shared" si="790"/>
        <v>2.7135438816684436E-5</v>
      </c>
      <c r="IA264" s="186">
        <f t="shared" si="791"/>
        <v>7.599224914085835E-9</v>
      </c>
      <c r="IB264" s="82">
        <f t="shared" si="792"/>
        <v>2.1361520902488169</v>
      </c>
      <c r="IC264" s="82" t="e">
        <f t="shared" ca="1" si="793"/>
        <v>#REF!</v>
      </c>
      <c r="ID264" s="82" t="e">
        <f ca="1">ID$8+ID$9*IE264+ID$10*#REF!+ID$11*EW264/(EW264+EU264)</f>
        <v>#REF!</v>
      </c>
      <c r="IE264" s="82" t="e">
        <f t="shared" ca="1" si="794"/>
        <v>#REF!</v>
      </c>
      <c r="IF264" s="82" t="e">
        <f ca="1">IF$8+IF$9*IE264+IF$10*#REF!+IF$11*(EW264/(EW264+EU264))</f>
        <v>#REF!</v>
      </c>
      <c r="IG264" s="82" t="e">
        <f t="shared" ca="1" si="795"/>
        <v>#REF!</v>
      </c>
      <c r="IH264" s="184">
        <f t="shared" si="796"/>
        <v>0.12310864956635306</v>
      </c>
      <c r="II264" s="187">
        <f t="shared" si="797"/>
        <v>-25</v>
      </c>
      <c r="IJ264" s="187"/>
      <c r="IK264" s="82">
        <f t="shared" si="798"/>
        <v>2.0709409477441034</v>
      </c>
      <c r="IL264" s="187">
        <f t="shared" si="799"/>
        <v>1803.807913811512</v>
      </c>
      <c r="IM264" s="186">
        <f t="shared" si="800"/>
        <v>1.2961766038468988E-5</v>
      </c>
    </row>
    <row r="265" spans="1:247" ht="14" x14ac:dyDescent="0.2">
      <c r="A265" s="191">
        <v>2006</v>
      </c>
      <c r="F265" s="200">
        <v>47.906677211456923</v>
      </c>
      <c r="G265" s="200">
        <v>1.8194982433377447</v>
      </c>
      <c r="H265" s="200">
        <v>18.052675308200193</v>
      </c>
      <c r="I265" s="200">
        <v>9.556302548985764</v>
      </c>
      <c r="J265" s="200">
        <v>0.19313109845484441</v>
      </c>
      <c r="K265" s="200">
        <v>5.4889891139797884</v>
      </c>
      <c r="L265" s="200">
        <v>10.876330281404396</v>
      </c>
      <c r="M265" s="200">
        <v>3.5271837454647899</v>
      </c>
      <c r="N265" s="200">
        <v>1.8906518059263715</v>
      </c>
      <c r="O265" s="201">
        <v>0.28000000000000003</v>
      </c>
      <c r="P265" s="202">
        <v>0.44725096484279758</v>
      </c>
      <c r="Q265" s="194">
        <v>1.5</v>
      </c>
      <c r="R265" s="176">
        <f t="shared" ca="1" si="606"/>
        <v>13.637574050564524</v>
      </c>
      <c r="T265" s="4">
        <v>51.24</v>
      </c>
      <c r="U265" s="4">
        <v>1.3</v>
      </c>
      <c r="V265" s="4">
        <v>4.17</v>
      </c>
      <c r="W265" s="4">
        <v>7.87</v>
      </c>
      <c r="X265" s="4">
        <v>0.17280000000000001</v>
      </c>
      <c r="Y265" s="4">
        <v>13.83</v>
      </c>
      <c r="Z265" s="4">
        <v>20.65</v>
      </c>
      <c r="AA265" s="4">
        <v>0.57999999999999996</v>
      </c>
      <c r="AB265" s="4">
        <v>0.15</v>
      </c>
      <c r="AC265" s="4">
        <v>2.3400000000000001E-2</v>
      </c>
      <c r="AE265" s="177">
        <f t="shared" ca="1" si="607"/>
        <v>1450.3853601231051</v>
      </c>
      <c r="AF265" s="178">
        <f t="shared" ca="1" si="608"/>
        <v>1177.2353601231052</v>
      </c>
      <c r="AG265" s="178">
        <f t="shared" ca="1" si="609"/>
        <v>9.3768450508947332</v>
      </c>
      <c r="AH265" s="175"/>
      <c r="AI265" s="179">
        <f t="shared" ca="1" si="610"/>
        <v>1483.3309701844921</v>
      </c>
      <c r="AJ265" s="179">
        <f t="shared" ca="1" si="611"/>
        <v>9.9637903746774406</v>
      </c>
      <c r="AK265" s="179"/>
      <c r="AL265" s="179">
        <f t="shared" si="612"/>
        <v>1443.6514995419327</v>
      </c>
      <c r="AM265" s="179">
        <f t="shared" si="613"/>
        <v>7.8242522612713108</v>
      </c>
      <c r="AN265" s="180"/>
      <c r="AO265" s="179">
        <f t="shared" ca="1" si="614"/>
        <v>1444.9667542422719</v>
      </c>
      <c r="AP265" s="179">
        <f t="shared" ca="1" si="615"/>
        <v>1171.8167542422721</v>
      </c>
      <c r="AQ265" s="179">
        <f t="shared" ca="1" si="616"/>
        <v>8.4192485787297748</v>
      </c>
      <c r="AR265" s="179"/>
      <c r="AS265" s="179">
        <f t="shared" ca="1" si="617"/>
        <v>1462.9806463713801</v>
      </c>
      <c r="AT265" s="179">
        <f t="shared" ca="1" si="618"/>
        <v>1189.8306463713802</v>
      </c>
      <c r="AU265" s="181">
        <f t="shared" ca="1" si="619"/>
        <v>9.1444871537342678</v>
      </c>
      <c r="AV265" s="80"/>
      <c r="AW265" s="181">
        <f t="shared" si="620"/>
        <v>1461.9331953118701</v>
      </c>
      <c r="AX265" s="181">
        <f t="shared" si="621"/>
        <v>1188.7831953118703</v>
      </c>
      <c r="AY265" s="181">
        <f t="shared" ca="1" si="622"/>
        <v>1483.3309701844921</v>
      </c>
      <c r="AZ265" s="181">
        <f t="shared" ca="1" si="623"/>
        <v>1210.1809701844923</v>
      </c>
      <c r="BA265" s="181">
        <f t="shared" ca="1" si="624"/>
        <v>9.9637903746774406</v>
      </c>
      <c r="BB265" s="181"/>
      <c r="BC265" s="181">
        <f t="shared" si="625"/>
        <v>1443.6514995419327</v>
      </c>
      <c r="BD265" s="181">
        <f t="shared" si="626"/>
        <v>7.8242522612713108</v>
      </c>
      <c r="BE265" s="181">
        <f t="shared" si="627"/>
        <v>1170.5014995419328</v>
      </c>
      <c r="BF265" s="181"/>
      <c r="BG265" s="181">
        <f t="shared" ca="1" si="628"/>
        <v>9.0726019872721739</v>
      </c>
      <c r="BH265" s="181">
        <f t="shared" ca="1" si="629"/>
        <v>10.17945736322025</v>
      </c>
      <c r="BI265" s="181">
        <f t="shared" ca="1" si="630"/>
        <v>1178.4741298107924</v>
      </c>
      <c r="BJ265" s="181">
        <f t="shared" ca="1" si="631"/>
        <v>1197.196780080516</v>
      </c>
      <c r="BK265" s="181">
        <f t="shared" ca="1" si="632"/>
        <v>1197.196780080516</v>
      </c>
      <c r="BL265" s="181"/>
      <c r="BM265" s="181">
        <f t="shared" si="633"/>
        <v>1187.9605727052067</v>
      </c>
      <c r="BN265" s="180"/>
      <c r="BO265" s="182">
        <f t="shared" ca="1" si="634"/>
        <v>0.69926551933977055</v>
      </c>
      <c r="BP265" s="182">
        <f t="shared" ca="1" si="635"/>
        <v>0.64530591412596638</v>
      </c>
      <c r="BQ265" s="182">
        <f t="shared" ca="1" si="636"/>
        <v>8.9329244059332222E-2</v>
      </c>
      <c r="BR265" s="182">
        <f t="shared" ca="1" si="637"/>
        <v>1.8216334255059932E-2</v>
      </c>
      <c r="BS265" s="182">
        <f t="shared" ca="1" si="638"/>
        <v>1.649983559810644E-2</v>
      </c>
      <c r="BT265" s="182">
        <f t="shared" ca="1" si="639"/>
        <v>6.2721715710895368E-2</v>
      </c>
      <c r="BU265" s="182">
        <f t="shared" si="640"/>
        <v>7.1782706974468161E-2</v>
      </c>
      <c r="BV265" s="181">
        <f t="shared" ca="1" si="641"/>
        <v>0.90385575072382851</v>
      </c>
      <c r="BW265" s="180"/>
      <c r="BX265" s="182">
        <f t="shared" si="642"/>
        <v>0.74909932371318511</v>
      </c>
      <c r="BY265" s="182">
        <f t="shared" si="643"/>
        <v>0.12924420033203687</v>
      </c>
      <c r="BZ265" s="182">
        <f t="shared" si="644"/>
        <v>3.8604261985151982E-2</v>
      </c>
      <c r="CA265" s="182">
        <f t="shared" si="645"/>
        <v>4.1658885673821706E-2</v>
      </c>
      <c r="CB265" s="182">
        <f t="shared" si="646"/>
        <v>3.1598590333184851E-2</v>
      </c>
      <c r="CC265" s="182">
        <f t="shared" si="647"/>
        <v>3.4266593786210419E-4</v>
      </c>
      <c r="CD265" s="182">
        <f t="shared" si="648"/>
        <v>0.9905479279752426</v>
      </c>
      <c r="CE265" s="182">
        <f t="shared" si="649"/>
        <v>0.32685492318447562</v>
      </c>
      <c r="CF265" s="180"/>
      <c r="CG265" s="181">
        <f t="shared" ca="1" si="650"/>
        <v>7.9517125068732639</v>
      </c>
      <c r="CH265" s="181">
        <f t="shared" ca="1" si="651"/>
        <v>6.3913845117024319</v>
      </c>
      <c r="CI265" s="181">
        <f t="shared" ca="1" si="652"/>
        <v>7.8491789951672013</v>
      </c>
      <c r="CJ265" s="181">
        <f t="shared" ca="1" si="653"/>
        <v>1202.0665441815036</v>
      </c>
      <c r="CK265" s="183">
        <f t="shared" ca="1" si="654"/>
        <v>0.28199152808620997</v>
      </c>
      <c r="CL265" s="79"/>
      <c r="CM265" s="181">
        <f t="shared" si="655"/>
        <v>1.1187779039445409</v>
      </c>
      <c r="CN265" s="181">
        <f t="shared" si="656"/>
        <v>0.99227509958288707</v>
      </c>
      <c r="CO265" s="181">
        <f t="shared" ca="1" si="657"/>
        <v>945.90980786363082</v>
      </c>
      <c r="CP265" s="184"/>
      <c r="CQ265" s="80">
        <f t="shared" si="658"/>
        <v>0.79732437943783863</v>
      </c>
      <c r="CR265" s="80">
        <f t="shared" si="659"/>
        <v>2.2778237070884198E-2</v>
      </c>
      <c r="CS265" s="80">
        <f t="shared" si="660"/>
        <v>0.35410942042938365</v>
      </c>
      <c r="CT265" s="80">
        <f t="shared" si="661"/>
        <v>0.13301017934072917</v>
      </c>
      <c r="CU265" s="80">
        <f t="shared" si="662"/>
        <v>2.7225529297599214E-3</v>
      </c>
      <c r="CV265" s="80">
        <f t="shared" si="663"/>
        <v>0.13618833462301358</v>
      </c>
      <c r="CW265" s="80">
        <f t="shared" si="664"/>
        <v>0.19395211406742105</v>
      </c>
      <c r="CX265" s="80">
        <f t="shared" si="665"/>
        <v>0.11381885594822722</v>
      </c>
      <c r="CY265" s="80">
        <f t="shared" si="666"/>
        <v>4.0142931885141016E-2</v>
      </c>
      <c r="CZ265" s="80">
        <f t="shared" si="667"/>
        <v>3.6842541556413172E-3</v>
      </c>
      <c r="DA265" s="80">
        <f t="shared" si="668"/>
        <v>6.3021053684775294E-3</v>
      </c>
      <c r="DB265" s="80">
        <f t="shared" si="669"/>
        <v>1.804033365256517</v>
      </c>
      <c r="DC265" s="80"/>
      <c r="DD265" s="80">
        <f t="shared" si="670"/>
        <v>0.4419676458281393</v>
      </c>
      <c r="DE265" s="80">
        <f t="shared" si="671"/>
        <v>1.2626283698275913E-2</v>
      </c>
      <c r="DF265" s="80">
        <f t="shared" si="672"/>
        <v>0.19628762263996849</v>
      </c>
      <c r="DG265" s="80">
        <f t="shared" si="673"/>
        <v>7.3729334447102279E-2</v>
      </c>
      <c r="DH265" s="80">
        <f t="shared" si="674"/>
        <v>1.5091477697657767E-3</v>
      </c>
      <c r="DI265" s="80">
        <f t="shared" si="675"/>
        <v>7.5491028739176805E-2</v>
      </c>
      <c r="DJ265" s="80">
        <f t="shared" si="676"/>
        <v>0.10751026993330738</v>
      </c>
      <c r="DK265" s="80">
        <f t="shared" si="677"/>
        <v>6.3091325327036402E-2</v>
      </c>
      <c r="DL265" s="80">
        <f t="shared" si="678"/>
        <v>2.2251767987358183E-2</v>
      </c>
      <c r="DM265" s="80">
        <f t="shared" si="679"/>
        <v>2.0422317162174272E-3</v>
      </c>
      <c r="DN265" s="80">
        <f t="shared" si="680"/>
        <v>3.4933419136521501E-3</v>
      </c>
      <c r="DO265" s="80">
        <f t="shared" si="681"/>
        <v>1</v>
      </c>
      <c r="DP265" s="80">
        <f t="shared" si="682"/>
        <v>50.590299559141044</v>
      </c>
      <c r="DQ265" s="80">
        <f t="shared" si="683"/>
        <v>0.85280181345209982</v>
      </c>
      <c r="DR265" s="80">
        <f t="shared" si="684"/>
        <v>1.6274656103997556E-2</v>
      </c>
      <c r="DS265" s="80">
        <f t="shared" si="685"/>
        <v>4.0897990408097211E-2</v>
      </c>
      <c r="DT265" s="80">
        <f t="shared" si="686"/>
        <v>0.10953923926598966</v>
      </c>
      <c r="DU265" s="80">
        <f t="shared" si="687"/>
        <v>2.4359471365638769E-3</v>
      </c>
      <c r="DV265" s="80">
        <f t="shared" si="688"/>
        <v>0.34313871438354127</v>
      </c>
      <c r="DW265" s="80">
        <f t="shared" si="689"/>
        <v>0.36824103827923549</v>
      </c>
      <c r="DX265" s="80">
        <f t="shared" si="690"/>
        <v>9.3580234563698274E-3</v>
      </c>
      <c r="DY265" s="80">
        <f t="shared" si="691"/>
        <v>1.5924243067646185E-3</v>
      </c>
      <c r="DZ265" s="80">
        <f t="shared" si="692"/>
        <v>1.5394919150358359E-4</v>
      </c>
      <c r="EA265" s="80">
        <f t="shared" si="693"/>
        <v>1.7444337959841631</v>
      </c>
      <c r="EB265" s="80"/>
      <c r="EC265" s="80">
        <f t="shared" si="694"/>
        <v>1.7056036269041996</v>
      </c>
      <c r="ED265" s="80">
        <f t="shared" si="695"/>
        <v>3.2549312207995111E-2</v>
      </c>
      <c r="EE265" s="80">
        <f t="shared" si="696"/>
        <v>0.12269397122429163</v>
      </c>
      <c r="EF265" s="80">
        <f t="shared" si="697"/>
        <v>0.10953923926598966</v>
      </c>
      <c r="EG265" s="80">
        <f t="shared" si="698"/>
        <v>2.4359471365638769E-3</v>
      </c>
      <c r="EH265" s="80">
        <f t="shared" si="699"/>
        <v>0.34313871438354127</v>
      </c>
      <c r="EI265" s="80">
        <f t="shared" si="700"/>
        <v>0.36824103827923549</v>
      </c>
      <c r="EJ265" s="80">
        <f t="shared" si="701"/>
        <v>9.3580234563698274E-3</v>
      </c>
      <c r="EK265" s="80">
        <f t="shared" si="702"/>
        <v>1.5924243067646185E-3</v>
      </c>
      <c r="EL265" s="80">
        <f t="shared" si="703"/>
        <v>4.6184757451075075E-4</v>
      </c>
      <c r="EM265" s="80">
        <f t="shared" si="704"/>
        <v>2.6956141447394617</v>
      </c>
      <c r="EN265" s="80">
        <f t="shared" si="705"/>
        <v>2.225837852835542</v>
      </c>
      <c r="EO265" s="80"/>
      <c r="EP265" s="80">
        <f t="shared" si="706"/>
        <v>1.8981985573484783</v>
      </c>
      <c r="EQ265" s="80">
        <f t="shared" si="707"/>
        <v>3.6224745598158768E-2</v>
      </c>
      <c r="ER265" s="80">
        <f t="shared" si="708"/>
        <v>0.10180144265152169</v>
      </c>
      <c r="ES265" s="80">
        <f t="shared" si="709"/>
        <v>8.0263147658973688E-2</v>
      </c>
      <c r="ET265" s="80">
        <f t="shared" si="710"/>
        <v>0.18206459031049538</v>
      </c>
      <c r="EU265" s="80">
        <f t="shared" si="711"/>
        <v>0.24381658512904911</v>
      </c>
      <c r="EV265" s="80">
        <f t="shared" si="712"/>
        <v>5.4220233440702269E-3</v>
      </c>
      <c r="EW265" s="80">
        <f t="shared" si="713"/>
        <v>0.76377113924820983</v>
      </c>
      <c r="EX265" s="80">
        <f t="shared" si="714"/>
        <v>0.81964484196938414</v>
      </c>
      <c r="EY265" s="80">
        <f t="shared" si="715"/>
        <v>4.1658885673821706E-2</v>
      </c>
      <c r="EZ265" s="80">
        <f t="shared" si="716"/>
        <v>7.0889565995441699E-3</v>
      </c>
      <c r="FA265" s="80">
        <f t="shared" si="717"/>
        <v>6.8533187572420839E-4</v>
      </c>
      <c r="FB265" s="80">
        <f t="shared" si="718"/>
        <v>3.9985756570969353</v>
      </c>
      <c r="FC265" s="80">
        <f t="shared" si="719"/>
        <v>0</v>
      </c>
      <c r="FD265" s="80">
        <f t="shared" si="720"/>
        <v>-4.274550815724254E-3</v>
      </c>
      <c r="FE265" s="80">
        <f t="shared" si="721"/>
        <v>4.1658885673821706E-2</v>
      </c>
      <c r="FF265" s="80">
        <f t="shared" si="722"/>
        <v>3.8604261985151982E-2</v>
      </c>
      <c r="FG265" s="80">
        <f t="shared" si="723"/>
        <v>3.1598590333184851E-2</v>
      </c>
      <c r="FH265" s="80">
        <f t="shared" si="724"/>
        <v>3.4266593786210419E-4</v>
      </c>
      <c r="FI265" s="184">
        <f t="shared" si="725"/>
        <v>0.74909932371318511</v>
      </c>
      <c r="FJ265" s="80">
        <f t="shared" si="726"/>
        <v>0.12924420033203687</v>
      </c>
      <c r="FK265" s="80">
        <f t="shared" si="727"/>
        <v>0.9905479279752426</v>
      </c>
      <c r="FL265" s="80">
        <f t="shared" si="728"/>
        <v>0.74909932371318522</v>
      </c>
      <c r="FM265" s="80">
        <f t="shared" si="729"/>
        <v>2.8461428333864576</v>
      </c>
      <c r="FN265" s="80">
        <f t="shared" si="730"/>
        <v>-2.6305106886785246</v>
      </c>
      <c r="FO265" s="80">
        <f t="shared" si="731"/>
        <v>-2.6305106886785246</v>
      </c>
      <c r="FP265" s="80">
        <f t="shared" si="732"/>
        <v>0.50590299559141039</v>
      </c>
      <c r="FQ265" s="185">
        <f t="shared" ca="1" si="733"/>
        <v>1483.3309701844921</v>
      </c>
      <c r="FR265" s="185">
        <f t="shared" ca="1" si="734"/>
        <v>9.9637903746774406</v>
      </c>
      <c r="FS265" s="80">
        <f t="shared" ca="1" si="735"/>
        <v>0.14833309701844921</v>
      </c>
      <c r="FT265" s="184">
        <f t="shared" ca="1" si="736"/>
        <v>-0.11519944018433266</v>
      </c>
      <c r="FU265" s="184">
        <f t="shared" ca="1" si="737"/>
        <v>5.6564608969494978</v>
      </c>
      <c r="FV265" s="80">
        <f t="shared" si="738"/>
        <v>176.18498748053759</v>
      </c>
      <c r="FW265" s="80">
        <f t="shared" si="739"/>
        <v>0.11637391606508492</v>
      </c>
      <c r="FX265" s="184">
        <f t="shared" si="740"/>
        <v>75.801949623816597</v>
      </c>
      <c r="FY265" s="184">
        <f t="shared" si="741"/>
        <v>316.73471945108179</v>
      </c>
      <c r="FZ265" s="184">
        <f t="shared" si="742"/>
        <v>1.6611494615586205E-3</v>
      </c>
      <c r="GA265" s="184">
        <f t="shared" si="743"/>
        <v>0.32685492318447562</v>
      </c>
      <c r="GB265" s="80">
        <f t="shared" si="744"/>
        <v>0.86672575098727611</v>
      </c>
      <c r="GC265" s="80">
        <f t="shared" si="745"/>
        <v>0.11717322513285668</v>
      </c>
      <c r="GD265" s="80">
        <f t="shared" si="746"/>
        <v>0.12833271771716687</v>
      </c>
      <c r="GE265" s="80">
        <f t="shared" si="747"/>
        <v>0.88351210674286751</v>
      </c>
      <c r="GF265" s="80">
        <f t="shared" si="748"/>
        <v>0.12407561763439134</v>
      </c>
      <c r="GG265" s="80">
        <f t="shared" si="749"/>
        <v>0.24381658512904911</v>
      </c>
      <c r="GH265" s="80">
        <f t="shared" si="750"/>
        <v>0.87166728228283308</v>
      </c>
      <c r="GI265" s="80">
        <f t="shared" si="751"/>
        <v>0.45800421357791515</v>
      </c>
      <c r="GJ265" s="80">
        <f t="shared" si="752"/>
        <v>-3.2494472279920882E-2</v>
      </c>
      <c r="GK265" s="80">
        <f t="shared" si="753"/>
        <v>4.8109126467432192E-2</v>
      </c>
      <c r="GL265" s="80">
        <f t="shared" si="754"/>
        <v>4.8109126467432192E-2</v>
      </c>
      <c r="GM265" s="80">
        <f t="shared" si="755"/>
        <v>0.19570745866161693</v>
      </c>
      <c r="GN265" s="80">
        <f t="shared" si="756"/>
        <v>8.5165122545291697E-2</v>
      </c>
      <c r="GO265" s="80">
        <f t="shared" si="757"/>
        <v>0.67860601670291809</v>
      </c>
      <c r="GP265" s="80">
        <f t="shared" si="758"/>
        <v>0.81964484196938414</v>
      </c>
      <c r="GQ265" s="80">
        <f t="shared" si="759"/>
        <v>4.1658885673821706E-2</v>
      </c>
      <c r="GR265" s="80">
        <f t="shared" si="760"/>
        <v>439.03684644696921</v>
      </c>
      <c r="GS265" s="80">
        <f t="shared" si="761"/>
        <v>11.784403860813468</v>
      </c>
      <c r="GT265" s="80">
        <f t="shared" si="762"/>
        <v>2.1363713717257986</v>
      </c>
      <c r="GU265" s="80">
        <f t="shared" si="763"/>
        <v>8.7858272662223455E-6</v>
      </c>
      <c r="GV265" s="80">
        <f t="shared" si="764"/>
        <v>1797.7265439331818</v>
      </c>
      <c r="GW265" s="80">
        <f t="shared" si="765"/>
        <v>-7.7626227169014343E-3</v>
      </c>
      <c r="GX265" s="184">
        <f t="shared" ca="1" si="766"/>
        <v>20.823803995167182</v>
      </c>
      <c r="GY265" s="81" t="e">
        <f>#REF!</f>
        <v>#REF!</v>
      </c>
      <c r="GZ265" s="81" t="e">
        <f>#REF!</f>
        <v>#REF!</v>
      </c>
      <c r="HA265" s="81">
        <f t="shared" si="767"/>
        <v>5.4178355513911614</v>
      </c>
      <c r="HB265" s="81">
        <f t="shared" si="768"/>
        <v>3.9788742711806009</v>
      </c>
      <c r="HC265" s="81" t="e">
        <f t="shared" si="769"/>
        <v>#REF!</v>
      </c>
      <c r="HD265" s="80">
        <f t="shared" si="770"/>
        <v>439.03684644696921</v>
      </c>
      <c r="HE265" s="80">
        <f t="shared" si="771"/>
        <v>11.784403860813468</v>
      </c>
      <c r="HF265" s="81">
        <f t="shared" si="772"/>
        <v>1.3245885305522336</v>
      </c>
      <c r="HG265" s="81"/>
      <c r="HH265" s="82">
        <f t="shared" si="773"/>
        <v>0.24923860847311935</v>
      </c>
      <c r="HI265" s="82">
        <f t="shared" si="774"/>
        <v>0.76377113924820983</v>
      </c>
      <c r="HJ265" s="82">
        <f t="shared" si="775"/>
        <v>0</v>
      </c>
      <c r="HK265" s="82">
        <f t="shared" si="776"/>
        <v>4.1658885673821706E-2</v>
      </c>
      <c r="HL265" s="82">
        <f t="shared" si="777"/>
        <v>0</v>
      </c>
      <c r="HM265" s="82">
        <f t="shared" si="778"/>
        <v>4.1658885673821706E-2</v>
      </c>
      <c r="HN265" s="82">
        <f t="shared" si="779"/>
        <v>0</v>
      </c>
      <c r="HO265" s="82">
        <f t="shared" si="780"/>
        <v>3.8604261985151982E-2</v>
      </c>
      <c r="HP265" s="82">
        <f t="shared" si="781"/>
        <v>0.11173908505719372</v>
      </c>
      <c r="HQ265" s="82">
        <f t="shared" si="782"/>
        <v>0.24603771980847997</v>
      </c>
      <c r="HR265" s="82">
        <f t="shared" si="783"/>
        <v>0.53373423864221892</v>
      </c>
      <c r="HS265" s="82">
        <f t="shared" si="784"/>
        <v>0.17417151826997143</v>
      </c>
      <c r="HT265" s="82">
        <f t="shared" si="785"/>
        <v>0.10457175776019263</v>
      </c>
      <c r="HU265" s="82">
        <f t="shared" si="786"/>
        <v>3.4124514596601555E-2</v>
      </c>
      <c r="HV265" s="82">
        <f t="shared" si="787"/>
        <v>4.1658885673821706E-2</v>
      </c>
      <c r="HW265" s="82"/>
      <c r="HX265" s="186">
        <f t="shared" si="788"/>
        <v>-8.7942079367876936E-7</v>
      </c>
      <c r="HY265" s="186">
        <f t="shared" si="789"/>
        <v>1.5559486964191274E-12</v>
      </c>
      <c r="HZ265" s="186">
        <f t="shared" si="790"/>
        <v>2.7290067179664285E-5</v>
      </c>
      <c r="IA265" s="186">
        <f t="shared" si="791"/>
        <v>7.627460903252963E-9</v>
      </c>
      <c r="IB265" s="82">
        <f t="shared" si="792"/>
        <v>2.1363713717257986</v>
      </c>
      <c r="IC265" s="82" t="e">
        <f t="shared" ca="1" si="793"/>
        <v>#REF!</v>
      </c>
      <c r="ID265" s="82" t="e">
        <f ca="1">ID$8+ID$9*IE265+ID$10*#REF!+ID$11*EW265/(EW265+EU265)</f>
        <v>#REF!</v>
      </c>
      <c r="IE265" s="82" t="e">
        <f t="shared" ca="1" si="794"/>
        <v>#REF!</v>
      </c>
      <c r="IF265" s="82" t="e">
        <f ca="1">IF$8+IF$9*IE265+IF$10*#REF!+IF$11*(EW265/(EW265+EU265))</f>
        <v>#REF!</v>
      </c>
      <c r="IG265" s="82" t="e">
        <f t="shared" ca="1" si="795"/>
        <v>#REF!</v>
      </c>
      <c r="IH265" s="184">
        <f t="shared" si="796"/>
        <v>0.11637391606508492</v>
      </c>
      <c r="II265" s="187">
        <f t="shared" si="797"/>
        <v>-25</v>
      </c>
      <c r="IJ265" s="187"/>
      <c r="IK265" s="82">
        <f t="shared" si="798"/>
        <v>2.0733444602441624</v>
      </c>
      <c r="IL265" s="187">
        <f t="shared" si="799"/>
        <v>1797.7265439331818</v>
      </c>
      <c r="IM265" s="186">
        <f t="shared" si="800"/>
        <v>1.2960563645036872E-5</v>
      </c>
    </row>
    <row r="266" spans="1:247" ht="14" x14ac:dyDescent="0.2">
      <c r="A266" s="191">
        <v>2006</v>
      </c>
      <c r="F266" s="200">
        <v>47.906677211456923</v>
      </c>
      <c r="G266" s="200">
        <v>1.8194982433377447</v>
      </c>
      <c r="H266" s="200">
        <v>18.052675308200193</v>
      </c>
      <c r="I266" s="200">
        <v>9.556302548985764</v>
      </c>
      <c r="J266" s="200">
        <v>0.19313109845484441</v>
      </c>
      <c r="K266" s="200">
        <v>5.4889891139797884</v>
      </c>
      <c r="L266" s="200">
        <v>10.876330281404396</v>
      </c>
      <c r="M266" s="200">
        <v>3.5271837454647899</v>
      </c>
      <c r="N266" s="200">
        <v>1.8906518059263715</v>
      </c>
      <c r="O266" s="201">
        <v>0.28000000000000003</v>
      </c>
      <c r="P266" s="202">
        <v>0.44725096484279758</v>
      </c>
      <c r="Q266" s="194">
        <v>1.5</v>
      </c>
      <c r="R266" s="176">
        <f t="shared" ca="1" si="606"/>
        <v>13.508799387180883</v>
      </c>
      <c r="T266" s="4">
        <v>51.76</v>
      </c>
      <c r="U266" s="4">
        <v>1.0900000000000001</v>
      </c>
      <c r="V266" s="4">
        <v>3.85</v>
      </c>
      <c r="W266" s="4">
        <v>7.59</v>
      </c>
      <c r="X266" s="4">
        <v>0.19370000000000001</v>
      </c>
      <c r="Y266" s="4">
        <v>13.93</v>
      </c>
      <c r="Z266" s="4">
        <v>20.72</v>
      </c>
      <c r="AA266" s="4">
        <v>0.56999999999999995</v>
      </c>
      <c r="AB266" s="4">
        <v>0.17</v>
      </c>
      <c r="AC266" s="4">
        <v>2.81E-2</v>
      </c>
      <c r="AE266" s="177">
        <f t="shared" ca="1" si="607"/>
        <v>1446.4914607537269</v>
      </c>
      <c r="AF266" s="178">
        <f t="shared" ca="1" si="608"/>
        <v>1173.341460753727</v>
      </c>
      <c r="AG266" s="178">
        <f t="shared" ca="1" si="609"/>
        <v>9.1811359464271565</v>
      </c>
      <c r="AH266" s="175"/>
      <c r="AI266" s="179">
        <f t="shared" ca="1" si="610"/>
        <v>1481.5269475552559</v>
      </c>
      <c r="AJ266" s="179">
        <f t="shared" ca="1" si="611"/>
        <v>9.7915600335022575</v>
      </c>
      <c r="AK266" s="179"/>
      <c r="AL266" s="179">
        <f t="shared" si="612"/>
        <v>1441.8310896758849</v>
      </c>
      <c r="AM266" s="179">
        <f t="shared" si="613"/>
        <v>7.6987326558070839</v>
      </c>
      <c r="AN266" s="180"/>
      <c r="AO266" s="179">
        <f t="shared" ca="1" si="614"/>
        <v>1440.6910365683343</v>
      </c>
      <c r="AP266" s="179">
        <f t="shared" ca="1" si="615"/>
        <v>1167.5410365683342</v>
      </c>
      <c r="AQ266" s="179">
        <f t="shared" ca="1" si="616"/>
        <v>8.1502532209259009</v>
      </c>
      <c r="AR266" s="179"/>
      <c r="AS266" s="179">
        <f t="shared" ca="1" si="617"/>
        <v>1461.597885755519</v>
      </c>
      <c r="AT266" s="179">
        <f t="shared" ca="1" si="618"/>
        <v>1188.4478857555191</v>
      </c>
      <c r="AU266" s="181">
        <f t="shared" ca="1" si="619"/>
        <v>8.990556600258433</v>
      </c>
      <c r="AV266" s="80"/>
      <c r="AW266" s="181">
        <f t="shared" si="620"/>
        <v>1460.2803515524063</v>
      </c>
      <c r="AX266" s="181">
        <f t="shared" si="621"/>
        <v>1187.1303515524064</v>
      </c>
      <c r="AY266" s="181">
        <f t="shared" ca="1" si="622"/>
        <v>1481.5269475552559</v>
      </c>
      <c r="AZ266" s="181">
        <f t="shared" ca="1" si="623"/>
        <v>1208.3769475552558</v>
      </c>
      <c r="BA266" s="181">
        <f t="shared" ca="1" si="624"/>
        <v>9.7915600335022575</v>
      </c>
      <c r="BB266" s="181"/>
      <c r="BC266" s="181">
        <f t="shared" si="625"/>
        <v>1441.8310896758849</v>
      </c>
      <c r="BD266" s="181">
        <f t="shared" si="626"/>
        <v>7.6987326558070839</v>
      </c>
      <c r="BE266" s="181">
        <f t="shared" si="627"/>
        <v>1168.6810896758848</v>
      </c>
      <c r="BF266" s="181"/>
      <c r="BG266" s="181">
        <f t="shared" ca="1" si="628"/>
        <v>8.8949185617905453</v>
      </c>
      <c r="BH266" s="181">
        <f t="shared" ca="1" si="629"/>
        <v>10.049886009922984</v>
      </c>
      <c r="BI266" s="181">
        <f t="shared" ca="1" si="630"/>
        <v>1174.7425674553783</v>
      </c>
      <c r="BJ266" s="181">
        <f t="shared" ca="1" si="631"/>
        <v>1195.6474419458686</v>
      </c>
      <c r="BK266" s="181">
        <f t="shared" ca="1" si="632"/>
        <v>1195.6474419458686</v>
      </c>
      <c r="BL266" s="181"/>
      <c r="BM266" s="181">
        <f t="shared" si="633"/>
        <v>1187.2668734072154</v>
      </c>
      <c r="BN266" s="180"/>
      <c r="BO266" s="182">
        <f t="shared" ca="1" si="634"/>
        <v>0.70925184936093344</v>
      </c>
      <c r="BP266" s="182">
        <f t="shared" ca="1" si="635"/>
        <v>0.6518808649325476</v>
      </c>
      <c r="BQ266" s="182">
        <f t="shared" ca="1" si="636"/>
        <v>8.6010904922581635E-2</v>
      </c>
      <c r="BR266" s="182">
        <f t="shared" ca="1" si="637"/>
        <v>1.7444747512577102E-2</v>
      </c>
      <c r="BS266" s="182">
        <f t="shared" ca="1" si="638"/>
        <v>1.649945960995168E-2</v>
      </c>
      <c r="BT266" s="182">
        <f t="shared" ca="1" si="639"/>
        <v>6.4022524362017719E-2</v>
      </c>
      <c r="BU266" s="182">
        <f t="shared" si="640"/>
        <v>7.1782706974468161E-2</v>
      </c>
      <c r="BV266" s="181">
        <f t="shared" ca="1" si="641"/>
        <v>0.90764120831414397</v>
      </c>
      <c r="BW266" s="180"/>
      <c r="BX266" s="182">
        <f t="shared" si="642"/>
        <v>0.75761870120994912</v>
      </c>
      <c r="BY266" s="182">
        <f t="shared" si="643"/>
        <v>0.12286764799275252</v>
      </c>
      <c r="BZ266" s="182">
        <f t="shared" si="644"/>
        <v>4.2412663561032446E-2</v>
      </c>
      <c r="CA266" s="182">
        <f t="shared" si="645"/>
        <v>4.0896536945641757E-2</v>
      </c>
      <c r="CB266" s="182">
        <f t="shared" si="646"/>
        <v>2.1095155224363123E-2</v>
      </c>
      <c r="CC266" s="182">
        <f t="shared" si="647"/>
        <v>4.1104883525615527E-4</v>
      </c>
      <c r="CD266" s="182">
        <f t="shared" si="648"/>
        <v>0.98530175376899509</v>
      </c>
      <c r="CE266" s="182">
        <f t="shared" si="649"/>
        <v>0.312963102225572</v>
      </c>
      <c r="CF266" s="180"/>
      <c r="CG266" s="181">
        <f t="shared" ca="1" si="650"/>
        <v>7.7625412361153394</v>
      </c>
      <c r="CH266" s="181">
        <f t="shared" ca="1" si="651"/>
        <v>6.2566512702943626</v>
      </c>
      <c r="CI266" s="181">
        <f t="shared" ca="1" si="652"/>
        <v>7.0850554201072971</v>
      </c>
      <c r="CJ266" s="181">
        <f t="shared" ca="1" si="653"/>
        <v>1206.9917642490359</v>
      </c>
      <c r="CK266" s="183">
        <f t="shared" ca="1" si="654"/>
        <v>0.2815938790724366</v>
      </c>
      <c r="CL266" s="79"/>
      <c r="CM266" s="181">
        <f t="shared" si="655"/>
        <v>1.342727950024553</v>
      </c>
      <c r="CN266" s="181">
        <f t="shared" si="656"/>
        <v>1.2484528525029919</v>
      </c>
      <c r="CO266" s="181">
        <f t="shared" ca="1" si="657"/>
        <v>950.21012416331803</v>
      </c>
      <c r="CP266" s="184"/>
      <c r="CQ266" s="80">
        <f t="shared" si="658"/>
        <v>0.79732437943783863</v>
      </c>
      <c r="CR266" s="80">
        <f t="shared" si="659"/>
        <v>2.2778237070884198E-2</v>
      </c>
      <c r="CS266" s="80">
        <f t="shared" si="660"/>
        <v>0.35410942042938365</v>
      </c>
      <c r="CT266" s="80">
        <f t="shared" si="661"/>
        <v>0.13301017934072917</v>
      </c>
      <c r="CU266" s="80">
        <f t="shared" si="662"/>
        <v>2.7225529297599214E-3</v>
      </c>
      <c r="CV266" s="80">
        <f t="shared" si="663"/>
        <v>0.13618833462301358</v>
      </c>
      <c r="CW266" s="80">
        <f t="shared" si="664"/>
        <v>0.19395211406742105</v>
      </c>
      <c r="CX266" s="80">
        <f t="shared" si="665"/>
        <v>0.11381885594822722</v>
      </c>
      <c r="CY266" s="80">
        <f t="shared" si="666"/>
        <v>4.0142931885141016E-2</v>
      </c>
      <c r="CZ266" s="80">
        <f t="shared" si="667"/>
        <v>3.6842541556413172E-3</v>
      </c>
      <c r="DA266" s="80">
        <f t="shared" si="668"/>
        <v>6.3021053684775294E-3</v>
      </c>
      <c r="DB266" s="80">
        <f t="shared" si="669"/>
        <v>1.804033365256517</v>
      </c>
      <c r="DC266" s="80"/>
      <c r="DD266" s="80">
        <f t="shared" si="670"/>
        <v>0.4419676458281393</v>
      </c>
      <c r="DE266" s="80">
        <f t="shared" si="671"/>
        <v>1.2626283698275913E-2</v>
      </c>
      <c r="DF266" s="80">
        <f t="shared" si="672"/>
        <v>0.19628762263996849</v>
      </c>
      <c r="DG266" s="80">
        <f t="shared" si="673"/>
        <v>7.3729334447102279E-2</v>
      </c>
      <c r="DH266" s="80">
        <f t="shared" si="674"/>
        <v>1.5091477697657767E-3</v>
      </c>
      <c r="DI266" s="80">
        <f t="shared" si="675"/>
        <v>7.5491028739176805E-2</v>
      </c>
      <c r="DJ266" s="80">
        <f t="shared" si="676"/>
        <v>0.10751026993330738</v>
      </c>
      <c r="DK266" s="80">
        <f t="shared" si="677"/>
        <v>6.3091325327036402E-2</v>
      </c>
      <c r="DL266" s="80">
        <f t="shared" si="678"/>
        <v>2.2251767987358183E-2</v>
      </c>
      <c r="DM266" s="80">
        <f t="shared" si="679"/>
        <v>2.0422317162174272E-3</v>
      </c>
      <c r="DN266" s="80">
        <f t="shared" si="680"/>
        <v>3.4933419136521501E-3</v>
      </c>
      <c r="DO266" s="80">
        <f t="shared" si="681"/>
        <v>1</v>
      </c>
      <c r="DP266" s="80">
        <f t="shared" si="682"/>
        <v>50.590299559141044</v>
      </c>
      <c r="DQ266" s="80">
        <f t="shared" si="683"/>
        <v>0.86145632053631316</v>
      </c>
      <c r="DR266" s="80">
        <f t="shared" si="684"/>
        <v>1.3645673194890261E-2</v>
      </c>
      <c r="DS266" s="80">
        <f t="shared" si="685"/>
        <v>3.7759535508674884E-2</v>
      </c>
      <c r="DT266" s="80">
        <f t="shared" si="686"/>
        <v>0.10564203634420095</v>
      </c>
      <c r="DU266" s="80">
        <f t="shared" si="687"/>
        <v>2.7305726872246697E-3</v>
      </c>
      <c r="DV266" s="80">
        <f t="shared" si="688"/>
        <v>0.34561983307033473</v>
      </c>
      <c r="DW266" s="80">
        <f t="shared" si="689"/>
        <v>0.36948931298526677</v>
      </c>
      <c r="DX266" s="80">
        <f t="shared" si="690"/>
        <v>9.1966782243634512E-3</v>
      </c>
      <c r="DY266" s="80">
        <f t="shared" si="691"/>
        <v>1.8047475476665677E-3</v>
      </c>
      <c r="DZ266" s="80">
        <f t="shared" si="692"/>
        <v>1.8487061030985895E-4</v>
      </c>
      <c r="EA266" s="80">
        <f t="shared" si="693"/>
        <v>1.7475295807092452</v>
      </c>
      <c r="EB266" s="80"/>
      <c r="EC266" s="80">
        <f t="shared" si="694"/>
        <v>1.7229126410726263</v>
      </c>
      <c r="ED266" s="80">
        <f t="shared" si="695"/>
        <v>2.7291346389780521E-2</v>
      </c>
      <c r="EE266" s="80">
        <f t="shared" si="696"/>
        <v>0.11327860652602464</v>
      </c>
      <c r="EF266" s="80">
        <f t="shared" si="697"/>
        <v>0.10564203634420095</v>
      </c>
      <c r="EG266" s="80">
        <f t="shared" si="698"/>
        <v>2.7305726872246697E-3</v>
      </c>
      <c r="EH266" s="80">
        <f t="shared" si="699"/>
        <v>0.34561983307033473</v>
      </c>
      <c r="EI266" s="80">
        <f t="shared" si="700"/>
        <v>0.36948931298526677</v>
      </c>
      <c r="EJ266" s="80">
        <f t="shared" si="701"/>
        <v>9.1966782243634512E-3</v>
      </c>
      <c r="EK266" s="80">
        <f t="shared" si="702"/>
        <v>1.8047475476665677E-3</v>
      </c>
      <c r="EL266" s="80">
        <f t="shared" si="703"/>
        <v>5.5461183092957687E-4</v>
      </c>
      <c r="EM266" s="80">
        <f t="shared" si="704"/>
        <v>2.6985203866784184</v>
      </c>
      <c r="EN266" s="80">
        <f t="shared" si="705"/>
        <v>2.2234406786844176</v>
      </c>
      <c r="EO266" s="80"/>
      <c r="EP266" s="80">
        <f t="shared" si="706"/>
        <v>1.9153970259902413</v>
      </c>
      <c r="EQ266" s="80">
        <f t="shared" si="707"/>
        <v>3.0340344869552567E-2</v>
      </c>
      <c r="ER266" s="80">
        <f t="shared" si="708"/>
        <v>8.4602974009758691E-2</v>
      </c>
      <c r="ES266" s="80">
        <f t="shared" si="709"/>
        <v>8.3309200506674203E-2</v>
      </c>
      <c r="ET266" s="80">
        <f t="shared" si="710"/>
        <v>0.16791217451643289</v>
      </c>
      <c r="EU266" s="80">
        <f t="shared" si="711"/>
        <v>0.23488880098675408</v>
      </c>
      <c r="EV266" s="80">
        <f t="shared" si="712"/>
        <v>6.0712663888799539E-3</v>
      </c>
      <c r="EW266" s="80">
        <f t="shared" si="713"/>
        <v>0.76846519620870013</v>
      </c>
      <c r="EX266" s="80">
        <f t="shared" si="714"/>
        <v>0.82153756883060081</v>
      </c>
      <c r="EY266" s="80">
        <f t="shared" si="715"/>
        <v>4.0896536945641757E-2</v>
      </c>
      <c r="EZ266" s="80">
        <f t="shared" si="716"/>
        <v>8.0254982244755829E-3</v>
      </c>
      <c r="FA266" s="80">
        <f t="shared" si="717"/>
        <v>8.2209767051231054E-4</v>
      </c>
      <c r="FB266" s="80">
        <f t="shared" si="718"/>
        <v>3.9943565106317909</v>
      </c>
      <c r="FC266" s="80">
        <f t="shared" si="719"/>
        <v>0</v>
      </c>
      <c r="FD266" s="80">
        <f t="shared" si="720"/>
        <v>-1.6954388582554714E-2</v>
      </c>
      <c r="FE266" s="80">
        <f t="shared" si="721"/>
        <v>4.0896536945641757E-2</v>
      </c>
      <c r="FF266" s="80">
        <f t="shared" si="722"/>
        <v>4.2412663561032446E-2</v>
      </c>
      <c r="FG266" s="80">
        <f t="shared" si="723"/>
        <v>2.1095155224363123E-2</v>
      </c>
      <c r="FH266" s="80">
        <f t="shared" si="724"/>
        <v>4.1104883525615527E-4</v>
      </c>
      <c r="FI266" s="184">
        <f t="shared" si="725"/>
        <v>0.75761870120994912</v>
      </c>
      <c r="FJ266" s="80">
        <f t="shared" si="726"/>
        <v>0.12286764799275252</v>
      </c>
      <c r="FK266" s="80">
        <f t="shared" si="727"/>
        <v>0.98530175376899509</v>
      </c>
      <c r="FL266" s="80">
        <f t="shared" si="728"/>
        <v>0.75761870120994912</v>
      </c>
      <c r="FM266" s="80">
        <f t="shared" si="729"/>
        <v>2.8276735342275852</v>
      </c>
      <c r="FN266" s="80">
        <f t="shared" si="730"/>
        <v>-2.6602886310575018</v>
      </c>
      <c r="FO266" s="80">
        <f t="shared" si="731"/>
        <v>-2.6602886310575018</v>
      </c>
      <c r="FP266" s="80">
        <f t="shared" si="732"/>
        <v>0.50590299559141039</v>
      </c>
      <c r="FQ266" s="185">
        <f t="shared" ca="1" si="733"/>
        <v>1481.5269475552559</v>
      </c>
      <c r="FR266" s="185">
        <f t="shared" ca="1" si="734"/>
        <v>9.7915600335022575</v>
      </c>
      <c r="FS266" s="80">
        <f t="shared" ca="1" si="735"/>
        <v>0.14815269475552559</v>
      </c>
      <c r="FT266" s="184">
        <f t="shared" ca="1" si="736"/>
        <v>-0.1090991939119057</v>
      </c>
      <c r="FU266" s="184">
        <f t="shared" ca="1" si="737"/>
        <v>5.6555704129861697</v>
      </c>
      <c r="FV266" s="80">
        <f t="shared" si="738"/>
        <v>176.06382294605731</v>
      </c>
      <c r="FW266" s="80">
        <f t="shared" si="739"/>
        <v>0.11544275387589421</v>
      </c>
      <c r="FX266" s="184">
        <f t="shared" si="740"/>
        <v>76.589638189182651</v>
      </c>
      <c r="FY266" s="184">
        <f t="shared" si="741"/>
        <v>316.9978738807161</v>
      </c>
      <c r="FZ266" s="184">
        <f t="shared" si="742"/>
        <v>1.6611494615586205E-3</v>
      </c>
      <c r="GA266" s="184">
        <f t="shared" si="743"/>
        <v>0.312963102225572</v>
      </c>
      <c r="GB266" s="80">
        <f t="shared" si="744"/>
        <v>0.86850537216512258</v>
      </c>
      <c r="GC266" s="80">
        <f t="shared" si="745"/>
        <v>0.11447164304673907</v>
      </c>
      <c r="GD266" s="80">
        <f t="shared" si="746"/>
        <v>0.12831620671986801</v>
      </c>
      <c r="GE266" s="80">
        <f t="shared" si="747"/>
        <v>0.88635045462377315</v>
      </c>
      <c r="GF266" s="80">
        <f t="shared" si="748"/>
        <v>0.117003542571681</v>
      </c>
      <c r="GG266" s="80">
        <f t="shared" si="749"/>
        <v>0.23488880098675408</v>
      </c>
      <c r="GH266" s="80">
        <f t="shared" si="750"/>
        <v>0.87168379328013201</v>
      </c>
      <c r="GI266" s="80">
        <f t="shared" si="751"/>
        <v>0.44811707594755879</v>
      </c>
      <c r="GJ266" s="80">
        <f t="shared" si="752"/>
        <v>-3.0886615468333815E-2</v>
      </c>
      <c r="GK266" s="80">
        <f t="shared" si="753"/>
        <v>4.6771420246580792E-2</v>
      </c>
      <c r="GL266" s="80">
        <f t="shared" si="754"/>
        <v>4.6771420246580792E-2</v>
      </c>
      <c r="GM266" s="80">
        <f t="shared" si="755"/>
        <v>0.18811738074017328</v>
      </c>
      <c r="GN266" s="80">
        <f t="shared" si="756"/>
        <v>8.4723207588296628E-2</v>
      </c>
      <c r="GO266" s="80">
        <f t="shared" si="757"/>
        <v>0.68374198862040347</v>
      </c>
      <c r="GP266" s="80">
        <f t="shared" si="758"/>
        <v>0.82153756883060081</v>
      </c>
      <c r="GQ266" s="80">
        <f t="shared" si="759"/>
        <v>4.0896536945641757E-2</v>
      </c>
      <c r="GR266" s="80">
        <f t="shared" si="760"/>
        <v>438.8462642916291</v>
      </c>
      <c r="GS266" s="80">
        <f t="shared" si="761"/>
        <v>11.783963190091145</v>
      </c>
      <c r="GT266" s="80">
        <f t="shared" si="762"/>
        <v>2.1174740127309235</v>
      </c>
      <c r="GU266" s="80">
        <f t="shared" si="763"/>
        <v>8.708111877355921E-6</v>
      </c>
      <c r="GV266" s="80">
        <f t="shared" si="764"/>
        <v>1781.8883176921886</v>
      </c>
      <c r="GW266" s="80">
        <f t="shared" si="765"/>
        <v>-7.6936928286762078E-3</v>
      </c>
      <c r="GX266" s="184">
        <f t="shared" ca="1" si="766"/>
        <v>20.059680420107298</v>
      </c>
      <c r="GY266" s="81" t="e">
        <f>#REF!</f>
        <v>#REF!</v>
      </c>
      <c r="GZ266" s="81" t="e">
        <f>#REF!</f>
        <v>#REF!</v>
      </c>
      <c r="HA266" s="81">
        <f t="shared" si="767"/>
        <v>5.4178355513911614</v>
      </c>
      <c r="HB266" s="81">
        <f t="shared" si="768"/>
        <v>3.9788742711806009</v>
      </c>
      <c r="HC266" s="81" t="e">
        <f t="shared" si="769"/>
        <v>#REF!</v>
      </c>
      <c r="HD266" s="80">
        <f t="shared" si="770"/>
        <v>438.8462642916291</v>
      </c>
      <c r="HE266" s="80">
        <f t="shared" si="771"/>
        <v>11.783963190091145</v>
      </c>
      <c r="HF266" s="81">
        <f t="shared" si="772"/>
        <v>1.5838076565506185</v>
      </c>
      <c r="HG266" s="81"/>
      <c r="HH266" s="82">
        <f t="shared" si="773"/>
        <v>0.24096006737563402</v>
      </c>
      <c r="HI266" s="82">
        <f t="shared" si="774"/>
        <v>0.76846519620870013</v>
      </c>
      <c r="HJ266" s="82">
        <f t="shared" si="775"/>
        <v>0</v>
      </c>
      <c r="HK266" s="82">
        <f t="shared" si="776"/>
        <v>4.0896536945641757E-2</v>
      </c>
      <c r="HL266" s="82">
        <f t="shared" si="777"/>
        <v>0</v>
      </c>
      <c r="HM266" s="82">
        <f t="shared" si="778"/>
        <v>4.0896536945641757E-2</v>
      </c>
      <c r="HN266" s="82">
        <f t="shared" si="779"/>
        <v>0</v>
      </c>
      <c r="HO266" s="82">
        <f t="shared" si="780"/>
        <v>4.2412663561032446E-2</v>
      </c>
      <c r="HP266" s="82">
        <f t="shared" si="781"/>
        <v>0.10391545097064989</v>
      </c>
      <c r="HQ266" s="82">
        <f t="shared" si="782"/>
        <v>0.23871016118619523</v>
      </c>
      <c r="HR266" s="82">
        <f t="shared" si="783"/>
        <v>0.5463184264348232</v>
      </c>
      <c r="HS266" s="82">
        <f t="shared" si="784"/>
        <v>0.17130369142512766</v>
      </c>
      <c r="HT266" s="82">
        <f t="shared" si="785"/>
        <v>0.10472751743988122</v>
      </c>
      <c r="HU266" s="82">
        <f t="shared" si="786"/>
        <v>3.2838376783876223E-2</v>
      </c>
      <c r="HV266" s="82">
        <f t="shared" si="787"/>
        <v>4.0896536945641757E-2</v>
      </c>
      <c r="HW266" s="82"/>
      <c r="HX266" s="186">
        <f t="shared" si="788"/>
        <v>-8.7908199591847826E-7</v>
      </c>
      <c r="HY266" s="186">
        <f t="shared" si="789"/>
        <v>1.5543342596137083E-12</v>
      </c>
      <c r="HZ266" s="186">
        <f t="shared" si="790"/>
        <v>2.7325708415019998E-5</v>
      </c>
      <c r="IA266" s="186">
        <f t="shared" si="791"/>
        <v>7.656176962777656E-9</v>
      </c>
      <c r="IB266" s="82">
        <f t="shared" si="792"/>
        <v>2.1174740127309235</v>
      </c>
      <c r="IC266" s="82" t="e">
        <f t="shared" ca="1" si="793"/>
        <v>#REF!</v>
      </c>
      <c r="ID266" s="82" t="e">
        <f ca="1">ID$8+ID$9*IE266+ID$10*#REF!+ID$11*EW266/(EW266+EU266)</f>
        <v>#REF!</v>
      </c>
      <c r="IE266" s="82" t="e">
        <f t="shared" ca="1" si="794"/>
        <v>#REF!</v>
      </c>
      <c r="IF266" s="82" t="e">
        <f ca="1">IF$8+IF$9*IE266+IF$10*#REF!+IF$11*(EW266/(EW266+EU266))</f>
        <v>#REF!</v>
      </c>
      <c r="IG266" s="82" t="e">
        <f t="shared" ca="1" si="795"/>
        <v>#REF!</v>
      </c>
      <c r="IH266" s="184">
        <f t="shared" si="796"/>
        <v>0.11544275387589421</v>
      </c>
      <c r="II266" s="187">
        <f t="shared" si="797"/>
        <v>-25</v>
      </c>
      <c r="IJ266" s="187"/>
      <c r="IK266" s="82">
        <f t="shared" si="798"/>
        <v>2.0733197782770052</v>
      </c>
      <c r="IL266" s="187">
        <f t="shared" si="799"/>
        <v>1781.8883176921886</v>
      </c>
      <c r="IM266" s="186">
        <f t="shared" si="800"/>
        <v>1.3064184163525435E-5</v>
      </c>
    </row>
    <row r="267" spans="1:247" ht="14" x14ac:dyDescent="0.2">
      <c r="A267" s="191">
        <v>2006</v>
      </c>
      <c r="F267" s="200">
        <v>47.906677211456923</v>
      </c>
      <c r="G267" s="200">
        <v>1.8194982433377447</v>
      </c>
      <c r="H267" s="200">
        <v>18.052675308200193</v>
      </c>
      <c r="I267" s="200">
        <v>9.556302548985764</v>
      </c>
      <c r="J267" s="200">
        <v>0.19313109845484441</v>
      </c>
      <c r="K267" s="200">
        <v>5.4889891139797884</v>
      </c>
      <c r="L267" s="200">
        <v>10.876330281404396</v>
      </c>
      <c r="M267" s="200">
        <v>3.5271837454647899</v>
      </c>
      <c r="N267" s="200">
        <v>1.8906518059263715</v>
      </c>
      <c r="O267" s="201">
        <v>0.28000000000000003</v>
      </c>
      <c r="P267" s="202">
        <v>0.44725096484279758</v>
      </c>
      <c r="Q267" s="194">
        <v>1.5</v>
      </c>
      <c r="R267" s="176">
        <f t="shared" ca="1" si="606"/>
        <v>14.696746693887436</v>
      </c>
      <c r="T267" s="4">
        <v>50.4</v>
      </c>
      <c r="U267" s="4">
        <v>1.47</v>
      </c>
      <c r="V267" s="4">
        <v>6.07</v>
      </c>
      <c r="W267" s="4">
        <v>8.1</v>
      </c>
      <c r="X267" s="4">
        <v>0.15690000000000001</v>
      </c>
      <c r="Y267" s="4">
        <v>13.09</v>
      </c>
      <c r="Z267" s="4">
        <v>20</v>
      </c>
      <c r="AA267" s="4">
        <v>0.68</v>
      </c>
      <c r="AB267" s="4">
        <v>0.04</v>
      </c>
      <c r="AC267" s="4">
        <v>0.03</v>
      </c>
      <c r="AE267" s="177">
        <f t="shared" ca="1" si="607"/>
        <v>1470.6504094734642</v>
      </c>
      <c r="AF267" s="178">
        <f t="shared" ca="1" si="608"/>
        <v>1197.5004094734641</v>
      </c>
      <c r="AG267" s="178">
        <f t="shared" ca="1" si="609"/>
        <v>10.890750687018144</v>
      </c>
      <c r="AH267" s="175"/>
      <c r="AI267" s="179">
        <f t="shared" ca="1" si="610"/>
        <v>1498.7137437089841</v>
      </c>
      <c r="AJ267" s="179">
        <f t="shared" ca="1" si="611"/>
        <v>11.439121140314832</v>
      </c>
      <c r="AK267" s="179"/>
      <c r="AL267" s="179">
        <f t="shared" si="612"/>
        <v>1458.8499149511877</v>
      </c>
      <c r="AM267" s="179">
        <f t="shared" si="613"/>
        <v>8.893745481656687</v>
      </c>
      <c r="AN267" s="180"/>
      <c r="AO267" s="179">
        <f t="shared" ca="1" si="614"/>
        <v>1466.0875786723363</v>
      </c>
      <c r="AP267" s="179">
        <f t="shared" ca="1" si="615"/>
        <v>1192.9375786723363</v>
      </c>
      <c r="AQ267" s="179">
        <f t="shared" ca="1" si="616"/>
        <v>10.10695794425347</v>
      </c>
      <c r="AR267" s="179"/>
      <c r="AS267" s="179">
        <f t="shared" ca="1" si="617"/>
        <v>1474.8589593424483</v>
      </c>
      <c r="AT267" s="179">
        <f t="shared" ca="1" si="618"/>
        <v>1201.7089593424485</v>
      </c>
      <c r="AU267" s="181">
        <f t="shared" ca="1" si="619"/>
        <v>10.465103331375801</v>
      </c>
      <c r="AV267" s="80"/>
      <c r="AW267" s="181">
        <f t="shared" si="620"/>
        <v>1475.8484649186253</v>
      </c>
      <c r="AX267" s="181">
        <f t="shared" si="621"/>
        <v>1202.6984649186252</v>
      </c>
      <c r="AY267" s="181">
        <f t="shared" ca="1" si="622"/>
        <v>1498.7137437089841</v>
      </c>
      <c r="AZ267" s="181">
        <f t="shared" ca="1" si="623"/>
        <v>1225.563743708984</v>
      </c>
      <c r="BA267" s="181">
        <f t="shared" ca="1" si="624"/>
        <v>11.439121140314832</v>
      </c>
      <c r="BB267" s="181"/>
      <c r="BC267" s="181">
        <f t="shared" si="625"/>
        <v>1458.8499149511877</v>
      </c>
      <c r="BD267" s="181">
        <f t="shared" si="626"/>
        <v>8.893745481656687</v>
      </c>
      <c r="BE267" s="181">
        <f t="shared" si="627"/>
        <v>1185.6999149511876</v>
      </c>
      <c r="BF267" s="181"/>
      <c r="BG267" s="181">
        <f t="shared" ca="1" si="628"/>
        <v>10.581977090458409</v>
      </c>
      <c r="BH267" s="181">
        <f t="shared" ca="1" si="629"/>
        <v>11.711013611443667</v>
      </c>
      <c r="BI267" s="181">
        <f t="shared" ca="1" si="630"/>
        <v>1198.2289635127136</v>
      </c>
      <c r="BJ267" s="181">
        <f t="shared" ca="1" si="631"/>
        <v>1210.4858835937412</v>
      </c>
      <c r="BK267" s="181">
        <f t="shared" ca="1" si="632"/>
        <v>1210.4858835937412</v>
      </c>
      <c r="BL267" s="181"/>
      <c r="BM267" s="181">
        <f t="shared" si="633"/>
        <v>1193.8980947491896</v>
      </c>
      <c r="BN267" s="180"/>
      <c r="BO267" s="182">
        <f t="shared" ca="1" si="634"/>
        <v>0.65988627299832769</v>
      </c>
      <c r="BP267" s="182">
        <f t="shared" ca="1" si="635"/>
        <v>0.60879734540291619</v>
      </c>
      <c r="BQ267" s="182">
        <f t="shared" ca="1" si="636"/>
        <v>0.11905841686072276</v>
      </c>
      <c r="BR267" s="182">
        <f t="shared" ca="1" si="637"/>
        <v>2.4550584290110238E-2</v>
      </c>
      <c r="BS267" s="182">
        <f t="shared" ca="1" si="638"/>
        <v>1.6503277655879844E-2</v>
      </c>
      <c r="BT267" s="182">
        <f t="shared" ca="1" si="639"/>
        <v>5.4444660955341458E-2</v>
      </c>
      <c r="BU267" s="182">
        <f t="shared" si="640"/>
        <v>7.1782706974468161E-2</v>
      </c>
      <c r="BV267" s="181">
        <f t="shared" ca="1" si="641"/>
        <v>0.89513699213943876</v>
      </c>
      <c r="BW267" s="180"/>
      <c r="BX267" s="182">
        <f t="shared" si="642"/>
        <v>0.68384477697081503</v>
      </c>
      <c r="BY267" s="182">
        <f t="shared" si="643"/>
        <v>0.14395509156669284</v>
      </c>
      <c r="BZ267" s="182">
        <f t="shared" si="644"/>
        <v>7.8785097997352352E-2</v>
      </c>
      <c r="CA267" s="182">
        <f t="shared" si="645"/>
        <v>4.8736567981833331E-2</v>
      </c>
      <c r="CB267" s="182">
        <f t="shared" si="646"/>
        <v>2.9071900522184439E-2</v>
      </c>
      <c r="CC267" s="182">
        <f t="shared" si="647"/>
        <v>4.3837190079861968E-4</v>
      </c>
      <c r="CD267" s="182">
        <f t="shared" si="648"/>
        <v>0.98483180693967665</v>
      </c>
      <c r="CE267" s="182">
        <f t="shared" si="649"/>
        <v>0.3554249008175685</v>
      </c>
      <c r="CF267" s="180"/>
      <c r="CG267" s="181">
        <f t="shared" ca="1" si="650"/>
        <v>10.976103158415299</v>
      </c>
      <c r="CH267" s="181">
        <f t="shared" ca="1" si="651"/>
        <v>10.354164659146967</v>
      </c>
      <c r="CI267" s="181">
        <f t="shared" ca="1" si="652"/>
        <v>9.5551103541383711</v>
      </c>
      <c r="CJ267" s="181">
        <f t="shared" ca="1" si="653"/>
        <v>1215.1392483010522</v>
      </c>
      <c r="CK267" s="183">
        <f t="shared" ca="1" si="654"/>
        <v>0.28536576282712584</v>
      </c>
      <c r="CL267" s="79"/>
      <c r="CM267" s="181">
        <f t="shared" si="655"/>
        <v>4.3844786147847081</v>
      </c>
      <c r="CN267" s="181">
        <f t="shared" si="656"/>
        <v>4.4498276711943152</v>
      </c>
      <c r="CO267" s="181">
        <f t="shared" ca="1" si="657"/>
        <v>985.5001854317178</v>
      </c>
      <c r="CP267" s="184"/>
      <c r="CQ267" s="80">
        <f t="shared" si="658"/>
        <v>0.79732437943783863</v>
      </c>
      <c r="CR267" s="80">
        <f t="shared" si="659"/>
        <v>2.2778237070884198E-2</v>
      </c>
      <c r="CS267" s="80">
        <f t="shared" si="660"/>
        <v>0.35410942042938365</v>
      </c>
      <c r="CT267" s="80">
        <f t="shared" si="661"/>
        <v>0.13301017934072917</v>
      </c>
      <c r="CU267" s="80">
        <f t="shared" si="662"/>
        <v>2.7225529297599214E-3</v>
      </c>
      <c r="CV267" s="80">
        <f t="shared" si="663"/>
        <v>0.13618833462301358</v>
      </c>
      <c r="CW267" s="80">
        <f t="shared" si="664"/>
        <v>0.19395211406742105</v>
      </c>
      <c r="CX267" s="80">
        <f t="shared" si="665"/>
        <v>0.11381885594822722</v>
      </c>
      <c r="CY267" s="80">
        <f t="shared" si="666"/>
        <v>4.0142931885141016E-2</v>
      </c>
      <c r="CZ267" s="80">
        <f t="shared" si="667"/>
        <v>3.6842541556413172E-3</v>
      </c>
      <c r="DA267" s="80">
        <f t="shared" si="668"/>
        <v>6.3021053684775294E-3</v>
      </c>
      <c r="DB267" s="80">
        <f t="shared" si="669"/>
        <v>1.804033365256517</v>
      </c>
      <c r="DC267" s="80"/>
      <c r="DD267" s="80">
        <f t="shared" si="670"/>
        <v>0.4419676458281393</v>
      </c>
      <c r="DE267" s="80">
        <f t="shared" si="671"/>
        <v>1.2626283698275913E-2</v>
      </c>
      <c r="DF267" s="80">
        <f t="shared" si="672"/>
        <v>0.19628762263996849</v>
      </c>
      <c r="DG267" s="80">
        <f t="shared" si="673"/>
        <v>7.3729334447102279E-2</v>
      </c>
      <c r="DH267" s="80">
        <f t="shared" si="674"/>
        <v>1.5091477697657767E-3</v>
      </c>
      <c r="DI267" s="80">
        <f t="shared" si="675"/>
        <v>7.5491028739176805E-2</v>
      </c>
      <c r="DJ267" s="80">
        <f t="shared" si="676"/>
        <v>0.10751026993330738</v>
      </c>
      <c r="DK267" s="80">
        <f t="shared" si="677"/>
        <v>6.3091325327036402E-2</v>
      </c>
      <c r="DL267" s="80">
        <f t="shared" si="678"/>
        <v>2.2251767987358183E-2</v>
      </c>
      <c r="DM267" s="80">
        <f t="shared" si="679"/>
        <v>2.0422317162174272E-3</v>
      </c>
      <c r="DN267" s="80">
        <f t="shared" si="680"/>
        <v>3.4933419136521501E-3</v>
      </c>
      <c r="DO267" s="80">
        <f t="shared" si="681"/>
        <v>1</v>
      </c>
      <c r="DP267" s="80">
        <f t="shared" si="682"/>
        <v>50.590299559141044</v>
      </c>
      <c r="DQ267" s="80">
        <f t="shared" si="683"/>
        <v>0.83882145585452439</v>
      </c>
      <c r="DR267" s="80">
        <f t="shared" si="684"/>
        <v>1.8402880363751081E-2</v>
      </c>
      <c r="DS267" s="80">
        <f t="shared" si="685"/>
        <v>5.9532566373417292E-2</v>
      </c>
      <c r="DT267" s="80">
        <f t="shared" si="686"/>
        <v>0.11274051309460181</v>
      </c>
      <c r="DU267" s="80">
        <f t="shared" si="687"/>
        <v>2.2118061674008811E-3</v>
      </c>
      <c r="DV267" s="80">
        <f t="shared" si="688"/>
        <v>0.32477843610126933</v>
      </c>
      <c r="DW267" s="80">
        <f t="shared" si="689"/>
        <v>0.3566499160089448</v>
      </c>
      <c r="DX267" s="80">
        <f t="shared" si="690"/>
        <v>1.0971475776433592E-2</v>
      </c>
      <c r="DY267" s="80">
        <f t="shared" si="691"/>
        <v>4.2464648180389825E-4</v>
      </c>
      <c r="DZ267" s="80">
        <f t="shared" si="692"/>
        <v>1.9737075833792768E-4</v>
      </c>
      <c r="EA267" s="80">
        <f t="shared" si="693"/>
        <v>1.724731066980485</v>
      </c>
      <c r="EB267" s="80"/>
      <c r="EC267" s="80">
        <f t="shared" si="694"/>
        <v>1.6776429117090488</v>
      </c>
      <c r="ED267" s="80">
        <f t="shared" si="695"/>
        <v>3.6805760727502163E-2</v>
      </c>
      <c r="EE267" s="80">
        <f t="shared" si="696"/>
        <v>0.17859769912025186</v>
      </c>
      <c r="EF267" s="80">
        <f t="shared" si="697"/>
        <v>0.11274051309460181</v>
      </c>
      <c r="EG267" s="80">
        <f t="shared" si="698"/>
        <v>2.2118061674008811E-3</v>
      </c>
      <c r="EH267" s="80">
        <f t="shared" si="699"/>
        <v>0.32477843610126933</v>
      </c>
      <c r="EI267" s="80">
        <f t="shared" si="700"/>
        <v>0.3566499160089448</v>
      </c>
      <c r="EJ267" s="80">
        <f t="shared" si="701"/>
        <v>1.0971475776433592E-2</v>
      </c>
      <c r="EK267" s="80">
        <f t="shared" si="702"/>
        <v>4.2464648180389825E-4</v>
      </c>
      <c r="EL267" s="80">
        <f t="shared" si="703"/>
        <v>5.9211227501378301E-4</v>
      </c>
      <c r="EM267" s="80">
        <f t="shared" si="704"/>
        <v>2.7014152774622704</v>
      </c>
      <c r="EN267" s="80">
        <f t="shared" si="705"/>
        <v>2.2210579950656251</v>
      </c>
      <c r="EO267" s="80"/>
      <c r="EP267" s="80">
        <f t="shared" si="706"/>
        <v>1.8630711009582788</v>
      </c>
      <c r="EQ267" s="80">
        <f t="shared" si="707"/>
        <v>4.0873864564145539E-2</v>
      </c>
      <c r="ER267" s="80">
        <f t="shared" si="708"/>
        <v>0.13692889904172123</v>
      </c>
      <c r="ES267" s="80">
        <f t="shared" si="709"/>
        <v>0.12752166597918568</v>
      </c>
      <c r="ET267" s="80">
        <f t="shared" si="710"/>
        <v>0.26445056502090691</v>
      </c>
      <c r="EU267" s="80">
        <f t="shared" si="711"/>
        <v>0.25040321797656617</v>
      </c>
      <c r="EV267" s="80">
        <f t="shared" si="712"/>
        <v>4.9125497716411854E-3</v>
      </c>
      <c r="EW267" s="80">
        <f t="shared" si="713"/>
        <v>0.72135174212763453</v>
      </c>
      <c r="EX267" s="80">
        <f t="shared" si="714"/>
        <v>0.79214014739115046</v>
      </c>
      <c r="EY267" s="80">
        <f t="shared" si="715"/>
        <v>4.8736567981833331E-2</v>
      </c>
      <c r="EZ267" s="80">
        <f t="shared" si="716"/>
        <v>1.8863289269740755E-3</v>
      </c>
      <c r="FA267" s="80">
        <f t="shared" si="717"/>
        <v>8.7674380159723936E-4</v>
      </c>
      <c r="FB267" s="80">
        <f t="shared" si="718"/>
        <v>3.9887028285207284</v>
      </c>
      <c r="FC267" s="80">
        <f t="shared" si="719"/>
        <v>0</v>
      </c>
      <c r="FD267" s="80">
        <f t="shared" si="720"/>
        <v>-3.3987505106148674E-2</v>
      </c>
      <c r="FE267" s="80">
        <f t="shared" si="721"/>
        <v>4.8736567981833331E-2</v>
      </c>
      <c r="FF267" s="80">
        <f t="shared" si="722"/>
        <v>7.8785097997352352E-2</v>
      </c>
      <c r="FG267" s="80">
        <f t="shared" si="723"/>
        <v>2.9071900522184439E-2</v>
      </c>
      <c r="FH267" s="80">
        <f t="shared" si="724"/>
        <v>4.3837190079861968E-4</v>
      </c>
      <c r="FI267" s="184">
        <f t="shared" si="725"/>
        <v>0.68384477697081503</v>
      </c>
      <c r="FJ267" s="80">
        <f t="shared" si="726"/>
        <v>0.14395509156669284</v>
      </c>
      <c r="FK267" s="80">
        <f t="shared" si="727"/>
        <v>0.98483180693967665</v>
      </c>
      <c r="FL267" s="80">
        <f t="shared" si="728"/>
        <v>0.68384477697081503</v>
      </c>
      <c r="FM267" s="80">
        <f t="shared" si="729"/>
        <v>3.0030577769204512</v>
      </c>
      <c r="FN267" s="80">
        <f t="shared" si="730"/>
        <v>-2.3824551196060955</v>
      </c>
      <c r="FO267" s="80">
        <f t="shared" si="731"/>
        <v>-2.3824551196060955</v>
      </c>
      <c r="FP267" s="80">
        <f t="shared" si="732"/>
        <v>0.50590299559141039</v>
      </c>
      <c r="FQ267" s="185">
        <f t="shared" ca="1" si="733"/>
        <v>1498.7137437089841</v>
      </c>
      <c r="FR267" s="185">
        <f t="shared" ca="1" si="734"/>
        <v>11.439121140314832</v>
      </c>
      <c r="FS267" s="80">
        <f t="shared" ca="1" si="735"/>
        <v>0.14987137437089842</v>
      </c>
      <c r="FT267" s="184">
        <f t="shared" ca="1" si="736"/>
        <v>-0.15414928832906638</v>
      </c>
      <c r="FU267" s="184">
        <f t="shared" ca="1" si="737"/>
        <v>5.6637513482729851</v>
      </c>
      <c r="FV267" s="80">
        <f t="shared" si="738"/>
        <v>179.96375060652855</v>
      </c>
      <c r="FW267" s="80">
        <f t="shared" si="739"/>
        <v>0.13239743144904542</v>
      </c>
      <c r="FX267" s="184">
        <f t="shared" si="740"/>
        <v>74.231855945482835</v>
      </c>
      <c r="FY267" s="184">
        <f t="shared" si="741"/>
        <v>318.59274986122</v>
      </c>
      <c r="FZ267" s="184">
        <f t="shared" si="742"/>
        <v>1.6611494615586205E-3</v>
      </c>
      <c r="GA267" s="184">
        <f t="shared" si="743"/>
        <v>0.3554249008175685</v>
      </c>
      <c r="GB267" s="80">
        <f t="shared" si="744"/>
        <v>0.84578926514462505</v>
      </c>
      <c r="GC267" s="80">
        <f t="shared" si="745"/>
        <v>0.16927227434492848</v>
      </c>
      <c r="GD267" s="80">
        <f t="shared" si="746"/>
        <v>0.12915008502737402</v>
      </c>
      <c r="GE267" s="80">
        <f t="shared" si="747"/>
        <v>0.83160446945666877</v>
      </c>
      <c r="GF267" s="80">
        <f t="shared" si="748"/>
        <v>0.14015049064753193</v>
      </c>
      <c r="GG267" s="80">
        <f t="shared" si="749"/>
        <v>0.25040321797656617</v>
      </c>
      <c r="GH267" s="80">
        <f t="shared" si="750"/>
        <v>0.87084991497262598</v>
      </c>
      <c r="GI267" s="80">
        <f t="shared" si="751"/>
        <v>0.47786026214366401</v>
      </c>
      <c r="GJ267" s="80">
        <f t="shared" si="752"/>
        <v>-3.8614864254316907E-2</v>
      </c>
      <c r="GK267" s="80">
        <f t="shared" si="753"/>
        <v>5.4218918705272685E-2</v>
      </c>
      <c r="GL267" s="80">
        <f t="shared" si="754"/>
        <v>5.4218918705272685E-2</v>
      </c>
      <c r="GM267" s="80">
        <f t="shared" si="755"/>
        <v>0.19618429927129349</v>
      </c>
      <c r="GN267" s="80">
        <f t="shared" si="756"/>
        <v>9.9991816150102275E-2</v>
      </c>
      <c r="GO267" s="80">
        <f t="shared" si="757"/>
        <v>0.6213599259775322</v>
      </c>
      <c r="GP267" s="80">
        <f t="shared" si="758"/>
        <v>0.79214014739115046</v>
      </c>
      <c r="GQ267" s="80">
        <f t="shared" si="759"/>
        <v>4.8736567981833331E-2</v>
      </c>
      <c r="GR267" s="80">
        <f t="shared" si="760"/>
        <v>437.83693454319234</v>
      </c>
      <c r="GS267" s="80">
        <f t="shared" si="761"/>
        <v>11.657719290537969</v>
      </c>
      <c r="GT267" s="80">
        <f t="shared" si="762"/>
        <v>2.1837791380965821</v>
      </c>
      <c r="GU267" s="80">
        <f t="shared" si="763"/>
        <v>8.9807917054221938E-6</v>
      </c>
      <c r="GV267" s="80">
        <f t="shared" si="764"/>
        <v>1856.6160345568753</v>
      </c>
      <c r="GW267" s="80">
        <f t="shared" si="765"/>
        <v>-7.8495225933674206E-3</v>
      </c>
      <c r="GX267" s="184">
        <f t="shared" ca="1" si="766"/>
        <v>22.529735354138371</v>
      </c>
      <c r="GY267" s="81" t="e">
        <f>#REF!</f>
        <v>#REF!</v>
      </c>
      <c r="GZ267" s="81" t="e">
        <f>#REF!</f>
        <v>#REF!</v>
      </c>
      <c r="HA267" s="81">
        <f t="shared" si="767"/>
        <v>5.4178355513911614</v>
      </c>
      <c r="HB267" s="81">
        <f t="shared" si="768"/>
        <v>3.9788742711806009</v>
      </c>
      <c r="HC267" s="81" t="e">
        <f t="shared" si="769"/>
        <v>#REF!</v>
      </c>
      <c r="HD267" s="80">
        <f t="shared" si="770"/>
        <v>437.83693454319234</v>
      </c>
      <c r="HE267" s="80">
        <f t="shared" si="771"/>
        <v>11.657719290537969</v>
      </c>
      <c r="HF267" s="81">
        <f t="shared" si="772"/>
        <v>4.9471329161546009</v>
      </c>
      <c r="HG267" s="81"/>
      <c r="HH267" s="82">
        <f t="shared" si="773"/>
        <v>0.25531576774820736</v>
      </c>
      <c r="HI267" s="82">
        <f t="shared" si="774"/>
        <v>0.72135174212763453</v>
      </c>
      <c r="HJ267" s="82">
        <f t="shared" si="775"/>
        <v>0</v>
      </c>
      <c r="HK267" s="82">
        <f t="shared" si="776"/>
        <v>4.8736567981833331E-2</v>
      </c>
      <c r="HL267" s="82">
        <f t="shared" si="777"/>
        <v>0</v>
      </c>
      <c r="HM267" s="82">
        <f t="shared" si="778"/>
        <v>4.8736567981833331E-2</v>
      </c>
      <c r="HN267" s="82">
        <f t="shared" si="779"/>
        <v>0</v>
      </c>
      <c r="HO267" s="82">
        <f t="shared" si="780"/>
        <v>7.8785097997352352E-2</v>
      </c>
      <c r="HP267" s="82">
        <f t="shared" si="781"/>
        <v>0.16140957092724068</v>
      </c>
      <c r="HQ267" s="82">
        <f t="shared" si="782"/>
        <v>0.26141523616431572</v>
      </c>
      <c r="HR267" s="82">
        <f t="shared" si="783"/>
        <v>0.4658479938615418</v>
      </c>
      <c r="HS267" s="82">
        <f t="shared" si="784"/>
        <v>0.16488258260236796</v>
      </c>
      <c r="HT267" s="82">
        <f t="shared" si="785"/>
        <v>0.11752603359700318</v>
      </c>
      <c r="HU267" s="82">
        <f t="shared" si="786"/>
        <v>4.1597251030013091E-2</v>
      </c>
      <c r="HV267" s="82">
        <f t="shared" si="787"/>
        <v>4.8736567981833331E-2</v>
      </c>
      <c r="HW267" s="82"/>
      <c r="HX267" s="186">
        <f t="shared" si="788"/>
        <v>-8.7650423790275862E-7</v>
      </c>
      <c r="HY267" s="186">
        <f t="shared" si="789"/>
        <v>1.5567920225113326E-12</v>
      </c>
      <c r="HZ267" s="186">
        <f t="shared" si="790"/>
        <v>2.6910926895382609E-5</v>
      </c>
      <c r="IA267" s="186">
        <f t="shared" si="791"/>
        <v>7.4195183072055256E-9</v>
      </c>
      <c r="IB267" s="82">
        <f t="shared" si="792"/>
        <v>2.1837791380965821</v>
      </c>
      <c r="IC267" s="82" t="e">
        <f t="shared" ca="1" si="793"/>
        <v>#REF!</v>
      </c>
      <c r="ID267" s="82" t="e">
        <f ca="1">ID$8+ID$9*IE267+ID$10*#REF!+ID$11*EW267/(EW267+EU267)</f>
        <v>#REF!</v>
      </c>
      <c r="IE267" s="82" t="e">
        <f t="shared" ca="1" si="794"/>
        <v>#REF!</v>
      </c>
      <c r="IF267" s="82" t="e">
        <f ca="1">IF$8+IF$9*IE267+IF$10*#REF!+IF$11*(EW267/(EW267+EU267))</f>
        <v>#REF!</v>
      </c>
      <c r="IG267" s="82" t="e">
        <f t="shared" ca="1" si="795"/>
        <v>#REF!</v>
      </c>
      <c r="IH267" s="184">
        <f t="shared" si="796"/>
        <v>0.13239743144904542</v>
      </c>
      <c r="II267" s="187">
        <f t="shared" si="797"/>
        <v>-25</v>
      </c>
      <c r="IJ267" s="187"/>
      <c r="IK267" s="82">
        <f t="shared" si="798"/>
        <v>2.0662488574630316</v>
      </c>
      <c r="IL267" s="187">
        <f t="shared" si="799"/>
        <v>1856.6160345568753</v>
      </c>
      <c r="IM267" s="186">
        <f t="shared" si="800"/>
        <v>1.2700611059437074E-5</v>
      </c>
    </row>
    <row r="268" spans="1:247" ht="14" x14ac:dyDescent="0.2">
      <c r="A268" s="191">
        <v>2006</v>
      </c>
      <c r="F268" s="200">
        <v>47.906677211456923</v>
      </c>
      <c r="G268" s="200">
        <v>1.8194982433377447</v>
      </c>
      <c r="H268" s="200">
        <v>18.052675308200193</v>
      </c>
      <c r="I268" s="200">
        <v>9.556302548985764</v>
      </c>
      <c r="J268" s="200">
        <v>0.19313109845484441</v>
      </c>
      <c r="K268" s="200">
        <v>5.4889891139797884</v>
      </c>
      <c r="L268" s="200">
        <v>10.876330281404396</v>
      </c>
      <c r="M268" s="200">
        <v>3.5271837454647899</v>
      </c>
      <c r="N268" s="200">
        <v>1.8906518059263715</v>
      </c>
      <c r="O268" s="201">
        <v>0.28000000000000003</v>
      </c>
      <c r="P268" s="202">
        <v>0.44725096484279758</v>
      </c>
      <c r="Q268" s="194">
        <v>1.5</v>
      </c>
      <c r="R268" s="176">
        <f t="shared" ca="1" si="606"/>
        <v>13.76520266195117</v>
      </c>
      <c r="T268" s="4">
        <v>50.92</v>
      </c>
      <c r="U268" s="4">
        <v>1.46</v>
      </c>
      <c r="V268" s="4">
        <v>4.49</v>
      </c>
      <c r="W268" s="4">
        <v>8.1199999999999992</v>
      </c>
      <c r="X268" s="4">
        <v>0.16220000000000001</v>
      </c>
      <c r="Y268" s="4">
        <v>13.44</v>
      </c>
      <c r="Z268" s="4">
        <v>20.61</v>
      </c>
      <c r="AA268" s="4">
        <v>0.59</v>
      </c>
      <c r="AB268" s="4">
        <v>0.11</v>
      </c>
      <c r="AC268" s="4">
        <v>1.6400000000000001E-2</v>
      </c>
      <c r="AE268" s="177">
        <f t="shared" ca="1" si="607"/>
        <v>1451.320844578411</v>
      </c>
      <c r="AF268" s="178">
        <f t="shared" ca="1" si="608"/>
        <v>1178.1708445784111</v>
      </c>
      <c r="AG268" s="178">
        <f t="shared" ca="1" si="609"/>
        <v>9.5328951391947445</v>
      </c>
      <c r="AH268" s="175"/>
      <c r="AI268" s="179">
        <f t="shared" ca="1" si="610"/>
        <v>1485.0752049922789</v>
      </c>
      <c r="AJ268" s="179">
        <f t="shared" ca="1" si="611"/>
        <v>10.135835807504318</v>
      </c>
      <c r="AK268" s="179"/>
      <c r="AL268" s="179">
        <f t="shared" si="612"/>
        <v>1445.2899772034752</v>
      </c>
      <c r="AM268" s="179">
        <f t="shared" si="613"/>
        <v>7.9485726665891141</v>
      </c>
      <c r="AN268" s="180"/>
      <c r="AO268" s="179">
        <f t="shared" ca="1" si="614"/>
        <v>1445.7525299946603</v>
      </c>
      <c r="AP268" s="179">
        <f t="shared" ca="1" si="615"/>
        <v>1172.6025299946605</v>
      </c>
      <c r="AQ268" s="179">
        <f t="shared" ca="1" si="616"/>
        <v>8.5500103708218482</v>
      </c>
      <c r="AR268" s="179"/>
      <c r="AS268" s="179">
        <f t="shared" ca="1" si="617"/>
        <v>1464.394197920313</v>
      </c>
      <c r="AT268" s="179">
        <f t="shared" ca="1" si="618"/>
        <v>1191.2441979203131</v>
      </c>
      <c r="AU268" s="181">
        <f t="shared" ca="1" si="619"/>
        <v>9.3018013204578551</v>
      </c>
      <c r="AV268" s="80"/>
      <c r="AW268" s="181">
        <f t="shared" si="620"/>
        <v>1463.4897763673641</v>
      </c>
      <c r="AX268" s="181">
        <f t="shared" si="621"/>
        <v>1190.3397763673643</v>
      </c>
      <c r="AY268" s="181">
        <f t="shared" ca="1" si="622"/>
        <v>1485.0752049922789</v>
      </c>
      <c r="AZ268" s="181">
        <f t="shared" ca="1" si="623"/>
        <v>1211.9252049922789</v>
      </c>
      <c r="BA268" s="181">
        <f t="shared" ca="1" si="624"/>
        <v>10.135835807504318</v>
      </c>
      <c r="BB268" s="181"/>
      <c r="BC268" s="181">
        <f t="shared" si="625"/>
        <v>1445.2899772034752</v>
      </c>
      <c r="BD268" s="181">
        <f t="shared" si="626"/>
        <v>7.9485726665891141</v>
      </c>
      <c r="BE268" s="181">
        <f t="shared" si="627"/>
        <v>1172.1399772034752</v>
      </c>
      <c r="BF268" s="181"/>
      <c r="BG268" s="181">
        <f t="shared" ca="1" si="628"/>
        <v>9.2453125998090968</v>
      </c>
      <c r="BH268" s="181">
        <f t="shared" ca="1" si="629"/>
        <v>10.4527855196619</v>
      </c>
      <c r="BI268" s="181">
        <f t="shared" ca="1" si="630"/>
        <v>1179.4660377013324</v>
      </c>
      <c r="BJ268" s="181">
        <f t="shared" ca="1" si="631"/>
        <v>1198.7448984968096</v>
      </c>
      <c r="BK268" s="181">
        <f t="shared" ca="1" si="632"/>
        <v>1198.7448984968096</v>
      </c>
      <c r="BL268" s="181"/>
      <c r="BM268" s="181">
        <f t="shared" si="633"/>
        <v>1188.6482943855299</v>
      </c>
      <c r="BN268" s="180"/>
      <c r="BO268" s="182">
        <f t="shared" ca="1" si="634"/>
        <v>0.69924477251776429</v>
      </c>
      <c r="BP268" s="182">
        <f t="shared" ca="1" si="635"/>
        <v>0.64299609080966247</v>
      </c>
      <c r="BQ268" s="182">
        <f t="shared" ca="1" si="636"/>
        <v>9.2416606815617086E-2</v>
      </c>
      <c r="BR268" s="182">
        <f t="shared" ca="1" si="637"/>
        <v>1.8793130703690753E-2</v>
      </c>
      <c r="BS268" s="182">
        <f t="shared" ca="1" si="638"/>
        <v>1.6500272960813252E-2</v>
      </c>
      <c r="BT268" s="182">
        <f t="shared" ca="1" si="639"/>
        <v>6.1801359636005665E-2</v>
      </c>
      <c r="BU268" s="182">
        <f t="shared" si="640"/>
        <v>7.1782706974468161E-2</v>
      </c>
      <c r="BV268" s="181">
        <f t="shared" ca="1" si="641"/>
        <v>0.90429016790025729</v>
      </c>
      <c r="BW268" s="180"/>
      <c r="BX268" s="182">
        <f t="shared" si="642"/>
        <v>0.7422793649116457</v>
      </c>
      <c r="BY268" s="182">
        <f t="shared" si="643"/>
        <v>0.12662399287596515</v>
      </c>
      <c r="BZ268" s="182">
        <f t="shared" si="644"/>
        <v>4.3559311706262628E-2</v>
      </c>
      <c r="CA268" s="182">
        <f t="shared" si="645"/>
        <v>4.2451019757077706E-2</v>
      </c>
      <c r="CB268" s="182">
        <f t="shared" si="646"/>
        <v>3.3404043190634655E-2</v>
      </c>
      <c r="CC268" s="182">
        <f t="shared" si="647"/>
        <v>2.4057771033216227E-4</v>
      </c>
      <c r="CD268" s="182">
        <f t="shared" si="648"/>
        <v>0.98855831015191786</v>
      </c>
      <c r="CE268" s="182">
        <f t="shared" si="649"/>
        <v>0.3470237824057541</v>
      </c>
      <c r="CF268" s="180"/>
      <c r="CG268" s="181">
        <f t="shared" ca="1" si="650"/>
        <v>8.3979908605197124</v>
      </c>
      <c r="CH268" s="181">
        <f t="shared" ca="1" si="651"/>
        <v>7.2453615210817048</v>
      </c>
      <c r="CI268" s="181">
        <f t="shared" ca="1" si="652"/>
        <v>8.1980876640921352</v>
      </c>
      <c r="CJ268" s="181">
        <f t="shared" ca="1" si="653"/>
        <v>1198.2458063266904</v>
      </c>
      <c r="CK268" s="183">
        <f t="shared" ca="1" si="654"/>
        <v>0.28237561186933763</v>
      </c>
      <c r="CL268" s="79"/>
      <c r="CM268" s="181">
        <f t="shared" si="655"/>
        <v>1.3011193378764576</v>
      </c>
      <c r="CN268" s="181">
        <f t="shared" si="656"/>
        <v>1.1681160336830856</v>
      </c>
      <c r="CO268" s="181">
        <f t="shared" ca="1" si="657"/>
        <v>941.6538298423676</v>
      </c>
      <c r="CP268" s="184"/>
      <c r="CQ268" s="80">
        <f t="shared" si="658"/>
        <v>0.79732437943783863</v>
      </c>
      <c r="CR268" s="80">
        <f t="shared" si="659"/>
        <v>2.2778237070884198E-2</v>
      </c>
      <c r="CS268" s="80">
        <f t="shared" si="660"/>
        <v>0.35410942042938365</v>
      </c>
      <c r="CT268" s="80">
        <f t="shared" si="661"/>
        <v>0.13301017934072917</v>
      </c>
      <c r="CU268" s="80">
        <f t="shared" si="662"/>
        <v>2.7225529297599214E-3</v>
      </c>
      <c r="CV268" s="80">
        <f t="shared" si="663"/>
        <v>0.13618833462301358</v>
      </c>
      <c r="CW268" s="80">
        <f t="shared" si="664"/>
        <v>0.19395211406742105</v>
      </c>
      <c r="CX268" s="80">
        <f t="shared" si="665"/>
        <v>0.11381885594822722</v>
      </c>
      <c r="CY268" s="80">
        <f t="shared" si="666"/>
        <v>4.0142931885141016E-2</v>
      </c>
      <c r="CZ268" s="80">
        <f t="shared" si="667"/>
        <v>3.6842541556413172E-3</v>
      </c>
      <c r="DA268" s="80">
        <f t="shared" si="668"/>
        <v>6.3021053684775294E-3</v>
      </c>
      <c r="DB268" s="80">
        <f t="shared" si="669"/>
        <v>1.804033365256517</v>
      </c>
      <c r="DC268" s="80"/>
      <c r="DD268" s="80">
        <f t="shared" si="670"/>
        <v>0.4419676458281393</v>
      </c>
      <c r="DE268" s="80">
        <f t="shared" si="671"/>
        <v>1.2626283698275913E-2</v>
      </c>
      <c r="DF268" s="80">
        <f t="shared" si="672"/>
        <v>0.19628762263996849</v>
      </c>
      <c r="DG268" s="80">
        <f t="shared" si="673"/>
        <v>7.3729334447102279E-2</v>
      </c>
      <c r="DH268" s="80">
        <f t="shared" si="674"/>
        <v>1.5091477697657767E-3</v>
      </c>
      <c r="DI268" s="80">
        <f t="shared" si="675"/>
        <v>7.5491028739176805E-2</v>
      </c>
      <c r="DJ268" s="80">
        <f t="shared" si="676"/>
        <v>0.10751026993330738</v>
      </c>
      <c r="DK268" s="80">
        <f t="shared" si="677"/>
        <v>6.3091325327036402E-2</v>
      </c>
      <c r="DL268" s="80">
        <f t="shared" si="678"/>
        <v>2.2251767987358183E-2</v>
      </c>
      <c r="DM268" s="80">
        <f t="shared" si="679"/>
        <v>2.0422317162174272E-3</v>
      </c>
      <c r="DN268" s="80">
        <f t="shared" si="680"/>
        <v>3.4933419136521501E-3</v>
      </c>
      <c r="DO268" s="80">
        <f t="shared" si="681"/>
        <v>1</v>
      </c>
      <c r="DP268" s="80">
        <f t="shared" si="682"/>
        <v>50.590299559141044</v>
      </c>
      <c r="DQ268" s="80">
        <f t="shared" si="683"/>
        <v>0.84747596293873784</v>
      </c>
      <c r="DR268" s="80">
        <f t="shared" si="684"/>
        <v>1.8277690701412639E-2</v>
      </c>
      <c r="DS268" s="80">
        <f t="shared" si="685"/>
        <v>4.4036445307519545E-2</v>
      </c>
      <c r="DT268" s="80">
        <f t="shared" si="686"/>
        <v>0.11301888473187242</v>
      </c>
      <c r="DU268" s="80">
        <f t="shared" si="687"/>
        <v>2.2865198237885464E-3</v>
      </c>
      <c r="DV268" s="80">
        <f t="shared" si="688"/>
        <v>0.33346235150504655</v>
      </c>
      <c r="DW268" s="80">
        <f t="shared" si="689"/>
        <v>0.36752773844721759</v>
      </c>
      <c r="DX268" s="80">
        <f t="shared" si="690"/>
        <v>9.5193686883762053E-3</v>
      </c>
      <c r="DY268" s="80">
        <f t="shared" si="691"/>
        <v>1.1677778249607202E-3</v>
      </c>
      <c r="DZ268" s="80">
        <f t="shared" si="692"/>
        <v>1.0789601455806715E-4</v>
      </c>
      <c r="EA268" s="80">
        <f t="shared" si="693"/>
        <v>1.7368806359834899</v>
      </c>
      <c r="EB268" s="80"/>
      <c r="EC268" s="80">
        <f t="shared" si="694"/>
        <v>1.6949519258774757</v>
      </c>
      <c r="ED268" s="80">
        <f t="shared" si="695"/>
        <v>3.6555381402825278E-2</v>
      </c>
      <c r="EE268" s="80">
        <f t="shared" si="696"/>
        <v>0.13210933592255864</v>
      </c>
      <c r="EF268" s="80">
        <f t="shared" si="697"/>
        <v>0.11301888473187242</v>
      </c>
      <c r="EG268" s="80">
        <f t="shared" si="698"/>
        <v>2.2865198237885464E-3</v>
      </c>
      <c r="EH268" s="80">
        <f t="shared" si="699"/>
        <v>0.33346235150504655</v>
      </c>
      <c r="EI268" s="80">
        <f t="shared" si="700"/>
        <v>0.36752773844721759</v>
      </c>
      <c r="EJ268" s="80">
        <f t="shared" si="701"/>
        <v>9.5193686883762053E-3</v>
      </c>
      <c r="EK268" s="80">
        <f t="shared" si="702"/>
        <v>1.1677778249607202E-3</v>
      </c>
      <c r="EL268" s="80">
        <f t="shared" si="703"/>
        <v>3.2368804367420144E-4</v>
      </c>
      <c r="EM268" s="80">
        <f t="shared" si="704"/>
        <v>2.6909229722677956</v>
      </c>
      <c r="EN268" s="80">
        <f t="shared" si="705"/>
        <v>2.2297182274762233</v>
      </c>
      <c r="EO268" s="80"/>
      <c r="EP268" s="80">
        <f t="shared" si="706"/>
        <v>1.8896326019124681</v>
      </c>
      <c r="EQ268" s="80">
        <f t="shared" si="707"/>
        <v>4.0754100113112438E-2</v>
      </c>
      <c r="ER268" s="80">
        <f t="shared" si="708"/>
        <v>0.11036739808753193</v>
      </c>
      <c r="ES268" s="80">
        <f t="shared" si="709"/>
        <v>8.6010331463340334E-2</v>
      </c>
      <c r="ET268" s="80">
        <f t="shared" si="710"/>
        <v>0.19637772955087227</v>
      </c>
      <c r="EU268" s="80">
        <f t="shared" si="711"/>
        <v>0.2520002673356902</v>
      </c>
      <c r="EV268" s="80">
        <f t="shared" si="712"/>
        <v>5.0982949285870438E-3</v>
      </c>
      <c r="EW268" s="80">
        <f t="shared" si="713"/>
        <v>0.74352708332788575</v>
      </c>
      <c r="EX268" s="80">
        <f t="shared" si="714"/>
        <v>0.81948329751887505</v>
      </c>
      <c r="EY268" s="80">
        <f t="shared" si="715"/>
        <v>4.2451019757077706E-2</v>
      </c>
      <c r="EZ268" s="80">
        <f t="shared" si="716"/>
        <v>5.2076310039149126E-3</v>
      </c>
      <c r="FA268" s="80">
        <f t="shared" si="717"/>
        <v>4.8115542066432454E-4</v>
      </c>
      <c r="FB268" s="80">
        <f t="shared" si="718"/>
        <v>3.9950131808691478</v>
      </c>
      <c r="FC268" s="80">
        <f t="shared" si="719"/>
        <v>0</v>
      </c>
      <c r="FD268" s="80">
        <f t="shared" si="720"/>
        <v>-1.4979131947997715E-2</v>
      </c>
      <c r="FE268" s="80">
        <f t="shared" si="721"/>
        <v>4.2451019757077706E-2</v>
      </c>
      <c r="FF268" s="80">
        <f t="shared" si="722"/>
        <v>4.3559311706262628E-2</v>
      </c>
      <c r="FG268" s="80">
        <f t="shared" si="723"/>
        <v>3.3404043190634655E-2</v>
      </c>
      <c r="FH268" s="80">
        <f t="shared" si="724"/>
        <v>2.4057771033216227E-4</v>
      </c>
      <c r="FI268" s="184">
        <f t="shared" si="725"/>
        <v>0.7422793649116457</v>
      </c>
      <c r="FJ268" s="80">
        <f t="shared" si="726"/>
        <v>0.12662399287596515</v>
      </c>
      <c r="FK268" s="80">
        <f t="shared" si="727"/>
        <v>0.98855831015191797</v>
      </c>
      <c r="FL268" s="80">
        <f t="shared" si="728"/>
        <v>0.7422793649116457</v>
      </c>
      <c r="FM268" s="80">
        <f t="shared" si="729"/>
        <v>2.8649790810341647</v>
      </c>
      <c r="FN268" s="80">
        <f t="shared" si="730"/>
        <v>-2.6025285327609122</v>
      </c>
      <c r="FO268" s="80">
        <f t="shared" si="731"/>
        <v>-2.6025285327609122</v>
      </c>
      <c r="FP268" s="80">
        <f t="shared" si="732"/>
        <v>0.50590299559141039</v>
      </c>
      <c r="FQ268" s="185">
        <f t="shared" ca="1" si="733"/>
        <v>1485.0752049922789</v>
      </c>
      <c r="FR268" s="185">
        <f t="shared" ca="1" si="734"/>
        <v>10.135835807504318</v>
      </c>
      <c r="FS268" s="80">
        <f t="shared" ca="1" si="735"/>
        <v>0.14850752049922789</v>
      </c>
      <c r="FT268" s="184">
        <f t="shared" ca="1" si="736"/>
        <v>-0.11594611517121524</v>
      </c>
      <c r="FU268" s="184">
        <f t="shared" ca="1" si="737"/>
        <v>5.6571460622316438</v>
      </c>
      <c r="FV268" s="80">
        <f t="shared" si="738"/>
        <v>177.03145941695533</v>
      </c>
      <c r="FW268" s="80">
        <f t="shared" si="739"/>
        <v>0.1166149900157165</v>
      </c>
      <c r="FX268" s="184">
        <f t="shared" si="740"/>
        <v>74.686756002462644</v>
      </c>
      <c r="FY268" s="184">
        <f t="shared" si="741"/>
        <v>317.00461222548375</v>
      </c>
      <c r="FZ268" s="184">
        <f t="shared" si="742"/>
        <v>1.6611494615586205E-3</v>
      </c>
      <c r="GA268" s="184">
        <f t="shared" si="743"/>
        <v>0.3470237824057541</v>
      </c>
      <c r="GB268" s="80">
        <f t="shared" si="744"/>
        <v>0.86703261220453975</v>
      </c>
      <c r="GC268" s="80">
        <f t="shared" si="745"/>
        <v>0.1272455869971171</v>
      </c>
      <c r="GD268" s="80">
        <f t="shared" si="746"/>
        <v>0.12865213752294538</v>
      </c>
      <c r="GE268" s="80">
        <f t="shared" si="747"/>
        <v>0.87323556842354721</v>
      </c>
      <c r="GF268" s="80">
        <f t="shared" si="748"/>
        <v>0.12229178224002879</v>
      </c>
      <c r="GG268" s="80">
        <f t="shared" si="749"/>
        <v>0.2520002673356902</v>
      </c>
      <c r="GH268" s="80">
        <f t="shared" si="750"/>
        <v>0.87134786247705465</v>
      </c>
      <c r="GI268" s="80">
        <f t="shared" si="751"/>
        <v>0.46351746504675573</v>
      </c>
      <c r="GJ268" s="80">
        <f t="shared" si="752"/>
        <v>-3.3507817271384369E-2</v>
      </c>
      <c r="GK268" s="80">
        <f t="shared" si="753"/>
        <v>4.8952869693615335E-2</v>
      </c>
      <c r="GL268" s="80">
        <f t="shared" si="754"/>
        <v>4.8952869693615335E-2</v>
      </c>
      <c r="GM268" s="80">
        <f t="shared" si="755"/>
        <v>0.20304739764207486</v>
      </c>
      <c r="GN268" s="80">
        <f t="shared" si="756"/>
        <v>8.4014518101844904E-2</v>
      </c>
      <c r="GO268" s="80">
        <f t="shared" si="757"/>
        <v>0.65951256522604085</v>
      </c>
      <c r="GP268" s="80">
        <f t="shared" si="758"/>
        <v>0.81948329751887505</v>
      </c>
      <c r="GQ268" s="80">
        <f t="shared" si="759"/>
        <v>4.2451019757077706E-2</v>
      </c>
      <c r="GR268" s="80">
        <f t="shared" si="760"/>
        <v>439.0676141231699</v>
      </c>
      <c r="GS268" s="80">
        <f t="shared" si="761"/>
        <v>11.769657014155813</v>
      </c>
      <c r="GT268" s="80">
        <f t="shared" si="762"/>
        <v>2.1476107868406951</v>
      </c>
      <c r="GU268" s="80">
        <f t="shared" si="763"/>
        <v>8.8320493608823583E-6</v>
      </c>
      <c r="GV268" s="80">
        <f t="shared" si="764"/>
        <v>1809.345893255575</v>
      </c>
      <c r="GW268" s="80">
        <f t="shared" si="765"/>
        <v>-7.7936830959582769E-3</v>
      </c>
      <c r="GX268" s="184">
        <f t="shared" ca="1" si="766"/>
        <v>21.172712664092135</v>
      </c>
      <c r="GY268" s="81" t="e">
        <f>#REF!</f>
        <v>#REF!</v>
      </c>
      <c r="GZ268" s="81" t="e">
        <f>#REF!</f>
        <v>#REF!</v>
      </c>
      <c r="HA268" s="81">
        <f t="shared" si="767"/>
        <v>5.4178355513911614</v>
      </c>
      <c r="HB268" s="81">
        <f t="shared" si="768"/>
        <v>3.9788742711806009</v>
      </c>
      <c r="HC268" s="81" t="e">
        <f t="shared" si="769"/>
        <v>#REF!</v>
      </c>
      <c r="HD268" s="80">
        <f t="shared" si="770"/>
        <v>439.0676141231699</v>
      </c>
      <c r="HE268" s="80">
        <f t="shared" si="771"/>
        <v>11.769657014155813</v>
      </c>
      <c r="HF268" s="81">
        <f t="shared" si="772"/>
        <v>1.5207762396472617</v>
      </c>
      <c r="HG268" s="81"/>
      <c r="HH268" s="82">
        <f t="shared" si="773"/>
        <v>0.25709856226427724</v>
      </c>
      <c r="HI268" s="82">
        <f t="shared" si="774"/>
        <v>0.74352708332788575</v>
      </c>
      <c r="HJ268" s="82">
        <f t="shared" si="775"/>
        <v>0</v>
      </c>
      <c r="HK268" s="82">
        <f t="shared" si="776"/>
        <v>4.2451019757077706E-2</v>
      </c>
      <c r="HL268" s="82">
        <f t="shared" si="777"/>
        <v>0</v>
      </c>
      <c r="HM268" s="82">
        <f t="shared" si="778"/>
        <v>4.2451019757077706E-2</v>
      </c>
      <c r="HN268" s="82">
        <f t="shared" si="779"/>
        <v>0</v>
      </c>
      <c r="HO268" s="82">
        <f t="shared" si="780"/>
        <v>4.3559311706262628E-2</v>
      </c>
      <c r="HP268" s="82">
        <f t="shared" si="781"/>
        <v>0.12554866735315184</v>
      </c>
      <c r="HQ268" s="82">
        <f t="shared" si="782"/>
        <v>0.25693781025583068</v>
      </c>
      <c r="HR268" s="82">
        <f t="shared" si="783"/>
        <v>0.51563658583025263</v>
      </c>
      <c r="HS268" s="82">
        <f t="shared" si="784"/>
        <v>0.17829804433547061</v>
      </c>
      <c r="HT268" s="82">
        <f t="shared" si="785"/>
        <v>0.1025913885334543</v>
      </c>
      <c r="HU268" s="82">
        <f t="shared" si="786"/>
        <v>3.5474294190592975E-2</v>
      </c>
      <c r="HV268" s="82">
        <f t="shared" si="787"/>
        <v>4.2451019757077706E-2</v>
      </c>
      <c r="HW268" s="82"/>
      <c r="HX268" s="186">
        <f t="shared" si="788"/>
        <v>-8.8012386441480464E-7</v>
      </c>
      <c r="HY268" s="186">
        <f t="shared" si="789"/>
        <v>1.5622770544916162E-12</v>
      </c>
      <c r="HZ268" s="186">
        <f t="shared" si="790"/>
        <v>2.7231350924621343E-5</v>
      </c>
      <c r="IA268" s="186">
        <f t="shared" si="791"/>
        <v>7.5820445898889518E-9</v>
      </c>
      <c r="IB268" s="82">
        <f t="shared" si="792"/>
        <v>2.1476107868406951</v>
      </c>
      <c r="IC268" s="82" t="e">
        <f t="shared" ca="1" si="793"/>
        <v>#REF!</v>
      </c>
      <c r="ID268" s="82" t="e">
        <f ca="1">ID$8+ID$9*IE268+ID$10*#REF!+ID$11*EW268/(EW268+EU268)</f>
        <v>#REF!</v>
      </c>
      <c r="IE268" s="82" t="e">
        <f t="shared" ca="1" si="794"/>
        <v>#REF!</v>
      </c>
      <c r="IF268" s="82" t="e">
        <f ca="1">IF$8+IF$9*IE268+IF$10*#REF!+IF$11*(EW268/(EW268+EU268))</f>
        <v>#REF!</v>
      </c>
      <c r="IG268" s="82" t="e">
        <f t="shared" ca="1" si="795"/>
        <v>#REF!</v>
      </c>
      <c r="IH268" s="184">
        <f t="shared" si="796"/>
        <v>0.1166149900157165</v>
      </c>
      <c r="II268" s="187">
        <f t="shared" si="797"/>
        <v>-25</v>
      </c>
      <c r="IJ268" s="187"/>
      <c r="IK268" s="82">
        <f t="shared" si="798"/>
        <v>2.0725184893628672</v>
      </c>
      <c r="IL268" s="187">
        <f t="shared" si="799"/>
        <v>1809.345893255575</v>
      </c>
      <c r="IM268" s="186">
        <f t="shared" si="800"/>
        <v>1.2898934185490189E-5</v>
      </c>
    </row>
    <row r="269" spans="1:247" ht="14" x14ac:dyDescent="0.2">
      <c r="A269" s="191">
        <v>2006</v>
      </c>
      <c r="F269" s="200">
        <v>47.906677211456902</v>
      </c>
      <c r="G269" s="200">
        <v>1.81949824333774</v>
      </c>
      <c r="H269" s="200">
        <v>18.0526753082002</v>
      </c>
      <c r="I269" s="200">
        <v>9.5563025489857605</v>
      </c>
      <c r="J269" s="200">
        <v>0.193131098454844</v>
      </c>
      <c r="K269" s="200">
        <v>5.4889891139797902</v>
      </c>
      <c r="L269" s="200">
        <v>10.8763302814044</v>
      </c>
      <c r="M269" s="200">
        <v>3.5271837454647899</v>
      </c>
      <c r="N269" s="200">
        <v>1.8906518059263699</v>
      </c>
      <c r="O269" s="201">
        <v>0.28000000000000003</v>
      </c>
      <c r="P269" s="202">
        <v>0.44725096484279803</v>
      </c>
      <c r="Q269" s="194">
        <v>1.5</v>
      </c>
      <c r="R269" s="176">
        <f t="shared" ca="1" si="606"/>
        <v>14.136452000906823</v>
      </c>
      <c r="T269" s="4">
        <v>50.53</v>
      </c>
      <c r="U269" s="4">
        <v>1.4</v>
      </c>
      <c r="V269" s="4">
        <v>5.6</v>
      </c>
      <c r="W269" s="4">
        <v>7.61</v>
      </c>
      <c r="X269" s="4">
        <v>0.19020000000000001</v>
      </c>
      <c r="Y269" s="4">
        <v>13.78</v>
      </c>
      <c r="Z269" s="4">
        <v>19.93</v>
      </c>
      <c r="AA269" s="4">
        <v>0.62</v>
      </c>
      <c r="AB269" s="4">
        <v>0.2</v>
      </c>
      <c r="AC269" s="4">
        <v>2.81E-2</v>
      </c>
      <c r="AE269" s="177">
        <f t="shared" ca="1" si="607"/>
        <v>1466.366541748951</v>
      </c>
      <c r="AF269" s="178">
        <f t="shared" ca="1" si="608"/>
        <v>1193.2165417489509</v>
      </c>
      <c r="AG269" s="178">
        <f t="shared" ca="1" si="609"/>
        <v>10.277684988688005</v>
      </c>
      <c r="AH269" s="175"/>
      <c r="AI269" s="179">
        <f t="shared" ca="1" si="610"/>
        <v>1491.5996814916175</v>
      </c>
      <c r="AJ269" s="179">
        <f t="shared" ca="1" si="611"/>
        <v>10.649203645626237</v>
      </c>
      <c r="AK269" s="179"/>
      <c r="AL269" s="179">
        <f t="shared" si="612"/>
        <v>1454.1703943667176</v>
      </c>
      <c r="AM269" s="179">
        <f t="shared" si="613"/>
        <v>8.3407751198739</v>
      </c>
      <c r="AN269" s="180"/>
      <c r="AO269" s="179">
        <f t="shared" ca="1" si="614"/>
        <v>1461.4520752561025</v>
      </c>
      <c r="AP269" s="179">
        <f t="shared" ca="1" si="615"/>
        <v>1188.3020752561024</v>
      </c>
      <c r="AQ269" s="179">
        <f t="shared" ca="1" si="616"/>
        <v>9.4283373314941343</v>
      </c>
      <c r="AR269" s="179"/>
      <c r="AS269" s="179">
        <f t="shared" ca="1" si="617"/>
        <v>1467.8671916241192</v>
      </c>
      <c r="AT269" s="179">
        <f t="shared" ca="1" si="618"/>
        <v>1194.7171916241191</v>
      </c>
      <c r="AU269" s="181">
        <f t="shared" ca="1" si="619"/>
        <v>9.6881257675565209</v>
      </c>
      <c r="AV269" s="80"/>
      <c r="AW269" s="181">
        <f t="shared" si="620"/>
        <v>1470.1981763748481</v>
      </c>
      <c r="AX269" s="181">
        <f t="shared" si="621"/>
        <v>1197.048176374848</v>
      </c>
      <c r="AY269" s="181">
        <f t="shared" ca="1" si="622"/>
        <v>1491.5996814916175</v>
      </c>
      <c r="AZ269" s="181">
        <f t="shared" ca="1" si="623"/>
        <v>1218.4496814916174</v>
      </c>
      <c r="BA269" s="181">
        <f t="shared" ca="1" si="624"/>
        <v>10.649203645626237</v>
      </c>
      <c r="BB269" s="181"/>
      <c r="BC269" s="181">
        <f t="shared" si="625"/>
        <v>1454.1703943667176</v>
      </c>
      <c r="BD269" s="181">
        <f t="shared" si="626"/>
        <v>8.3407751198739</v>
      </c>
      <c r="BE269" s="181">
        <f t="shared" si="627"/>
        <v>1181.0203943667175</v>
      </c>
      <c r="BF269" s="181"/>
      <c r="BG269" s="181">
        <f t="shared" ca="1" si="628"/>
        <v>9.8642013919713332</v>
      </c>
      <c r="BH269" s="181">
        <f t="shared" ca="1" si="629"/>
        <v>10.8862100616946</v>
      </c>
      <c r="BI269" s="181">
        <f t="shared" ca="1" si="630"/>
        <v>1193.0836265473295</v>
      </c>
      <c r="BJ269" s="181">
        <f t="shared" ca="1" si="631"/>
        <v>1203.3669035804769</v>
      </c>
      <c r="BK269" s="181">
        <f t="shared" ca="1" si="632"/>
        <v>1203.3669035804769</v>
      </c>
      <c r="BL269" s="181"/>
      <c r="BM269" s="181">
        <f t="shared" si="633"/>
        <v>1190.8221481979394</v>
      </c>
      <c r="BN269" s="180"/>
      <c r="BO269" s="182">
        <f t="shared" ca="1" si="634"/>
        <v>0.66059713684304588</v>
      </c>
      <c r="BP269" s="182">
        <f t="shared" ca="1" si="635"/>
        <v>0.61716738600785237</v>
      </c>
      <c r="BQ269" s="182">
        <f t="shared" ca="1" si="636"/>
        <v>0.1169067120157352</v>
      </c>
      <c r="BR269" s="182">
        <f t="shared" ca="1" si="637"/>
        <v>2.3894778103163147E-2</v>
      </c>
      <c r="BS269" s="182">
        <f t="shared" ca="1" si="638"/>
        <v>1.6501320213939682E-2</v>
      </c>
      <c r="BT269" s="182">
        <f t="shared" ca="1" si="639"/>
        <v>5.5146906588345396E-2</v>
      </c>
      <c r="BU269" s="182">
        <f t="shared" si="640"/>
        <v>7.1782706974468161E-2</v>
      </c>
      <c r="BV269" s="181">
        <f t="shared" ca="1" si="641"/>
        <v>0.90139980990350399</v>
      </c>
      <c r="BW269" s="180"/>
      <c r="BX269" s="182">
        <f t="shared" si="642"/>
        <v>0.68945364876366322</v>
      </c>
      <c r="BY269" s="182">
        <f t="shared" si="643"/>
        <v>0.15278028814404204</v>
      </c>
      <c r="BZ269" s="182">
        <f t="shared" si="644"/>
        <v>6.8211083374687134E-2</v>
      </c>
      <c r="CA269" s="182">
        <f t="shared" si="645"/>
        <v>4.445340360282439E-2</v>
      </c>
      <c r="CB269" s="182">
        <f t="shared" si="646"/>
        <v>3.1596296773094078E-2</v>
      </c>
      <c r="CC269" s="182">
        <f t="shared" si="647"/>
        <v>4.1076655199625731E-4</v>
      </c>
      <c r="CD269" s="182">
        <f t="shared" si="648"/>
        <v>0.98690548721030702</v>
      </c>
      <c r="CE269" s="182">
        <f t="shared" si="649"/>
        <v>0.317203461381247</v>
      </c>
      <c r="CF269" s="180"/>
      <c r="CG269" s="181">
        <f t="shared" ca="1" si="650"/>
        <v>9.905185335315764</v>
      </c>
      <c r="CH269" s="181">
        <f t="shared" ca="1" si="651"/>
        <v>7.1383776913331047</v>
      </c>
      <c r="CI269" s="181">
        <f t="shared" ca="1" si="652"/>
        <v>9.006119003474133</v>
      </c>
      <c r="CJ269" s="181">
        <f t="shared" ca="1" si="653"/>
        <v>1213.6096136784813</v>
      </c>
      <c r="CK269" s="183">
        <f t="shared" ca="1" si="654"/>
        <v>0.28380894756549763</v>
      </c>
      <c r="CL269" s="79"/>
      <c r="CM269" s="181">
        <f t="shared" si="655"/>
        <v>3.8984024338362584</v>
      </c>
      <c r="CN269" s="181">
        <f t="shared" si="656"/>
        <v>3.9544087675141646</v>
      </c>
      <c r="CO269" s="181">
        <f t="shared" ca="1" si="657"/>
        <v>989.31513974670827</v>
      </c>
      <c r="CP269" s="184"/>
      <c r="CQ269" s="80">
        <f t="shared" si="658"/>
        <v>0.79732437943783818</v>
      </c>
      <c r="CR269" s="80">
        <f t="shared" si="659"/>
        <v>2.2778237070884139E-2</v>
      </c>
      <c r="CS269" s="80">
        <f t="shared" si="660"/>
        <v>0.35410942042938381</v>
      </c>
      <c r="CT269" s="80">
        <f t="shared" si="661"/>
        <v>0.13301017934072912</v>
      </c>
      <c r="CU269" s="80">
        <f t="shared" si="662"/>
        <v>2.7225529297599154E-3</v>
      </c>
      <c r="CV269" s="80">
        <f t="shared" si="663"/>
        <v>0.13618833462301361</v>
      </c>
      <c r="CW269" s="80">
        <f t="shared" si="664"/>
        <v>0.19395211406742111</v>
      </c>
      <c r="CX269" s="80">
        <f t="shared" si="665"/>
        <v>0.11381885594822722</v>
      </c>
      <c r="CY269" s="80">
        <f t="shared" si="666"/>
        <v>4.0142931885140981E-2</v>
      </c>
      <c r="CZ269" s="80">
        <f t="shared" si="667"/>
        <v>3.6842541556413172E-3</v>
      </c>
      <c r="DA269" s="80">
        <f t="shared" si="668"/>
        <v>6.3021053684775355E-3</v>
      </c>
      <c r="DB269" s="80">
        <f t="shared" si="669"/>
        <v>1.8040333652565168</v>
      </c>
      <c r="DC269" s="80"/>
      <c r="DD269" s="80">
        <f t="shared" si="670"/>
        <v>0.44196764582813913</v>
      </c>
      <c r="DE269" s="80">
        <f t="shared" si="671"/>
        <v>1.2626283698275882E-2</v>
      </c>
      <c r="DF269" s="80">
        <f t="shared" si="672"/>
        <v>0.1962876226399686</v>
      </c>
      <c r="DG269" s="80">
        <f t="shared" si="673"/>
        <v>7.3729334447102265E-2</v>
      </c>
      <c r="DH269" s="80">
        <f t="shared" si="674"/>
        <v>1.5091477697657734E-3</v>
      </c>
      <c r="DI269" s="80">
        <f t="shared" si="675"/>
        <v>7.5491028739176833E-2</v>
      </c>
      <c r="DJ269" s="80">
        <f t="shared" si="676"/>
        <v>0.10751026993330742</v>
      </c>
      <c r="DK269" s="80">
        <f t="shared" si="677"/>
        <v>6.3091325327036415E-2</v>
      </c>
      <c r="DL269" s="80">
        <f t="shared" si="678"/>
        <v>2.2251767987358166E-2</v>
      </c>
      <c r="DM269" s="80">
        <f t="shared" si="679"/>
        <v>2.0422317162174272E-3</v>
      </c>
      <c r="DN269" s="80">
        <f t="shared" si="680"/>
        <v>3.493341913652154E-3</v>
      </c>
      <c r="DO269" s="80">
        <f t="shared" si="681"/>
        <v>1.0000000000000002</v>
      </c>
      <c r="DP269" s="80">
        <f t="shared" si="682"/>
        <v>50.590299559141052</v>
      </c>
      <c r="DQ269" s="80">
        <f t="shared" si="683"/>
        <v>0.84098508262557781</v>
      </c>
      <c r="DR269" s="80">
        <f t="shared" si="684"/>
        <v>1.7526552727381982E-2</v>
      </c>
      <c r="DS269" s="80">
        <f t="shared" si="685"/>
        <v>5.4922960739890739E-2</v>
      </c>
      <c r="DT269" s="80">
        <f t="shared" si="686"/>
        <v>0.10592040798147158</v>
      </c>
      <c r="DU269" s="80">
        <f t="shared" si="687"/>
        <v>2.6812334801762116E-3</v>
      </c>
      <c r="DV269" s="80">
        <f t="shared" si="688"/>
        <v>0.34189815504014448</v>
      </c>
      <c r="DW269" s="80">
        <f t="shared" si="689"/>
        <v>0.35540164130291346</v>
      </c>
      <c r="DX269" s="80">
        <f t="shared" si="690"/>
        <v>1.0003404384395334E-2</v>
      </c>
      <c r="DY269" s="80">
        <f t="shared" si="691"/>
        <v>2.1232324090194915E-3</v>
      </c>
      <c r="DZ269" s="80">
        <f t="shared" si="692"/>
        <v>1.8487061030985895E-4</v>
      </c>
      <c r="EA269" s="80">
        <f t="shared" si="693"/>
        <v>1.7316475413012811</v>
      </c>
      <c r="EB269" s="80"/>
      <c r="EC269" s="80">
        <f t="shared" si="694"/>
        <v>1.6819701652511556</v>
      </c>
      <c r="ED269" s="80">
        <f t="shared" si="695"/>
        <v>3.5053105454763964E-2</v>
      </c>
      <c r="EE269" s="80">
        <f t="shared" si="696"/>
        <v>0.16476888221967223</v>
      </c>
      <c r="EF269" s="80">
        <f t="shared" si="697"/>
        <v>0.10592040798147158</v>
      </c>
      <c r="EG269" s="80">
        <f t="shared" si="698"/>
        <v>2.6812334801762116E-3</v>
      </c>
      <c r="EH269" s="80">
        <f t="shared" si="699"/>
        <v>0.34189815504014448</v>
      </c>
      <c r="EI269" s="80">
        <f t="shared" si="700"/>
        <v>0.35540164130291346</v>
      </c>
      <c r="EJ269" s="80">
        <f t="shared" si="701"/>
        <v>1.0003404384395334E-2</v>
      </c>
      <c r="EK269" s="80">
        <f t="shared" si="702"/>
        <v>2.1232324090194915E-3</v>
      </c>
      <c r="EL269" s="80">
        <f t="shared" si="703"/>
        <v>5.5461183092957687E-4</v>
      </c>
      <c r="EM269" s="80">
        <f t="shared" si="704"/>
        <v>2.7003748393546423</v>
      </c>
      <c r="EN269" s="80">
        <f t="shared" si="705"/>
        <v>2.2219137552895911</v>
      </c>
      <c r="EO269" s="80"/>
      <c r="EP269" s="80">
        <f t="shared" si="706"/>
        <v>1.8685963230791247</v>
      </c>
      <c r="EQ269" s="80">
        <f t="shared" si="707"/>
        <v>3.8942488587778323E-2</v>
      </c>
      <c r="ER269" s="80">
        <f t="shared" si="708"/>
        <v>0.13140367692087529</v>
      </c>
      <c r="ES269" s="80">
        <f t="shared" si="709"/>
        <v>0.11266448697751152</v>
      </c>
      <c r="ET269" s="80">
        <f t="shared" si="710"/>
        <v>0.24406816389838681</v>
      </c>
      <c r="EU269" s="80">
        <f t="shared" si="711"/>
        <v>0.2353460114599171</v>
      </c>
      <c r="EV269" s="80">
        <f t="shared" si="712"/>
        <v>5.9574695507465057E-3</v>
      </c>
      <c r="EW269" s="80">
        <f t="shared" si="713"/>
        <v>0.75966821359183023</v>
      </c>
      <c r="EX269" s="80">
        <f t="shared" si="714"/>
        <v>0.78967179546344068</v>
      </c>
      <c r="EY269" s="80">
        <f t="shared" si="715"/>
        <v>4.445340360282439E-2</v>
      </c>
      <c r="EZ269" s="80">
        <f t="shared" si="716"/>
        <v>9.4352785905541265E-3</v>
      </c>
      <c r="FA269" s="80">
        <f t="shared" si="717"/>
        <v>8.2153310399251463E-4</v>
      </c>
      <c r="FB269" s="80">
        <f t="shared" si="718"/>
        <v>3.9969606809285962</v>
      </c>
      <c r="FC269" s="80">
        <f t="shared" si="719"/>
        <v>0</v>
      </c>
      <c r="FD269" s="80">
        <f t="shared" si="720"/>
        <v>-9.1248905777003841E-3</v>
      </c>
      <c r="FE269" s="80">
        <f t="shared" si="721"/>
        <v>4.445340360282439E-2</v>
      </c>
      <c r="FF269" s="80">
        <f t="shared" si="722"/>
        <v>6.8211083374687134E-2</v>
      </c>
      <c r="FG269" s="80">
        <f t="shared" si="723"/>
        <v>3.1596296773094078E-2</v>
      </c>
      <c r="FH269" s="80">
        <f t="shared" si="724"/>
        <v>4.1076655199625731E-4</v>
      </c>
      <c r="FI269" s="184">
        <f t="shared" si="725"/>
        <v>0.68945364876366322</v>
      </c>
      <c r="FJ269" s="80">
        <f t="shared" si="726"/>
        <v>0.15278028814404204</v>
      </c>
      <c r="FK269" s="80">
        <f t="shared" si="727"/>
        <v>0.98690548721030713</v>
      </c>
      <c r="FL269" s="80">
        <f t="shared" si="728"/>
        <v>0.68945364876366322</v>
      </c>
      <c r="FM269" s="80">
        <f t="shared" si="729"/>
        <v>2.911069676539924</v>
      </c>
      <c r="FN269" s="80">
        <f t="shared" si="730"/>
        <v>-2.4826117329262525</v>
      </c>
      <c r="FO269" s="80">
        <f t="shared" si="731"/>
        <v>-2.4826117329262525</v>
      </c>
      <c r="FP269" s="80">
        <f t="shared" si="732"/>
        <v>0.5059029955914105</v>
      </c>
      <c r="FQ269" s="185">
        <f t="shared" ca="1" si="733"/>
        <v>1491.5996814916175</v>
      </c>
      <c r="FR269" s="185">
        <f t="shared" ca="1" si="734"/>
        <v>10.649203645626237</v>
      </c>
      <c r="FS269" s="80">
        <f t="shared" ca="1" si="735"/>
        <v>0.14915996814916174</v>
      </c>
      <c r="FT269" s="184">
        <f t="shared" ca="1" si="736"/>
        <v>-0.2420686903058831</v>
      </c>
      <c r="FU269" s="184">
        <f t="shared" ca="1" si="737"/>
        <v>5.6637684103083554</v>
      </c>
      <c r="FV269" s="80">
        <f t="shared" si="738"/>
        <v>176.90442559400589</v>
      </c>
      <c r="FW269" s="80">
        <f t="shared" si="739"/>
        <v>0.13306914887925372</v>
      </c>
      <c r="FX269" s="184">
        <f t="shared" si="740"/>
        <v>76.347472675812497</v>
      </c>
      <c r="FY269" s="184">
        <f t="shared" si="741"/>
        <v>317.78285573740044</v>
      </c>
      <c r="FZ269" s="184">
        <f t="shared" si="742"/>
        <v>1.6611494615586205E-3</v>
      </c>
      <c r="GA269" s="184">
        <f t="shared" si="743"/>
        <v>0.317203461381247</v>
      </c>
      <c r="GB269" s="80">
        <f t="shared" si="744"/>
        <v>0.84008266861701153</v>
      </c>
      <c r="GC269" s="80">
        <f t="shared" si="745"/>
        <v>0.15242850866928237</v>
      </c>
      <c r="GD269" s="80">
        <f t="shared" si="746"/>
        <v>0.12842141428566939</v>
      </c>
      <c r="GE269" s="80">
        <f t="shared" si="747"/>
        <v>0.84839302443471021</v>
      </c>
      <c r="GF269" s="80">
        <f t="shared" si="748"/>
        <v>0.1466212006170371</v>
      </c>
      <c r="GG269" s="80">
        <f t="shared" si="749"/>
        <v>0.2353460114599171</v>
      </c>
      <c r="GH269" s="80">
        <f t="shared" si="750"/>
        <v>0.87157858571433056</v>
      </c>
      <c r="GI269" s="80">
        <f t="shared" si="751"/>
        <v>0.47228419935524291</v>
      </c>
      <c r="GJ269" s="80">
        <f t="shared" si="752"/>
        <v>-3.7635906104300162E-2</v>
      </c>
      <c r="GK269" s="80">
        <f t="shared" si="753"/>
        <v>5.3565362101361494E-2</v>
      </c>
      <c r="GL269" s="80">
        <f t="shared" si="754"/>
        <v>5.3565362101361494E-2</v>
      </c>
      <c r="GM269" s="80">
        <f t="shared" si="755"/>
        <v>0.18178064935855559</v>
      </c>
      <c r="GN269" s="80">
        <f t="shared" si="756"/>
        <v>0.10635196928162698</v>
      </c>
      <c r="GO269" s="80">
        <f t="shared" si="757"/>
        <v>0.6533162443102033</v>
      </c>
      <c r="GP269" s="80">
        <f t="shared" si="758"/>
        <v>0.78967179546344068</v>
      </c>
      <c r="GQ269" s="80">
        <f t="shared" si="759"/>
        <v>4.445340360282439E-2</v>
      </c>
      <c r="GR269" s="80">
        <f t="shared" si="760"/>
        <v>437.90644997202219</v>
      </c>
      <c r="GS269" s="80">
        <f t="shared" si="761"/>
        <v>11.685711114674454</v>
      </c>
      <c r="GT269" s="80">
        <f t="shared" si="762"/>
        <v>2.1664218019331427</v>
      </c>
      <c r="GU269" s="80">
        <f t="shared" si="763"/>
        <v>8.9094096604500486E-6</v>
      </c>
      <c r="GV269" s="80">
        <f t="shared" si="764"/>
        <v>1837.672763298983</v>
      </c>
      <c r="GW269" s="80">
        <f t="shared" si="765"/>
        <v>-7.8058511048776291E-3</v>
      </c>
      <c r="GX269" s="184">
        <f t="shared" ca="1" si="766"/>
        <v>21.980744003474136</v>
      </c>
      <c r="GY269" s="81" t="e">
        <f>#REF!</f>
        <v>#REF!</v>
      </c>
      <c r="GZ269" s="81" t="e">
        <f>#REF!</f>
        <v>#REF!</v>
      </c>
      <c r="HA269" s="81">
        <f t="shared" si="767"/>
        <v>5.4178355513911596</v>
      </c>
      <c r="HB269" s="81">
        <f t="shared" si="768"/>
        <v>3.9788742711805796</v>
      </c>
      <c r="HC269" s="81" t="e">
        <f t="shared" si="769"/>
        <v>#REF!</v>
      </c>
      <c r="HD269" s="80">
        <f t="shared" si="770"/>
        <v>437.90644997202219</v>
      </c>
      <c r="HE269" s="80">
        <f t="shared" si="771"/>
        <v>11.685711114674454</v>
      </c>
      <c r="HF269" s="81">
        <f t="shared" si="772"/>
        <v>4.4055033408842519</v>
      </c>
      <c r="HG269" s="81"/>
      <c r="HH269" s="82">
        <f t="shared" si="773"/>
        <v>0.24130348101066357</v>
      </c>
      <c r="HI269" s="82">
        <f t="shared" si="774"/>
        <v>0.75966821359183023</v>
      </c>
      <c r="HJ269" s="82">
        <f t="shared" si="775"/>
        <v>0</v>
      </c>
      <c r="HK269" s="82">
        <f t="shared" si="776"/>
        <v>4.445340360282439E-2</v>
      </c>
      <c r="HL269" s="82">
        <f t="shared" si="777"/>
        <v>0</v>
      </c>
      <c r="HM269" s="82">
        <f t="shared" si="778"/>
        <v>4.445340360282439E-2</v>
      </c>
      <c r="HN269" s="82">
        <f t="shared" si="779"/>
        <v>0</v>
      </c>
      <c r="HO269" s="82">
        <f t="shared" si="780"/>
        <v>6.8211083374687134E-2</v>
      </c>
      <c r="HP269" s="82">
        <f t="shared" si="781"/>
        <v>0.14691759365423629</v>
      </c>
      <c r="HQ269" s="82">
        <f t="shared" si="782"/>
        <v>0.24106923533586042</v>
      </c>
      <c r="HR269" s="82">
        <f t="shared" si="783"/>
        <v>0.48780593787014814</v>
      </c>
      <c r="HS269" s="82">
        <f t="shared" si="784"/>
        <v>0.15494826393905622</v>
      </c>
      <c r="HT269" s="82">
        <f t="shared" si="785"/>
        <v>0.12588748951115142</v>
      </c>
      <c r="HU269" s="82">
        <f t="shared" si="786"/>
        <v>3.9987311422583563E-2</v>
      </c>
      <c r="HV269" s="82">
        <f t="shared" si="787"/>
        <v>4.445340360282439E-2</v>
      </c>
      <c r="HW269" s="82"/>
      <c r="HX269" s="186">
        <f t="shared" si="788"/>
        <v>-8.7435732807336676E-7</v>
      </c>
      <c r="HY269" s="186">
        <f t="shared" si="789"/>
        <v>1.5422478175781815E-12</v>
      </c>
      <c r="HZ269" s="186">
        <f t="shared" si="790"/>
        <v>2.6948841991899082E-5</v>
      </c>
      <c r="IA269" s="186">
        <f t="shared" si="791"/>
        <v>7.4814923735140398E-9</v>
      </c>
      <c r="IB269" s="82">
        <f t="shared" si="792"/>
        <v>2.1664218019331427</v>
      </c>
      <c r="IC269" s="82" t="e">
        <f t="shared" ca="1" si="793"/>
        <v>#REF!</v>
      </c>
      <c r="ID269" s="82" t="e">
        <f ca="1">ID$8+ID$9*IE269+ID$10*#REF!+ID$11*EW269/(EW269+EU269)</f>
        <v>#REF!</v>
      </c>
      <c r="IE269" s="82" t="e">
        <f t="shared" ca="1" si="794"/>
        <v>#REF!</v>
      </c>
      <c r="IF269" s="82" t="e">
        <f ca="1">IF$8+IF$9*IE269+IF$10*#REF!+IF$11*(EW269/(EW269+EU269))</f>
        <v>#REF!</v>
      </c>
      <c r="IG269" s="82" t="e">
        <f t="shared" ca="1" si="795"/>
        <v>#REF!</v>
      </c>
      <c r="IH269" s="184">
        <f t="shared" si="796"/>
        <v>0.13306914887925372</v>
      </c>
      <c r="II269" s="187">
        <f t="shared" si="797"/>
        <v>-25</v>
      </c>
      <c r="IJ269" s="187"/>
      <c r="IK269" s="82">
        <f t="shared" si="798"/>
        <v>2.0678166795329163</v>
      </c>
      <c r="IL269" s="187">
        <f t="shared" si="799"/>
        <v>1837.672763298983</v>
      </c>
      <c r="IM269" s="186">
        <f t="shared" si="800"/>
        <v>1.2795787119399934E-5</v>
      </c>
    </row>
    <row r="270" spans="1:247" ht="14" x14ac:dyDescent="0.2">
      <c r="A270" s="191">
        <v>2006</v>
      </c>
      <c r="F270" s="200">
        <v>47.906677211456902</v>
      </c>
      <c r="G270" s="200">
        <v>1.81949824333774</v>
      </c>
      <c r="H270" s="200">
        <v>18.0526753082002</v>
      </c>
      <c r="I270" s="200">
        <v>9.5563025489857605</v>
      </c>
      <c r="J270" s="200">
        <v>0.193131098454844</v>
      </c>
      <c r="K270" s="200">
        <v>5.4889891139797902</v>
      </c>
      <c r="L270" s="200">
        <v>10.8763302814044</v>
      </c>
      <c r="M270" s="200">
        <v>3.5271837454647899</v>
      </c>
      <c r="N270" s="200">
        <v>1.8906518059263699</v>
      </c>
      <c r="O270" s="201">
        <v>0.28000000000000003</v>
      </c>
      <c r="P270" s="202">
        <v>0.44725096484279803</v>
      </c>
      <c r="Q270" s="194">
        <v>1.5</v>
      </c>
      <c r="R270" s="176">
        <f t="shared" ca="1" si="606"/>
        <v>6.768102672765405</v>
      </c>
      <c r="T270" s="4">
        <v>52.22</v>
      </c>
      <c r="U270" s="4">
        <v>1</v>
      </c>
      <c r="V270" s="4">
        <v>4.54</v>
      </c>
      <c r="W270" s="4">
        <v>6.33</v>
      </c>
      <c r="X270" s="4">
        <v>0.14069999999999999</v>
      </c>
      <c r="Y270" s="4">
        <v>14.32</v>
      </c>
      <c r="Z270" s="4">
        <v>21.25</v>
      </c>
      <c r="AA270" s="4">
        <v>0.24</v>
      </c>
      <c r="AB270" s="4">
        <v>0.1</v>
      </c>
      <c r="AC270" s="4">
        <v>3.2899999999999999E-2</v>
      </c>
      <c r="AE270" s="177">
        <f t="shared" ca="1" si="607"/>
        <v>1391.8244907601536</v>
      </c>
      <c r="AF270" s="178">
        <f t="shared" ca="1" si="608"/>
        <v>1118.6744907601537</v>
      </c>
      <c r="AG270" s="178">
        <f t="shared" ca="1" si="609"/>
        <v>3.8920129858090795</v>
      </c>
      <c r="AH270" s="175"/>
      <c r="AI270" s="179">
        <f t="shared" ca="1" si="610"/>
        <v>1423.7490037275609</v>
      </c>
      <c r="AJ270" s="179">
        <f t="shared" ca="1" si="611"/>
        <v>2.9325693399648634</v>
      </c>
      <c r="AK270" s="179"/>
      <c r="AL270" s="179">
        <f t="shared" si="612"/>
        <v>1408.4586997034405</v>
      </c>
      <c r="AM270" s="179">
        <f t="shared" si="613"/>
        <v>2.8361134276530571</v>
      </c>
      <c r="AN270" s="180"/>
      <c r="AO270" s="179">
        <f t="shared" ca="1" si="614"/>
        <v>1378.1087845233851</v>
      </c>
      <c r="AP270" s="179">
        <f t="shared" ca="1" si="615"/>
        <v>1104.958784523385</v>
      </c>
      <c r="AQ270" s="179">
        <f t="shared" ca="1" si="616"/>
        <v>1.2435955679043103</v>
      </c>
      <c r="AR270" s="179"/>
      <c r="AS270" s="179">
        <f t="shared" ca="1" si="617"/>
        <v>1399.6476006752839</v>
      </c>
      <c r="AT270" s="179">
        <f t="shared" ca="1" si="618"/>
        <v>1126.497600675284</v>
      </c>
      <c r="AU270" s="181">
        <f t="shared" ca="1" si="619"/>
        <v>2.0406665766794569</v>
      </c>
      <c r="AV270" s="80"/>
      <c r="AW270" s="181">
        <f t="shared" si="620"/>
        <v>1414.3875177542041</v>
      </c>
      <c r="AX270" s="181">
        <f t="shared" si="621"/>
        <v>1141.237517754204</v>
      </c>
      <c r="AY270" s="181">
        <f t="shared" ca="1" si="622"/>
        <v>1423.7490037275609</v>
      </c>
      <c r="AZ270" s="181">
        <f t="shared" ca="1" si="623"/>
        <v>1150.599003727561</v>
      </c>
      <c r="BA270" s="181">
        <f t="shared" ca="1" si="624"/>
        <v>2.9325693399648634</v>
      </c>
      <c r="BB270" s="181"/>
      <c r="BC270" s="181">
        <f t="shared" si="625"/>
        <v>1408.4586997034405</v>
      </c>
      <c r="BD270" s="181">
        <f t="shared" si="626"/>
        <v>2.8361134276530571</v>
      </c>
      <c r="BE270" s="181">
        <f t="shared" si="627"/>
        <v>1135.3086997034407</v>
      </c>
      <c r="BF270" s="181"/>
      <c r="BG270" s="181">
        <f t="shared" ca="1" si="628"/>
        <v>2.8676473153822264</v>
      </c>
      <c r="BH270" s="181">
        <f t="shared" ca="1" si="629"/>
        <v>5.2327002417953565</v>
      </c>
      <c r="BI270" s="181">
        <f t="shared" ca="1" si="630"/>
        <v>1113.1104840526577</v>
      </c>
      <c r="BJ270" s="181">
        <f t="shared" ca="1" si="631"/>
        <v>1134.3880118550187</v>
      </c>
      <c r="BK270" s="181">
        <f t="shared" ca="1" si="632"/>
        <v>1134.3880118550187</v>
      </c>
      <c r="BL270" s="181"/>
      <c r="BM270" s="181">
        <f t="shared" si="633"/>
        <v>1160.8909053141265</v>
      </c>
      <c r="BN270" s="180"/>
      <c r="BO270" s="182">
        <f t="shared" ca="1" si="634"/>
        <v>0.81951214211498924</v>
      </c>
      <c r="BP270" s="182">
        <f t="shared" ca="1" si="635"/>
        <v>0.78506554519015681</v>
      </c>
      <c r="BQ270" s="182">
        <f t="shared" ca="1" si="636"/>
        <v>0.10491228040590714</v>
      </c>
      <c r="BR270" s="182">
        <f t="shared" ca="1" si="637"/>
        <v>1.7350913743656594E-2</v>
      </c>
      <c r="BS270" s="182">
        <f t="shared" ca="1" si="638"/>
        <v>1.6481753464413697E-2</v>
      </c>
      <c r="BT270" s="182">
        <f t="shared" ca="1" si="639"/>
        <v>6.416949598786835E-2</v>
      </c>
      <c r="BU270" s="182">
        <f t="shared" si="640"/>
        <v>7.1782706974468161E-2</v>
      </c>
      <c r="BV270" s="181">
        <f t="shared" ca="1" si="641"/>
        <v>1.0597626957664708</v>
      </c>
      <c r="BW270" s="180"/>
      <c r="BX270" s="182">
        <f t="shared" si="642"/>
        <v>0.7420254047478928</v>
      </c>
      <c r="BY270" s="182">
        <f t="shared" si="643"/>
        <v>0.11682153514507981</v>
      </c>
      <c r="BZ270" s="182">
        <f t="shared" si="644"/>
        <v>9.132702791648678E-2</v>
      </c>
      <c r="CA270" s="182">
        <f t="shared" si="645"/>
        <v>1.7041316984831249E-2</v>
      </c>
      <c r="CB270" s="182">
        <f t="shared" si="646"/>
        <v>0</v>
      </c>
      <c r="CC270" s="182">
        <f t="shared" si="647"/>
        <v>4.7628097561107466E-4</v>
      </c>
      <c r="CD270" s="182">
        <f t="shared" si="648"/>
        <v>0.96769156576990167</v>
      </c>
      <c r="CE270" s="182">
        <f t="shared" si="649"/>
        <v>0.25390027462474568</v>
      </c>
      <c r="CF270" s="180"/>
      <c r="CG270" s="181">
        <f t="shared" ca="1" si="650"/>
        <v>4.8657642016073623</v>
      </c>
      <c r="CH270" s="181">
        <f t="shared" ca="1" si="651"/>
        <v>3.84032976511293</v>
      </c>
      <c r="CI270" s="181">
        <f t="shared" ca="1" si="652"/>
        <v>2.9917534948991822</v>
      </c>
      <c r="CJ270" s="181">
        <f t="shared" ca="1" si="653"/>
        <v>1167.8329765286726</v>
      </c>
      <c r="CK270" s="183">
        <f t="shared" ca="1" si="654"/>
        <v>0.26864197465478179</v>
      </c>
      <c r="CL270" s="79"/>
      <c r="CM270" s="181">
        <f t="shared" si="655"/>
        <v>3.1613002010915054</v>
      </c>
      <c r="CN270" s="181">
        <f t="shared" si="656"/>
        <v>3.1697365342760642</v>
      </c>
      <c r="CO270" s="181">
        <f t="shared" ca="1" si="657"/>
        <v>986.56553370399263</v>
      </c>
      <c r="CP270" s="184"/>
      <c r="CQ270" s="80">
        <f t="shared" si="658"/>
        <v>0.79732437943783818</v>
      </c>
      <c r="CR270" s="80">
        <f t="shared" si="659"/>
        <v>2.2778237070884139E-2</v>
      </c>
      <c r="CS270" s="80">
        <f t="shared" si="660"/>
        <v>0.35410942042938381</v>
      </c>
      <c r="CT270" s="80">
        <f t="shared" si="661"/>
        <v>0.13301017934072912</v>
      </c>
      <c r="CU270" s="80">
        <f t="shared" si="662"/>
        <v>2.7225529297599154E-3</v>
      </c>
      <c r="CV270" s="80">
        <f t="shared" si="663"/>
        <v>0.13618833462301361</v>
      </c>
      <c r="CW270" s="80">
        <f t="shared" si="664"/>
        <v>0.19395211406742111</v>
      </c>
      <c r="CX270" s="80">
        <f t="shared" si="665"/>
        <v>0.11381885594822722</v>
      </c>
      <c r="CY270" s="80">
        <f t="shared" si="666"/>
        <v>4.0142931885140981E-2</v>
      </c>
      <c r="CZ270" s="80">
        <f t="shared" si="667"/>
        <v>3.6842541556413172E-3</v>
      </c>
      <c r="DA270" s="80">
        <f t="shared" si="668"/>
        <v>6.3021053684775355E-3</v>
      </c>
      <c r="DB270" s="80">
        <f t="shared" si="669"/>
        <v>1.8040333652565168</v>
      </c>
      <c r="DC270" s="80"/>
      <c r="DD270" s="80">
        <f t="shared" si="670"/>
        <v>0.44196764582813913</v>
      </c>
      <c r="DE270" s="80">
        <f t="shared" si="671"/>
        <v>1.2626283698275882E-2</v>
      </c>
      <c r="DF270" s="80">
        <f t="shared" si="672"/>
        <v>0.1962876226399686</v>
      </c>
      <c r="DG270" s="80">
        <f t="shared" si="673"/>
        <v>7.3729334447102265E-2</v>
      </c>
      <c r="DH270" s="80">
        <f t="shared" si="674"/>
        <v>1.5091477697657734E-3</v>
      </c>
      <c r="DI270" s="80">
        <f t="shared" si="675"/>
        <v>7.5491028739176833E-2</v>
      </c>
      <c r="DJ270" s="80">
        <f t="shared" si="676"/>
        <v>0.10751026993330742</v>
      </c>
      <c r="DK270" s="80">
        <f t="shared" si="677"/>
        <v>6.3091325327036415E-2</v>
      </c>
      <c r="DL270" s="80">
        <f t="shared" si="678"/>
        <v>2.2251767987358166E-2</v>
      </c>
      <c r="DM270" s="80">
        <f t="shared" si="679"/>
        <v>2.0422317162174272E-3</v>
      </c>
      <c r="DN270" s="80">
        <f t="shared" si="680"/>
        <v>3.493341913652154E-3</v>
      </c>
      <c r="DO270" s="80">
        <f t="shared" si="681"/>
        <v>1.0000000000000002</v>
      </c>
      <c r="DP270" s="80">
        <f t="shared" si="682"/>
        <v>50.590299559141052</v>
      </c>
      <c r="DQ270" s="80">
        <f t="shared" si="683"/>
        <v>0.86911223064927112</v>
      </c>
      <c r="DR270" s="80">
        <f t="shared" si="684"/>
        <v>1.2518966233844275E-2</v>
      </c>
      <c r="DS270" s="80">
        <f t="shared" si="685"/>
        <v>4.452682888555428E-2</v>
      </c>
      <c r="DT270" s="80">
        <f t="shared" si="686"/>
        <v>8.8104623196151782E-2</v>
      </c>
      <c r="DU270" s="80">
        <f t="shared" si="687"/>
        <v>1.9834361233480174E-3</v>
      </c>
      <c r="DV270" s="80">
        <f t="shared" si="688"/>
        <v>0.35529619594882939</v>
      </c>
      <c r="DW270" s="80">
        <f t="shared" si="689"/>
        <v>0.37894053575950387</v>
      </c>
      <c r="DX270" s="80">
        <f t="shared" si="690"/>
        <v>3.8722855681530325E-3</v>
      </c>
      <c r="DY270" s="80">
        <f t="shared" si="691"/>
        <v>1.0616162045097458E-3</v>
      </c>
      <c r="DZ270" s="80">
        <f t="shared" si="692"/>
        <v>2.1644993164392736E-4</v>
      </c>
      <c r="EA270" s="80">
        <f t="shared" si="693"/>
        <v>1.7556331685008095</v>
      </c>
      <c r="EB270" s="80"/>
      <c r="EC270" s="80">
        <f t="shared" si="694"/>
        <v>1.7382244612985422</v>
      </c>
      <c r="ED270" s="80">
        <f t="shared" si="695"/>
        <v>2.503793246768855E-2</v>
      </c>
      <c r="EE270" s="80">
        <f t="shared" si="696"/>
        <v>0.13358048665666283</v>
      </c>
      <c r="EF270" s="80">
        <f t="shared" si="697"/>
        <v>8.8104623196151782E-2</v>
      </c>
      <c r="EG270" s="80">
        <f t="shared" si="698"/>
        <v>1.9834361233480174E-3</v>
      </c>
      <c r="EH270" s="80">
        <f t="shared" si="699"/>
        <v>0.35529619594882939</v>
      </c>
      <c r="EI270" s="80">
        <f t="shared" si="700"/>
        <v>0.37894053575950387</v>
      </c>
      <c r="EJ270" s="80">
        <f t="shared" si="701"/>
        <v>3.8722855681530325E-3</v>
      </c>
      <c r="EK270" s="80">
        <f t="shared" si="702"/>
        <v>1.0616162045097458E-3</v>
      </c>
      <c r="EL270" s="80">
        <f t="shared" si="703"/>
        <v>6.493497949317821E-4</v>
      </c>
      <c r="EM270" s="80">
        <f t="shared" si="704"/>
        <v>2.7267509230183209</v>
      </c>
      <c r="EN270" s="80">
        <f t="shared" si="705"/>
        <v>2.2004210026482447</v>
      </c>
      <c r="EO270" s="80"/>
      <c r="EP270" s="80">
        <f t="shared" si="706"/>
        <v>1.9124128059791217</v>
      </c>
      <c r="EQ270" s="80">
        <f t="shared" si="707"/>
        <v>2.7546996232395139E-2</v>
      </c>
      <c r="ER270" s="80">
        <f t="shared" si="708"/>
        <v>8.7587194020878334E-2</v>
      </c>
      <c r="ES270" s="80">
        <f t="shared" si="709"/>
        <v>0.10836834490131803</v>
      </c>
      <c r="ET270" s="80">
        <f t="shared" si="710"/>
        <v>0.19595553892219636</v>
      </c>
      <c r="EU270" s="80">
        <f t="shared" si="711"/>
        <v>0.19386726331122212</v>
      </c>
      <c r="EV270" s="80">
        <f t="shared" si="712"/>
        <v>4.3643945032261922E-3</v>
      </c>
      <c r="EW270" s="80">
        <f t="shared" si="713"/>
        <v>0.78180121172683037</v>
      </c>
      <c r="EX270" s="80">
        <f t="shared" si="714"/>
        <v>0.83382871363999056</v>
      </c>
      <c r="EY270" s="80">
        <f t="shared" si="715"/>
        <v>1.7041316984831249E-2</v>
      </c>
      <c r="EZ270" s="80">
        <f t="shared" si="716"/>
        <v>4.6720051863099179E-3</v>
      </c>
      <c r="FA270" s="80">
        <f t="shared" si="717"/>
        <v>9.5256195122214932E-4</v>
      </c>
      <c r="FB270" s="80">
        <f t="shared" si="718"/>
        <v>3.972442808437346</v>
      </c>
      <c r="FC270" s="80">
        <f t="shared" si="719"/>
        <v>0</v>
      </c>
      <c r="FD270" s="80">
        <f t="shared" si="720"/>
        <v>-8.3245074806232111E-2</v>
      </c>
      <c r="FE270" s="80">
        <f t="shared" si="721"/>
        <v>1.7041316984831249E-2</v>
      </c>
      <c r="FF270" s="80">
        <f t="shared" si="722"/>
        <v>9.132702791648678E-2</v>
      </c>
      <c r="FG270" s="80">
        <f t="shared" si="723"/>
        <v>0</v>
      </c>
      <c r="FH270" s="80">
        <f t="shared" si="724"/>
        <v>4.7628097561107466E-4</v>
      </c>
      <c r="FI270" s="184">
        <f t="shared" si="725"/>
        <v>0.7420254047478928</v>
      </c>
      <c r="FJ270" s="80">
        <f t="shared" si="726"/>
        <v>0.11682153514507981</v>
      </c>
      <c r="FK270" s="80">
        <f t="shared" si="727"/>
        <v>0.96769156576990167</v>
      </c>
      <c r="FL270" s="80">
        <f t="shared" si="728"/>
        <v>0.7420254047478928</v>
      </c>
      <c r="FM270" s="80">
        <f t="shared" si="729"/>
        <v>1.9522689522761727</v>
      </c>
      <c r="FN270" s="80">
        <f t="shared" si="730"/>
        <v>-3.5148964674204657</v>
      </c>
      <c r="FO270" s="80">
        <f t="shared" si="731"/>
        <v>-3.5148964674204657</v>
      </c>
      <c r="FP270" s="80">
        <f t="shared" si="732"/>
        <v>0.5059029955914105</v>
      </c>
      <c r="FQ270" s="185">
        <f t="shared" ca="1" si="733"/>
        <v>1423.7490037275609</v>
      </c>
      <c r="FR270" s="185">
        <f t="shared" ca="1" si="734"/>
        <v>2.9325693399648634</v>
      </c>
      <c r="FS270" s="80">
        <f t="shared" ca="1" si="735"/>
        <v>0.14237490037275607</v>
      </c>
      <c r="FT270" s="184">
        <f t="shared" ca="1" si="736"/>
        <v>-2.7345683510142971</v>
      </c>
      <c r="FU270" s="184">
        <f t="shared" ca="1" si="737"/>
        <v>5.6676750154529456</v>
      </c>
      <c r="FV270" s="80">
        <f t="shared" si="738"/>
        <v>175.56860419428094</v>
      </c>
      <c r="FW270" s="80">
        <f t="shared" si="739"/>
        <v>0.12866716133832307</v>
      </c>
      <c r="FX270" s="184">
        <f t="shared" si="740"/>
        <v>80.129801436531906</v>
      </c>
      <c r="FY270" s="184">
        <f t="shared" si="741"/>
        <v>317.28795866198698</v>
      </c>
      <c r="FZ270" s="184">
        <f t="shared" si="742"/>
        <v>1.6611494615586205E-3</v>
      </c>
      <c r="GA270" s="184">
        <f t="shared" si="743"/>
        <v>0.25390027462474568</v>
      </c>
      <c r="GB270" s="80">
        <f t="shared" si="744"/>
        <v>0.85523442512804804</v>
      </c>
      <c r="GC270" s="80">
        <f t="shared" si="745"/>
        <v>0.13686790308493532</v>
      </c>
      <c r="GD270" s="80">
        <f t="shared" si="746"/>
        <v>0.12850818371152095</v>
      </c>
      <c r="GE270" s="80">
        <f t="shared" si="747"/>
        <v>0.86408465886628694</v>
      </c>
      <c r="GF270" s="80">
        <f t="shared" si="748"/>
        <v>0.11158381617176549</v>
      </c>
      <c r="GG270" s="80">
        <f t="shared" si="749"/>
        <v>0.19386726331122212</v>
      </c>
      <c r="GH270" s="80">
        <f t="shared" si="750"/>
        <v>0.87149181628847905</v>
      </c>
      <c r="GI270" s="80">
        <f t="shared" si="751"/>
        <v>0.42049713083490653</v>
      </c>
      <c r="GJ270" s="80">
        <f t="shared" si="752"/>
        <v>-2.806530582210115E-2</v>
      </c>
      <c r="GK270" s="80">
        <f t="shared" si="753"/>
        <v>4.5132788232613283E-2</v>
      </c>
      <c r="GL270" s="80">
        <f t="shared" si="754"/>
        <v>4.5132788232613283E-2</v>
      </c>
      <c r="GM270" s="80">
        <f t="shared" si="755"/>
        <v>0.14873447507860882</v>
      </c>
      <c r="GN270" s="80">
        <f t="shared" si="756"/>
        <v>9.963278663933868E-2</v>
      </c>
      <c r="GO270" s="80">
        <f t="shared" si="757"/>
        <v>0.68216842508749165</v>
      </c>
      <c r="GP270" s="80">
        <f t="shared" si="758"/>
        <v>0.83382871363999056</v>
      </c>
      <c r="GQ270" s="80">
        <f t="shared" si="759"/>
        <v>1.7041316984831249E-2</v>
      </c>
      <c r="GR270" s="80">
        <f t="shared" si="760"/>
        <v>438.20212880630208</v>
      </c>
      <c r="GS270" s="80">
        <f t="shared" si="761"/>
        <v>11.713335212059054</v>
      </c>
      <c r="GT270" s="80">
        <f t="shared" si="762"/>
        <v>2.0999565058194021</v>
      </c>
      <c r="GU270" s="80">
        <f t="shared" si="763"/>
        <v>8.6360711301822903E-6</v>
      </c>
      <c r="GV270" s="80">
        <f t="shared" si="764"/>
        <v>1777.3008727978793</v>
      </c>
      <c r="GW270" s="80">
        <f t="shared" si="765"/>
        <v>-7.5843334980939137E-3</v>
      </c>
      <c r="GX270" s="184">
        <f t="shared" ca="1" si="766"/>
        <v>15.966378494899185</v>
      </c>
      <c r="GY270" s="81" t="e">
        <f>#REF!</f>
        <v>#REF!</v>
      </c>
      <c r="GZ270" s="81" t="e">
        <f>#REF!</f>
        <v>#REF!</v>
      </c>
      <c r="HA270" s="81">
        <f t="shared" si="767"/>
        <v>5.4178355513911596</v>
      </c>
      <c r="HB270" s="81">
        <f t="shared" si="768"/>
        <v>3.9788742711805796</v>
      </c>
      <c r="HC270" s="81" t="e">
        <f t="shared" si="769"/>
        <v>#REF!</v>
      </c>
      <c r="HD270" s="80">
        <f t="shared" si="770"/>
        <v>438.20212880630208</v>
      </c>
      <c r="HE270" s="80">
        <f t="shared" si="771"/>
        <v>11.713335212059054</v>
      </c>
      <c r="HF270" s="81">
        <f t="shared" si="772"/>
        <v>3.5705667427457399</v>
      </c>
      <c r="HG270" s="81"/>
      <c r="HH270" s="82">
        <f t="shared" si="773"/>
        <v>0.19823165781444832</v>
      </c>
      <c r="HI270" s="82">
        <f t="shared" si="774"/>
        <v>0.78180121172683037</v>
      </c>
      <c r="HJ270" s="82">
        <f t="shared" si="775"/>
        <v>0</v>
      </c>
      <c r="HK270" s="82">
        <f t="shared" si="776"/>
        <v>1.7041316984831249E-2</v>
      </c>
      <c r="HL270" s="82">
        <f t="shared" si="777"/>
        <v>0</v>
      </c>
      <c r="HM270" s="82">
        <f t="shared" si="778"/>
        <v>1.7041316984831249E-2</v>
      </c>
      <c r="HN270" s="82">
        <f t="shared" si="779"/>
        <v>0</v>
      </c>
      <c r="HO270" s="82">
        <f t="shared" si="780"/>
        <v>9.132702791648678E-2</v>
      </c>
      <c r="HP270" s="82">
        <f t="shared" si="781"/>
        <v>0.1473735823324992</v>
      </c>
      <c r="HQ270" s="82">
        <f t="shared" si="782"/>
        <v>0.20227041763123116</v>
      </c>
      <c r="HR270" s="82">
        <f t="shared" si="783"/>
        <v>0.54760556521282355</v>
      </c>
      <c r="HS270" s="82">
        <f t="shared" si="784"/>
        <v>0.13884956609466789</v>
      </c>
      <c r="HT270" s="82">
        <f t="shared" si="785"/>
        <v>0.11896538818832814</v>
      </c>
      <c r="HU270" s="82">
        <f t="shared" si="786"/>
        <v>3.016458118684999E-2</v>
      </c>
      <c r="HV270" s="82">
        <f t="shared" si="787"/>
        <v>1.7041316984831249E-2</v>
      </c>
      <c r="HW270" s="82"/>
      <c r="HX270" s="186">
        <f t="shared" si="788"/>
        <v>-8.7360848261943376E-7</v>
      </c>
      <c r="HY270" s="186">
        <f t="shared" si="789"/>
        <v>1.5572351809794317E-12</v>
      </c>
      <c r="HZ270" s="186">
        <f t="shared" si="790"/>
        <v>2.7034386863238261E-5</v>
      </c>
      <c r="IA270" s="186">
        <f t="shared" si="791"/>
        <v>7.6497338420726428E-9</v>
      </c>
      <c r="IB270" s="82">
        <f t="shared" si="792"/>
        <v>2.0999565058194021</v>
      </c>
      <c r="IC270" s="82" t="e">
        <f t="shared" ca="1" si="793"/>
        <v>#REF!</v>
      </c>
      <c r="ID270" s="82" t="e">
        <f ca="1">ID$8+ID$9*IE270+ID$10*#REF!+ID$11*EW270/(EW270+EU270)</f>
        <v>#REF!</v>
      </c>
      <c r="IE270" s="82" t="e">
        <f t="shared" ca="1" si="794"/>
        <v>#REF!</v>
      </c>
      <c r="IF270" s="82" t="e">
        <f ca="1">IF$8+IF$9*IE270+IF$10*#REF!+IF$11*(EW270/(EW270+EU270))</f>
        <v>#REF!</v>
      </c>
      <c r="IG270" s="82" t="e">
        <f t="shared" ca="1" si="795"/>
        <v>#REF!</v>
      </c>
      <c r="IH270" s="184">
        <f t="shared" si="796"/>
        <v>0.12866716133832307</v>
      </c>
      <c r="II270" s="187">
        <f t="shared" si="797"/>
        <v>-25</v>
      </c>
      <c r="IJ270" s="187"/>
      <c r="IK270" s="82">
        <f t="shared" si="798"/>
        <v>2.0693639052274273</v>
      </c>
      <c r="IL270" s="187">
        <f t="shared" si="799"/>
        <v>1777.3008727978793</v>
      </c>
      <c r="IM270" s="186">
        <f t="shared" si="800"/>
        <v>1.3160238493090278E-5</v>
      </c>
    </row>
    <row r="271" spans="1:247" ht="14" x14ac:dyDescent="0.2">
      <c r="A271" s="191">
        <v>2006</v>
      </c>
      <c r="F271" s="200">
        <v>47.906677211456902</v>
      </c>
      <c r="G271" s="200">
        <v>1.81949824333774</v>
      </c>
      <c r="H271" s="200">
        <v>18.0526753082002</v>
      </c>
      <c r="I271" s="200">
        <v>9.5563025489857605</v>
      </c>
      <c r="J271" s="200">
        <v>0.193131098454844</v>
      </c>
      <c r="K271" s="200">
        <v>5.4889891139797902</v>
      </c>
      <c r="L271" s="200">
        <v>10.8763302814044</v>
      </c>
      <c r="M271" s="200">
        <v>3.5271837454647899</v>
      </c>
      <c r="N271" s="200">
        <v>1.8906518059263699</v>
      </c>
      <c r="O271" s="201">
        <v>0.28000000000000003</v>
      </c>
      <c r="P271" s="202">
        <v>0.44725096484279803</v>
      </c>
      <c r="Q271" s="194">
        <v>1.5</v>
      </c>
      <c r="R271" s="176">
        <f t="shared" ref="R271:R330" ca="1" si="801">0.7996+15.347*(AJ271/10)^0.5-0.00233*(AI271-273.15)+0.06248*(N271+M271)</f>
        <v>12.558977201536905</v>
      </c>
      <c r="T271" s="4">
        <v>52.14</v>
      </c>
      <c r="U271" s="4">
        <v>1.17</v>
      </c>
      <c r="V271" s="4">
        <v>3.97</v>
      </c>
      <c r="W271" s="4">
        <v>7.28</v>
      </c>
      <c r="X271" s="4">
        <v>0.186</v>
      </c>
      <c r="Y271" s="4">
        <v>14.13</v>
      </c>
      <c r="Z271" s="4">
        <v>20.309999999999999</v>
      </c>
      <c r="AA271" s="4">
        <v>0.49</v>
      </c>
      <c r="AB271" s="4">
        <v>0.13</v>
      </c>
      <c r="AC271" s="4">
        <v>2.3400000000000001E-2</v>
      </c>
      <c r="AE271" s="177">
        <f t="shared" ca="1" si="607"/>
        <v>1441.7200399399344</v>
      </c>
      <c r="AF271" s="178">
        <f t="shared" ca="1" si="608"/>
        <v>1168.5700399399343</v>
      </c>
      <c r="AG271" s="178">
        <f t="shared" ca="1" si="609"/>
        <v>8.3917707123129013</v>
      </c>
      <c r="AH271" s="175"/>
      <c r="AI271" s="179">
        <f t="shared" ca="1" si="610"/>
        <v>1471.9705665646284</v>
      </c>
      <c r="AJ271" s="179">
        <f t="shared" ca="1" si="611"/>
        <v>8.5781401472233831</v>
      </c>
      <c r="AK271" s="179"/>
      <c r="AL271" s="179">
        <f t="shared" si="612"/>
        <v>1438.4553793668015</v>
      </c>
      <c r="AM271" s="179">
        <f t="shared" si="613"/>
        <v>6.8628074079693739</v>
      </c>
      <c r="AN271" s="180"/>
      <c r="AO271" s="179">
        <f t="shared" ca="1" si="614"/>
        <v>1434.4602726446212</v>
      </c>
      <c r="AP271" s="179">
        <f t="shared" ca="1" si="615"/>
        <v>1161.3102726446214</v>
      </c>
      <c r="AQ271" s="179">
        <f t="shared" ca="1" si="616"/>
        <v>7.0916326409954982</v>
      </c>
      <c r="AR271" s="179"/>
      <c r="AS271" s="179">
        <f t="shared" ca="1" si="617"/>
        <v>1450.1355586650138</v>
      </c>
      <c r="AT271" s="179">
        <f t="shared" ca="1" si="618"/>
        <v>1176.9855586650137</v>
      </c>
      <c r="AU271" s="181">
        <f t="shared" ca="1" si="619"/>
        <v>7.7128335940265318</v>
      </c>
      <c r="AV271" s="80"/>
      <c r="AW271" s="181">
        <f t="shared" si="620"/>
        <v>1453.5362264920927</v>
      </c>
      <c r="AX271" s="181">
        <f t="shared" si="621"/>
        <v>1180.3862264920926</v>
      </c>
      <c r="AY271" s="181">
        <f t="shared" ca="1" si="622"/>
        <v>1471.9705665646284</v>
      </c>
      <c r="AZ271" s="181">
        <f t="shared" ca="1" si="623"/>
        <v>1198.8205665646283</v>
      </c>
      <c r="BA271" s="181">
        <f t="shared" ca="1" si="624"/>
        <v>8.5781401472233831</v>
      </c>
      <c r="BB271" s="181"/>
      <c r="BC271" s="181">
        <f t="shared" si="625"/>
        <v>1438.4553793668015</v>
      </c>
      <c r="BD271" s="181">
        <f t="shared" si="626"/>
        <v>6.8628074079693739</v>
      </c>
      <c r="BE271" s="181">
        <f t="shared" si="627"/>
        <v>1165.3053793668014</v>
      </c>
      <c r="BF271" s="181"/>
      <c r="BG271" s="181">
        <f t="shared" ca="1" si="628"/>
        <v>7.8927976684983872</v>
      </c>
      <c r="BH271" s="181">
        <f t="shared" ca="1" si="629"/>
        <v>9.0923584431890703</v>
      </c>
      <c r="BI271" s="181">
        <f t="shared" ca="1" si="630"/>
        <v>1167.8333260139179</v>
      </c>
      <c r="BJ271" s="181">
        <f t="shared" ca="1" si="631"/>
        <v>1184.7450709875652</v>
      </c>
      <c r="BK271" s="181">
        <f t="shared" ca="1" si="632"/>
        <v>1184.7450709875652</v>
      </c>
      <c r="BL271" s="181"/>
      <c r="BM271" s="181">
        <f t="shared" si="633"/>
        <v>1182.6637790823688</v>
      </c>
      <c r="BN271" s="180"/>
      <c r="BO271" s="182">
        <f t="shared" ca="1" si="634"/>
        <v>0.71079159426836924</v>
      </c>
      <c r="BP271" s="182">
        <f t="shared" ca="1" si="635"/>
        <v>0.66484975689049108</v>
      </c>
      <c r="BQ271" s="182">
        <f t="shared" ca="1" si="636"/>
        <v>9.8652712071137766E-2</v>
      </c>
      <c r="BR271" s="182">
        <f t="shared" ca="1" si="637"/>
        <v>1.9298581938880927E-2</v>
      </c>
      <c r="BS271" s="182">
        <f t="shared" ca="1" si="638"/>
        <v>1.649636196930622E-2</v>
      </c>
      <c r="BT271" s="182">
        <f t="shared" ca="1" si="639"/>
        <v>6.102450639706563E-2</v>
      </c>
      <c r="BU271" s="182">
        <f t="shared" si="640"/>
        <v>7.1782706974468161E-2</v>
      </c>
      <c r="BV271" s="181">
        <f t="shared" ca="1" si="641"/>
        <v>0.93210462624134982</v>
      </c>
      <c r="BW271" s="180"/>
      <c r="BX271" s="182">
        <f t="shared" si="642"/>
        <v>0.73333499326047058</v>
      </c>
      <c r="BY271" s="182">
        <f t="shared" si="643"/>
        <v>0.13394797877234971</v>
      </c>
      <c r="BZ271" s="182">
        <f t="shared" si="644"/>
        <v>6.0117686084597152E-2</v>
      </c>
      <c r="CA271" s="182">
        <f t="shared" si="645"/>
        <v>3.5032017927075845E-2</v>
      </c>
      <c r="CB271" s="182">
        <f t="shared" si="646"/>
        <v>8.6322458260642346E-3</v>
      </c>
      <c r="CC271" s="182">
        <f t="shared" si="647"/>
        <v>3.410832208033822E-4</v>
      </c>
      <c r="CD271" s="182">
        <f t="shared" si="648"/>
        <v>0.97140600509136099</v>
      </c>
      <c r="CE271" s="182">
        <f t="shared" si="649"/>
        <v>0.29593184109101878</v>
      </c>
      <c r="CF271" s="180"/>
      <c r="CG271" s="181">
        <f t="shared" ca="1" si="650"/>
        <v>7.5384856802584181</v>
      </c>
      <c r="CH271" s="181">
        <f t="shared" ca="1" si="651"/>
        <v>6.6398196531020837</v>
      </c>
      <c r="CI271" s="181">
        <f t="shared" ca="1" si="652"/>
        <v>5.9487566377624805</v>
      </c>
      <c r="CJ271" s="181">
        <f t="shared" ca="1" si="653"/>
        <v>1205.0260516468952</v>
      </c>
      <c r="CK271" s="183">
        <f t="shared" ca="1" si="654"/>
        <v>0.27948063749941987</v>
      </c>
      <c r="CL271" s="79"/>
      <c r="CM271" s="181">
        <f t="shared" si="655"/>
        <v>2.5351435694526945</v>
      </c>
      <c r="CN271" s="181">
        <f t="shared" si="656"/>
        <v>2.5344299602872584</v>
      </c>
      <c r="CO271" s="181">
        <f t="shared" ca="1" si="657"/>
        <v>1002.0408814783042</v>
      </c>
      <c r="CP271" s="184"/>
      <c r="CQ271" s="80">
        <f t="shared" si="658"/>
        <v>0.79732437943783818</v>
      </c>
      <c r="CR271" s="80">
        <f t="shared" si="659"/>
        <v>2.2778237070884139E-2</v>
      </c>
      <c r="CS271" s="80">
        <f t="shared" si="660"/>
        <v>0.35410942042938381</v>
      </c>
      <c r="CT271" s="80">
        <f t="shared" si="661"/>
        <v>0.13301017934072912</v>
      </c>
      <c r="CU271" s="80">
        <f t="shared" si="662"/>
        <v>2.7225529297599154E-3</v>
      </c>
      <c r="CV271" s="80">
        <f t="shared" si="663"/>
        <v>0.13618833462301361</v>
      </c>
      <c r="CW271" s="80">
        <f t="shared" si="664"/>
        <v>0.19395211406742111</v>
      </c>
      <c r="CX271" s="80">
        <f t="shared" si="665"/>
        <v>0.11381885594822722</v>
      </c>
      <c r="CY271" s="80">
        <f t="shared" si="666"/>
        <v>4.0142931885140981E-2</v>
      </c>
      <c r="CZ271" s="80">
        <f t="shared" si="667"/>
        <v>3.6842541556413172E-3</v>
      </c>
      <c r="DA271" s="80">
        <f t="shared" si="668"/>
        <v>6.3021053684775355E-3</v>
      </c>
      <c r="DB271" s="80">
        <f t="shared" si="669"/>
        <v>1.8040333652565168</v>
      </c>
      <c r="DC271" s="80"/>
      <c r="DD271" s="80">
        <f t="shared" si="670"/>
        <v>0.44196764582813913</v>
      </c>
      <c r="DE271" s="80">
        <f t="shared" si="671"/>
        <v>1.2626283698275882E-2</v>
      </c>
      <c r="DF271" s="80">
        <f t="shared" si="672"/>
        <v>0.1962876226399686</v>
      </c>
      <c r="DG271" s="80">
        <f t="shared" si="673"/>
        <v>7.3729334447102265E-2</v>
      </c>
      <c r="DH271" s="80">
        <f t="shared" si="674"/>
        <v>1.5091477697657734E-3</v>
      </c>
      <c r="DI271" s="80">
        <f t="shared" si="675"/>
        <v>7.5491028739176833E-2</v>
      </c>
      <c r="DJ271" s="80">
        <f t="shared" si="676"/>
        <v>0.10751026993330742</v>
      </c>
      <c r="DK271" s="80">
        <f t="shared" si="677"/>
        <v>6.3091325327036415E-2</v>
      </c>
      <c r="DL271" s="80">
        <f t="shared" si="678"/>
        <v>2.2251767987358166E-2</v>
      </c>
      <c r="DM271" s="80">
        <f t="shared" si="679"/>
        <v>2.0422317162174272E-3</v>
      </c>
      <c r="DN271" s="80">
        <f t="shared" si="680"/>
        <v>3.493341913652154E-3</v>
      </c>
      <c r="DO271" s="80">
        <f t="shared" si="681"/>
        <v>1.0000000000000002</v>
      </c>
      <c r="DP271" s="80">
        <f t="shared" si="682"/>
        <v>50.590299559141052</v>
      </c>
      <c r="DQ271" s="80">
        <f t="shared" si="683"/>
        <v>0.86778076802093063</v>
      </c>
      <c r="DR271" s="80">
        <f t="shared" si="684"/>
        <v>1.4647190493597801E-2</v>
      </c>
      <c r="DS271" s="80">
        <f t="shared" si="685"/>
        <v>3.8936456095958263E-2</v>
      </c>
      <c r="DT271" s="80">
        <f t="shared" si="686"/>
        <v>0.10132727596650633</v>
      </c>
      <c r="DU271" s="80">
        <f t="shared" si="687"/>
        <v>2.6220264317180619E-3</v>
      </c>
      <c r="DV271" s="80">
        <f t="shared" si="688"/>
        <v>0.35058207044392176</v>
      </c>
      <c r="DW271" s="80">
        <f t="shared" si="689"/>
        <v>0.36217798970708343</v>
      </c>
      <c r="DX271" s="80">
        <f t="shared" si="690"/>
        <v>7.905916368312442E-3</v>
      </c>
      <c r="DY271" s="80">
        <f t="shared" si="691"/>
        <v>1.3801010658626694E-3</v>
      </c>
      <c r="DZ271" s="80">
        <f t="shared" si="692"/>
        <v>1.5394919150358359E-4</v>
      </c>
      <c r="EA271" s="80">
        <f t="shared" si="693"/>
        <v>1.7475137437853949</v>
      </c>
      <c r="EB271" s="80"/>
      <c r="EC271" s="80">
        <f t="shared" si="694"/>
        <v>1.7355615360418613</v>
      </c>
      <c r="ED271" s="80">
        <f t="shared" si="695"/>
        <v>2.9294380987195601E-2</v>
      </c>
      <c r="EE271" s="80">
        <f t="shared" si="696"/>
        <v>0.11680936828787479</v>
      </c>
      <c r="EF271" s="80">
        <f t="shared" si="697"/>
        <v>0.10132727596650633</v>
      </c>
      <c r="EG271" s="80">
        <f t="shared" si="698"/>
        <v>2.6220264317180619E-3</v>
      </c>
      <c r="EH271" s="80">
        <f t="shared" si="699"/>
        <v>0.35058207044392176</v>
      </c>
      <c r="EI271" s="80">
        <f t="shared" si="700"/>
        <v>0.36217798970708343</v>
      </c>
      <c r="EJ271" s="80">
        <f t="shared" si="701"/>
        <v>7.905916368312442E-3</v>
      </c>
      <c r="EK271" s="80">
        <f t="shared" si="702"/>
        <v>1.3801010658626694E-3</v>
      </c>
      <c r="EL271" s="80">
        <f t="shared" si="703"/>
        <v>4.6184757451075075E-4</v>
      </c>
      <c r="EM271" s="80">
        <f t="shared" si="704"/>
        <v>2.7081225128748465</v>
      </c>
      <c r="EN271" s="80">
        <f t="shared" si="705"/>
        <v>2.2155570774494295</v>
      </c>
      <c r="EO271" s="80"/>
      <c r="EP271" s="80">
        <f t="shared" si="706"/>
        <v>1.9226178222632744</v>
      </c>
      <c r="EQ271" s="80">
        <f t="shared" si="707"/>
        <v>3.2451686562840608E-2</v>
      </c>
      <c r="ER271" s="80">
        <f t="shared" si="708"/>
        <v>7.7382177736725621E-2</v>
      </c>
      <c r="ES271" s="80">
        <f t="shared" si="709"/>
        <v>9.5149704011672998E-2</v>
      </c>
      <c r="ET271" s="80">
        <f t="shared" si="710"/>
        <v>0.17253188174839862</v>
      </c>
      <c r="EU271" s="80">
        <f t="shared" si="711"/>
        <v>0.22449636340626458</v>
      </c>
      <c r="EV271" s="80">
        <f t="shared" si="712"/>
        <v>5.8092492180524258E-3</v>
      </c>
      <c r="EW271" s="80">
        <f t="shared" si="713"/>
        <v>0.77673458739890533</v>
      </c>
      <c r="EX271" s="80">
        <f t="shared" si="714"/>
        <v>0.80242600839193534</v>
      </c>
      <c r="EY271" s="80">
        <f t="shared" si="715"/>
        <v>3.5032017927075845E-2</v>
      </c>
      <c r="EZ271" s="80">
        <f t="shared" si="716"/>
        <v>6.1153853681350772E-3</v>
      </c>
      <c r="FA271" s="80">
        <f t="shared" si="717"/>
        <v>6.8216644160676439E-4</v>
      </c>
      <c r="FB271" s="80">
        <f t="shared" si="718"/>
        <v>3.9788971687264887</v>
      </c>
      <c r="FC271" s="80">
        <f t="shared" si="719"/>
        <v>0</v>
      </c>
      <c r="FD271" s="80">
        <f t="shared" si="720"/>
        <v>-6.3644262353024672E-2</v>
      </c>
      <c r="FE271" s="80">
        <f t="shared" si="721"/>
        <v>3.5032017927075845E-2</v>
      </c>
      <c r="FF271" s="80">
        <f t="shared" si="722"/>
        <v>6.0117686084597152E-2</v>
      </c>
      <c r="FG271" s="80">
        <f t="shared" si="723"/>
        <v>8.6322458260642346E-3</v>
      </c>
      <c r="FH271" s="80">
        <f t="shared" si="724"/>
        <v>3.410832208033822E-4</v>
      </c>
      <c r="FI271" s="184">
        <f t="shared" si="725"/>
        <v>0.73333499326047058</v>
      </c>
      <c r="FJ271" s="80">
        <f t="shared" si="726"/>
        <v>0.13394797877234971</v>
      </c>
      <c r="FK271" s="80">
        <f t="shared" si="727"/>
        <v>0.97140600509136088</v>
      </c>
      <c r="FL271" s="80">
        <f t="shared" si="728"/>
        <v>0.73333499326047058</v>
      </c>
      <c r="FM271" s="80">
        <f t="shared" si="729"/>
        <v>2.6728905872526072</v>
      </c>
      <c r="FN271" s="80">
        <f t="shared" si="730"/>
        <v>-2.7824939658707986</v>
      </c>
      <c r="FO271" s="80">
        <f t="shared" si="731"/>
        <v>-2.7824939658707986</v>
      </c>
      <c r="FP271" s="80">
        <f t="shared" si="732"/>
        <v>0.5059029955914105</v>
      </c>
      <c r="FQ271" s="185">
        <f t="shared" ca="1" si="733"/>
        <v>1471.9705665646284</v>
      </c>
      <c r="FR271" s="185">
        <f t="shared" ca="1" si="734"/>
        <v>8.5781401472233831</v>
      </c>
      <c r="FS271" s="80">
        <f t="shared" ca="1" si="735"/>
        <v>0.14719705665646285</v>
      </c>
      <c r="FT271" s="184">
        <f t="shared" ca="1" si="736"/>
        <v>-0.37783659672113978</v>
      </c>
      <c r="FU271" s="184">
        <f t="shared" ca="1" si="737"/>
        <v>5.6602676061346262</v>
      </c>
      <c r="FV271" s="80">
        <f t="shared" si="738"/>
        <v>176.78821028645373</v>
      </c>
      <c r="FW271" s="80">
        <f t="shared" si="739"/>
        <v>0.13966067305204188</v>
      </c>
      <c r="FX271" s="184">
        <f t="shared" si="740"/>
        <v>77.577964082539694</v>
      </c>
      <c r="FY271" s="184">
        <f t="shared" si="741"/>
        <v>317.37613859367696</v>
      </c>
      <c r="FZ271" s="184">
        <f t="shared" si="742"/>
        <v>1.6611494615586205E-3</v>
      </c>
      <c r="GA271" s="184">
        <f t="shared" si="743"/>
        <v>0.29593184109101878</v>
      </c>
      <c r="GB271" s="80">
        <f t="shared" si="744"/>
        <v>0.8432672755370636</v>
      </c>
      <c r="GC271" s="80">
        <f t="shared" si="745"/>
        <v>0.12828355701612038</v>
      </c>
      <c r="GD271" s="80">
        <f t="shared" si="746"/>
        <v>0.12780312682356296</v>
      </c>
      <c r="GE271" s="80">
        <f t="shared" si="747"/>
        <v>0.87239860942548642</v>
      </c>
      <c r="GF271" s="80">
        <f t="shared" si="748"/>
        <v>0.12883234137968358</v>
      </c>
      <c r="GG271" s="80">
        <f t="shared" si="749"/>
        <v>0.22449636340626458</v>
      </c>
      <c r="GH271" s="80">
        <f t="shared" si="750"/>
        <v>0.87219687317643702</v>
      </c>
      <c r="GI271" s="80">
        <f t="shared" si="751"/>
        <v>0.4604672645888519</v>
      </c>
      <c r="GJ271" s="80">
        <f t="shared" si="752"/>
        <v>-3.5185926668685308E-2</v>
      </c>
      <c r="GK271" s="80">
        <f t="shared" si="753"/>
        <v>5.152065271852628E-2</v>
      </c>
      <c r="GL271" s="80">
        <f t="shared" si="754"/>
        <v>5.152065271852628E-2</v>
      </c>
      <c r="GM271" s="80">
        <f t="shared" si="755"/>
        <v>0.17297571068773832</v>
      </c>
      <c r="GN271" s="80">
        <f t="shared" si="756"/>
        <v>0.10521207174441012</v>
      </c>
      <c r="GO271" s="80">
        <f t="shared" si="757"/>
        <v>0.67152251565449517</v>
      </c>
      <c r="GP271" s="80">
        <f t="shared" si="758"/>
        <v>0.80242600839193534</v>
      </c>
      <c r="GQ271" s="80">
        <f t="shared" si="759"/>
        <v>3.5032017927075845E-2</v>
      </c>
      <c r="GR271" s="80">
        <f t="shared" si="760"/>
        <v>438.27461033730373</v>
      </c>
      <c r="GS271" s="80">
        <f t="shared" si="761"/>
        <v>11.747546110359206</v>
      </c>
      <c r="GT271" s="80">
        <f t="shared" si="762"/>
        <v>2.1062988102956686</v>
      </c>
      <c r="GU271" s="80">
        <f t="shared" si="763"/>
        <v>8.6621538573409363E-6</v>
      </c>
      <c r="GV271" s="80">
        <f t="shared" si="764"/>
        <v>1777.7257963991021</v>
      </c>
      <c r="GW271" s="80">
        <f t="shared" si="765"/>
        <v>-7.6294506087459151E-3</v>
      </c>
      <c r="GX271" s="184">
        <f t="shared" ca="1" si="766"/>
        <v>18.923381637762482</v>
      </c>
      <c r="GY271" s="81" t="e">
        <f>#REF!</f>
        <v>#REF!</v>
      </c>
      <c r="GZ271" s="81" t="e">
        <f>#REF!</f>
        <v>#REF!</v>
      </c>
      <c r="HA271" s="81">
        <f t="shared" si="767"/>
        <v>5.4178355513911596</v>
      </c>
      <c r="HB271" s="81">
        <f t="shared" si="768"/>
        <v>3.9788742711805796</v>
      </c>
      <c r="HC271" s="81" t="e">
        <f t="shared" si="769"/>
        <v>#REF!</v>
      </c>
      <c r="HD271" s="80">
        <f t="shared" si="770"/>
        <v>438.27461033730373</v>
      </c>
      <c r="HE271" s="80">
        <f t="shared" si="771"/>
        <v>11.747546110359206</v>
      </c>
      <c r="HF271" s="81">
        <f t="shared" si="772"/>
        <v>2.9251098069369164</v>
      </c>
      <c r="HG271" s="81"/>
      <c r="HH271" s="82">
        <f t="shared" si="773"/>
        <v>0.23030561262431704</v>
      </c>
      <c r="HI271" s="82">
        <f t="shared" si="774"/>
        <v>0.77673458739890533</v>
      </c>
      <c r="HJ271" s="82">
        <f t="shared" si="775"/>
        <v>0</v>
      </c>
      <c r="HK271" s="82">
        <f t="shared" si="776"/>
        <v>3.5032017927075845E-2</v>
      </c>
      <c r="HL271" s="82">
        <f t="shared" si="777"/>
        <v>0</v>
      </c>
      <c r="HM271" s="82">
        <f t="shared" si="778"/>
        <v>3.5032017927075845E-2</v>
      </c>
      <c r="HN271" s="82">
        <f t="shared" si="779"/>
        <v>0</v>
      </c>
      <c r="HO271" s="82">
        <f t="shared" si="780"/>
        <v>6.0117686084597152E-2</v>
      </c>
      <c r="HP271" s="82">
        <f t="shared" si="781"/>
        <v>0.12570322565188513</v>
      </c>
      <c r="HQ271" s="82">
        <f t="shared" si="782"/>
        <v>0.22869555020644278</v>
      </c>
      <c r="HR271" s="82">
        <f t="shared" si="783"/>
        <v>0.52195929360407933</v>
      </c>
      <c r="HS271" s="82">
        <f t="shared" si="784"/>
        <v>0.15476348913597079</v>
      </c>
      <c r="HT271" s="82">
        <f t="shared" si="785"/>
        <v>0.12536934757837392</v>
      </c>
      <c r="HU271" s="82">
        <f t="shared" si="786"/>
        <v>3.7172626102614875E-2</v>
      </c>
      <c r="HV271" s="82">
        <f t="shared" si="787"/>
        <v>3.5032017927075845E-2</v>
      </c>
      <c r="HW271" s="82"/>
      <c r="HX271" s="186">
        <f t="shared" si="788"/>
        <v>-8.7455981651467849E-7</v>
      </c>
      <c r="HY271" s="186">
        <f t="shared" si="789"/>
        <v>1.5331098400323723E-12</v>
      </c>
      <c r="HZ271" s="186">
        <f t="shared" si="790"/>
        <v>2.7110275158623916E-5</v>
      </c>
      <c r="IA271" s="186">
        <f t="shared" si="791"/>
        <v>7.6022083918244292E-9</v>
      </c>
      <c r="IB271" s="82">
        <f t="shared" si="792"/>
        <v>2.1062988102956686</v>
      </c>
      <c r="IC271" s="82" t="e">
        <f t="shared" ca="1" si="793"/>
        <v>#REF!</v>
      </c>
      <c r="ID271" s="82" t="e">
        <f ca="1">ID$8+ID$9*IE271+ID$10*#REF!+ID$11*EW271/(EW271+EU271)</f>
        <v>#REF!</v>
      </c>
      <c r="IE271" s="82" t="e">
        <f t="shared" ca="1" si="794"/>
        <v>#REF!</v>
      </c>
      <c r="IF271" s="82" t="e">
        <f ca="1">IF$8+IF$9*IE271+IF$10*#REF!+IF$11*(EW271/(EW271+EU271))</f>
        <v>#REF!</v>
      </c>
      <c r="IG271" s="82" t="e">
        <f t="shared" ca="1" si="795"/>
        <v>#REF!</v>
      </c>
      <c r="IH271" s="184">
        <f t="shared" si="796"/>
        <v>0.13966067305204188</v>
      </c>
      <c r="II271" s="187">
        <f t="shared" si="797"/>
        <v>-25</v>
      </c>
      <c r="IJ271" s="187"/>
      <c r="IK271" s="82">
        <f t="shared" si="798"/>
        <v>2.0712800576412191</v>
      </c>
      <c r="IL271" s="187">
        <f t="shared" si="799"/>
        <v>1777.7257963991021</v>
      </c>
      <c r="IM271" s="186">
        <f t="shared" si="800"/>
        <v>1.3125461523545418E-5</v>
      </c>
    </row>
    <row r="272" spans="1:247" ht="14" x14ac:dyDescent="0.2">
      <c r="A272" s="191">
        <v>2006</v>
      </c>
      <c r="F272" s="200">
        <v>47.906677211456902</v>
      </c>
      <c r="G272" s="200">
        <v>1.81949824333774</v>
      </c>
      <c r="H272" s="200">
        <v>18.0526753082002</v>
      </c>
      <c r="I272" s="200">
        <v>9.5563025489857605</v>
      </c>
      <c r="J272" s="200">
        <v>0.193131098454844</v>
      </c>
      <c r="K272" s="200">
        <v>5.4889891139797902</v>
      </c>
      <c r="L272" s="200">
        <v>10.8763302814044</v>
      </c>
      <c r="M272" s="200">
        <v>3.5271837454647899</v>
      </c>
      <c r="N272" s="200">
        <v>1.8906518059263699</v>
      </c>
      <c r="O272" s="201">
        <v>0.28000000000000003</v>
      </c>
      <c r="P272" s="202">
        <v>0.44725096484279803</v>
      </c>
      <c r="Q272" s="194">
        <v>1.5</v>
      </c>
      <c r="R272" s="176">
        <f t="shared" ca="1" si="801"/>
        <v>10.782251628442006</v>
      </c>
      <c r="T272" s="4">
        <v>51.23</v>
      </c>
      <c r="U272" s="4">
        <v>1.24</v>
      </c>
      <c r="V272" s="4">
        <v>4.6500000000000004</v>
      </c>
      <c r="W272" s="4">
        <v>6.72</v>
      </c>
      <c r="X272" s="4">
        <v>0.14069999999999999</v>
      </c>
      <c r="Y272" s="4">
        <v>14.5</v>
      </c>
      <c r="Z272" s="4">
        <v>20.96</v>
      </c>
      <c r="AA272" s="4">
        <v>0.38</v>
      </c>
      <c r="AB272" s="4">
        <v>0.04</v>
      </c>
      <c r="AC272" s="4">
        <v>2.81E-2</v>
      </c>
      <c r="AE272" s="177">
        <f t="shared" ref="AE272:AE332" ca="1" si="802">10^4/(7.53-0.14*FN272+0.07*Q272-14.9*DJ272*DD272-0.08*LN(DE272)-3.62*(DK272+DL272)-1.1*DI272/(DI272+DG272)-0.18*LN(FJ272)-0.027*AG272)</f>
        <v>1424.5060347396713</v>
      </c>
      <c r="AF272" s="178">
        <f t="shared" ref="AF272:AF332" ca="1" si="803">AE272-273.15</f>
        <v>1151.3560347396715</v>
      </c>
      <c r="AG272" s="178">
        <f t="shared" ref="AG272:AG332" ca="1" si="804">-26.2712+39.16138*AE272*FM272/10^4-4.21676*LN(FL272)+78.43463*DF272+393.8126*(DK272+DL272)^2</f>
        <v>6.7532217698786674</v>
      </c>
      <c r="AH272" s="175"/>
      <c r="AI272" s="179">
        <f t="shared" ref="AI272:AI332" ca="1" si="805">AY272</f>
        <v>1454.1487218750299</v>
      </c>
      <c r="AJ272" s="179">
        <f t="shared" ref="AJ272:AJ332" ca="1" si="806">BA272</f>
        <v>6.5238985641975225</v>
      </c>
      <c r="AK272" s="179"/>
      <c r="AL272" s="179">
        <f t="shared" ref="AL272:AL332" si="807">BC272</f>
        <v>1427.2425098599697</v>
      </c>
      <c r="AM272" s="179">
        <f t="shared" ref="AM272:AM332" si="808">BD272</f>
        <v>5.407173703979236</v>
      </c>
      <c r="AN272" s="180"/>
      <c r="AO272" s="179">
        <f t="shared" ref="AO272:AO332" ca="1" si="809">10^4/(7.53-0.14*FN272+0.07*Q272-14.9*DJ272*DD272-0.08*LN(DE272)-3.62*(DK272+DL272)-1.1*DI272/(DI272+DG272)-0.18*LN(FJ272)-0.027*AQ272)</f>
        <v>1415.0151496606316</v>
      </c>
      <c r="AP272" s="179">
        <f t="shared" ref="AP272:AP332" ca="1" si="810">AO272-273.15</f>
        <v>1141.8651496606317</v>
      </c>
      <c r="AQ272" s="179">
        <f t="shared" ref="AQ272:AQ332" ca="1" si="811">IF(ABS(FE272)&gt;0,-54.3+299*(AO272)/10^4+36.4*(AO272)*FM272/10^4+367*DK272*DF272,0)</f>
        <v>5.0093378722671629</v>
      </c>
      <c r="AR272" s="179"/>
      <c r="AS272" s="179">
        <f t="shared" ref="AS272:AS332" ca="1" si="812">10^4/(6.39+0.076*Q272-5.55*DJ272*DD272-0.386*LN(DI272)-0.046*AU272+2.2*10^-4*(AU272^2))</f>
        <v>1431.75996592926</v>
      </c>
      <c r="AT272" s="179">
        <f t="shared" ref="AT272:AT332" ca="1" si="813">AS272-273.15</f>
        <v>1158.6099659292599</v>
      </c>
      <c r="AU272" s="181">
        <f t="shared" ref="AU272:AU332" ca="1" si="814">-54.3+299*(AS272)/10^4+36.4*(AS272)*FM272/10^4+367*DK272*DF272</f>
        <v>5.6574013911076344</v>
      </c>
      <c r="AV272" s="80"/>
      <c r="AW272" s="181">
        <f t="shared" ref="AW272:AW332" si="815">IF(ABS(FE272)&gt;0,10^4/(6.73-0.26*FN272-0.86*LN(FP272)+0.52*LN(DJ272)),0)</f>
        <v>1439.1987342342709</v>
      </c>
      <c r="AX272" s="181">
        <f t="shared" ref="AX272:AX332" si="816">IF(AW272&gt;0,AW272-273.15,0)</f>
        <v>1166.0487342342708</v>
      </c>
      <c r="AY272" s="181">
        <f t="shared" ref="AY272:AY332" ca="1" si="817">IF(ABS(FE272)&gt;0,10^4/(6.59-0.16*FN272-0.65*LN(FP272)+0.23*LN(DJ272)-0.02*BA272),0)</f>
        <v>1454.1487218750299</v>
      </c>
      <c r="AZ272" s="181">
        <f t="shared" ref="AZ272:AZ332" ca="1" si="818">IF(AY272&gt;0,AY272-273.15,0)</f>
        <v>1180.9987218750298</v>
      </c>
      <c r="BA272" s="181">
        <f t="shared" ref="BA272:BA332" ca="1" si="819">IF(ABS(FE272)&gt;0,-54.3+299*(AY272)/10^4+36.4*(AY272)*FM272/10^4+367*DK272*DF272,0)</f>
        <v>6.5238985641975225</v>
      </c>
      <c r="BB272" s="181"/>
      <c r="BC272" s="181">
        <f t="shared" ref="BC272:BC332" si="820">IF(ABS(FE272)&gt;0,10^4/(4.6-0.437*FO272-0.654*LN(FP272)-0.326*LN(DK272)-0.92*LN(DD272)+0.274*LN(FE272)-0.00632*BD272),0)</f>
        <v>1427.2425098599697</v>
      </c>
      <c r="BD272" s="181">
        <f t="shared" ref="BD272:BD330" si="821">IF(ABS(FE272)&gt;0,-88.3+0.00282*(AW272)*FM272+0.0219*(AW272)-25.1*LN(DJ272*DD272)+12.4*LN(DJ272)+7.03*FP272,0)</f>
        <v>5.407173703979236</v>
      </c>
      <c r="BE272" s="181">
        <f t="shared" ref="BE272:BE332" si="822">BC272-273.15</f>
        <v>1154.0925098599696</v>
      </c>
      <c r="BF272" s="181"/>
      <c r="BG272" s="181">
        <f t="shared" ref="BG272:BG332" ca="1" si="823">-48.7+271.3*AI272/10^4+31.96*(AI272/10^4)*FM272-8.2*LN(DG272)+4.6*LN(DI272)-0.96*LN(DL272)-2.2*LN(FL272)-31*FP272+56.2*(DK272+DL272)+0.76*Q272</f>
        <v>6.0538312956229152</v>
      </c>
      <c r="BH272" s="181">
        <f t="shared" ref="BH272:BH332" ca="1" si="824">-40.73+358*AI272/10^4+21.7*(AI272/10^4)*FM272-106*DJ272-166*(DK272+DL272)^2-50.2*DD272*(DG272+DI272)-3.2*LN(FL272)-2.2*LN(FJ272)+0.86*LN(ET272)+0.4*Q272</f>
        <v>7.6870214727066237</v>
      </c>
      <c r="BI272" s="181">
        <f t="shared" ref="BI272:BI332" ca="1" si="825">-273.15+10^4/(7.53+0.07*Q272-1.1*FP272-14.9*DJ272*DD272-0.08*LN(DE272)-3.62*(DK272+DL272)-0.18*LN(FJ272)-0.026*AJ272-0.14*FO272)</f>
        <v>1148.7804232408848</v>
      </c>
      <c r="BJ272" s="181">
        <f t="shared" ref="BJ272:BJ332" ca="1" si="826">-273.15+10^4/(6.39+0.076*Q272-5.55*DJ272*DD272-0.386*LN(DI272)-0.046*FR272+2.2*10^-4*AJ272^2)</f>
        <v>1166.3463410779627</v>
      </c>
      <c r="BK272" s="181">
        <f t="shared" ref="BK272:BK332" ca="1" si="827">-273.15+10^4/(6.39+0.076*Q272-5.55*(DJ272*DD272)-0.386*LN(DI272)-0.046*AJ272+0.00022*AJ272^2)</f>
        <v>1166.3463410779627</v>
      </c>
      <c r="BL272" s="181"/>
      <c r="BM272" s="181">
        <f t="shared" ref="BM272:BM332" si="828">10^4/(3.12-0.0259*BD272-0.37*LN(DI272/(DI272+DG272))+0.47*LN(DJ272*(DI272+DG272)*DD272^2)-0.78*LN((DI272+DG272)^2*DD272^2)-0.34*LN(DJ272*DF272^2*DD272))-273.15</f>
        <v>1174.7170869469355</v>
      </c>
      <c r="BN272" s="180"/>
      <c r="BO272" s="182">
        <f t="shared" ref="BO272:BO332" ca="1" si="829">EXP(-9.8+0.24*LN(DJ272*(DG272+DI272)*DD272^2)+17558/AE272+8.7*LN(AE272/1670)-4.61*10^3*(FJ272^2/AE272))</f>
        <v>0.74252005602115734</v>
      </c>
      <c r="BP272" s="182">
        <f t="shared" ref="BP272:BP332" ca="1" si="830">EXP(-0.482-0.439*LN(DD272)+101.03*(DK272+DL272)^3-51.69*AG272/AE272-3742.5*FJ272^2/AE272)</f>
        <v>0.70359183711836581</v>
      </c>
      <c r="BQ272" s="182">
        <f t="shared" ref="BQ272:BQ332" ca="1" si="831">EXP(-6.96+18438/AE272+8*LN(AE272/1670)+0.66*LN((DG272+DI272)^2*DD272^2)-5.1*10^3*(FI272^2/AE272)+1.81*LN(DD272))</f>
        <v>9.8724903682059439E-2</v>
      </c>
      <c r="BR272" s="182">
        <f t="shared" ref="BR272:BR332" ca="1" si="832">EXP(2.58+0.12*AJ272/AO272-9*10^-7*AJ272^2/AO272+0.78*LN(DJ272*DF272^2*DD272)-4.3*10^3*(FI272^2/AO272))</f>
        <v>1.83244505684786E-2</v>
      </c>
      <c r="BS272" s="182">
        <f t="shared" ref="BS272:BS332" ca="1" si="833">EXP(-1.06+0.23*AJ272/AO272-6*10^-7*AJ272^2/AO272+1.02*LN(DK272*DF272*DD272^2)-0.8*LN(DF272)-2.2*LN(DD272))</f>
        <v>1.6491166634743246E-2</v>
      </c>
      <c r="BT272" s="182">
        <f t="shared" ref="BT272:BT332" ca="1" si="834">EXP(5.1+0.52*LN(DJ272*DE272*DF272^2)+2.04*10^3*FI272^2/AO272-6.2*DD272+42.5*DK272*DF272-45.1*(DG272+DI272)*DF272)</f>
        <v>6.2537741998868288E-2</v>
      </c>
      <c r="BU272" s="182">
        <f t="shared" ref="BU272:BU332" si="835">EXP(12.8)*DJ272*DM272^2*DD272</f>
        <v>7.1782706974468161E-2</v>
      </c>
      <c r="BV272" s="181">
        <f t="shared" ref="BV272:BV332" ca="1" si="836">SUM(BP272:BU272)</f>
        <v>0.97145280697698366</v>
      </c>
      <c r="BW272" s="180"/>
      <c r="BX272" s="182">
        <f t="shared" ref="BX272:BX332" si="837">FI272</f>
        <v>0.73991932847862441</v>
      </c>
      <c r="BY272" s="182">
        <f t="shared" ref="BY272:BY332" si="838">FJ272</f>
        <v>0.1319739874965537</v>
      </c>
      <c r="BZ272" s="182">
        <f t="shared" ref="BZ272:BZ332" si="839">FF272</f>
        <v>6.3087049245255128E-2</v>
      </c>
      <c r="CA272" s="182">
        <f t="shared" ref="CA272:CA332" si="840">FE272</f>
        <v>2.7155952000586046E-2</v>
      </c>
      <c r="CB272" s="182">
        <f t="shared" ref="CB272:CB332" si="841">FG272</f>
        <v>2.4333299649811999E-2</v>
      </c>
      <c r="CC272" s="182">
        <f t="shared" ref="CC272:CC332" si="842">FH272</f>
        <v>4.0941446172873953E-4</v>
      </c>
      <c r="CD272" s="182">
        <f t="shared" ref="CD272:CD332" si="843">SUM(BX272:CC272)</f>
        <v>0.98687903133255994</v>
      </c>
      <c r="CE272" s="182">
        <f t="shared" ref="CE272:CE332" si="844">(EU272/EW272)/($G$8*DG272/DI272)</f>
        <v>0.26619736326468507</v>
      </c>
      <c r="CF272" s="180"/>
      <c r="CG272" s="181">
        <f t="shared" ref="CG272:CG332" ca="1" si="845">3205-5.62*EW272+83.2*EY272+68.2*FL272+2.52*LN(ES272)-51.1*FL272^2+34.8*FJ272^2+0.384*(AI272)-518*LN(AI272)</f>
        <v>6.0388565889734309</v>
      </c>
      <c r="CH272" s="181">
        <f t="shared" ref="CH272:CH332" ca="1" si="846">1458+0.197*(AI272)-241*LN(AI272)+0.453*Q272+55.5*ES272+8.05*EU272-277*EZ272+18*FE272+44.1*FI272+2.2*LN(FE272)-27.7*ET272^2+97.3*GL272^2+30.7*GN272^2-27.6*FI272^2</f>
        <v>5.7226804442479793</v>
      </c>
      <c r="CI272" s="181">
        <f t="shared" ref="CI272:CI332" ca="1" si="847">-57.9+0.0475*(AI272)-40.6*DG272-47.7*FF272+0.67*Q272-153*DJ272*DD272+6.89*(ET272/DF272)</f>
        <v>5.9948394508694021</v>
      </c>
      <c r="CJ272" s="181">
        <f t="shared" ref="CJ272:CJ332" ca="1" si="848">-273.15+(93100+544*AJ272)/(61.1+36.6*EQ272+10.9*EU272-0.95*(ET272+FA272-EY272-EZ272)+0.395*(LN(FW272))^2)</f>
        <v>1188.1735308576922</v>
      </c>
      <c r="CK272" s="183">
        <f t="shared" ref="CK272:CK332" ca="1" si="849">EXP(-0.107-1719/AI272)</f>
        <v>0.27550901414924456</v>
      </c>
      <c r="CL272" s="79"/>
      <c r="CM272" s="181">
        <f t="shared" ref="CM272:CM332" si="850">698.443+4.985*ER272-26.826*GM272-3.764*FC272+53.989*ES272+3.948*EQ272+14.651*FA272-700.431*EX272-666.629*EY272-682.848*GN272-691.138*GL272-688.384*EV272-6.267*GN272^2-4.144*GL272^2</f>
        <v>2.2591883376260982</v>
      </c>
      <c r="CN272" s="181">
        <f t="shared" ref="CN272:CN332" si="851">771.48+4.956*ER272-28.756*GM272-5.345*FC272+56.904*ES272+1.848*EQ272+14.827*FA272-773.74*EX272-736.57*EY272-754.81*GN272-763.2*GL272-759.66*EV272-1.185*GN272^2-1.876*GL272^2</f>
        <v>2.1993447148371512</v>
      </c>
      <c r="CO272" s="181">
        <f t="shared" ref="CO272:CO332" ca="1" si="852">-273.15+(23166+39.28*AJ272)/(13.25+15.35*EQ272+4.5*EU272-1.55*(ET272-FA272-EY272-EZ272)+(LN(IH272))^2)</f>
        <v>978.44244761599487</v>
      </c>
      <c r="CP272" s="184"/>
      <c r="CQ272" s="80">
        <f t="shared" ref="CQ272:CQ332" si="853">F272/CQ$10</f>
        <v>0.79732437943783818</v>
      </c>
      <c r="CR272" s="80">
        <f t="shared" ref="CR272:CR332" si="854">G272/CR$10</f>
        <v>2.2778237070884139E-2</v>
      </c>
      <c r="CS272" s="80">
        <f t="shared" ref="CS272:CS332" si="855">H272*2/CS$10</f>
        <v>0.35410942042938381</v>
      </c>
      <c r="CT272" s="80">
        <f t="shared" ref="CT272:CT332" si="856">I272/CT$10</f>
        <v>0.13301017934072912</v>
      </c>
      <c r="CU272" s="80">
        <f t="shared" ref="CU272:CU332" si="857">J272/CU$10</f>
        <v>2.7225529297599154E-3</v>
      </c>
      <c r="CV272" s="80">
        <f t="shared" ref="CV272:CV332" si="858">K272/CV$10</f>
        <v>0.13618833462301361</v>
      </c>
      <c r="CW272" s="80">
        <f t="shared" ref="CW272:CW332" si="859">L272/CW$10</f>
        <v>0.19395211406742111</v>
      </c>
      <c r="CX272" s="80">
        <f t="shared" ref="CX272:CX332" si="860">M272*2/CX$10</f>
        <v>0.11381885594822722</v>
      </c>
      <c r="CY272" s="80">
        <f t="shared" ref="CY272:CY332" si="861">N272*2/CY$10</f>
        <v>4.0142931885140981E-2</v>
      </c>
      <c r="CZ272" s="80">
        <f t="shared" ref="CZ272:CZ332" si="862">O272*2/CZ$10</f>
        <v>3.6842541556413172E-3</v>
      </c>
      <c r="DA272" s="80">
        <f t="shared" ref="DA272:DA332" si="863">P272*2/DA$10</f>
        <v>6.3021053684775355E-3</v>
      </c>
      <c r="DB272" s="80">
        <f t="shared" ref="DB272:DB332" si="864">SUM(CQ272:DA272)</f>
        <v>1.8040333652565168</v>
      </c>
      <c r="DC272" s="80"/>
      <c r="DD272" s="80">
        <f t="shared" ref="DD272:DD332" si="865">(CQ272/$DB272)</f>
        <v>0.44196764582813913</v>
      </c>
      <c r="DE272" s="80">
        <f t="shared" ref="DE272:DE332" si="866">(CR272/$DB272)</f>
        <v>1.2626283698275882E-2</v>
      </c>
      <c r="DF272" s="80">
        <f t="shared" ref="DF272:DF332" si="867">(CS272/$DB272)</f>
        <v>0.1962876226399686</v>
      </c>
      <c r="DG272" s="80">
        <f t="shared" ref="DG272:DG332" si="868">(CT272/$DB272)</f>
        <v>7.3729334447102265E-2</v>
      </c>
      <c r="DH272" s="80">
        <f t="shared" ref="DH272:DH332" si="869">(CU272/$DB272)</f>
        <v>1.5091477697657734E-3</v>
      </c>
      <c r="DI272" s="80">
        <f t="shared" ref="DI272:DI332" si="870">(CV272/$DB272)</f>
        <v>7.5491028739176833E-2</v>
      </c>
      <c r="DJ272" s="80">
        <f t="shared" ref="DJ272:DJ332" si="871">(CW272/$DB272)</f>
        <v>0.10751026993330742</v>
      </c>
      <c r="DK272" s="80">
        <f t="shared" ref="DK272:DK332" si="872">(CX272/$DB272)</f>
        <v>6.3091325327036415E-2</v>
      </c>
      <c r="DL272" s="80">
        <f t="shared" ref="DL272:DL332" si="873">(CY272/$DB272)</f>
        <v>2.2251767987358166E-2</v>
      </c>
      <c r="DM272" s="80">
        <f t="shared" ref="DM272:DM332" si="874">(CZ272/$DB272)</f>
        <v>2.0422317162174272E-3</v>
      </c>
      <c r="DN272" s="80">
        <f t="shared" ref="DN272:DN332" si="875">(DA272/$DB272)</f>
        <v>3.493341913652154E-3</v>
      </c>
      <c r="DO272" s="80">
        <f t="shared" ref="DO272:DO332" si="876">SUM(DD272:DN272)</f>
        <v>1.0000000000000002</v>
      </c>
      <c r="DP272" s="80">
        <f t="shared" ref="DP272:DP332" si="877">100*DI272/(DI272+DG272)</f>
        <v>50.590299559141052</v>
      </c>
      <c r="DQ272" s="80">
        <f t="shared" ref="DQ272:DQ332" si="878">T272/CQ$10</f>
        <v>0.85263538062355715</v>
      </c>
      <c r="DR272" s="80">
        <f t="shared" ref="DR272:DR332" si="879">U272/CR$10</f>
        <v>1.55235181299669E-2</v>
      </c>
      <c r="DS272" s="80">
        <f t="shared" ref="DS272:DS332" si="880">V272/CS$10</f>
        <v>4.5605672757230709E-2</v>
      </c>
      <c r="DT272" s="80">
        <f t="shared" ref="DT272:DT332" si="881">W272/CT$10</f>
        <v>9.3532870122928907E-2</v>
      </c>
      <c r="DU272" s="80">
        <f t="shared" ref="DU272:DU332" si="882">X272/CU$10</f>
        <v>1.9834361233480174E-3</v>
      </c>
      <c r="DV272" s="80">
        <f t="shared" ref="DV272:DV332" si="883">Y272/CV$10</f>
        <v>0.35976220958505772</v>
      </c>
      <c r="DW272" s="80">
        <f t="shared" ref="DW272:DW332" si="884">Z272/CW$10</f>
        <v>0.37376911197737417</v>
      </c>
      <c r="DX272" s="80">
        <f t="shared" ref="DX272:DX332" si="885">AA272/CX$10</f>
        <v>6.1311188162423017E-3</v>
      </c>
      <c r="DY272" s="80">
        <f t="shared" ref="DY272:DY332" si="886">AB272/CY$10</f>
        <v>4.2464648180389825E-4</v>
      </c>
      <c r="DZ272" s="80">
        <f t="shared" ref="DZ272:DZ332" si="887">AC272/CZ$10</f>
        <v>1.8487061030985895E-4</v>
      </c>
      <c r="EA272" s="80">
        <f t="shared" ref="EA272:EA332" si="888">SUM(DQ272:DZ272)</f>
        <v>1.7495528352278193</v>
      </c>
      <c r="EB272" s="80"/>
      <c r="EC272" s="80">
        <f t="shared" ref="EC272:EC332" si="889">DQ272*2</f>
        <v>1.7052707612471143</v>
      </c>
      <c r="ED272" s="80">
        <f t="shared" ref="ED272:ED332" si="890">DR272*2</f>
        <v>3.10470362599338E-2</v>
      </c>
      <c r="EE272" s="80">
        <f t="shared" ref="EE272:EE332" si="891">DS272*3</f>
        <v>0.13681701827169213</v>
      </c>
      <c r="EF272" s="80">
        <f t="shared" ref="EF272:EF332" si="892">DT272</f>
        <v>9.3532870122928907E-2</v>
      </c>
      <c r="EG272" s="80">
        <f t="shared" ref="EG272:EG332" si="893">DU272</f>
        <v>1.9834361233480174E-3</v>
      </c>
      <c r="EH272" s="80">
        <f t="shared" ref="EH272:EH332" si="894">DV272</f>
        <v>0.35976220958505772</v>
      </c>
      <c r="EI272" s="80">
        <f t="shared" ref="EI272:EI332" si="895">DW272</f>
        <v>0.37376911197737417</v>
      </c>
      <c r="EJ272" s="80">
        <f t="shared" ref="EJ272:EJ332" si="896">DX272</f>
        <v>6.1311188162423017E-3</v>
      </c>
      <c r="EK272" s="80">
        <f t="shared" ref="EK272:EK332" si="897">DY272</f>
        <v>4.2464648180389825E-4</v>
      </c>
      <c r="EL272" s="80">
        <f t="shared" ref="EL272:EL332" si="898">DZ272*3</f>
        <v>5.5461183092957687E-4</v>
      </c>
      <c r="EM272" s="80">
        <f t="shared" ref="EM272:EM332" si="899">SUM(EC272:EL272)</f>
        <v>2.7092928207164251</v>
      </c>
      <c r="EN272" s="80">
        <f t="shared" ref="EN272:EN332" si="900">6/EM272</f>
        <v>2.2146000440120033</v>
      </c>
      <c r="EO272" s="80"/>
      <c r="EP272" s="80">
        <f t="shared" ref="EP272:EP332" si="901">DQ272*$EN272</f>
        <v>1.8882463514551209</v>
      </c>
      <c r="EQ272" s="80">
        <f t="shared" ref="EQ272:EQ332" si="902">DR272*$EN272</f>
        <v>3.4378383933845826E-2</v>
      </c>
      <c r="ER272" s="80">
        <f t="shared" ref="ER272:ER332" si="903">2-EP272</f>
        <v>0.11175364854487913</v>
      </c>
      <c r="ES272" s="80">
        <f t="shared" ref="ES272:ES332" si="904">IF(ET272-ER272&lt;0,0,ET272-ER272)</f>
        <v>9.024300124584117E-2</v>
      </c>
      <c r="ET272" s="80">
        <f t="shared" ref="ET272:ET332" si="905">DS272*$EN272*2</f>
        <v>0.2019966497907203</v>
      </c>
      <c r="EU272" s="80">
        <f t="shared" ref="EU272:EU332" si="906">DT272*$EN272</f>
        <v>0.20713789829080734</v>
      </c>
      <c r="EV272" s="80">
        <f t="shared" ref="EV272:EV332" si="907">DU272*$EN272</f>
        <v>4.3925177260615168E-3</v>
      </c>
      <c r="EW272" s="80">
        <f t="shared" ref="EW272:EW332" si="908">DV272*$EN272</f>
        <v>0.79672940518092439</v>
      </c>
      <c r="EX272" s="80">
        <f t="shared" ref="EX272:EX332" si="909">DW272*$EN272</f>
        <v>0.82774909183542023</v>
      </c>
      <c r="EY272" s="80">
        <f t="shared" ref="EY272:EY332" si="910">DX272*$EN272*2</f>
        <v>2.7155952000586046E-2</v>
      </c>
      <c r="EZ272" s="80">
        <f t="shared" ref="EZ272:EZ332" si="911">DY272*$EN272*2</f>
        <v>1.8808442345849107E-3</v>
      </c>
      <c r="FA272" s="80">
        <f t="shared" ref="FA272:FA332" si="912">DZ272*$EN272*2</f>
        <v>8.1882892345747907E-4</v>
      </c>
      <c r="FB272" s="80">
        <f t="shared" ref="FB272:FB332" si="913">EP272+EQ272+ET272+EU272+EV272+EW272+EX272+EY272+EZ272+FA272</f>
        <v>3.9904859233715291</v>
      </c>
      <c r="FC272" s="80">
        <f t="shared" ref="FC272:FC332" si="914">IF(EY272+ER272-ES272-2*EQ272-FA272&gt;0,EY272+ER272-ES272-2*EQ272-FA272,0)</f>
        <v>0</v>
      </c>
      <c r="FD272" s="80">
        <f t="shared" ref="FD272:FD332" si="915">12-48/FB272</f>
        <v>-2.8610279984446763E-2</v>
      </c>
      <c r="FE272" s="80">
        <f t="shared" ref="FE272:FE332" si="916">IF(EY272&lt;ES272,EY272,ES272)</f>
        <v>2.7155952000586046E-2</v>
      </c>
      <c r="FF272" s="80">
        <f t="shared" ref="FF272:FF332" si="917">IF(ES272&gt;EY272,ES272-EY272,0)</f>
        <v>6.3087049245255128E-2</v>
      </c>
      <c r="FG272" s="80">
        <f t="shared" ref="FG272:FG332" si="918">IF(ER272&gt;FF272,(ER272-FF272)/2,0)</f>
        <v>2.4333299649811999E-2</v>
      </c>
      <c r="FH272" s="80">
        <f t="shared" ref="FH272:FH332" si="919">FA272/2</f>
        <v>4.0941446172873953E-4</v>
      </c>
      <c r="FI272" s="184">
        <f t="shared" ref="FI272:FI332" si="920">IF(EX272-FG272-FF272-FH272&gt;0,EX272-FG272-FF272-FH272,0)</f>
        <v>0.73991932847862441</v>
      </c>
      <c r="FJ272" s="80">
        <f t="shared" ref="FJ272:FJ332" si="921">((EU272+EW272)-FI272)/2</f>
        <v>0.1319739874965537</v>
      </c>
      <c r="FK272" s="80">
        <f t="shared" ref="FK272:FK332" si="922">SUM(FE272:FJ272)</f>
        <v>0.98687903133255994</v>
      </c>
      <c r="FL272" s="80">
        <f t="shared" ref="FL272:FL332" si="923">EX272-FF272-FG272-FH272</f>
        <v>0.73991932847862441</v>
      </c>
      <c r="FM272" s="80">
        <f t="shared" ref="FM272:FM332" si="924">LN(FE272/(DD272^2*DK272*DF272))</f>
        <v>2.4182243949135853</v>
      </c>
      <c r="FN272" s="80">
        <f t="shared" ref="FN272:FN332" si="925">LN(FE272*DJ272*(DG272+DI272)/(FI272*DK272*DF272))</f>
        <v>-3.046098708683239</v>
      </c>
      <c r="FO272" s="80">
        <f t="shared" ref="FO272:FO332" si="926">LN((FE272*DJ272*(DG272+DI272))/(DK272*DF272*FL272))</f>
        <v>-3.046098708683239</v>
      </c>
      <c r="FP272" s="80">
        <f t="shared" ref="FP272:FP332" si="927">DI272/(DI272+DG272)</f>
        <v>0.5059029955914105</v>
      </c>
      <c r="FQ272" s="185">
        <f t="shared" ref="FQ272:FQ332" ca="1" si="928">AI272</f>
        <v>1454.1487218750299</v>
      </c>
      <c r="FR272" s="185">
        <f t="shared" ref="FR272:FR332" ca="1" si="929">AJ272</f>
        <v>6.5238985641975225</v>
      </c>
      <c r="FS272" s="80">
        <f t="shared" ref="FS272:FS332" ca="1" si="930">(FQ272)/10^4</f>
        <v>0.14541487218750299</v>
      </c>
      <c r="FT272" s="184">
        <f t="shared" ref="FT272:FT332" ca="1" si="931">LN(ABS(BG272-FR272))</f>
        <v>-0.75487946989256105</v>
      </c>
      <c r="FU272" s="184">
        <f t="shared" ref="FU272:FU332" ca="1" si="932">LN(ABS(BJ272-FQ272))</f>
        <v>5.6622740668202578</v>
      </c>
      <c r="FV272" s="80">
        <f t="shared" ref="FV272:FV332" si="933">1458+0.45*Q272+0.197*(D272+273.15)-241*LN(D272+273.15)+55.5*ES272+8.05*EU272-276.6*EZ272+18.01*FE272+44.09*FL272+2.17*LN(FE272)+97.3*GL272^2+30.38*GN272^2-27.59*FL272^2-17.7*ET272^2</f>
        <v>176.56317265304514</v>
      </c>
      <c r="FW272" s="80">
        <f t="shared" ref="FW272:FW332" si="934">(1-EX272-EY272-EZ272)*(1-0.5*(ET272+FA272+EY272+EZ272))</f>
        <v>0.12661185310156678</v>
      </c>
      <c r="FX272" s="184">
        <f t="shared" ref="FX272:FX332" si="935">100*DV272/(DV272+DT272)</f>
        <v>79.366008079509058</v>
      </c>
      <c r="FY272" s="184">
        <f t="shared" ref="FY272:FY332" si="936">2446.5+0.309*(D272+273.15)-400*LN(D272+273.15)-5.98*EW272-20.5*EY272+112*FE272+61.5*FF272+71.1*FL272+1.66*LN(FL272)-43.5*FL272^2+43*FJ272^2-26.2*ET272^2</f>
        <v>316.46784292767421</v>
      </c>
      <c r="FZ272" s="184">
        <f t="shared" ref="FZ272:FZ332" si="937">EXP(-0.107-1719/(D272+273.15))</f>
        <v>1.6611494615586205E-3</v>
      </c>
      <c r="GA272" s="184">
        <f t="shared" ref="GA272:GA332" si="938">(EU272/EW272)/(DG272/DI272)</f>
        <v>0.26619736326468507</v>
      </c>
      <c r="GB272" s="80">
        <f t="shared" ref="GB272:GB332" si="939">EX272+EY272+EV272</f>
        <v>0.85929756156206782</v>
      </c>
      <c r="GC272" s="80">
        <f t="shared" ref="GC272:GC332" si="940">ES272+EQ272+FA272+FC272</f>
        <v>0.12544021410314446</v>
      </c>
      <c r="GD272" s="80">
        <f t="shared" ref="GD272:GD332" si="941">EXP(0.238*GC272+0.289*GB272-2.3315)</f>
        <v>0.12830972212231018</v>
      </c>
      <c r="GE272" s="80">
        <f t="shared" ref="GE272:GE332" si="942">1-EQ272-ES272</f>
        <v>0.87537861482031298</v>
      </c>
      <c r="GF272" s="80">
        <f t="shared" ref="GF272:GF332" si="943">(EU272-FC272)+EW272-GE272</f>
        <v>0.12848868865141883</v>
      </c>
      <c r="GG272" s="80">
        <f t="shared" ref="GG272:GG332" si="944">EU272-FC272</f>
        <v>0.20713789829080734</v>
      </c>
      <c r="GH272" s="80">
        <f t="shared" ref="GH272:GH332" si="945">1-GD272</f>
        <v>0.87169027787768982</v>
      </c>
      <c r="GI272" s="80">
        <f t="shared" ref="GI272:GI332" si="946">(GD272*EW272)-(GD272*(1-GB272))+GG272+(1-GB272)</f>
        <v>0.43201497453627485</v>
      </c>
      <c r="GJ272" s="80">
        <f t="shared" ref="GJ272:GJ332" si="947">-GG272*(1-GB272)</f>
        <v>-2.9144807382424975E-2</v>
      </c>
      <c r="GK272" s="80">
        <f t="shared" ref="GK272:GK332" si="948">(-GI272+SQRT(GI272^2-4*GH272*GJ272))/2*GH272</f>
        <v>4.5712130433541331E-2</v>
      </c>
      <c r="GL272" s="80">
        <f t="shared" ref="GL272:GL332" si="949">GK272</f>
        <v>4.5712130433541331E-2</v>
      </c>
      <c r="GM272" s="80">
        <f t="shared" ref="GM272:GM332" si="950">GG272-GL272</f>
        <v>0.16142576785726601</v>
      </c>
      <c r="GN272" s="80">
        <f t="shared" ref="GN272:GN332" si="951">1-GB272-GL272</f>
        <v>9.4990308004390844E-2</v>
      </c>
      <c r="GO272" s="80">
        <f t="shared" ref="GO272:GO332" si="952">EW272-GN272</f>
        <v>0.7017390971765336</v>
      </c>
      <c r="GP272" s="80">
        <f t="shared" ref="GP272:GP332" si="953">IF(1-GB272&gt;0,EX272,1-EY272-EZ272-EV272)</f>
        <v>0.82774909183542023</v>
      </c>
      <c r="GQ272" s="80">
        <f t="shared" ref="GQ272:GQ332" si="954">IF(1-GB272&gt;0,EY272,IF(EX272&gt;0,EY272,1-EV272))</f>
        <v>2.7155952000586046E-2</v>
      </c>
      <c r="GR272" s="80">
        <f t="shared" ref="GR272:GR332" si="955">11.864*GM272+9.107*FC272-18.375*ES272+11.794*EQ272-1.4925*FA272+439.97*EX272+419.68*EY272+431.72*GN272+432.56*GL272+428.03*EV272-28.652*GN272^2-12.741*GL272^2</f>
        <v>438.62018374480647</v>
      </c>
      <c r="GS272" s="80">
        <f t="shared" ref="GS272:GS332" si="956">-0.3085*ER272+0.813*GM272-0.4173*FC272-2.209*ES272-1.0864*EQ272-0.8001*FA272+11.931*EX272+11.288*EY272+11.432*GN272+11.885*GL272+12.038*EV272+2.4355*GN272^2-1.661*GL272^2</f>
        <v>11.742423417263826</v>
      </c>
      <c r="GT272" s="80">
        <f t="shared" ref="GT272:GT332" si="957">3*(FC272+ES272+FA272)+2*(GM272+GO272)+4*EQ272</f>
        <v>2.1370287563108787</v>
      </c>
      <c r="GU272" s="80">
        <f t="shared" ref="GU272:GU332" si="958">32.9*(0.75*GT272/6)*(10^-6)</f>
        <v>8.7885307603284874E-6</v>
      </c>
      <c r="GV272" s="80">
        <f t="shared" ref="GV272:GV332" si="959">7500*GT272/((1.4133+0.05601*GS272)^3)</f>
        <v>1804.4117701505511</v>
      </c>
      <c r="GW272" s="80">
        <f t="shared" ref="GW272:GW332" si="960">GS272*((2+3*GU272*(D272-25))/(2-3*GU272*(D272-25))-1)</f>
        <v>-7.7373487079898376E-3</v>
      </c>
      <c r="GX272" s="184">
        <f t="shared" ref="GX272:GX332" ca="1" si="961">-57.9+0.0475*(FQ272+273.15)-40.6*DG272-47.7*FF272+0.67*Q272-153*DD272*DJ272+6.89*((ER272+ES272)/DF272)</f>
        <v>18.969464450869403</v>
      </c>
      <c r="GY272" s="81" t="e">
        <f>#REF!</f>
        <v>#REF!</v>
      </c>
      <c r="GZ272" s="81" t="e">
        <f>#REF!</f>
        <v>#REF!</v>
      </c>
      <c r="HA272" s="81">
        <f t="shared" ref="HA272:HA332" si="962">M272+N272</f>
        <v>5.4178355513911596</v>
      </c>
      <c r="HB272" s="81">
        <f t="shared" ref="HB272:HB332" si="963">6*10^-5*(F272^3)-0.0166*(F272^2)+1.5751*F272-39.978</f>
        <v>3.9788742711805796</v>
      </c>
      <c r="HC272" s="81" t="e">
        <f t="shared" ref="HC272:HC332" si="964">IF(HA272&gt;HB272,GZ272,GY272)</f>
        <v>#REF!</v>
      </c>
      <c r="HD272" s="80">
        <f t="shared" ref="HD272:HD332" si="965">GR272</f>
        <v>438.62018374480647</v>
      </c>
      <c r="HE272" s="80">
        <f t="shared" ref="HE272:HE332" si="966">GS272</f>
        <v>11.742423417263826</v>
      </c>
      <c r="HF272" s="81">
        <f t="shared" ref="HF272:HF332" si="967">771.475-(1.323*HD272)-(16.064*HE272)</f>
        <v>2.5502071306950143</v>
      </c>
      <c r="HG272" s="81"/>
      <c r="HH272" s="82">
        <f t="shared" ref="HH272:HH332" si="968">GL272+GM272+EV272</f>
        <v>0.21153041601686887</v>
      </c>
      <c r="HI272" s="82">
        <f t="shared" ref="HI272:HI332" si="969">GN272+GO272</f>
        <v>0.79672940518092439</v>
      </c>
      <c r="HJ272" s="82">
        <f t="shared" ref="HJ272:HJ332" si="970">IF(EY272&gt;FC272,FC272,EY272)</f>
        <v>0</v>
      </c>
      <c r="HK272" s="82">
        <f t="shared" ref="HK272:HK332" si="971">EY272-HJ272</f>
        <v>2.7155952000586046E-2</v>
      </c>
      <c r="HL272" s="82">
        <f t="shared" ref="HL272:HL332" si="972">FC272-HJ272</f>
        <v>0</v>
      </c>
      <c r="HM272" s="82">
        <f t="shared" ref="HM272:HM332" si="973">IF(HK272&gt;ES272,ES272,HK272)</f>
        <v>2.7155952000586046E-2</v>
      </c>
      <c r="HN272" s="82">
        <f t="shared" ref="HN272:HN332" si="974">HK272-HM272</f>
        <v>0</v>
      </c>
      <c r="HO272" s="82">
        <f t="shared" ref="HO272:HO332" si="975">ES272-HM272</f>
        <v>6.3087049245255128E-2</v>
      </c>
      <c r="HP272" s="82">
        <f t="shared" ref="HP272:HP332" si="976">HO272+FA272+2*EQ272</f>
        <v>0.13266264603640426</v>
      </c>
      <c r="HQ272" s="82">
        <f t="shared" ref="HQ272:HQ332" si="977">HH272/(HH272+HI272)</f>
        <v>0.20979752596466136</v>
      </c>
      <c r="HR272" s="82">
        <f t="shared" ref="HR272:HR332" si="978">(EX272-HP272-HL272)*(1-HQ272)</f>
        <v>0.54925902913881275</v>
      </c>
      <c r="HS272" s="82">
        <f t="shared" ref="HS272:HS332" si="979">(EX272-HP272-HL272)*HQ272</f>
        <v>0.14582741666020324</v>
      </c>
      <c r="HT272" s="82">
        <f t="shared" ref="HT272:HT332" si="980">(1-HJ272-HM272-HL272-HP272-HR272-HS272)*(1-HQ272)</f>
        <v>0.11465439333083677</v>
      </c>
      <c r="HU272" s="82">
        <f t="shared" ref="HU272:HU332" si="981">(1-HJ272-HM272-HL272-HP272-HR272-HS272)*HQ272</f>
        <v>3.0440562833156853E-2</v>
      </c>
      <c r="HV272" s="82">
        <f t="shared" ref="HV272:HV332" si="982">HM272+HJ272</f>
        <v>2.7155952000586046E-2</v>
      </c>
      <c r="HW272" s="82"/>
      <c r="HX272" s="186">
        <f t="shared" ref="HX272:HX332" si="983">(-0.000000872*HR272)-(0.000000749*HT272)-(0.000000993*HS272)-(0.00000087*(HP272+HL272))-(0.00000086*HV272)-(0.00000087*HU272)</f>
        <v>-8.7489054919444531E-7</v>
      </c>
      <c r="HY272" s="186">
        <f t="shared" ref="HY272:HY332" si="984">(0.000000000001707*HR272)+(0.000000000000447*HT272)+(0.0000000000014835*HS272)+(0.000000000002171*(HP272+HL272))+(0.000000000002149*HV272)+(0.0000000000002235*HU272)</f>
        <v>1.5583428603617525E-12</v>
      </c>
      <c r="HZ272" s="186">
        <f t="shared" ref="HZ272:HZ332" si="985">(0.000027795*HR272)+(0.000024656*HT272)+(0.000031371*HS272)+(0.00002225*(HP272+HL272))+(0.000023118*HV272)+(0.000028232*HU272)</f>
        <v>2.7107258467490876E-5</v>
      </c>
      <c r="IA272" s="186">
        <f t="shared" ref="IA272:IA332" si="986">(0.0000000083082*HR272)+(0.000000007467*HT272)+(0.0000000083672*HS272)+(0.0000000052863*(HP272+HL272))+(0.0000000025785*HV272)+(0.000000007526*HU272)</f>
        <v>7.6400572254297879E-9</v>
      </c>
      <c r="IB272" s="82">
        <f t="shared" ref="IB272:IB332" si="987">GT272</f>
        <v>2.1370287563108787</v>
      </c>
      <c r="IC272" s="82" t="e">
        <f t="shared" ref="IC272:IC332" ca="1" si="988">HD272+HD272*(HX272*(ID272-0.001)+HY272*(ID272-0.001)^2+HZ272*(D272-25)+IA272*(D272-25)^2)</f>
        <v>#REF!</v>
      </c>
      <c r="ID272" s="82" t="e">
        <f ca="1">ID$8+ID$9*IE272+ID$10*#REF!+ID$11*EW272/(EW272+EU272)</f>
        <v>#REF!</v>
      </c>
      <c r="IE272" s="82" t="e">
        <f t="shared" ref="IE272:IE332" ca="1" si="989">HD272+HD272*(HX272*(IF272-0.001)+HY272*(IF272-0.001)^2+HZ272*(D272-25)+IA272*(D272-25)^2)</f>
        <v>#REF!</v>
      </c>
      <c r="IF272" s="82" t="e">
        <f ca="1">IF$8+IF$9*IE272+IF$10*#REF!+IF$11*(EW272/(EW272+EU272))</f>
        <v>#REF!</v>
      </c>
      <c r="IG272" s="82" t="e">
        <f t="shared" ref="IG272:IG332" ca="1" si="990">IF(HA272&gt;HB272,IF272,ID272)</f>
        <v>#REF!</v>
      </c>
      <c r="IH272" s="184">
        <f t="shared" ref="IH272:IH332" si="991">(1-EX272-EY272-EZ272)*(1-0.5*(ET272+FA272+EY272+EZ272))</f>
        <v>0.12661185310156678</v>
      </c>
      <c r="II272" s="187">
        <f t="shared" ref="II272:II332" si="992">D272-25</f>
        <v>-25</v>
      </c>
      <c r="IJ272" s="187"/>
      <c r="IK272" s="82">
        <f t="shared" ref="IK272:IK332" si="993">1.4133+(0.05601*HE272)</f>
        <v>2.070993135600947</v>
      </c>
      <c r="IL272" s="187">
        <f t="shared" ref="IL272:IL332" si="994">(7500*IB272)/IK272^3</f>
        <v>1804.4117701505511</v>
      </c>
      <c r="IM272" s="186">
        <f t="shared" ref="IM272:IM332" si="995">0.0000329*(0.75-IB272/6)</f>
        <v>1.2956958986228682E-5</v>
      </c>
    </row>
    <row r="273" spans="1:247" ht="14" x14ac:dyDescent="0.2">
      <c r="A273" s="191">
        <v>2006</v>
      </c>
      <c r="F273" s="200">
        <v>47.906677211456902</v>
      </c>
      <c r="G273" s="200">
        <v>1.81949824333774</v>
      </c>
      <c r="H273" s="200">
        <v>18.0526753082002</v>
      </c>
      <c r="I273" s="200">
        <v>9.5563025489857605</v>
      </c>
      <c r="J273" s="200">
        <v>0.193131098454844</v>
      </c>
      <c r="K273" s="200">
        <v>5.4889891139797902</v>
      </c>
      <c r="L273" s="200">
        <v>10.8763302814044</v>
      </c>
      <c r="M273" s="200">
        <v>3.5271837454647899</v>
      </c>
      <c r="N273" s="200">
        <v>1.8906518059263699</v>
      </c>
      <c r="O273" s="201">
        <v>0.28000000000000003</v>
      </c>
      <c r="P273" s="202">
        <v>0.44725096484279803</v>
      </c>
      <c r="Q273" s="194">
        <v>1.5</v>
      </c>
      <c r="R273" s="176">
        <f t="shared" ca="1" si="801"/>
        <v>10.999333868321724</v>
      </c>
      <c r="T273" s="4">
        <v>50.67</v>
      </c>
      <c r="U273" s="4">
        <v>1.47</v>
      </c>
      <c r="V273" s="4">
        <v>5.25</v>
      </c>
      <c r="W273" s="4">
        <v>7.02</v>
      </c>
      <c r="X273" s="4">
        <v>0.17280000000000001</v>
      </c>
      <c r="Y273" s="4">
        <v>13.56</v>
      </c>
      <c r="Z273" s="4">
        <v>21.17</v>
      </c>
      <c r="AA273" s="4">
        <v>0.39</v>
      </c>
      <c r="AB273" s="4">
        <v>0.14000000000000001</v>
      </c>
      <c r="AC273" s="4">
        <v>0.03</v>
      </c>
      <c r="AE273" s="177">
        <f t="shared" ca="1" si="802"/>
        <v>1420.6205369629283</v>
      </c>
      <c r="AF273" s="178">
        <f t="shared" ca="1" si="803"/>
        <v>1147.4705369629282</v>
      </c>
      <c r="AG273" s="178">
        <f t="shared" ca="1" si="804"/>
        <v>6.8905781709624279</v>
      </c>
      <c r="AH273" s="175"/>
      <c r="AI273" s="179">
        <f t="shared" ca="1" si="805"/>
        <v>1456.2294980573492</v>
      </c>
      <c r="AJ273" s="179">
        <f t="shared" ca="1" si="806"/>
        <v>6.7595919566649778</v>
      </c>
      <c r="AK273" s="179"/>
      <c r="AL273" s="179">
        <f t="shared" si="807"/>
        <v>1428.6712734888349</v>
      </c>
      <c r="AM273" s="179">
        <f t="shared" si="808"/>
        <v>5.5755962349969614</v>
      </c>
      <c r="AN273" s="180"/>
      <c r="AO273" s="179">
        <f t="shared" ca="1" si="809"/>
        <v>1410.2620904908426</v>
      </c>
      <c r="AP273" s="179">
        <f t="shared" ca="1" si="810"/>
        <v>1137.1120904908425</v>
      </c>
      <c r="AQ273" s="179">
        <f t="shared" ca="1" si="811"/>
        <v>4.975648000937233</v>
      </c>
      <c r="AR273" s="179"/>
      <c r="AS273" s="179">
        <f t="shared" ca="1" si="812"/>
        <v>1433.8419094535029</v>
      </c>
      <c r="AT273" s="179">
        <f t="shared" ca="1" si="813"/>
        <v>1160.6919094535028</v>
      </c>
      <c r="AU273" s="181">
        <f t="shared" ca="1" si="814"/>
        <v>5.8907545458241044</v>
      </c>
      <c r="AV273" s="80"/>
      <c r="AW273" s="181">
        <f t="shared" si="815"/>
        <v>1440.9215374709454</v>
      </c>
      <c r="AX273" s="181">
        <f t="shared" si="816"/>
        <v>1167.7715374709455</v>
      </c>
      <c r="AY273" s="181">
        <f t="shared" ca="1" si="817"/>
        <v>1456.2294980573492</v>
      </c>
      <c r="AZ273" s="181">
        <f t="shared" ca="1" si="818"/>
        <v>1183.0794980573492</v>
      </c>
      <c r="BA273" s="181">
        <f t="shared" ca="1" si="819"/>
        <v>6.7595919566649778</v>
      </c>
      <c r="BB273" s="181"/>
      <c r="BC273" s="181">
        <f t="shared" si="820"/>
        <v>1428.6712734888349</v>
      </c>
      <c r="BD273" s="181">
        <f t="shared" si="821"/>
        <v>5.5755962349969614</v>
      </c>
      <c r="BE273" s="181">
        <f t="shared" si="822"/>
        <v>1155.521273488835</v>
      </c>
      <c r="BF273" s="181"/>
      <c r="BG273" s="181">
        <f t="shared" ca="1" si="823"/>
        <v>6.2684964615198542</v>
      </c>
      <c r="BH273" s="181">
        <f t="shared" ca="1" si="824"/>
        <v>8.3153842915631682</v>
      </c>
      <c r="BI273" s="181">
        <f t="shared" ca="1" si="825"/>
        <v>1145.3956272638384</v>
      </c>
      <c r="BJ273" s="181">
        <f t="shared" ca="1" si="826"/>
        <v>1168.4532975454949</v>
      </c>
      <c r="BK273" s="181">
        <f t="shared" ca="1" si="827"/>
        <v>1168.4532975454949</v>
      </c>
      <c r="BL273" s="181"/>
      <c r="BM273" s="181">
        <f t="shared" si="828"/>
        <v>1175.6321093425768</v>
      </c>
      <c r="BN273" s="180"/>
      <c r="BO273" s="182">
        <f t="shared" ca="1" si="829"/>
        <v>0.76102858536215612</v>
      </c>
      <c r="BP273" s="182">
        <f t="shared" ca="1" si="830"/>
        <v>0.70799817622582351</v>
      </c>
      <c r="BQ273" s="182">
        <f t="shared" ca="1" si="831"/>
        <v>0.10058804991278726</v>
      </c>
      <c r="BR273" s="182">
        <f t="shared" ca="1" si="832"/>
        <v>1.8385725676826444E-2</v>
      </c>
      <c r="BS273" s="182">
        <f t="shared" ca="1" si="833"/>
        <v>1.6491859473594078E-2</v>
      </c>
      <c r="BT273" s="182">
        <f t="shared" ca="1" si="834"/>
        <v>6.2439424789802446E-2</v>
      </c>
      <c r="BU273" s="182">
        <f t="shared" si="835"/>
        <v>7.1782706974468161E-2</v>
      </c>
      <c r="BV273" s="181">
        <f t="shared" ca="1" si="836"/>
        <v>0.97768594305330192</v>
      </c>
      <c r="BW273" s="180"/>
      <c r="BX273" s="182">
        <f t="shared" si="837"/>
        <v>0.737938982977834</v>
      </c>
      <c r="BY273" s="182">
        <f t="shared" si="838"/>
        <v>0.11335020938203599</v>
      </c>
      <c r="BZ273" s="182">
        <f t="shared" si="839"/>
        <v>7.4624106712903648E-2</v>
      </c>
      <c r="CA273" s="182">
        <f t="shared" si="840"/>
        <v>2.7962615592007273E-2</v>
      </c>
      <c r="CB273" s="182">
        <f t="shared" si="841"/>
        <v>2.5801499452617005E-2</v>
      </c>
      <c r="CC273" s="182">
        <f t="shared" si="842"/>
        <v>4.3854065769692303E-4</v>
      </c>
      <c r="CD273" s="182">
        <f t="shared" si="843"/>
        <v>0.98011595477509483</v>
      </c>
      <c r="CE273" s="182">
        <f t="shared" si="844"/>
        <v>0.29735818767023425</v>
      </c>
      <c r="CF273" s="180"/>
      <c r="CG273" s="181">
        <f t="shared" ca="1" si="845"/>
        <v>6.6193132585476633</v>
      </c>
      <c r="CH273" s="181">
        <f t="shared" ca="1" si="846"/>
        <v>4.9215325009974098</v>
      </c>
      <c r="CI273" s="181">
        <f t="shared" ca="1" si="847"/>
        <v>6.4846832246526338</v>
      </c>
      <c r="CJ273" s="181">
        <f t="shared" ca="1" si="848"/>
        <v>1177.7032084491561</v>
      </c>
      <c r="CK273" s="183">
        <f t="shared" ca="1" si="849"/>
        <v>0.27597477743153781</v>
      </c>
      <c r="CL273" s="79"/>
      <c r="CM273" s="181">
        <f t="shared" si="850"/>
        <v>2.5554740771464655</v>
      </c>
      <c r="CN273" s="181">
        <f t="shared" si="851"/>
        <v>2.4723516384268001</v>
      </c>
      <c r="CO273" s="181">
        <f t="shared" ca="1" si="852"/>
        <v>932.73100894502215</v>
      </c>
      <c r="CP273" s="184"/>
      <c r="CQ273" s="80">
        <f t="shared" si="853"/>
        <v>0.79732437943783818</v>
      </c>
      <c r="CR273" s="80">
        <f t="shared" si="854"/>
        <v>2.2778237070884139E-2</v>
      </c>
      <c r="CS273" s="80">
        <f t="shared" si="855"/>
        <v>0.35410942042938381</v>
      </c>
      <c r="CT273" s="80">
        <f t="shared" si="856"/>
        <v>0.13301017934072912</v>
      </c>
      <c r="CU273" s="80">
        <f t="shared" si="857"/>
        <v>2.7225529297599154E-3</v>
      </c>
      <c r="CV273" s="80">
        <f t="shared" si="858"/>
        <v>0.13618833462301361</v>
      </c>
      <c r="CW273" s="80">
        <f t="shared" si="859"/>
        <v>0.19395211406742111</v>
      </c>
      <c r="CX273" s="80">
        <f t="shared" si="860"/>
        <v>0.11381885594822722</v>
      </c>
      <c r="CY273" s="80">
        <f t="shared" si="861"/>
        <v>4.0142931885140981E-2</v>
      </c>
      <c r="CZ273" s="80">
        <f t="shared" si="862"/>
        <v>3.6842541556413172E-3</v>
      </c>
      <c r="DA273" s="80">
        <f t="shared" si="863"/>
        <v>6.3021053684775355E-3</v>
      </c>
      <c r="DB273" s="80">
        <f t="shared" si="864"/>
        <v>1.8040333652565168</v>
      </c>
      <c r="DC273" s="80"/>
      <c r="DD273" s="80">
        <f t="shared" si="865"/>
        <v>0.44196764582813913</v>
      </c>
      <c r="DE273" s="80">
        <f t="shared" si="866"/>
        <v>1.2626283698275882E-2</v>
      </c>
      <c r="DF273" s="80">
        <f t="shared" si="867"/>
        <v>0.1962876226399686</v>
      </c>
      <c r="DG273" s="80">
        <f t="shared" si="868"/>
        <v>7.3729334447102265E-2</v>
      </c>
      <c r="DH273" s="80">
        <f t="shared" si="869"/>
        <v>1.5091477697657734E-3</v>
      </c>
      <c r="DI273" s="80">
        <f t="shared" si="870"/>
        <v>7.5491028739176833E-2</v>
      </c>
      <c r="DJ273" s="80">
        <f t="shared" si="871"/>
        <v>0.10751026993330742</v>
      </c>
      <c r="DK273" s="80">
        <f t="shared" si="872"/>
        <v>6.3091325327036415E-2</v>
      </c>
      <c r="DL273" s="80">
        <f t="shared" si="873"/>
        <v>2.2251767987358166E-2</v>
      </c>
      <c r="DM273" s="80">
        <f t="shared" si="874"/>
        <v>2.0422317162174272E-3</v>
      </c>
      <c r="DN273" s="80">
        <f t="shared" si="875"/>
        <v>3.493341913652154E-3</v>
      </c>
      <c r="DO273" s="80">
        <f t="shared" si="876"/>
        <v>1.0000000000000002</v>
      </c>
      <c r="DP273" s="80">
        <f t="shared" si="877"/>
        <v>50.590299559141052</v>
      </c>
      <c r="DQ273" s="80">
        <f t="shared" si="878"/>
        <v>0.84331514222517368</v>
      </c>
      <c r="DR273" s="80">
        <f t="shared" si="879"/>
        <v>1.8402880363751081E-2</v>
      </c>
      <c r="DS273" s="80">
        <f t="shared" si="880"/>
        <v>5.1490275693647572E-2</v>
      </c>
      <c r="DT273" s="80">
        <f t="shared" si="881"/>
        <v>9.7708444681988235E-2</v>
      </c>
      <c r="DU273" s="80">
        <f t="shared" si="882"/>
        <v>2.4359471365638769E-3</v>
      </c>
      <c r="DV273" s="80">
        <f t="shared" si="883"/>
        <v>0.33643969392919881</v>
      </c>
      <c r="DW273" s="80">
        <f t="shared" si="884"/>
        <v>0.37751393609546807</v>
      </c>
      <c r="DX273" s="80">
        <f t="shared" si="885"/>
        <v>6.2924640482486778E-3</v>
      </c>
      <c r="DY273" s="80">
        <f t="shared" si="886"/>
        <v>1.4862626863136441E-3</v>
      </c>
      <c r="DZ273" s="80">
        <f t="shared" si="887"/>
        <v>1.9737075833792768E-4</v>
      </c>
      <c r="EA273" s="80">
        <f t="shared" si="888"/>
        <v>1.7352824176186914</v>
      </c>
      <c r="EB273" s="80"/>
      <c r="EC273" s="80">
        <f t="shared" si="889"/>
        <v>1.6866302844503474</v>
      </c>
      <c r="ED273" s="80">
        <f t="shared" si="890"/>
        <v>3.6805760727502163E-2</v>
      </c>
      <c r="EE273" s="80">
        <f t="shared" si="891"/>
        <v>0.15447082708094273</v>
      </c>
      <c r="EF273" s="80">
        <f t="shared" si="892"/>
        <v>9.7708444681988235E-2</v>
      </c>
      <c r="EG273" s="80">
        <f t="shared" si="893"/>
        <v>2.4359471365638769E-3</v>
      </c>
      <c r="EH273" s="80">
        <f t="shared" si="894"/>
        <v>0.33643969392919881</v>
      </c>
      <c r="EI273" s="80">
        <f t="shared" si="895"/>
        <v>0.37751393609546807</v>
      </c>
      <c r="EJ273" s="80">
        <f t="shared" si="896"/>
        <v>6.2924640482486778E-3</v>
      </c>
      <c r="EK273" s="80">
        <f t="shared" si="897"/>
        <v>1.4862626863136441E-3</v>
      </c>
      <c r="EL273" s="80">
        <f t="shared" si="898"/>
        <v>5.9211227501378301E-4</v>
      </c>
      <c r="EM273" s="80">
        <f t="shared" si="899"/>
        <v>2.7003757331115872</v>
      </c>
      <c r="EN273" s="80">
        <f t="shared" si="900"/>
        <v>2.2219130198916148</v>
      </c>
      <c r="EO273" s="80"/>
      <c r="EP273" s="80">
        <f t="shared" si="901"/>
        <v>1.8737728943818623</v>
      </c>
      <c r="EQ273" s="80">
        <f t="shared" si="902"/>
        <v>4.0889599483726266E-2</v>
      </c>
      <c r="ER273" s="80">
        <f t="shared" si="903"/>
        <v>0.12622710561813766</v>
      </c>
      <c r="ES273" s="80">
        <f t="shared" si="904"/>
        <v>0.10258672230491092</v>
      </c>
      <c r="ET273" s="80">
        <f t="shared" si="905"/>
        <v>0.22881382792304858</v>
      </c>
      <c r="EU273" s="80">
        <f t="shared" si="906"/>
        <v>0.21709966539226927</v>
      </c>
      <c r="EV273" s="80">
        <f t="shared" si="907"/>
        <v>5.4124626584989757E-3</v>
      </c>
      <c r="EW273" s="80">
        <f t="shared" si="908"/>
        <v>0.74753973634963677</v>
      </c>
      <c r="EX273" s="80">
        <f t="shared" si="909"/>
        <v>0.83880312980105154</v>
      </c>
      <c r="EY273" s="80">
        <f t="shared" si="910"/>
        <v>2.7962615592007273E-2</v>
      </c>
      <c r="EZ273" s="80">
        <f t="shared" si="911"/>
        <v>6.6046928273987456E-3</v>
      </c>
      <c r="FA273" s="80">
        <f t="shared" si="912"/>
        <v>8.7708131539384606E-4</v>
      </c>
      <c r="FB273" s="80">
        <f t="shared" si="913"/>
        <v>3.9877757057248941</v>
      </c>
      <c r="FC273" s="80">
        <f t="shared" si="914"/>
        <v>0</v>
      </c>
      <c r="FD273" s="80">
        <f t="shared" si="915"/>
        <v>-3.6785301412685101E-2</v>
      </c>
      <c r="FE273" s="80">
        <f t="shared" si="916"/>
        <v>2.7962615592007273E-2</v>
      </c>
      <c r="FF273" s="80">
        <f t="shared" si="917"/>
        <v>7.4624106712903648E-2</v>
      </c>
      <c r="FG273" s="80">
        <f t="shared" si="918"/>
        <v>2.5801499452617005E-2</v>
      </c>
      <c r="FH273" s="80">
        <f t="shared" si="919"/>
        <v>4.3854065769692303E-4</v>
      </c>
      <c r="FI273" s="184">
        <f t="shared" si="920"/>
        <v>0.737938982977834</v>
      </c>
      <c r="FJ273" s="80">
        <f t="shared" si="921"/>
        <v>0.11335020938203599</v>
      </c>
      <c r="FK273" s="80">
        <f t="shared" si="922"/>
        <v>0.98011595477509483</v>
      </c>
      <c r="FL273" s="80">
        <f t="shared" si="923"/>
        <v>0.737938982977834</v>
      </c>
      <c r="FM273" s="80">
        <f t="shared" si="924"/>
        <v>2.4474966066493922</v>
      </c>
      <c r="FN273" s="80">
        <f t="shared" si="925"/>
        <v>-3.0141464745518332</v>
      </c>
      <c r="FO273" s="80">
        <f t="shared" si="926"/>
        <v>-3.0141464745518332</v>
      </c>
      <c r="FP273" s="80">
        <f t="shared" si="927"/>
        <v>0.5059029955914105</v>
      </c>
      <c r="FQ273" s="185">
        <f t="shared" ca="1" si="928"/>
        <v>1456.2294980573492</v>
      </c>
      <c r="FR273" s="185">
        <f t="shared" ca="1" si="929"/>
        <v>6.7595919566649778</v>
      </c>
      <c r="FS273" s="80">
        <f t="shared" ca="1" si="930"/>
        <v>0.14562294980573492</v>
      </c>
      <c r="FT273" s="184">
        <f t="shared" ca="1" si="931"/>
        <v>-0.71111667896796638</v>
      </c>
      <c r="FU273" s="184">
        <f t="shared" ca="1" si="932"/>
        <v>5.6621830964955056</v>
      </c>
      <c r="FV273" s="80">
        <f t="shared" si="933"/>
        <v>175.81390908149706</v>
      </c>
      <c r="FW273" s="80">
        <f t="shared" si="934"/>
        <v>0.10989811063021428</v>
      </c>
      <c r="FX273" s="184">
        <f t="shared" si="935"/>
        <v>77.494215454993878</v>
      </c>
      <c r="FY273" s="184">
        <f t="shared" si="936"/>
        <v>317.02824174017877</v>
      </c>
      <c r="FZ273" s="184">
        <f t="shared" si="937"/>
        <v>1.6611494615586205E-3</v>
      </c>
      <c r="GA273" s="184">
        <f t="shared" si="938"/>
        <v>0.29735818767023425</v>
      </c>
      <c r="GB273" s="80">
        <f t="shared" si="939"/>
        <v>0.87217820805155777</v>
      </c>
      <c r="GC273" s="80">
        <f t="shared" si="940"/>
        <v>0.14435340310403103</v>
      </c>
      <c r="GD273" s="80">
        <f t="shared" si="941"/>
        <v>0.12936927231106041</v>
      </c>
      <c r="GE273" s="80">
        <f t="shared" si="942"/>
        <v>0.85652367821136277</v>
      </c>
      <c r="GF273" s="80">
        <f t="shared" si="943"/>
        <v>0.10811572353054322</v>
      </c>
      <c r="GG273" s="80">
        <f t="shared" si="944"/>
        <v>0.21709966539226927</v>
      </c>
      <c r="GH273" s="80">
        <f t="shared" si="945"/>
        <v>0.87063072768893957</v>
      </c>
      <c r="GI273" s="80">
        <f t="shared" si="946"/>
        <v>0.42509391684600023</v>
      </c>
      <c r="GJ273" s="80">
        <f t="shared" si="947"/>
        <v>-2.7750068261847068E-2</v>
      </c>
      <c r="GK273" s="80">
        <f t="shared" si="948"/>
        <v>4.4202667745399708E-2</v>
      </c>
      <c r="GL273" s="80">
        <f t="shared" si="949"/>
        <v>4.4202667745399708E-2</v>
      </c>
      <c r="GM273" s="80">
        <f t="shared" si="950"/>
        <v>0.17289699764686955</v>
      </c>
      <c r="GN273" s="80">
        <f t="shared" si="951"/>
        <v>8.3619124203042516E-2</v>
      </c>
      <c r="GO273" s="80">
        <f t="shared" si="952"/>
        <v>0.66392061214659426</v>
      </c>
      <c r="GP273" s="80">
        <f t="shared" si="953"/>
        <v>0.83880312980105154</v>
      </c>
      <c r="GQ273" s="80">
        <f t="shared" si="954"/>
        <v>2.7962615592007273E-2</v>
      </c>
      <c r="GR273" s="80">
        <f t="shared" si="955"/>
        <v>438.74254239189912</v>
      </c>
      <c r="GS273" s="80">
        <f t="shared" si="956"/>
        <v>11.713509832659069</v>
      </c>
      <c r="GT273" s="80">
        <f t="shared" si="957"/>
        <v>2.1475850283827471</v>
      </c>
      <c r="GU273" s="80">
        <f t="shared" si="958"/>
        <v>8.8319434292240461E-6</v>
      </c>
      <c r="GV273" s="80">
        <f t="shared" si="959"/>
        <v>1817.5855620891432</v>
      </c>
      <c r="GW273" s="80">
        <f t="shared" si="960"/>
        <v>-7.7564103083370209E-3</v>
      </c>
      <c r="GX273" s="184">
        <f t="shared" ca="1" si="961"/>
        <v>19.459308224652634</v>
      </c>
      <c r="GY273" s="81" t="e">
        <f>#REF!</f>
        <v>#REF!</v>
      </c>
      <c r="GZ273" s="81" t="e">
        <f>#REF!</f>
        <v>#REF!</v>
      </c>
      <c r="HA273" s="81">
        <f t="shared" si="962"/>
        <v>5.4178355513911596</v>
      </c>
      <c r="HB273" s="81">
        <f t="shared" si="963"/>
        <v>3.9788742711805796</v>
      </c>
      <c r="HC273" s="81" t="e">
        <f t="shared" si="964"/>
        <v>#REF!</v>
      </c>
      <c r="HD273" s="80">
        <f t="shared" si="965"/>
        <v>438.74254239189912</v>
      </c>
      <c r="HE273" s="80">
        <f t="shared" si="966"/>
        <v>11.713509832659069</v>
      </c>
      <c r="HF273" s="81">
        <f t="shared" si="967"/>
        <v>2.8527944636822156</v>
      </c>
      <c r="HG273" s="81"/>
      <c r="HH273" s="82">
        <f t="shared" si="968"/>
        <v>0.22251212805076825</v>
      </c>
      <c r="HI273" s="82">
        <f t="shared" si="969"/>
        <v>0.74753973634963677</v>
      </c>
      <c r="HJ273" s="82">
        <f t="shared" si="970"/>
        <v>0</v>
      </c>
      <c r="HK273" s="82">
        <f t="shared" si="971"/>
        <v>2.7962615592007273E-2</v>
      </c>
      <c r="HL273" s="82">
        <f t="shared" si="972"/>
        <v>0</v>
      </c>
      <c r="HM273" s="82">
        <f t="shared" si="973"/>
        <v>2.7962615592007273E-2</v>
      </c>
      <c r="HN273" s="82">
        <f t="shared" si="974"/>
        <v>0</v>
      </c>
      <c r="HO273" s="82">
        <f t="shared" si="975"/>
        <v>7.4624106712903648E-2</v>
      </c>
      <c r="HP273" s="82">
        <f t="shared" si="976"/>
        <v>0.15728038699575003</v>
      </c>
      <c r="HQ273" s="82">
        <f t="shared" si="977"/>
        <v>0.22938168176018542</v>
      </c>
      <c r="HR273" s="82">
        <f t="shared" si="978"/>
        <v>0.52519390990280701</v>
      </c>
      <c r="HS273" s="82">
        <f t="shared" si="979"/>
        <v>0.15632883290249436</v>
      </c>
      <c r="HT273" s="82">
        <f t="shared" si="980"/>
        <v>0.10267275721713633</v>
      </c>
      <c r="HU273" s="82">
        <f t="shared" si="981"/>
        <v>3.0561497389804914E-2</v>
      </c>
      <c r="HV273" s="82">
        <f t="shared" si="982"/>
        <v>2.7962615592007273E-2</v>
      </c>
      <c r="HW273" s="82"/>
      <c r="HX273" s="186">
        <f t="shared" si="983"/>
        <v>-8.7757580448761874E-7</v>
      </c>
      <c r="HY273" s="186">
        <f t="shared" si="984"/>
        <v>1.5826924260326201E-12</v>
      </c>
      <c r="HZ273" s="186">
        <f t="shared" si="985"/>
        <v>2.7042196596898818E-5</v>
      </c>
      <c r="IA273" s="186">
        <f t="shared" si="986"/>
        <v>7.5716468744919054E-9</v>
      </c>
      <c r="IB273" s="82">
        <f t="shared" si="987"/>
        <v>2.1475850283827471</v>
      </c>
      <c r="IC273" s="82" t="e">
        <f t="shared" ca="1" si="988"/>
        <v>#REF!</v>
      </c>
      <c r="ID273" s="82" t="e">
        <f ca="1">ID$8+ID$9*IE273+ID$10*#REF!+ID$11*EW273/(EW273+EU273)</f>
        <v>#REF!</v>
      </c>
      <c r="IE273" s="82" t="e">
        <f t="shared" ca="1" si="989"/>
        <v>#REF!</v>
      </c>
      <c r="IF273" s="82" t="e">
        <f ca="1">IF$8+IF$9*IE273+IF$10*#REF!+IF$11*(EW273/(EW273+EU273))</f>
        <v>#REF!</v>
      </c>
      <c r="IG273" s="82" t="e">
        <f t="shared" ca="1" si="990"/>
        <v>#REF!</v>
      </c>
      <c r="IH273" s="184">
        <f t="shared" si="991"/>
        <v>0.10989811063021428</v>
      </c>
      <c r="II273" s="187">
        <f t="shared" si="992"/>
        <v>-25</v>
      </c>
      <c r="IJ273" s="187"/>
      <c r="IK273" s="82">
        <f t="shared" si="993"/>
        <v>2.0693736857272347</v>
      </c>
      <c r="IL273" s="187">
        <f t="shared" si="994"/>
        <v>1817.5855620891432</v>
      </c>
      <c r="IM273" s="186">
        <f t="shared" si="995"/>
        <v>1.289907542770127E-5</v>
      </c>
    </row>
    <row r="274" spans="1:247" ht="14" x14ac:dyDescent="0.2">
      <c r="A274" s="191">
        <v>2006</v>
      </c>
      <c r="F274" s="193">
        <v>50.3</v>
      </c>
      <c r="G274" s="193">
        <v>1.46</v>
      </c>
      <c r="H274" s="193">
        <v>16.5</v>
      </c>
      <c r="I274" s="193">
        <v>10.84</v>
      </c>
      <c r="J274" s="193">
        <v>0.14000000000000001</v>
      </c>
      <c r="K274" s="193">
        <v>4.5199999999999996</v>
      </c>
      <c r="L274" s="193">
        <v>9.8000000000000007</v>
      </c>
      <c r="M274" s="193">
        <v>3.5</v>
      </c>
      <c r="N274" s="193">
        <v>2.02</v>
      </c>
      <c r="O274" s="198">
        <v>0.31</v>
      </c>
      <c r="P274" s="198">
        <v>0.41</v>
      </c>
      <c r="Q274" s="194">
        <v>1.5</v>
      </c>
      <c r="R274" s="176">
        <f t="shared" ca="1" si="801"/>
        <v>5.0313288676001875</v>
      </c>
      <c r="T274" s="4">
        <v>49.55</v>
      </c>
      <c r="U274" s="4">
        <v>1.18</v>
      </c>
      <c r="V274" s="4">
        <v>4.46</v>
      </c>
      <c r="W274" s="4">
        <v>7.7816665166921624</v>
      </c>
      <c r="X274" s="4">
        <v>0.19</v>
      </c>
      <c r="Y274" s="4">
        <v>14.28</v>
      </c>
      <c r="Z274" s="4">
        <v>22.21</v>
      </c>
      <c r="AA274" s="4">
        <v>0.25</v>
      </c>
      <c r="AB274" s="4">
        <v>0.13</v>
      </c>
      <c r="AC274" s="4">
        <v>2.1000000000000001E-2</v>
      </c>
      <c r="AE274" s="177">
        <f t="shared" ca="1" si="802"/>
        <v>1360.8783855062543</v>
      </c>
      <c r="AF274" s="178">
        <f t="shared" ca="1" si="803"/>
        <v>1087.7283855062542</v>
      </c>
      <c r="AG274" s="178">
        <f t="shared" ca="1" si="804"/>
        <v>2.3957518808132456</v>
      </c>
      <c r="AH274" s="175"/>
      <c r="AI274" s="179">
        <f t="shared" ca="1" si="805"/>
        <v>1399.9634736928097</v>
      </c>
      <c r="AJ274" s="179">
        <f t="shared" ca="1" si="806"/>
        <v>1.8006270369887005</v>
      </c>
      <c r="AK274" s="179"/>
      <c r="AL274" s="179">
        <f t="shared" si="807"/>
        <v>1388.8695690215372</v>
      </c>
      <c r="AM274" s="179">
        <f t="shared" si="808"/>
        <v>1.4347111618039361</v>
      </c>
      <c r="AN274" s="180"/>
      <c r="AO274" s="179">
        <f t="shared" ca="1" si="809"/>
        <v>1348.4739368058702</v>
      </c>
      <c r="AP274" s="179">
        <f t="shared" ca="1" si="810"/>
        <v>1075.3239368058703</v>
      </c>
      <c r="AQ274" s="179">
        <f t="shared" ca="1" si="811"/>
        <v>-0.1077725279480557</v>
      </c>
      <c r="AR274" s="179"/>
      <c r="AS274" s="179">
        <f t="shared" ca="1" si="812"/>
        <v>1373.8049927587997</v>
      </c>
      <c r="AT274" s="179">
        <f t="shared" ca="1" si="813"/>
        <v>1100.6549927587998</v>
      </c>
      <c r="AU274" s="181">
        <f t="shared" ca="1" si="814"/>
        <v>0.83109348411392681</v>
      </c>
      <c r="AV274" s="80"/>
      <c r="AW274" s="181">
        <f t="shared" si="815"/>
        <v>1392.7358939186831</v>
      </c>
      <c r="AX274" s="181">
        <f t="shared" si="816"/>
        <v>1119.5858939186833</v>
      </c>
      <c r="AY274" s="181">
        <f t="shared" ca="1" si="817"/>
        <v>1399.9634736928097</v>
      </c>
      <c r="AZ274" s="181">
        <f t="shared" ca="1" si="818"/>
        <v>1126.8134736928096</v>
      </c>
      <c r="BA274" s="181">
        <f t="shared" ca="1" si="819"/>
        <v>1.8006270369887005</v>
      </c>
      <c r="BB274" s="181"/>
      <c r="BC274" s="181">
        <f t="shared" si="820"/>
        <v>1388.8695690215372</v>
      </c>
      <c r="BD274" s="181">
        <f t="shared" si="821"/>
        <v>1.4347111618039361</v>
      </c>
      <c r="BE274" s="181">
        <f t="shared" si="822"/>
        <v>1115.7195690215372</v>
      </c>
      <c r="BF274" s="181"/>
      <c r="BG274" s="181">
        <f t="shared" ca="1" si="823"/>
        <v>2.5204739209083695</v>
      </c>
      <c r="BH274" s="181">
        <f t="shared" ca="1" si="824"/>
        <v>4.8486883986399008</v>
      </c>
      <c r="BI274" s="181">
        <f t="shared" ca="1" si="825"/>
        <v>1084.4270929434851</v>
      </c>
      <c r="BJ274" s="181">
        <f t="shared" ca="1" si="826"/>
        <v>1109.0168994857659</v>
      </c>
      <c r="BK274" s="181">
        <f t="shared" ca="1" si="827"/>
        <v>1109.0168994857659</v>
      </c>
      <c r="BL274" s="181"/>
      <c r="BM274" s="181">
        <f t="shared" si="828"/>
        <v>1141.133406872586</v>
      </c>
      <c r="BN274" s="180"/>
      <c r="BO274" s="182">
        <f t="shared" ca="1" si="829"/>
        <v>0.8980805409666921</v>
      </c>
      <c r="BP274" s="182">
        <f t="shared" ca="1" si="830"/>
        <v>0.80853036702679992</v>
      </c>
      <c r="BQ274" s="182">
        <f t="shared" ca="1" si="831"/>
        <v>9.6942175076950202E-2</v>
      </c>
      <c r="BR274" s="182">
        <f t="shared" ca="1" si="832"/>
        <v>1.0910952566454364E-2</v>
      </c>
      <c r="BS274" s="182">
        <f t="shared" ca="1" si="833"/>
        <v>1.6092179664616901E-2</v>
      </c>
      <c r="BT274" s="182">
        <f t="shared" ca="1" si="834"/>
        <v>5.3492911864753079E-2</v>
      </c>
      <c r="BU274" s="182">
        <f t="shared" si="835"/>
        <v>8.6940973246937558E-2</v>
      </c>
      <c r="BV274" s="181">
        <f t="shared" ca="1" si="836"/>
        <v>1.0729095594465121</v>
      </c>
      <c r="BW274" s="180"/>
      <c r="BX274" s="182">
        <f t="shared" si="837"/>
        <v>0.79829583721061159</v>
      </c>
      <c r="BY274" s="182">
        <f t="shared" si="838"/>
        <v>0.11922515118206028</v>
      </c>
      <c r="BZ274" s="182">
        <f t="shared" si="839"/>
        <v>2.6126986668986656E-2</v>
      </c>
      <c r="CA274" s="182">
        <f t="shared" si="840"/>
        <v>1.8079243523199236E-2</v>
      </c>
      <c r="CB274" s="182">
        <f t="shared" si="841"/>
        <v>6.2862462562127769E-2</v>
      </c>
      <c r="CC274" s="182">
        <f t="shared" si="842"/>
        <v>3.0962424758188294E-4</v>
      </c>
      <c r="CD274" s="182">
        <f t="shared" si="843"/>
        <v>1.0248993053945674</v>
      </c>
      <c r="CE274" s="182">
        <f t="shared" si="844"/>
        <v>0.22722366491628013</v>
      </c>
      <c r="CF274" s="180"/>
      <c r="CG274" s="181">
        <f t="shared" ca="1" si="845"/>
        <v>1.6454803690999142</v>
      </c>
      <c r="CH274" s="181">
        <f t="shared" ca="1" si="846"/>
        <v>-0.44451476797389944</v>
      </c>
      <c r="CI274" s="181">
        <f t="shared" ca="1" si="847"/>
        <v>5.3436179562358994</v>
      </c>
      <c r="CJ274" s="181">
        <f t="shared" ca="1" si="848"/>
        <v>1123.6453811849146</v>
      </c>
      <c r="CK274" s="183">
        <f t="shared" ca="1" si="849"/>
        <v>0.26318734058862925</v>
      </c>
      <c r="CL274" s="79"/>
      <c r="CM274" s="181">
        <f t="shared" si="850"/>
        <v>-1.0769419266028855</v>
      </c>
      <c r="CN274" s="181">
        <f t="shared" si="851"/>
        <v>-1.4745426256191607</v>
      </c>
      <c r="CO274" s="181">
        <f t="shared" ca="1" si="852"/>
        <v>829.85754478757224</v>
      </c>
      <c r="CP274" s="184"/>
      <c r="CQ274" s="80">
        <f t="shared" si="853"/>
        <v>0.83715712756909877</v>
      </c>
      <c r="CR274" s="80">
        <f t="shared" si="854"/>
        <v>1.8277690701412639E-2</v>
      </c>
      <c r="CS274" s="80">
        <f t="shared" si="855"/>
        <v>0.32365316150292761</v>
      </c>
      <c r="CT274" s="80">
        <f t="shared" si="856"/>
        <v>0.150877427400677</v>
      </c>
      <c r="CU274" s="80">
        <f t="shared" si="857"/>
        <v>1.9735682819383262E-3</v>
      </c>
      <c r="CV274" s="80">
        <f t="shared" si="858"/>
        <v>0.11214656464306626</v>
      </c>
      <c r="CW274" s="80">
        <f t="shared" si="859"/>
        <v>0.17475845884438296</v>
      </c>
      <c r="CX274" s="80">
        <f t="shared" si="860"/>
        <v>0.11294166240446345</v>
      </c>
      <c r="CY274" s="80">
        <f t="shared" si="861"/>
        <v>4.2889294662193725E-2</v>
      </c>
      <c r="CZ274" s="80">
        <f t="shared" si="862"/>
        <v>4.0789956723171726E-3</v>
      </c>
      <c r="DA274" s="80">
        <f t="shared" si="863"/>
        <v>5.7772110161550538E-3</v>
      </c>
      <c r="DB274" s="80">
        <f t="shared" si="864"/>
        <v>1.7845311626986329</v>
      </c>
      <c r="DC274" s="80"/>
      <c r="DD274" s="80">
        <f t="shared" si="865"/>
        <v>0.46911880558203273</v>
      </c>
      <c r="DE274" s="80">
        <f t="shared" si="866"/>
        <v>1.024229281251242E-2</v>
      </c>
      <c r="DF274" s="80">
        <f t="shared" si="867"/>
        <v>0.18136593423983</v>
      </c>
      <c r="DG274" s="80">
        <f t="shared" si="868"/>
        <v>8.4547376114471814E-2</v>
      </c>
      <c r="DH274" s="80">
        <f t="shared" si="869"/>
        <v>1.1059309712214969E-3</v>
      </c>
      <c r="DI274" s="80">
        <f t="shared" si="870"/>
        <v>6.2843713232485193E-2</v>
      </c>
      <c r="DJ274" s="80">
        <f t="shared" si="871"/>
        <v>9.7929620113838114E-2</v>
      </c>
      <c r="DK274" s="80">
        <f t="shared" si="872"/>
        <v>6.3289263177488564E-2</v>
      </c>
      <c r="DL274" s="80">
        <f t="shared" si="873"/>
        <v>2.4033928663557198E-2</v>
      </c>
      <c r="DM274" s="80">
        <f t="shared" si="874"/>
        <v>2.2857519989445112E-3</v>
      </c>
      <c r="DN274" s="80">
        <f t="shared" si="875"/>
        <v>3.2373830936180152E-3</v>
      </c>
      <c r="DO274" s="80">
        <f t="shared" si="876"/>
        <v>1</v>
      </c>
      <c r="DP274" s="80">
        <f t="shared" si="877"/>
        <v>42.637389757363003</v>
      </c>
      <c r="DQ274" s="80">
        <f t="shared" si="878"/>
        <v>0.82467466542840639</v>
      </c>
      <c r="DR274" s="80">
        <f t="shared" si="879"/>
        <v>1.4772380155936243E-2</v>
      </c>
      <c r="DS274" s="80">
        <f t="shared" si="880"/>
        <v>4.3742215160698698E-2</v>
      </c>
      <c r="DT274" s="80">
        <f t="shared" si="881"/>
        <v>0.10830976244727866</v>
      </c>
      <c r="DU274" s="80">
        <f t="shared" si="882"/>
        <v>2.6784140969162997E-3</v>
      </c>
      <c r="DV274" s="80">
        <f t="shared" si="883"/>
        <v>0.354303748474112</v>
      </c>
      <c r="DW274" s="80">
        <f t="shared" si="884"/>
        <v>0.39605973172793324</v>
      </c>
      <c r="DX274" s="80">
        <f t="shared" si="885"/>
        <v>4.0336308001594091E-3</v>
      </c>
      <c r="DY274" s="80">
        <f t="shared" si="886"/>
        <v>1.3801010658626694E-3</v>
      </c>
      <c r="DZ274" s="80">
        <f t="shared" si="887"/>
        <v>1.3815953083654939E-4</v>
      </c>
      <c r="EA274" s="80">
        <f t="shared" si="888"/>
        <v>1.7500928088881402</v>
      </c>
      <c r="EB274" s="80"/>
      <c r="EC274" s="80">
        <f t="shared" si="889"/>
        <v>1.6493493308568128</v>
      </c>
      <c r="ED274" s="80">
        <f t="shared" si="890"/>
        <v>2.9544760311872486E-2</v>
      </c>
      <c r="EE274" s="80">
        <f t="shared" si="891"/>
        <v>0.13122664548209609</v>
      </c>
      <c r="EF274" s="80">
        <f t="shared" si="892"/>
        <v>0.10830976244727866</v>
      </c>
      <c r="EG274" s="80">
        <f t="shared" si="893"/>
        <v>2.6784140969162997E-3</v>
      </c>
      <c r="EH274" s="80">
        <f t="shared" si="894"/>
        <v>0.354303748474112</v>
      </c>
      <c r="EI274" s="80">
        <f t="shared" si="895"/>
        <v>0.39605973172793324</v>
      </c>
      <c r="EJ274" s="80">
        <f t="shared" si="896"/>
        <v>4.0336308001594091E-3</v>
      </c>
      <c r="EK274" s="80">
        <f t="shared" si="897"/>
        <v>1.3801010658626694E-3</v>
      </c>
      <c r="EL274" s="80">
        <f t="shared" si="898"/>
        <v>4.1447859250964814E-4</v>
      </c>
      <c r="EM274" s="80">
        <f t="shared" si="899"/>
        <v>2.6773006038555529</v>
      </c>
      <c r="EN274" s="80">
        <f t="shared" si="900"/>
        <v>2.2410632528000263</v>
      </c>
      <c r="EO274" s="80"/>
      <c r="EP274" s="80">
        <f t="shared" si="901"/>
        <v>1.8481480882067578</v>
      </c>
      <c r="EQ274" s="80">
        <f t="shared" si="902"/>
        <v>3.3105838323861034E-2</v>
      </c>
      <c r="ER274" s="80">
        <f t="shared" si="903"/>
        <v>0.1518519117932422</v>
      </c>
      <c r="ES274" s="80">
        <f t="shared" si="904"/>
        <v>4.4206230192185891E-2</v>
      </c>
      <c r="ET274" s="80">
        <f t="shared" si="905"/>
        <v>0.19605814198542809</v>
      </c>
      <c r="EU274" s="80">
        <f t="shared" si="906"/>
        <v>0.24272902854009645</v>
      </c>
      <c r="EV274" s="80">
        <f t="shared" si="907"/>
        <v>6.0024954083806878E-3</v>
      </c>
      <c r="EW274" s="80">
        <f t="shared" si="908"/>
        <v>0.79401711103463579</v>
      </c>
      <c r="EX274" s="80">
        <f t="shared" si="909"/>
        <v>0.88759491068930785</v>
      </c>
      <c r="EY274" s="80">
        <f t="shared" si="910"/>
        <v>1.8079243523199236E-2</v>
      </c>
      <c r="EZ274" s="80">
        <f t="shared" si="911"/>
        <v>6.1857875677099545E-3</v>
      </c>
      <c r="FA274" s="80">
        <f t="shared" si="912"/>
        <v>6.1924849516376587E-4</v>
      </c>
      <c r="FB274" s="80">
        <f t="shared" si="913"/>
        <v>4.0325398937745396</v>
      </c>
      <c r="FC274" s="80">
        <f t="shared" si="914"/>
        <v>5.8893999981369703E-2</v>
      </c>
      <c r="FD274" s="80">
        <f t="shared" si="915"/>
        <v>9.6831955933604164E-2</v>
      </c>
      <c r="FE274" s="80">
        <f t="shared" si="916"/>
        <v>1.8079243523199236E-2</v>
      </c>
      <c r="FF274" s="80">
        <f t="shared" si="917"/>
        <v>2.6126986668986656E-2</v>
      </c>
      <c r="FG274" s="80">
        <f t="shared" si="918"/>
        <v>6.2862462562127769E-2</v>
      </c>
      <c r="FH274" s="80">
        <f t="shared" si="919"/>
        <v>3.0962424758188294E-4</v>
      </c>
      <c r="FI274" s="184">
        <f t="shared" si="920"/>
        <v>0.79829583721061159</v>
      </c>
      <c r="FJ274" s="80">
        <f t="shared" si="921"/>
        <v>0.11922515118206028</v>
      </c>
      <c r="FK274" s="80">
        <f t="shared" si="922"/>
        <v>1.0248993053945674</v>
      </c>
      <c r="FL274" s="80">
        <f t="shared" si="923"/>
        <v>0.79829583721061159</v>
      </c>
      <c r="FM274" s="80">
        <f t="shared" si="924"/>
        <v>1.968085821004429</v>
      </c>
      <c r="FN274" s="80">
        <f t="shared" si="925"/>
        <v>-3.5586085773651139</v>
      </c>
      <c r="FO274" s="80">
        <f t="shared" si="926"/>
        <v>-3.5586085773651139</v>
      </c>
      <c r="FP274" s="80">
        <f t="shared" si="927"/>
        <v>0.42637389757363003</v>
      </c>
      <c r="FQ274" s="185">
        <f t="shared" ca="1" si="928"/>
        <v>1399.9634736928097</v>
      </c>
      <c r="FR274" s="185">
        <f t="shared" ca="1" si="929"/>
        <v>1.8006270369887005</v>
      </c>
      <c r="FS274" s="80">
        <f t="shared" ca="1" si="930"/>
        <v>0.13999634736928096</v>
      </c>
      <c r="FT274" s="184">
        <f t="shared" ca="1" si="931"/>
        <v>-0.3287167508103222</v>
      </c>
      <c r="FU274" s="184">
        <f t="shared" ca="1" si="932"/>
        <v>5.6731396565258621</v>
      </c>
      <c r="FV274" s="80">
        <f t="shared" si="933"/>
        <v>171.91095078768916</v>
      </c>
      <c r="FW274" s="80">
        <f t="shared" si="934"/>
        <v>7.8403119269516999E-2</v>
      </c>
      <c r="FX274" s="184">
        <f t="shared" si="935"/>
        <v>76.587419111137208</v>
      </c>
      <c r="FY274" s="184">
        <f t="shared" si="936"/>
        <v>313.67524236853274</v>
      </c>
      <c r="FZ274" s="184">
        <f t="shared" si="937"/>
        <v>1.6611494615586205E-3</v>
      </c>
      <c r="GA274" s="184">
        <f t="shared" si="938"/>
        <v>0.22722366491628013</v>
      </c>
      <c r="GB274" s="80">
        <f t="shared" si="939"/>
        <v>0.91167664962088779</v>
      </c>
      <c r="GC274" s="80">
        <f t="shared" si="940"/>
        <v>0.13682531699258038</v>
      </c>
      <c r="GD274" s="80">
        <f t="shared" si="941"/>
        <v>0.13062024970548647</v>
      </c>
      <c r="GE274" s="80">
        <f t="shared" si="942"/>
        <v>0.92268793148395312</v>
      </c>
      <c r="GF274" s="80">
        <f t="shared" si="943"/>
        <v>5.5164208109409474E-2</v>
      </c>
      <c r="GG274" s="80">
        <f t="shared" si="944"/>
        <v>0.18383502855872674</v>
      </c>
      <c r="GH274" s="80">
        <f t="shared" si="945"/>
        <v>0.86937975029451353</v>
      </c>
      <c r="GI274" s="80">
        <f t="shared" si="946"/>
        <v>0.36433627417026726</v>
      </c>
      <c r="GJ274" s="80">
        <f t="shared" si="947"/>
        <v>-1.6236925639346523E-2</v>
      </c>
      <c r="GK274" s="80">
        <f t="shared" si="948"/>
        <v>3.0706882031923354E-2</v>
      </c>
      <c r="GL274" s="80">
        <f t="shared" si="949"/>
        <v>3.0706882031923354E-2</v>
      </c>
      <c r="GM274" s="80">
        <f t="shared" si="950"/>
        <v>0.1531281465268034</v>
      </c>
      <c r="GN274" s="80">
        <f t="shared" si="951"/>
        <v>5.7616468347188851E-2</v>
      </c>
      <c r="GO274" s="80">
        <f t="shared" si="952"/>
        <v>0.73640064268744698</v>
      </c>
      <c r="GP274" s="80">
        <f t="shared" si="953"/>
        <v>0.88759491068930785</v>
      </c>
      <c r="GQ274" s="80">
        <f t="shared" si="954"/>
        <v>1.8079243523199236E-2</v>
      </c>
      <c r="GR274" s="80">
        <f t="shared" si="955"/>
        <v>440.6517965572483</v>
      </c>
      <c r="GS274" s="80">
        <f t="shared" si="956"/>
        <v>11.815330223142508</v>
      </c>
      <c r="GT274" s="80">
        <f t="shared" si="957"/>
        <v>2.2226393677301028</v>
      </c>
      <c r="GU274" s="80">
        <f t="shared" si="958"/>
        <v>9.1406043997900469E-6</v>
      </c>
      <c r="GV274" s="80">
        <f t="shared" si="959"/>
        <v>1865.6399713643834</v>
      </c>
      <c r="GW274" s="80">
        <f t="shared" si="960"/>
        <v>-8.0971689685107526E-3</v>
      </c>
      <c r="GX274" s="184">
        <f t="shared" ca="1" si="961"/>
        <v>18.318242956235903</v>
      </c>
      <c r="GY274" s="81" t="e">
        <f>#REF!</f>
        <v>#REF!</v>
      </c>
      <c r="GZ274" s="81" t="e">
        <f>#REF!</f>
        <v>#REF!</v>
      </c>
      <c r="HA274" s="81">
        <f t="shared" si="962"/>
        <v>5.52</v>
      </c>
      <c r="HB274" s="81">
        <f t="shared" si="963"/>
        <v>4.8858476199999856</v>
      </c>
      <c r="HC274" s="81" t="e">
        <f t="shared" si="964"/>
        <v>#REF!</v>
      </c>
      <c r="HD274" s="80">
        <f t="shared" si="965"/>
        <v>440.6517965572483</v>
      </c>
      <c r="HE274" s="80">
        <f t="shared" si="966"/>
        <v>11.815330223142508</v>
      </c>
      <c r="HF274" s="81">
        <f t="shared" si="967"/>
        <v>-1.308791549800759</v>
      </c>
      <c r="HG274" s="81"/>
      <c r="HH274" s="82">
        <f t="shared" si="968"/>
        <v>0.18983752396710743</v>
      </c>
      <c r="HI274" s="82">
        <f t="shared" si="969"/>
        <v>0.79401711103463579</v>
      </c>
      <c r="HJ274" s="82">
        <f t="shared" si="970"/>
        <v>1.8079243523199236E-2</v>
      </c>
      <c r="HK274" s="82">
        <f t="shared" si="971"/>
        <v>0</v>
      </c>
      <c r="HL274" s="82">
        <f t="shared" si="972"/>
        <v>4.0814756458170467E-2</v>
      </c>
      <c r="HM274" s="82">
        <f t="shared" si="973"/>
        <v>0</v>
      </c>
      <c r="HN274" s="82">
        <f t="shared" si="974"/>
        <v>0</v>
      </c>
      <c r="HO274" s="82">
        <f t="shared" si="975"/>
        <v>4.4206230192185891E-2</v>
      </c>
      <c r="HP274" s="82">
        <f t="shared" si="976"/>
        <v>0.11103715533507172</v>
      </c>
      <c r="HQ274" s="82">
        <f t="shared" si="977"/>
        <v>0.19295281763527097</v>
      </c>
      <c r="HR274" s="82">
        <f t="shared" si="978"/>
        <v>0.59377931420364571</v>
      </c>
      <c r="HS274" s="82">
        <f t="shared" si="979"/>
        <v>0.14196368469241993</v>
      </c>
      <c r="HT274" s="82">
        <f t="shared" si="980"/>
        <v>7.6125408066966105E-2</v>
      </c>
      <c r="HU274" s="82">
        <f t="shared" si="981"/>
        <v>1.8200437720526815E-2</v>
      </c>
      <c r="HV274" s="82">
        <f t="shared" si="982"/>
        <v>1.8079243523199236E-2</v>
      </c>
      <c r="HW274" s="82"/>
      <c r="HX274" s="186">
        <f t="shared" si="983"/>
        <v>-8.7925712503424004E-7</v>
      </c>
      <c r="HY274" s="186">
        <f t="shared" si="984"/>
        <v>1.630803065657784E-12</v>
      </c>
      <c r="HZ274" s="186">
        <f t="shared" si="985"/>
        <v>2.7145082598970227E-5</v>
      </c>
      <c r="IA274" s="186">
        <f t="shared" si="986"/>
        <v>7.6758328478830521E-9</v>
      </c>
      <c r="IB274" s="82">
        <f t="shared" si="987"/>
        <v>2.2226393677301028</v>
      </c>
      <c r="IC274" s="82" t="e">
        <f t="shared" ca="1" si="988"/>
        <v>#REF!</v>
      </c>
      <c r="ID274" s="82" t="e">
        <f ca="1">ID$8+ID$9*IE274+ID$10*#REF!+ID$11*EW274/(EW274+EU274)</f>
        <v>#REF!</v>
      </c>
      <c r="IE274" s="82" t="e">
        <f t="shared" ca="1" si="989"/>
        <v>#REF!</v>
      </c>
      <c r="IF274" s="82" t="e">
        <f ca="1">IF$8+IF$9*IE274+IF$10*#REF!+IF$11*(EW274/(EW274+EU274))</f>
        <v>#REF!</v>
      </c>
      <c r="IG274" s="82" t="e">
        <f t="shared" ca="1" si="990"/>
        <v>#REF!</v>
      </c>
      <c r="IH274" s="184">
        <f t="shared" si="991"/>
        <v>7.8403119269516999E-2</v>
      </c>
      <c r="II274" s="187">
        <f t="shared" si="992"/>
        <v>-25</v>
      </c>
      <c r="IJ274" s="187"/>
      <c r="IK274" s="82">
        <f t="shared" si="993"/>
        <v>2.0750766457982119</v>
      </c>
      <c r="IL274" s="187">
        <f t="shared" si="994"/>
        <v>1865.6399713643834</v>
      </c>
      <c r="IM274" s="186">
        <f t="shared" si="995"/>
        <v>1.2487527466946603E-5</v>
      </c>
    </row>
    <row r="275" spans="1:247" ht="14" x14ac:dyDescent="0.2">
      <c r="A275" s="191">
        <v>2006</v>
      </c>
      <c r="F275" s="193">
        <v>50.3</v>
      </c>
      <c r="G275" s="193">
        <v>1.46</v>
      </c>
      <c r="H275" s="193">
        <v>16.5</v>
      </c>
      <c r="I275" s="193">
        <v>10.84</v>
      </c>
      <c r="J275" s="193">
        <v>0.14000000000000001</v>
      </c>
      <c r="K275" s="193">
        <v>4.5199999999999996</v>
      </c>
      <c r="L275" s="193">
        <v>9.8000000000000007</v>
      </c>
      <c r="M275" s="193">
        <v>3.5</v>
      </c>
      <c r="N275" s="193">
        <v>2.02</v>
      </c>
      <c r="O275" s="198">
        <v>0.31</v>
      </c>
      <c r="P275" s="198">
        <v>0.41</v>
      </c>
      <c r="Q275" s="194">
        <v>1.5</v>
      </c>
      <c r="R275" s="176">
        <f t="shared" ca="1" si="801"/>
        <v>6.4555728331492137</v>
      </c>
      <c r="T275" s="4">
        <v>48.87</v>
      </c>
      <c r="U275" s="4">
        <v>1.17</v>
      </c>
      <c r="V275" s="4">
        <v>5.35</v>
      </c>
      <c r="W275" s="4">
        <v>7.7334860073787457</v>
      </c>
      <c r="X275" s="4">
        <v>0.17</v>
      </c>
      <c r="Y275" s="4">
        <v>13.56</v>
      </c>
      <c r="Z275" s="4">
        <v>22.34</v>
      </c>
      <c r="AA275" s="4">
        <v>0.28000000000000003</v>
      </c>
      <c r="AB275" s="4">
        <v>0.17</v>
      </c>
      <c r="AC275" s="4">
        <v>1.8700000000000001E-2</v>
      </c>
      <c r="AE275" s="177">
        <f t="shared" ca="1" si="802"/>
        <v>1363.7150750995731</v>
      </c>
      <c r="AF275" s="178">
        <f t="shared" ca="1" si="803"/>
        <v>1090.5650750995733</v>
      </c>
      <c r="AG275" s="178">
        <f t="shared" ca="1" si="804"/>
        <v>3.0986005900823756</v>
      </c>
      <c r="AH275" s="175"/>
      <c r="AI275" s="179">
        <f t="shared" ca="1" si="805"/>
        <v>1407.5545534032781</v>
      </c>
      <c r="AJ275" s="179">
        <f t="shared" ca="1" si="806"/>
        <v>2.686278480677327</v>
      </c>
      <c r="AK275" s="179"/>
      <c r="AL275" s="179">
        <f t="shared" si="807"/>
        <v>1394.4094017975387</v>
      </c>
      <c r="AM275" s="179">
        <f t="shared" si="808"/>
        <v>2.0810465165857122</v>
      </c>
      <c r="AN275" s="180"/>
      <c r="AO275" s="179">
        <f t="shared" ca="1" si="809"/>
        <v>1351.1412245086726</v>
      </c>
      <c r="AP275" s="179">
        <f t="shared" ca="1" si="810"/>
        <v>1077.9912245086725</v>
      </c>
      <c r="AQ275" s="179">
        <f t="shared" ca="1" si="811"/>
        <v>0.57116471857685447</v>
      </c>
      <c r="AR275" s="179"/>
      <c r="AS275" s="179">
        <f t="shared" ca="1" si="812"/>
        <v>1381.3214041170606</v>
      </c>
      <c r="AT275" s="179">
        <f t="shared" ca="1" si="813"/>
        <v>1108.1714041170608</v>
      </c>
      <c r="AU275" s="181">
        <f t="shared" ca="1" si="814"/>
        <v>1.7027149121778145</v>
      </c>
      <c r="AV275" s="80"/>
      <c r="AW275" s="181">
        <f t="shared" si="815"/>
        <v>1399.3263492265853</v>
      </c>
      <c r="AX275" s="181">
        <f t="shared" si="816"/>
        <v>1126.1763492265854</v>
      </c>
      <c r="AY275" s="181">
        <f t="shared" ca="1" si="817"/>
        <v>1407.5545534032781</v>
      </c>
      <c r="AZ275" s="181">
        <f t="shared" ca="1" si="818"/>
        <v>1134.404553403278</v>
      </c>
      <c r="BA275" s="181">
        <f t="shared" ca="1" si="819"/>
        <v>2.686278480677327</v>
      </c>
      <c r="BB275" s="181"/>
      <c r="BC275" s="181">
        <f t="shared" si="820"/>
        <v>1394.4094017975387</v>
      </c>
      <c r="BD275" s="181">
        <f t="shared" si="821"/>
        <v>2.0810465165857122</v>
      </c>
      <c r="BE275" s="181">
        <f t="shared" si="822"/>
        <v>1121.2594017975389</v>
      </c>
      <c r="BF275" s="181"/>
      <c r="BG275" s="181">
        <f t="shared" ca="1" si="823"/>
        <v>3.3314112270772136</v>
      </c>
      <c r="BH275" s="181">
        <f t="shared" ca="1" si="824"/>
        <v>5.9800175646548652</v>
      </c>
      <c r="BI275" s="181">
        <f t="shared" ca="1" si="825"/>
        <v>1087.9999682310777</v>
      </c>
      <c r="BJ275" s="181">
        <f t="shared" ca="1" si="826"/>
        <v>1116.6749856121623</v>
      </c>
      <c r="BK275" s="181">
        <f t="shared" ca="1" si="827"/>
        <v>1116.6749856121623</v>
      </c>
      <c r="BL275" s="181"/>
      <c r="BM275" s="181">
        <f t="shared" si="828"/>
        <v>1144.4897008206226</v>
      </c>
      <c r="BN275" s="180"/>
      <c r="BO275" s="182">
        <f t="shared" ca="1" si="829"/>
        <v>0.89966028836929368</v>
      </c>
      <c r="BP275" s="182">
        <f t="shared" ca="1" si="830"/>
        <v>0.79415140876910206</v>
      </c>
      <c r="BQ275" s="182">
        <f t="shared" ca="1" si="831"/>
        <v>0.10196403871710613</v>
      </c>
      <c r="BR275" s="182">
        <f t="shared" ca="1" si="832"/>
        <v>1.1500793285553491E-2</v>
      </c>
      <c r="BS275" s="182">
        <f t="shared" ca="1" si="833"/>
        <v>1.6094596139423094E-2</v>
      </c>
      <c r="BT275" s="182">
        <f t="shared" ca="1" si="834"/>
        <v>5.2175273825158006E-2</v>
      </c>
      <c r="BU275" s="182">
        <f t="shared" si="835"/>
        <v>8.6940973246937558E-2</v>
      </c>
      <c r="BV275" s="181">
        <f t="shared" ca="1" si="836"/>
        <v>1.0628270839832803</v>
      </c>
      <c r="BW275" s="180"/>
      <c r="BX275" s="182">
        <f t="shared" si="837"/>
        <v>0.78868124969384157</v>
      </c>
      <c r="BY275" s="182">
        <f t="shared" si="838"/>
        <v>0.10556675768269985</v>
      </c>
      <c r="BZ275" s="182">
        <f t="shared" si="839"/>
        <v>4.7148956119783481E-2</v>
      </c>
      <c r="CA275" s="182">
        <f t="shared" si="840"/>
        <v>2.0342466866027392E-2</v>
      </c>
      <c r="CB275" s="182">
        <f t="shared" si="841"/>
        <v>6.0814964015883738E-2</v>
      </c>
      <c r="CC275" s="182">
        <f t="shared" si="842"/>
        <v>2.7698905970738975E-4</v>
      </c>
      <c r="CD275" s="182">
        <f t="shared" si="843"/>
        <v>1.0228313834379434</v>
      </c>
      <c r="CE275" s="182">
        <f t="shared" si="844"/>
        <v>0.23780707279762434</v>
      </c>
      <c r="CF275" s="180"/>
      <c r="CG275" s="181">
        <f t="shared" ca="1" si="845"/>
        <v>3.2363815117023478</v>
      </c>
      <c r="CH275" s="181">
        <f t="shared" ca="1" si="846"/>
        <v>0.27303297435439688</v>
      </c>
      <c r="CI275" s="181">
        <f t="shared" ca="1" si="847"/>
        <v>6.2290860907913377</v>
      </c>
      <c r="CJ275" s="181">
        <f t="shared" ca="1" si="848"/>
        <v>1123.3866782970208</v>
      </c>
      <c r="CK275" s="183">
        <f t="shared" ca="1" si="849"/>
        <v>0.26493598399055363</v>
      </c>
      <c r="CL275" s="79"/>
      <c r="CM275" s="181">
        <f t="shared" si="850"/>
        <v>2.3142226915341985E-2</v>
      </c>
      <c r="CN275" s="181">
        <f t="shared" si="851"/>
        <v>-0.32525298764691846</v>
      </c>
      <c r="CO275" s="181">
        <f t="shared" ca="1" si="852"/>
        <v>783.63335420150077</v>
      </c>
      <c r="CP275" s="184"/>
      <c r="CQ275" s="80">
        <f t="shared" si="853"/>
        <v>0.83715712756909877</v>
      </c>
      <c r="CR275" s="80">
        <f t="shared" si="854"/>
        <v>1.8277690701412639E-2</v>
      </c>
      <c r="CS275" s="80">
        <f t="shared" si="855"/>
        <v>0.32365316150292761</v>
      </c>
      <c r="CT275" s="80">
        <f t="shared" si="856"/>
        <v>0.150877427400677</v>
      </c>
      <c r="CU275" s="80">
        <f t="shared" si="857"/>
        <v>1.9735682819383262E-3</v>
      </c>
      <c r="CV275" s="80">
        <f t="shared" si="858"/>
        <v>0.11214656464306626</v>
      </c>
      <c r="CW275" s="80">
        <f t="shared" si="859"/>
        <v>0.17475845884438296</v>
      </c>
      <c r="CX275" s="80">
        <f t="shared" si="860"/>
        <v>0.11294166240446345</v>
      </c>
      <c r="CY275" s="80">
        <f t="shared" si="861"/>
        <v>4.2889294662193725E-2</v>
      </c>
      <c r="CZ275" s="80">
        <f t="shared" si="862"/>
        <v>4.0789956723171726E-3</v>
      </c>
      <c r="DA275" s="80">
        <f t="shared" si="863"/>
        <v>5.7772110161550538E-3</v>
      </c>
      <c r="DB275" s="80">
        <f t="shared" si="864"/>
        <v>1.7845311626986329</v>
      </c>
      <c r="DC275" s="80"/>
      <c r="DD275" s="80">
        <f t="shared" si="865"/>
        <v>0.46911880558203273</v>
      </c>
      <c r="DE275" s="80">
        <f t="shared" si="866"/>
        <v>1.024229281251242E-2</v>
      </c>
      <c r="DF275" s="80">
        <f t="shared" si="867"/>
        <v>0.18136593423983</v>
      </c>
      <c r="DG275" s="80">
        <f t="shared" si="868"/>
        <v>8.4547376114471814E-2</v>
      </c>
      <c r="DH275" s="80">
        <f t="shared" si="869"/>
        <v>1.1059309712214969E-3</v>
      </c>
      <c r="DI275" s="80">
        <f t="shared" si="870"/>
        <v>6.2843713232485193E-2</v>
      </c>
      <c r="DJ275" s="80">
        <f t="shared" si="871"/>
        <v>9.7929620113838114E-2</v>
      </c>
      <c r="DK275" s="80">
        <f t="shared" si="872"/>
        <v>6.3289263177488564E-2</v>
      </c>
      <c r="DL275" s="80">
        <f t="shared" si="873"/>
        <v>2.4033928663557198E-2</v>
      </c>
      <c r="DM275" s="80">
        <f t="shared" si="874"/>
        <v>2.2857519989445112E-3</v>
      </c>
      <c r="DN275" s="80">
        <f t="shared" si="875"/>
        <v>3.2373830936180152E-3</v>
      </c>
      <c r="DO275" s="80">
        <f t="shared" si="876"/>
        <v>1</v>
      </c>
      <c r="DP275" s="80">
        <f t="shared" si="877"/>
        <v>42.637389757363003</v>
      </c>
      <c r="DQ275" s="80">
        <f t="shared" si="878"/>
        <v>0.81335723308751207</v>
      </c>
      <c r="DR275" s="80">
        <f t="shared" si="879"/>
        <v>1.4647190493597801E-2</v>
      </c>
      <c r="DS275" s="80">
        <f t="shared" si="880"/>
        <v>5.2471042849717049E-2</v>
      </c>
      <c r="DT275" s="80">
        <f t="shared" si="881"/>
        <v>0.10763915808417325</v>
      </c>
      <c r="DU275" s="80">
        <f t="shared" si="882"/>
        <v>2.3964757709251101E-3</v>
      </c>
      <c r="DV275" s="80">
        <f t="shared" si="883"/>
        <v>0.33643969392919881</v>
      </c>
      <c r="DW275" s="80">
        <f t="shared" si="884"/>
        <v>0.39837795618199134</v>
      </c>
      <c r="DX275" s="80">
        <f t="shared" si="885"/>
        <v>4.5176664961785384E-3</v>
      </c>
      <c r="DY275" s="80">
        <f t="shared" si="886"/>
        <v>1.8047475476665677E-3</v>
      </c>
      <c r="DZ275" s="80">
        <f t="shared" si="887"/>
        <v>1.2302777269730826E-4</v>
      </c>
      <c r="EA275" s="80">
        <f t="shared" si="888"/>
        <v>1.7317741922136578</v>
      </c>
      <c r="EB275" s="80"/>
      <c r="EC275" s="80">
        <f t="shared" si="889"/>
        <v>1.6267144661750241</v>
      </c>
      <c r="ED275" s="80">
        <f t="shared" si="890"/>
        <v>2.9294380987195601E-2</v>
      </c>
      <c r="EE275" s="80">
        <f t="shared" si="891"/>
        <v>0.15741312854915115</v>
      </c>
      <c r="EF275" s="80">
        <f t="shared" si="892"/>
        <v>0.10763915808417325</v>
      </c>
      <c r="EG275" s="80">
        <f t="shared" si="893"/>
        <v>2.3964757709251101E-3</v>
      </c>
      <c r="EH275" s="80">
        <f t="shared" si="894"/>
        <v>0.33643969392919881</v>
      </c>
      <c r="EI275" s="80">
        <f t="shared" si="895"/>
        <v>0.39837795618199134</v>
      </c>
      <c r="EJ275" s="80">
        <f t="shared" si="896"/>
        <v>4.5176664961785384E-3</v>
      </c>
      <c r="EK275" s="80">
        <f t="shared" si="897"/>
        <v>1.8047475476665677E-3</v>
      </c>
      <c r="EL275" s="80">
        <f t="shared" si="898"/>
        <v>3.6908331809192479E-4</v>
      </c>
      <c r="EM275" s="80">
        <f t="shared" si="899"/>
        <v>2.6649667570395965</v>
      </c>
      <c r="EN275" s="80">
        <f t="shared" si="900"/>
        <v>2.2514352136479019</v>
      </c>
      <c r="EO275" s="80"/>
      <c r="EP275" s="80">
        <f t="shared" si="901"/>
        <v>1.831221115848449</v>
      </c>
      <c r="EQ275" s="80">
        <f t="shared" si="902"/>
        <v>3.2977200458294879E-2</v>
      </c>
      <c r="ER275" s="80">
        <f t="shared" si="903"/>
        <v>0.16877888415155096</v>
      </c>
      <c r="ES275" s="80">
        <f t="shared" si="904"/>
        <v>6.7491422985810873E-2</v>
      </c>
      <c r="ET275" s="80">
        <f t="shared" si="905"/>
        <v>0.23627030713736183</v>
      </c>
      <c r="EU275" s="80">
        <f t="shared" si="906"/>
        <v>0.24234259087812088</v>
      </c>
      <c r="EV275" s="80">
        <f t="shared" si="907"/>
        <v>5.3955099393147958E-3</v>
      </c>
      <c r="EW275" s="80">
        <f t="shared" si="908"/>
        <v>0.75747217418112045</v>
      </c>
      <c r="EX275" s="80">
        <f t="shared" si="909"/>
        <v>0.89692215888921623</v>
      </c>
      <c r="EY275" s="80">
        <f t="shared" si="910"/>
        <v>2.0342466866027392E-2</v>
      </c>
      <c r="EZ275" s="80">
        <f t="shared" si="911"/>
        <v>8.1265443611224109E-3</v>
      </c>
      <c r="FA275" s="80">
        <f t="shared" si="912"/>
        <v>5.539781194147795E-4</v>
      </c>
      <c r="FB275" s="80">
        <f t="shared" si="913"/>
        <v>4.0316240466784423</v>
      </c>
      <c r="FC275" s="80">
        <f t="shared" si="914"/>
        <v>5.5121548995762937E-2</v>
      </c>
      <c r="FD275" s="80">
        <f t="shared" si="915"/>
        <v>9.4127963259362346E-2</v>
      </c>
      <c r="FE275" s="80">
        <f t="shared" si="916"/>
        <v>2.0342466866027392E-2</v>
      </c>
      <c r="FF275" s="80">
        <f t="shared" si="917"/>
        <v>4.7148956119783481E-2</v>
      </c>
      <c r="FG275" s="80">
        <f t="shared" si="918"/>
        <v>6.0814964015883738E-2</v>
      </c>
      <c r="FH275" s="80">
        <f t="shared" si="919"/>
        <v>2.7698905970738975E-4</v>
      </c>
      <c r="FI275" s="184">
        <f t="shared" si="920"/>
        <v>0.78868124969384157</v>
      </c>
      <c r="FJ275" s="80">
        <f t="shared" si="921"/>
        <v>0.10556675768269985</v>
      </c>
      <c r="FK275" s="80">
        <f t="shared" si="922"/>
        <v>1.0228313834379434</v>
      </c>
      <c r="FL275" s="80">
        <f t="shared" si="923"/>
        <v>0.78868124969384157</v>
      </c>
      <c r="FM275" s="80">
        <f t="shared" si="924"/>
        <v>2.0860319722287635</v>
      </c>
      <c r="FN275" s="80">
        <f t="shared" si="925"/>
        <v>-3.4285454205056478</v>
      </c>
      <c r="FO275" s="80">
        <f t="shared" si="926"/>
        <v>-3.4285454205056478</v>
      </c>
      <c r="FP275" s="80">
        <f t="shared" si="927"/>
        <v>0.42637389757363003</v>
      </c>
      <c r="FQ275" s="185">
        <f t="shared" ca="1" si="928"/>
        <v>1407.5545534032781</v>
      </c>
      <c r="FR275" s="185">
        <f t="shared" ca="1" si="929"/>
        <v>2.686278480677327</v>
      </c>
      <c r="FS275" s="80">
        <f t="shared" ca="1" si="930"/>
        <v>0.1407554553403278</v>
      </c>
      <c r="FT275" s="184">
        <f t="shared" ca="1" si="931"/>
        <v>-0.43829917499008497</v>
      </c>
      <c r="FU275" s="184">
        <f t="shared" ca="1" si="932"/>
        <v>5.6729093251213838</v>
      </c>
      <c r="FV275" s="80">
        <f t="shared" si="933"/>
        <v>172.60765352205965</v>
      </c>
      <c r="FW275" s="80">
        <f t="shared" si="934"/>
        <v>6.4712218670315097E-2</v>
      </c>
      <c r="FX275" s="184">
        <f t="shared" si="935"/>
        <v>75.761251048961896</v>
      </c>
      <c r="FY275" s="184">
        <f t="shared" si="936"/>
        <v>314.7662282516855</v>
      </c>
      <c r="FZ275" s="184">
        <f t="shared" si="937"/>
        <v>1.6611494615586205E-3</v>
      </c>
      <c r="GA275" s="184">
        <f t="shared" si="938"/>
        <v>0.23780707279762434</v>
      </c>
      <c r="GB275" s="80">
        <f t="shared" si="939"/>
        <v>0.9226601356945584</v>
      </c>
      <c r="GC275" s="80">
        <f t="shared" si="940"/>
        <v>0.15614415055928349</v>
      </c>
      <c r="GD275" s="80">
        <f t="shared" si="941"/>
        <v>0.13163939998043356</v>
      </c>
      <c r="GE275" s="80">
        <f t="shared" si="942"/>
        <v>0.89953137655589421</v>
      </c>
      <c r="GF275" s="80">
        <f t="shared" si="943"/>
        <v>4.5161839507584234E-2</v>
      </c>
      <c r="GG275" s="80">
        <f t="shared" si="944"/>
        <v>0.18722104188235794</v>
      </c>
      <c r="GH275" s="80">
        <f t="shared" si="945"/>
        <v>0.8683606000195665</v>
      </c>
      <c r="GI275" s="80">
        <f t="shared" si="946"/>
        <v>0.35409311536714022</v>
      </c>
      <c r="GJ275" s="80">
        <f t="shared" si="947"/>
        <v>-1.4479649974304962E-2</v>
      </c>
      <c r="GK275" s="80">
        <f t="shared" si="948"/>
        <v>2.8240949310670758E-2</v>
      </c>
      <c r="GL275" s="80">
        <f t="shared" si="949"/>
        <v>2.8240949310670758E-2</v>
      </c>
      <c r="GM275" s="80">
        <f t="shared" si="950"/>
        <v>0.15898009257168719</v>
      </c>
      <c r="GN275" s="80">
        <f t="shared" si="951"/>
        <v>4.9098914994770843E-2</v>
      </c>
      <c r="GO275" s="80">
        <f t="shared" si="952"/>
        <v>0.70837325918634964</v>
      </c>
      <c r="GP275" s="80">
        <f t="shared" si="953"/>
        <v>0.89692215888921623</v>
      </c>
      <c r="GQ275" s="80">
        <f t="shared" si="954"/>
        <v>2.0342466866027392E-2</v>
      </c>
      <c r="GR275" s="80">
        <f t="shared" si="955"/>
        <v>440.33534755756409</v>
      </c>
      <c r="GS275" s="80">
        <f t="shared" si="956"/>
        <v>11.766066292063527</v>
      </c>
      <c r="GT275" s="80">
        <f t="shared" si="957"/>
        <v>2.2361163556522188</v>
      </c>
      <c r="GU275" s="80">
        <f t="shared" si="958"/>
        <v>9.1960285126197484E-6</v>
      </c>
      <c r="GV275" s="80">
        <f t="shared" si="959"/>
        <v>1884.4597159384059</v>
      </c>
      <c r="GW275" s="80">
        <f t="shared" si="960"/>
        <v>-8.1122835530816704E-3</v>
      </c>
      <c r="GX275" s="184">
        <f t="shared" ca="1" si="961"/>
        <v>19.203711090791355</v>
      </c>
      <c r="GY275" s="81" t="e">
        <f>#REF!</f>
        <v>#REF!</v>
      </c>
      <c r="GZ275" s="81" t="e">
        <f>#REF!</f>
        <v>#REF!</v>
      </c>
      <c r="HA275" s="81">
        <f t="shared" si="962"/>
        <v>5.52</v>
      </c>
      <c r="HB275" s="81">
        <f t="shared" si="963"/>
        <v>4.8858476199999856</v>
      </c>
      <c r="HC275" s="81" t="e">
        <f t="shared" si="964"/>
        <v>#REF!</v>
      </c>
      <c r="HD275" s="80">
        <f t="shared" si="965"/>
        <v>440.33534755756409</v>
      </c>
      <c r="HE275" s="80">
        <f t="shared" si="966"/>
        <v>11.766066292063527</v>
      </c>
      <c r="HF275" s="81">
        <f t="shared" si="967"/>
        <v>-9.8753734365715218E-2</v>
      </c>
      <c r="HG275" s="81"/>
      <c r="HH275" s="82">
        <f t="shared" si="968"/>
        <v>0.19261655182167273</v>
      </c>
      <c r="HI275" s="82">
        <f t="shared" si="969"/>
        <v>0.75747217418112045</v>
      </c>
      <c r="HJ275" s="82">
        <f t="shared" si="970"/>
        <v>2.0342466866027392E-2</v>
      </c>
      <c r="HK275" s="82">
        <f t="shared" si="971"/>
        <v>0</v>
      </c>
      <c r="HL275" s="82">
        <f t="shared" si="972"/>
        <v>3.4779082129735545E-2</v>
      </c>
      <c r="HM275" s="82">
        <f t="shared" si="973"/>
        <v>0</v>
      </c>
      <c r="HN275" s="82">
        <f t="shared" si="974"/>
        <v>0</v>
      </c>
      <c r="HO275" s="82">
        <f t="shared" si="975"/>
        <v>6.7491422985810873E-2</v>
      </c>
      <c r="HP275" s="82">
        <f t="shared" si="976"/>
        <v>0.13399980202181541</v>
      </c>
      <c r="HQ275" s="82">
        <f t="shared" si="977"/>
        <v>0.20273533044860745</v>
      </c>
      <c r="HR275" s="82">
        <f t="shared" si="978"/>
        <v>0.5805229073197935</v>
      </c>
      <c r="HS275" s="82">
        <f t="shared" si="979"/>
        <v>0.14762036741787174</v>
      </c>
      <c r="HT275" s="82">
        <f t="shared" si="980"/>
        <v>6.596199080745653E-2</v>
      </c>
      <c r="HU275" s="82">
        <f t="shared" si="981"/>
        <v>1.6773383437299904E-2</v>
      </c>
      <c r="HV275" s="82">
        <f t="shared" si="982"/>
        <v>2.0342466866027392E-2</v>
      </c>
      <c r="HW275" s="82"/>
      <c r="HX275" s="186">
        <f t="shared" si="983"/>
        <v>-8.811335254506754E-7</v>
      </c>
      <c r="HY275" s="186">
        <f t="shared" si="984"/>
        <v>1.6533161977365801E-12</v>
      </c>
      <c r="HZ275" s="186">
        <f t="shared" si="985"/>
        <v>2.7092145083151043E-5</v>
      </c>
      <c r="IA275" s="186">
        <f t="shared" si="986"/>
        <v>7.6217130920659167E-9</v>
      </c>
      <c r="IB275" s="82">
        <f t="shared" si="987"/>
        <v>2.2361163556522188</v>
      </c>
      <c r="IC275" s="82" t="e">
        <f t="shared" ca="1" si="988"/>
        <v>#REF!</v>
      </c>
      <c r="ID275" s="82" t="e">
        <f ca="1">ID$8+ID$9*IE275+ID$10*#REF!+ID$11*EW275/(EW275+EU275)</f>
        <v>#REF!</v>
      </c>
      <c r="IE275" s="82" t="e">
        <f t="shared" ca="1" si="989"/>
        <v>#REF!</v>
      </c>
      <c r="IF275" s="82" t="e">
        <f ca="1">IF$8+IF$9*IE275+IF$10*#REF!+IF$11*(EW275/(EW275+EU275))</f>
        <v>#REF!</v>
      </c>
      <c r="IG275" s="82" t="e">
        <f t="shared" ca="1" si="990"/>
        <v>#REF!</v>
      </c>
      <c r="IH275" s="184">
        <f t="shared" si="991"/>
        <v>6.4712218670315097E-2</v>
      </c>
      <c r="II275" s="187">
        <f t="shared" si="992"/>
        <v>-25</v>
      </c>
      <c r="IJ275" s="187"/>
      <c r="IK275" s="82">
        <f t="shared" si="993"/>
        <v>2.0723173730184783</v>
      </c>
      <c r="IL275" s="187">
        <f t="shared" si="994"/>
        <v>1884.4597159384059</v>
      </c>
      <c r="IM275" s="186">
        <f t="shared" si="995"/>
        <v>1.2413628649840334E-5</v>
      </c>
    </row>
    <row r="276" spans="1:247" ht="14" x14ac:dyDescent="0.2">
      <c r="A276" s="191">
        <v>2006</v>
      </c>
      <c r="F276" s="193">
        <v>50.3</v>
      </c>
      <c r="G276" s="193">
        <v>1.46</v>
      </c>
      <c r="H276" s="193">
        <v>16.5</v>
      </c>
      <c r="I276" s="193">
        <v>10.84</v>
      </c>
      <c r="J276" s="193">
        <v>0.14000000000000001</v>
      </c>
      <c r="K276" s="193">
        <v>4.5199999999999996</v>
      </c>
      <c r="L276" s="193">
        <v>9.8000000000000007</v>
      </c>
      <c r="M276" s="193">
        <v>3.5</v>
      </c>
      <c r="N276" s="193">
        <v>2.02</v>
      </c>
      <c r="O276" s="198">
        <v>0.31</v>
      </c>
      <c r="P276" s="198">
        <v>0.41</v>
      </c>
      <c r="Q276" s="194">
        <v>1.5</v>
      </c>
      <c r="R276" s="176">
        <f t="shared" ca="1" si="801"/>
        <v>5.2679445593799041</v>
      </c>
      <c r="T276" s="4">
        <v>47.23</v>
      </c>
      <c r="U276" s="4">
        <v>1.17</v>
      </c>
      <c r="V276" s="4">
        <v>6.7</v>
      </c>
      <c r="W276" s="4">
        <v>10.535290200665887</v>
      </c>
      <c r="X276" s="4">
        <v>0.38</v>
      </c>
      <c r="Y276" s="4">
        <v>10.78</v>
      </c>
      <c r="Z276" s="4">
        <v>22.92</v>
      </c>
      <c r="AA276" s="4">
        <v>0.25</v>
      </c>
      <c r="AB276" s="4">
        <v>0.2</v>
      </c>
      <c r="AC276" s="4">
        <v>1.6400000000000001E-2</v>
      </c>
      <c r="AE276" s="177">
        <f t="shared" ca="1" si="802"/>
        <v>1347.0331947139553</v>
      </c>
      <c r="AF276" s="178">
        <f t="shared" ca="1" si="803"/>
        <v>1073.8831947139552</v>
      </c>
      <c r="AG276" s="178">
        <f t="shared" ca="1" si="804"/>
        <v>2.4179018049836167</v>
      </c>
      <c r="AH276" s="175"/>
      <c r="AI276" s="179">
        <f t="shared" ca="1" si="805"/>
        <v>1401.3216878634109</v>
      </c>
      <c r="AJ276" s="179">
        <f t="shared" ca="1" si="806"/>
        <v>1.9356645698502657</v>
      </c>
      <c r="AK276" s="179"/>
      <c r="AL276" s="179">
        <f t="shared" si="807"/>
        <v>1390.34232201549</v>
      </c>
      <c r="AM276" s="179">
        <f t="shared" si="808"/>
        <v>1.5365582843616648</v>
      </c>
      <c r="AN276" s="180"/>
      <c r="AO276" s="179">
        <f t="shared" ca="1" si="809"/>
        <v>1332.2763174933089</v>
      </c>
      <c r="AP276" s="179">
        <f t="shared" ca="1" si="810"/>
        <v>1059.1263174933088</v>
      </c>
      <c r="AQ276" s="179">
        <f t="shared" ca="1" si="811"/>
        <v>-0.62759461756669843</v>
      </c>
      <c r="AR276" s="179"/>
      <c r="AS276" s="179">
        <f t="shared" ca="1" si="812"/>
        <v>1374.8565564714561</v>
      </c>
      <c r="AT276" s="179">
        <f t="shared" ca="1" si="813"/>
        <v>1101.7065564714562</v>
      </c>
      <c r="AU276" s="181">
        <f t="shared" ca="1" si="814"/>
        <v>0.9531658038504478</v>
      </c>
      <c r="AV276" s="80"/>
      <c r="AW276" s="181">
        <f t="shared" si="815"/>
        <v>1394.0681318101529</v>
      </c>
      <c r="AX276" s="181">
        <f t="shared" si="816"/>
        <v>1120.9181318101528</v>
      </c>
      <c r="AY276" s="181">
        <f t="shared" ca="1" si="817"/>
        <v>1401.3216878634109</v>
      </c>
      <c r="AZ276" s="181">
        <f t="shared" ca="1" si="818"/>
        <v>1128.1716878634111</v>
      </c>
      <c r="BA276" s="181">
        <f t="shared" ca="1" si="819"/>
        <v>1.9356645698502657</v>
      </c>
      <c r="BB276" s="181"/>
      <c r="BC276" s="181">
        <f t="shared" si="820"/>
        <v>1390.34232201549</v>
      </c>
      <c r="BD276" s="181">
        <f t="shared" si="821"/>
        <v>1.5365582843616648</v>
      </c>
      <c r="BE276" s="181">
        <f t="shared" si="822"/>
        <v>1117.1923220154899</v>
      </c>
      <c r="BF276" s="181"/>
      <c r="BG276" s="181">
        <f t="shared" ca="1" si="823"/>
        <v>2.6617612527260825</v>
      </c>
      <c r="BH276" s="181">
        <f t="shared" ca="1" si="824"/>
        <v>6.3247596302450599</v>
      </c>
      <c r="BI276" s="181">
        <f t="shared" ca="1" si="825"/>
        <v>1071.1748744482425</v>
      </c>
      <c r="BJ276" s="181">
        <f t="shared" ca="1" si="826"/>
        <v>1110.1833571629595</v>
      </c>
      <c r="BK276" s="181">
        <f t="shared" ca="1" si="827"/>
        <v>1110.1833571629595</v>
      </c>
      <c r="BL276" s="181"/>
      <c r="BM276" s="181">
        <f t="shared" si="828"/>
        <v>1141.6612239895853</v>
      </c>
      <c r="BN276" s="180"/>
      <c r="BO276" s="182">
        <f t="shared" ca="1" si="829"/>
        <v>0.96489362127635325</v>
      </c>
      <c r="BP276" s="182">
        <f t="shared" ca="1" si="830"/>
        <v>0.82571981765650981</v>
      </c>
      <c r="BQ276" s="182">
        <f t="shared" ca="1" si="831"/>
        <v>0.10498141130420141</v>
      </c>
      <c r="BR276" s="182">
        <f t="shared" ca="1" si="832"/>
        <v>1.1077782720365354E-2</v>
      </c>
      <c r="BS276" s="182">
        <f t="shared" ca="1" si="833"/>
        <v>1.6092614901826861E-2</v>
      </c>
      <c r="BT276" s="182">
        <f t="shared" ca="1" si="834"/>
        <v>5.3109552852037362E-2</v>
      </c>
      <c r="BU276" s="182">
        <f t="shared" si="835"/>
        <v>8.6940973246937558E-2</v>
      </c>
      <c r="BV276" s="181">
        <f t="shared" ca="1" si="836"/>
        <v>1.0979221526818783</v>
      </c>
      <c r="BW276" s="180"/>
      <c r="BX276" s="182">
        <f t="shared" si="837"/>
        <v>0.79052150465094306</v>
      </c>
      <c r="BY276" s="182">
        <f t="shared" si="838"/>
        <v>7.6521469445642754E-2</v>
      </c>
      <c r="BZ276" s="182">
        <f t="shared" si="839"/>
        <v>7.2186515531713458E-2</v>
      </c>
      <c r="CA276" s="182">
        <f t="shared" si="840"/>
        <v>1.8381948267611303E-2</v>
      </c>
      <c r="CB276" s="182">
        <f t="shared" si="841"/>
        <v>6.8351576435031952E-2</v>
      </c>
      <c r="CC276" s="182">
        <f t="shared" si="842"/>
        <v>2.4585033387406765E-4</v>
      </c>
      <c r="CD276" s="182">
        <f t="shared" si="843"/>
        <v>1.0262088646648166</v>
      </c>
      <c r="CE276" s="182">
        <f t="shared" si="844"/>
        <v>0.40750870912898873</v>
      </c>
      <c r="CF276" s="180"/>
      <c r="CG276" s="181">
        <f t="shared" ca="1" si="845"/>
        <v>4.3447547618234239</v>
      </c>
      <c r="CH276" s="181">
        <f t="shared" ca="1" si="846"/>
        <v>0.40446757703567471</v>
      </c>
      <c r="CI276" s="181">
        <f t="shared" ca="1" si="847"/>
        <v>7.1392068702306641</v>
      </c>
      <c r="CJ276" s="181">
        <f t="shared" ca="1" si="848"/>
        <v>1067.6077283421846</v>
      </c>
      <c r="CK276" s="183">
        <f t="shared" ca="1" si="849"/>
        <v>0.26350075072447443</v>
      </c>
      <c r="CL276" s="79"/>
      <c r="CM276" s="181">
        <f t="shared" si="850"/>
        <v>-1.4955592523343613</v>
      </c>
      <c r="CN276" s="181">
        <f t="shared" si="851"/>
        <v>-2.0250139717834128</v>
      </c>
      <c r="CO276" s="181">
        <f t="shared" ca="1" si="852"/>
        <v>611.07054929660922</v>
      </c>
      <c r="CP276" s="184"/>
      <c r="CQ276" s="80">
        <f t="shared" si="853"/>
        <v>0.83715712756909877</v>
      </c>
      <c r="CR276" s="80">
        <f t="shared" si="854"/>
        <v>1.8277690701412639E-2</v>
      </c>
      <c r="CS276" s="80">
        <f t="shared" si="855"/>
        <v>0.32365316150292761</v>
      </c>
      <c r="CT276" s="80">
        <f t="shared" si="856"/>
        <v>0.150877427400677</v>
      </c>
      <c r="CU276" s="80">
        <f t="shared" si="857"/>
        <v>1.9735682819383262E-3</v>
      </c>
      <c r="CV276" s="80">
        <f t="shared" si="858"/>
        <v>0.11214656464306626</v>
      </c>
      <c r="CW276" s="80">
        <f t="shared" si="859"/>
        <v>0.17475845884438296</v>
      </c>
      <c r="CX276" s="80">
        <f t="shared" si="860"/>
        <v>0.11294166240446345</v>
      </c>
      <c r="CY276" s="80">
        <f t="shared" si="861"/>
        <v>4.2889294662193725E-2</v>
      </c>
      <c r="CZ276" s="80">
        <f t="shared" si="862"/>
        <v>4.0789956723171726E-3</v>
      </c>
      <c r="DA276" s="80">
        <f t="shared" si="863"/>
        <v>5.7772110161550538E-3</v>
      </c>
      <c r="DB276" s="80">
        <f t="shared" si="864"/>
        <v>1.7845311626986329</v>
      </c>
      <c r="DC276" s="80"/>
      <c r="DD276" s="80">
        <f t="shared" si="865"/>
        <v>0.46911880558203273</v>
      </c>
      <c r="DE276" s="80">
        <f t="shared" si="866"/>
        <v>1.024229281251242E-2</v>
      </c>
      <c r="DF276" s="80">
        <f t="shared" si="867"/>
        <v>0.18136593423983</v>
      </c>
      <c r="DG276" s="80">
        <f t="shared" si="868"/>
        <v>8.4547376114471814E-2</v>
      </c>
      <c r="DH276" s="80">
        <f t="shared" si="869"/>
        <v>1.1059309712214969E-3</v>
      </c>
      <c r="DI276" s="80">
        <f t="shared" si="870"/>
        <v>6.2843713232485193E-2</v>
      </c>
      <c r="DJ276" s="80">
        <f t="shared" si="871"/>
        <v>9.7929620113838114E-2</v>
      </c>
      <c r="DK276" s="80">
        <f t="shared" si="872"/>
        <v>6.3289263177488564E-2</v>
      </c>
      <c r="DL276" s="80">
        <f t="shared" si="873"/>
        <v>2.4033928663557198E-2</v>
      </c>
      <c r="DM276" s="80">
        <f t="shared" si="874"/>
        <v>2.2857519989445112E-3</v>
      </c>
      <c r="DN276" s="80">
        <f t="shared" si="875"/>
        <v>3.2373830936180152E-3</v>
      </c>
      <c r="DO276" s="80">
        <f t="shared" si="876"/>
        <v>1</v>
      </c>
      <c r="DP276" s="80">
        <f t="shared" si="877"/>
        <v>42.637389757363003</v>
      </c>
      <c r="DQ276" s="80">
        <f t="shared" si="878"/>
        <v>0.78606224920653145</v>
      </c>
      <c r="DR276" s="80">
        <f t="shared" si="879"/>
        <v>1.4647190493597801E-2</v>
      </c>
      <c r="DS276" s="80">
        <f t="shared" si="880"/>
        <v>6.5711399456654995E-2</v>
      </c>
      <c r="DT276" s="80">
        <f t="shared" si="881"/>
        <v>0.14663629911402501</v>
      </c>
      <c r="DU276" s="80">
        <f t="shared" si="882"/>
        <v>5.3568281938325994E-3</v>
      </c>
      <c r="DV276" s="80">
        <f t="shared" si="883"/>
        <v>0.26746459443633941</v>
      </c>
      <c r="DW276" s="80">
        <f t="shared" si="884"/>
        <v>0.40872080374625075</v>
      </c>
      <c r="DX276" s="80">
        <f t="shared" si="885"/>
        <v>4.0336308001594091E-3</v>
      </c>
      <c r="DY276" s="80">
        <f t="shared" si="886"/>
        <v>2.1232324090194915E-3</v>
      </c>
      <c r="DZ276" s="80">
        <f t="shared" si="887"/>
        <v>1.0789601455806715E-4</v>
      </c>
      <c r="EA276" s="80">
        <f t="shared" si="888"/>
        <v>1.700864123870969</v>
      </c>
      <c r="EB276" s="80"/>
      <c r="EC276" s="80">
        <f t="shared" si="889"/>
        <v>1.5721244984130629</v>
      </c>
      <c r="ED276" s="80">
        <f t="shared" si="890"/>
        <v>2.9294380987195601E-2</v>
      </c>
      <c r="EE276" s="80">
        <f t="shared" si="891"/>
        <v>0.19713419836996499</v>
      </c>
      <c r="EF276" s="80">
        <f t="shared" si="892"/>
        <v>0.14663629911402501</v>
      </c>
      <c r="EG276" s="80">
        <f t="shared" si="893"/>
        <v>5.3568281938325994E-3</v>
      </c>
      <c r="EH276" s="80">
        <f t="shared" si="894"/>
        <v>0.26746459443633941</v>
      </c>
      <c r="EI276" s="80">
        <f t="shared" si="895"/>
        <v>0.40872080374625075</v>
      </c>
      <c r="EJ276" s="80">
        <f t="shared" si="896"/>
        <v>4.0336308001594091E-3</v>
      </c>
      <c r="EK276" s="80">
        <f t="shared" si="897"/>
        <v>2.1232324090194915E-3</v>
      </c>
      <c r="EL276" s="80">
        <f t="shared" si="898"/>
        <v>3.2368804367420144E-4</v>
      </c>
      <c r="EM276" s="80">
        <f t="shared" si="899"/>
        <v>2.6332121545135245</v>
      </c>
      <c r="EN276" s="80">
        <f t="shared" si="900"/>
        <v>2.2785858669669086</v>
      </c>
      <c r="EO276" s="80"/>
      <c r="EP276" s="80">
        <f t="shared" si="901"/>
        <v>1.7911103315982226</v>
      </c>
      <c r="EQ276" s="80">
        <f t="shared" si="902"/>
        <v>3.3374881249484005E-2</v>
      </c>
      <c r="ER276" s="80">
        <f t="shared" si="903"/>
        <v>0.20888966840177736</v>
      </c>
      <c r="ES276" s="80">
        <f t="shared" si="904"/>
        <v>9.0568463799324761E-2</v>
      </c>
      <c r="ET276" s="80">
        <f t="shared" si="905"/>
        <v>0.29945813220110212</v>
      </c>
      <c r="EU276" s="80">
        <f t="shared" si="906"/>
        <v>0.33412339874554958</v>
      </c>
      <c r="EV276" s="80">
        <f t="shared" si="907"/>
        <v>1.2205993014236832E-2</v>
      </c>
      <c r="EW276" s="80">
        <f t="shared" si="908"/>
        <v>0.60944104479667904</v>
      </c>
      <c r="EX276" s="80">
        <f t="shared" si="909"/>
        <v>0.93130544695156248</v>
      </c>
      <c r="EY276" s="80">
        <f t="shared" si="910"/>
        <v>1.8381948267611303E-2</v>
      </c>
      <c r="EZ276" s="80">
        <f t="shared" si="911"/>
        <v>9.6759347189558313E-3</v>
      </c>
      <c r="FA276" s="80">
        <f t="shared" si="912"/>
        <v>4.9170066774813529E-4</v>
      </c>
      <c r="FB276" s="80">
        <f t="shared" si="913"/>
        <v>4.0395688122111526</v>
      </c>
      <c r="FC276" s="80">
        <f t="shared" si="914"/>
        <v>6.9461689703347762E-2</v>
      </c>
      <c r="FD276" s="80">
        <f t="shared" si="915"/>
        <v>0.11754367077458561</v>
      </c>
      <c r="FE276" s="80">
        <f t="shared" si="916"/>
        <v>1.8381948267611303E-2</v>
      </c>
      <c r="FF276" s="80">
        <f t="shared" si="917"/>
        <v>7.2186515531713458E-2</v>
      </c>
      <c r="FG276" s="80">
        <f t="shared" si="918"/>
        <v>6.8351576435031952E-2</v>
      </c>
      <c r="FH276" s="80">
        <f t="shared" si="919"/>
        <v>2.4585033387406765E-4</v>
      </c>
      <c r="FI276" s="184">
        <f t="shared" si="920"/>
        <v>0.79052150465094306</v>
      </c>
      <c r="FJ276" s="80">
        <f t="shared" si="921"/>
        <v>7.6521469445642754E-2</v>
      </c>
      <c r="FK276" s="80">
        <f t="shared" si="922"/>
        <v>1.0262088646648166</v>
      </c>
      <c r="FL276" s="80">
        <f t="shared" si="923"/>
        <v>0.79052150465094306</v>
      </c>
      <c r="FM276" s="80">
        <f t="shared" si="924"/>
        <v>1.9846904180827318</v>
      </c>
      <c r="FN276" s="80">
        <f t="shared" si="925"/>
        <v>-3.5322175883553646</v>
      </c>
      <c r="FO276" s="80">
        <f t="shared" si="926"/>
        <v>-3.532217588355365</v>
      </c>
      <c r="FP276" s="80">
        <f t="shared" si="927"/>
        <v>0.42637389757363003</v>
      </c>
      <c r="FQ276" s="185">
        <f t="shared" ca="1" si="928"/>
        <v>1401.3216878634109</v>
      </c>
      <c r="FR276" s="185">
        <f t="shared" ca="1" si="929"/>
        <v>1.9356645698502657</v>
      </c>
      <c r="FS276" s="80">
        <f t="shared" ca="1" si="930"/>
        <v>0.1401321687863411</v>
      </c>
      <c r="FT276" s="184">
        <f t="shared" ca="1" si="931"/>
        <v>-0.32007210101868788</v>
      </c>
      <c r="FU276" s="184">
        <f t="shared" ca="1" si="932"/>
        <v>5.6737985174539762</v>
      </c>
      <c r="FV276" s="80">
        <f t="shared" si="933"/>
        <v>173.24022694166879</v>
      </c>
      <c r="FW276" s="80">
        <f t="shared" si="934"/>
        <v>3.3972099398388224E-2</v>
      </c>
      <c r="FX276" s="184">
        <f t="shared" si="935"/>
        <v>64.589233832167395</v>
      </c>
      <c r="FY276" s="184">
        <f t="shared" si="936"/>
        <v>315.90584259352585</v>
      </c>
      <c r="FZ276" s="184">
        <f t="shared" si="937"/>
        <v>1.6611494615586205E-3</v>
      </c>
      <c r="GA276" s="184">
        <f t="shared" si="938"/>
        <v>0.40750870912898873</v>
      </c>
      <c r="GB276" s="80">
        <f t="shared" si="939"/>
        <v>0.96189338823341064</v>
      </c>
      <c r="GC276" s="80">
        <f t="shared" si="940"/>
        <v>0.19389673541990465</v>
      </c>
      <c r="GD276" s="80">
        <f t="shared" si="941"/>
        <v>0.13434214829820054</v>
      </c>
      <c r="GE276" s="80">
        <f t="shared" si="942"/>
        <v>0.87605665495119123</v>
      </c>
      <c r="GF276" s="80">
        <f t="shared" si="943"/>
        <v>-1.9539011123104189E-3</v>
      </c>
      <c r="GG276" s="80">
        <f t="shared" si="944"/>
        <v>0.26466170904220182</v>
      </c>
      <c r="GH276" s="80">
        <f t="shared" si="945"/>
        <v>0.86565785170179943</v>
      </c>
      <c r="GI276" s="80">
        <f t="shared" si="946"/>
        <v>0.37952261593878778</v>
      </c>
      <c r="GJ276" s="80">
        <f t="shared" si="947"/>
        <v>-1.0085360995953217E-2</v>
      </c>
      <c r="GK276" s="80">
        <f t="shared" si="948"/>
        <v>1.8833772729317827E-2</v>
      </c>
      <c r="GL276" s="80">
        <f t="shared" si="949"/>
        <v>1.8833772729317827E-2</v>
      </c>
      <c r="GM276" s="80">
        <f t="shared" si="950"/>
        <v>0.24582793631288399</v>
      </c>
      <c r="GN276" s="80">
        <f t="shared" si="951"/>
        <v>1.9272839037271533E-2</v>
      </c>
      <c r="GO276" s="80">
        <f t="shared" si="952"/>
        <v>0.59016820575940754</v>
      </c>
      <c r="GP276" s="80">
        <f t="shared" si="953"/>
        <v>0.93130544695156248</v>
      </c>
      <c r="GQ276" s="80">
        <f t="shared" si="954"/>
        <v>1.8381948267611303E-2</v>
      </c>
      <c r="GR276" s="80">
        <f t="shared" si="955"/>
        <v>441.41535380524687</v>
      </c>
      <c r="GS276" s="80">
        <f t="shared" si="956"/>
        <v>11.780030090290504</v>
      </c>
      <c r="GT276" s="80">
        <f t="shared" si="957"/>
        <v>2.287057371653781</v>
      </c>
      <c r="GU276" s="80">
        <f t="shared" si="958"/>
        <v>9.4055234409261732E-6</v>
      </c>
      <c r="GV276" s="80">
        <f t="shared" si="959"/>
        <v>1925.2090347581322</v>
      </c>
      <c r="GW276" s="80">
        <f t="shared" si="960"/>
        <v>-8.3068712934532066E-3</v>
      </c>
      <c r="GX276" s="184">
        <f t="shared" ca="1" si="961"/>
        <v>20.113831870230655</v>
      </c>
      <c r="GY276" s="81" t="e">
        <f>#REF!</f>
        <v>#REF!</v>
      </c>
      <c r="GZ276" s="81" t="e">
        <f>#REF!</f>
        <v>#REF!</v>
      </c>
      <c r="HA276" s="81">
        <f t="shared" si="962"/>
        <v>5.52</v>
      </c>
      <c r="HB276" s="81">
        <f t="shared" si="963"/>
        <v>4.8858476199999856</v>
      </c>
      <c r="HC276" s="81" t="e">
        <f t="shared" si="964"/>
        <v>#REF!</v>
      </c>
      <c r="HD276" s="80">
        <f t="shared" si="965"/>
        <v>441.41535380524687</v>
      </c>
      <c r="HE276" s="80">
        <f t="shared" si="966"/>
        <v>11.780030090290504</v>
      </c>
      <c r="HF276" s="81">
        <f t="shared" si="967"/>
        <v>-1.7519164547682067</v>
      </c>
      <c r="HG276" s="81"/>
      <c r="HH276" s="82">
        <f t="shared" si="968"/>
        <v>0.27686770205643862</v>
      </c>
      <c r="HI276" s="82">
        <f t="shared" si="969"/>
        <v>0.60944104479667904</v>
      </c>
      <c r="HJ276" s="82">
        <f t="shared" si="970"/>
        <v>1.8381948267611303E-2</v>
      </c>
      <c r="HK276" s="82">
        <f t="shared" si="971"/>
        <v>0</v>
      </c>
      <c r="HL276" s="82">
        <f t="shared" si="972"/>
        <v>5.1079741435736459E-2</v>
      </c>
      <c r="HM276" s="82">
        <f t="shared" si="973"/>
        <v>0</v>
      </c>
      <c r="HN276" s="82">
        <f t="shared" si="974"/>
        <v>0</v>
      </c>
      <c r="HO276" s="82">
        <f t="shared" si="975"/>
        <v>9.0568463799324761E-2</v>
      </c>
      <c r="HP276" s="82">
        <f t="shared" si="976"/>
        <v>0.1578099269660409</v>
      </c>
      <c r="HQ276" s="82">
        <f t="shared" si="977"/>
        <v>0.31238290611423036</v>
      </c>
      <c r="HR276" s="82">
        <f t="shared" si="978"/>
        <v>0.49674543822362893</v>
      </c>
      <c r="HS276" s="82">
        <f t="shared" si="979"/>
        <v>0.22567034032615615</v>
      </c>
      <c r="HT276" s="82">
        <f t="shared" si="980"/>
        <v>3.4595807085215022E-2</v>
      </c>
      <c r="HU276" s="82">
        <f t="shared" si="981"/>
        <v>1.5716797695611223E-2</v>
      </c>
      <c r="HV276" s="82">
        <f t="shared" si="982"/>
        <v>1.8381948267611303E-2</v>
      </c>
      <c r="HW276" s="82"/>
      <c r="HX276" s="186">
        <f t="shared" si="983"/>
        <v>-8.9438103059657734E-7</v>
      </c>
      <c r="HY276" s="186">
        <f t="shared" si="984"/>
        <v>1.6947057199010027E-12</v>
      </c>
      <c r="HZ276" s="186">
        <f t="shared" si="985"/>
        <v>2.7256003555823351E-5</v>
      </c>
      <c r="IA276" s="186">
        <f t="shared" si="986"/>
        <v>7.543552140069389E-9</v>
      </c>
      <c r="IB276" s="82">
        <f t="shared" si="987"/>
        <v>2.287057371653781</v>
      </c>
      <c r="IC276" s="82" t="e">
        <f t="shared" ca="1" si="988"/>
        <v>#REF!</v>
      </c>
      <c r="ID276" s="82" t="e">
        <f ca="1">ID$8+ID$9*IE276+ID$10*#REF!+ID$11*EW276/(EW276+EU276)</f>
        <v>#REF!</v>
      </c>
      <c r="IE276" s="82" t="e">
        <f t="shared" ca="1" si="989"/>
        <v>#REF!</v>
      </c>
      <c r="IF276" s="82" t="e">
        <f ca="1">IF$8+IF$9*IE276+IF$10*#REF!+IF$11*(EW276/(EW276+EU276))</f>
        <v>#REF!</v>
      </c>
      <c r="IG276" s="82" t="e">
        <f t="shared" ca="1" si="990"/>
        <v>#REF!</v>
      </c>
      <c r="IH276" s="184">
        <f t="shared" si="991"/>
        <v>3.3972099398388224E-2</v>
      </c>
      <c r="II276" s="187">
        <f t="shared" si="992"/>
        <v>-25</v>
      </c>
      <c r="IJ276" s="187"/>
      <c r="IK276" s="82">
        <f t="shared" si="993"/>
        <v>2.0730994853571714</v>
      </c>
      <c r="IL276" s="187">
        <f t="shared" si="994"/>
        <v>1925.2090347581322</v>
      </c>
      <c r="IM276" s="186">
        <f t="shared" si="995"/>
        <v>1.2134302078765101E-5</v>
      </c>
    </row>
    <row r="277" spans="1:247" ht="14" x14ac:dyDescent="0.2">
      <c r="A277" s="191">
        <v>2006</v>
      </c>
      <c r="F277" s="193">
        <v>50.3</v>
      </c>
      <c r="G277" s="193">
        <v>1.46</v>
      </c>
      <c r="H277" s="193">
        <v>16.5</v>
      </c>
      <c r="I277" s="193">
        <v>10.84</v>
      </c>
      <c r="J277" s="193">
        <v>0.14000000000000001</v>
      </c>
      <c r="K277" s="193">
        <v>4.5199999999999996</v>
      </c>
      <c r="L277" s="193">
        <v>9.8000000000000007</v>
      </c>
      <c r="M277" s="193">
        <v>3.5</v>
      </c>
      <c r="N277" s="193">
        <v>2.02</v>
      </c>
      <c r="O277" s="198">
        <v>0.31</v>
      </c>
      <c r="P277" s="198">
        <v>0.41</v>
      </c>
      <c r="Q277" s="194">
        <v>1.5</v>
      </c>
      <c r="R277" s="176" t="e">
        <f t="shared" ca="1" si="801"/>
        <v>#NUM!</v>
      </c>
      <c r="T277" s="4">
        <v>48.03</v>
      </c>
      <c r="U277" s="4">
        <v>1.19</v>
      </c>
      <c r="V277" s="4">
        <v>5.93</v>
      </c>
      <c r="W277" s="4">
        <v>7.9464294070008101</v>
      </c>
      <c r="X277" s="4">
        <v>0.2</v>
      </c>
      <c r="Y277" s="4">
        <v>13.61</v>
      </c>
      <c r="Z277" s="4">
        <v>21.98</v>
      </c>
      <c r="AA277" s="4">
        <v>0.1</v>
      </c>
      <c r="AB277" s="4">
        <v>0.26</v>
      </c>
      <c r="AC277" s="4">
        <v>2.81E-2</v>
      </c>
      <c r="AE277" s="177">
        <f t="shared" ca="1" si="802"/>
        <v>1318.4471605792241</v>
      </c>
      <c r="AF277" s="178">
        <f t="shared" ca="1" si="803"/>
        <v>1045.2971605792241</v>
      </c>
      <c r="AG277" s="178">
        <f t="shared" ca="1" si="804"/>
        <v>-2.3969108474552079</v>
      </c>
      <c r="AH277" s="175"/>
      <c r="AI277" s="179">
        <f t="shared" ca="1" si="805"/>
        <v>1350.2811274614917</v>
      </c>
      <c r="AJ277" s="179">
        <f t="shared" ca="1" si="806"/>
        <v>-4.4958904017978405</v>
      </c>
      <c r="AK277" s="179"/>
      <c r="AL277" s="179">
        <f t="shared" si="807"/>
        <v>1359.6732985856559</v>
      </c>
      <c r="AM277" s="179">
        <f t="shared" si="808"/>
        <v>-3.1671448556742834</v>
      </c>
      <c r="AN277" s="180"/>
      <c r="AO277" s="179">
        <f t="shared" ca="1" si="809"/>
        <v>1301.0231849684942</v>
      </c>
      <c r="AP277" s="179">
        <f t="shared" ca="1" si="810"/>
        <v>1027.8731849684941</v>
      </c>
      <c r="AQ277" s="179">
        <f t="shared" ca="1" si="811"/>
        <v>-6.1590575370563592</v>
      </c>
      <c r="AR277" s="179"/>
      <c r="AS277" s="179">
        <f t="shared" ca="1" si="812"/>
        <v>1319.5333225839493</v>
      </c>
      <c r="AT277" s="179">
        <f t="shared" ca="1" si="813"/>
        <v>1046.3833225839494</v>
      </c>
      <c r="AU277" s="181">
        <f t="shared" ca="1" si="814"/>
        <v>-5.5340729966339985</v>
      </c>
      <c r="AV277" s="80"/>
      <c r="AW277" s="181">
        <f t="shared" si="815"/>
        <v>1350.8839030342531</v>
      </c>
      <c r="AX277" s="181">
        <f t="shared" si="816"/>
        <v>1077.7339030342532</v>
      </c>
      <c r="AY277" s="181">
        <f t="shared" ca="1" si="817"/>
        <v>1350.2811274614917</v>
      </c>
      <c r="AZ277" s="181">
        <f t="shared" ca="1" si="818"/>
        <v>1077.1311274614918</v>
      </c>
      <c r="BA277" s="181">
        <f t="shared" ca="1" si="819"/>
        <v>-4.4958904017978405</v>
      </c>
      <c r="BB277" s="181"/>
      <c r="BC277" s="181">
        <f t="shared" si="820"/>
        <v>1359.6732985856559</v>
      </c>
      <c r="BD277" s="181">
        <f t="shared" si="821"/>
        <v>-3.1671448556742834</v>
      </c>
      <c r="BE277" s="181">
        <f t="shared" si="822"/>
        <v>1086.523298585656</v>
      </c>
      <c r="BF277" s="181"/>
      <c r="BG277" s="181">
        <f t="shared" ca="1" si="823"/>
        <v>-2.9397064774384467</v>
      </c>
      <c r="BH277" s="181">
        <f t="shared" ca="1" si="824"/>
        <v>0.46298172875464938</v>
      </c>
      <c r="BI277" s="181">
        <f t="shared" ca="1" si="825"/>
        <v>1036.2892615367791</v>
      </c>
      <c r="BJ277" s="181">
        <f t="shared" ca="1" si="826"/>
        <v>1055.1553190242566</v>
      </c>
      <c r="BK277" s="181">
        <f t="shared" ca="1" si="827"/>
        <v>1055.1553190242566</v>
      </c>
      <c r="BL277" s="181"/>
      <c r="BM277" s="181">
        <f t="shared" si="828"/>
        <v>1117.6886365207833</v>
      </c>
      <c r="BN277" s="180"/>
      <c r="BO277" s="182">
        <f t="shared" ca="1" si="829"/>
        <v>1.0233340026319504</v>
      </c>
      <c r="BP277" s="182">
        <f t="shared" ca="1" si="830"/>
        <v>0.9656636549577009</v>
      </c>
      <c r="BQ277" s="182">
        <f t="shared" ca="1" si="831"/>
        <v>0.13676605977086334</v>
      </c>
      <c r="BR277" s="182">
        <f t="shared" ca="1" si="832"/>
        <v>1.2413261384795423E-2</v>
      </c>
      <c r="BS277" s="182">
        <f t="shared" ca="1" si="833"/>
        <v>1.6074456979445224E-2</v>
      </c>
      <c r="BT277" s="182">
        <f t="shared" ca="1" si="834"/>
        <v>5.0303629201150203E-2</v>
      </c>
      <c r="BU277" s="182">
        <f t="shared" si="835"/>
        <v>8.6940973246937558E-2</v>
      </c>
      <c r="BV277" s="181">
        <f t="shared" ca="1" si="836"/>
        <v>1.2681620355408927</v>
      </c>
      <c r="BW277" s="180"/>
      <c r="BX277" s="182">
        <f t="shared" si="837"/>
        <v>0.75871426658023911</v>
      </c>
      <c r="BY277" s="182">
        <f t="shared" si="838"/>
        <v>0.12793877221305328</v>
      </c>
      <c r="BZ277" s="182">
        <f t="shared" si="839"/>
        <v>6.5175232539055869E-2</v>
      </c>
      <c r="CA277" s="182">
        <f t="shared" si="840"/>
        <v>7.3033975566537323E-3</v>
      </c>
      <c r="CB277" s="182">
        <f t="shared" si="841"/>
        <v>6.2804443554716871E-2</v>
      </c>
      <c r="CC277" s="182">
        <f t="shared" si="842"/>
        <v>4.1841446036061013E-4</v>
      </c>
      <c r="CD277" s="182">
        <f t="shared" si="843"/>
        <v>1.0223545269040795</v>
      </c>
      <c r="CE277" s="182">
        <f t="shared" si="844"/>
        <v>0.24345744337951294</v>
      </c>
      <c r="CF277" s="180"/>
      <c r="CG277" s="181">
        <f t="shared" ca="1" si="845"/>
        <v>2.3258533097132386</v>
      </c>
      <c r="CH277" s="181">
        <f t="shared" ca="1" si="846"/>
        <v>-4.6780525002653111</v>
      </c>
      <c r="CI277" s="181">
        <f t="shared" ca="1" si="847"/>
        <v>3.6741741993064423</v>
      </c>
      <c r="CJ277" s="181">
        <f t="shared" ca="1" si="848"/>
        <v>1072.798028036199</v>
      </c>
      <c r="CK277" s="183">
        <f t="shared" ca="1" si="849"/>
        <v>0.25156138936095934</v>
      </c>
      <c r="CL277" s="79"/>
      <c r="CM277" s="181">
        <f t="shared" si="850"/>
        <v>0.30481248064774602</v>
      </c>
      <c r="CN277" s="181">
        <f t="shared" si="851"/>
        <v>-3.6921732756591122E-2</v>
      </c>
      <c r="CO277" s="181">
        <f t="shared" ca="1" si="852"/>
        <v>826.55313115117258</v>
      </c>
      <c r="CP277" s="184"/>
      <c r="CQ277" s="80">
        <f t="shared" si="853"/>
        <v>0.83715712756909877</v>
      </c>
      <c r="CR277" s="80">
        <f t="shared" si="854"/>
        <v>1.8277690701412639E-2</v>
      </c>
      <c r="CS277" s="80">
        <f t="shared" si="855"/>
        <v>0.32365316150292761</v>
      </c>
      <c r="CT277" s="80">
        <f t="shared" si="856"/>
        <v>0.150877427400677</v>
      </c>
      <c r="CU277" s="80">
        <f t="shared" si="857"/>
        <v>1.9735682819383262E-3</v>
      </c>
      <c r="CV277" s="80">
        <f t="shared" si="858"/>
        <v>0.11214656464306626</v>
      </c>
      <c r="CW277" s="80">
        <f t="shared" si="859"/>
        <v>0.17475845884438296</v>
      </c>
      <c r="CX277" s="80">
        <f t="shared" si="860"/>
        <v>0.11294166240446345</v>
      </c>
      <c r="CY277" s="80">
        <f t="shared" si="861"/>
        <v>4.2889294662193725E-2</v>
      </c>
      <c r="CZ277" s="80">
        <f t="shared" si="862"/>
        <v>4.0789956723171726E-3</v>
      </c>
      <c r="DA277" s="80">
        <f t="shared" si="863"/>
        <v>5.7772110161550538E-3</v>
      </c>
      <c r="DB277" s="80">
        <f t="shared" si="864"/>
        <v>1.7845311626986329</v>
      </c>
      <c r="DC277" s="80"/>
      <c r="DD277" s="80">
        <f t="shared" si="865"/>
        <v>0.46911880558203273</v>
      </c>
      <c r="DE277" s="80">
        <f t="shared" si="866"/>
        <v>1.024229281251242E-2</v>
      </c>
      <c r="DF277" s="80">
        <f t="shared" si="867"/>
        <v>0.18136593423983</v>
      </c>
      <c r="DG277" s="80">
        <f t="shared" si="868"/>
        <v>8.4547376114471814E-2</v>
      </c>
      <c r="DH277" s="80">
        <f t="shared" si="869"/>
        <v>1.1059309712214969E-3</v>
      </c>
      <c r="DI277" s="80">
        <f t="shared" si="870"/>
        <v>6.2843713232485193E-2</v>
      </c>
      <c r="DJ277" s="80">
        <f t="shared" si="871"/>
        <v>9.7929620113838114E-2</v>
      </c>
      <c r="DK277" s="80">
        <f t="shared" si="872"/>
        <v>6.3289263177488564E-2</v>
      </c>
      <c r="DL277" s="80">
        <f t="shared" si="873"/>
        <v>2.4033928663557198E-2</v>
      </c>
      <c r="DM277" s="80">
        <f t="shared" si="874"/>
        <v>2.2857519989445112E-3</v>
      </c>
      <c r="DN277" s="80">
        <f t="shared" si="875"/>
        <v>3.2373830936180152E-3</v>
      </c>
      <c r="DO277" s="80">
        <f t="shared" si="876"/>
        <v>1</v>
      </c>
      <c r="DP277" s="80">
        <f t="shared" si="877"/>
        <v>42.637389757363003</v>
      </c>
      <c r="DQ277" s="80">
        <f t="shared" si="878"/>
        <v>0.79937687548993663</v>
      </c>
      <c r="DR277" s="80">
        <f t="shared" si="879"/>
        <v>1.4897569818274685E-2</v>
      </c>
      <c r="DS277" s="80">
        <f t="shared" si="880"/>
        <v>5.8159492354920017E-2</v>
      </c>
      <c r="DT277" s="80">
        <f t="shared" si="881"/>
        <v>0.11060302822411157</v>
      </c>
      <c r="DU277" s="80">
        <f t="shared" si="882"/>
        <v>2.8193832599118945E-3</v>
      </c>
      <c r="DV277" s="80">
        <f t="shared" si="883"/>
        <v>0.33768025327259554</v>
      </c>
      <c r="DW277" s="80">
        <f t="shared" si="884"/>
        <v>0.39195825769383036</v>
      </c>
      <c r="DX277" s="80">
        <f t="shared" si="885"/>
        <v>1.6134523200637637E-3</v>
      </c>
      <c r="DY277" s="80">
        <f t="shared" si="886"/>
        <v>2.7602021317253388E-3</v>
      </c>
      <c r="DZ277" s="80">
        <f t="shared" si="887"/>
        <v>1.8487061030985895E-4</v>
      </c>
      <c r="EA277" s="80">
        <f t="shared" si="888"/>
        <v>1.7200533851756794</v>
      </c>
      <c r="EB277" s="80"/>
      <c r="EC277" s="80">
        <f t="shared" si="889"/>
        <v>1.5987537509798733</v>
      </c>
      <c r="ED277" s="80">
        <f t="shared" si="890"/>
        <v>2.9795139636549371E-2</v>
      </c>
      <c r="EE277" s="80">
        <f t="shared" si="891"/>
        <v>0.17447847706476005</v>
      </c>
      <c r="EF277" s="80">
        <f t="shared" si="892"/>
        <v>0.11060302822411157</v>
      </c>
      <c r="EG277" s="80">
        <f t="shared" si="893"/>
        <v>2.8193832599118945E-3</v>
      </c>
      <c r="EH277" s="80">
        <f t="shared" si="894"/>
        <v>0.33768025327259554</v>
      </c>
      <c r="EI277" s="80">
        <f t="shared" si="895"/>
        <v>0.39195825769383036</v>
      </c>
      <c r="EJ277" s="80">
        <f t="shared" si="896"/>
        <v>1.6134523200637637E-3</v>
      </c>
      <c r="EK277" s="80">
        <f t="shared" si="897"/>
        <v>2.7602021317253388E-3</v>
      </c>
      <c r="EL277" s="80">
        <f t="shared" si="898"/>
        <v>5.5461183092957687E-4</v>
      </c>
      <c r="EM277" s="80">
        <f t="shared" si="899"/>
        <v>2.6510165564143513</v>
      </c>
      <c r="EN277" s="80">
        <f t="shared" si="900"/>
        <v>2.26328273412043</v>
      </c>
      <c r="EO277" s="80"/>
      <c r="EP277" s="80">
        <f t="shared" si="901"/>
        <v>1.8092158803515104</v>
      </c>
      <c r="EQ277" s="80">
        <f t="shared" si="902"/>
        <v>3.3717412550054726E-2</v>
      </c>
      <c r="ER277" s="80">
        <f t="shared" si="903"/>
        <v>0.19078411964848963</v>
      </c>
      <c r="ES277" s="80">
        <f t="shared" si="904"/>
        <v>7.2478630095709595E-2</v>
      </c>
      <c r="ET277" s="80">
        <f t="shared" si="905"/>
        <v>0.26326274974419922</v>
      </c>
      <c r="EU277" s="80">
        <f t="shared" si="906"/>
        <v>0.2503259241210663</v>
      </c>
      <c r="EV277" s="80">
        <f t="shared" si="907"/>
        <v>6.3810614530267632E-3</v>
      </c>
      <c r="EW277" s="80">
        <f t="shared" si="908"/>
        <v>0.7642658868852793</v>
      </c>
      <c r="EX277" s="80">
        <f t="shared" si="909"/>
        <v>0.88711235713437242</v>
      </c>
      <c r="EY277" s="80">
        <f t="shared" si="910"/>
        <v>7.3033975566537323E-3</v>
      </c>
      <c r="EZ277" s="80">
        <f t="shared" si="911"/>
        <v>1.2494235654832727E-2</v>
      </c>
      <c r="FA277" s="80">
        <f t="shared" si="912"/>
        <v>8.3682892072122026E-4</v>
      </c>
      <c r="FB277" s="80">
        <f t="shared" si="913"/>
        <v>4.034915734371717</v>
      </c>
      <c r="FC277" s="80">
        <f t="shared" si="914"/>
        <v>5.7337233088603098E-2</v>
      </c>
      <c r="FD277" s="80">
        <f t="shared" si="915"/>
        <v>0.10384078380904427</v>
      </c>
      <c r="FE277" s="80">
        <f t="shared" si="916"/>
        <v>7.3033975566537323E-3</v>
      </c>
      <c r="FF277" s="80">
        <f t="shared" si="917"/>
        <v>6.5175232539055869E-2</v>
      </c>
      <c r="FG277" s="80">
        <f t="shared" si="918"/>
        <v>6.2804443554716871E-2</v>
      </c>
      <c r="FH277" s="80">
        <f t="shared" si="919"/>
        <v>4.1841446036061013E-4</v>
      </c>
      <c r="FI277" s="184">
        <f t="shared" si="920"/>
        <v>0.75871426658023911</v>
      </c>
      <c r="FJ277" s="80">
        <f t="shared" si="921"/>
        <v>0.12793877221305328</v>
      </c>
      <c r="FK277" s="80">
        <f t="shared" si="922"/>
        <v>1.0223545269040795</v>
      </c>
      <c r="FL277" s="80">
        <f t="shared" si="923"/>
        <v>0.75871426658023899</v>
      </c>
      <c r="FM277" s="80">
        <f t="shared" si="924"/>
        <v>1.0616609660470901</v>
      </c>
      <c r="FN277" s="80">
        <f t="shared" si="925"/>
        <v>-4.4141794264000325</v>
      </c>
      <c r="FO277" s="80">
        <f t="shared" si="926"/>
        <v>-4.4141794264000325</v>
      </c>
      <c r="FP277" s="80">
        <f t="shared" si="927"/>
        <v>0.42637389757363003</v>
      </c>
      <c r="FQ277" s="185">
        <f t="shared" ca="1" si="928"/>
        <v>1350.2811274614917</v>
      </c>
      <c r="FR277" s="185">
        <f t="shared" ca="1" si="929"/>
        <v>-4.4958904017978405</v>
      </c>
      <c r="FS277" s="80">
        <f t="shared" ca="1" si="930"/>
        <v>0.13502811274614918</v>
      </c>
      <c r="FT277" s="184">
        <f t="shared" ca="1" si="931"/>
        <v>0.44223662208654418</v>
      </c>
      <c r="FU277" s="184">
        <f t="shared" ca="1" si="932"/>
        <v>5.6874017347064063</v>
      </c>
      <c r="FV277" s="80">
        <f t="shared" si="933"/>
        <v>169.09449717737388</v>
      </c>
      <c r="FW277" s="80">
        <f t="shared" si="934"/>
        <v>7.987601255696189E-2</v>
      </c>
      <c r="FX277" s="184">
        <f t="shared" si="935"/>
        <v>75.327425137329371</v>
      </c>
      <c r="FY277" s="184">
        <f t="shared" si="936"/>
        <v>314.33467657024897</v>
      </c>
      <c r="FZ277" s="184">
        <f t="shared" si="937"/>
        <v>1.6611494615586205E-3</v>
      </c>
      <c r="GA277" s="184">
        <f t="shared" si="938"/>
        <v>0.24345744337951294</v>
      </c>
      <c r="GB277" s="80">
        <f t="shared" si="939"/>
        <v>0.90079681614405294</v>
      </c>
      <c r="GC277" s="80">
        <f t="shared" si="940"/>
        <v>0.16437010465508864</v>
      </c>
      <c r="GD277" s="80">
        <f t="shared" si="941"/>
        <v>0.13106660692004218</v>
      </c>
      <c r="GE277" s="80">
        <f t="shared" si="942"/>
        <v>0.89380395735423557</v>
      </c>
      <c r="GF277" s="80">
        <f t="shared" si="943"/>
        <v>6.3450620563506921E-2</v>
      </c>
      <c r="GG277" s="80">
        <f t="shared" si="944"/>
        <v>0.19298869103246319</v>
      </c>
      <c r="GH277" s="80">
        <f t="shared" si="945"/>
        <v>0.86893339307995787</v>
      </c>
      <c r="GI277" s="80">
        <f t="shared" si="946"/>
        <v>0.37935938676353648</v>
      </c>
      <c r="GJ277" s="80">
        <f t="shared" si="947"/>
        <v>-1.914509259861201E-2</v>
      </c>
      <c r="GK277" s="80">
        <f t="shared" si="948"/>
        <v>3.449505067772226E-2</v>
      </c>
      <c r="GL277" s="80">
        <f t="shared" si="949"/>
        <v>3.449505067772226E-2</v>
      </c>
      <c r="GM277" s="80">
        <f t="shared" si="950"/>
        <v>0.15849364035474092</v>
      </c>
      <c r="GN277" s="80">
        <f t="shared" si="951"/>
        <v>6.4708133178224797E-2</v>
      </c>
      <c r="GO277" s="80">
        <f t="shared" si="952"/>
        <v>0.69955775370705453</v>
      </c>
      <c r="GP277" s="80">
        <f t="shared" si="953"/>
        <v>0.88711235713437242</v>
      </c>
      <c r="GQ277" s="80">
        <f t="shared" si="954"/>
        <v>7.3033975566537323E-3</v>
      </c>
      <c r="GR277" s="80">
        <f t="shared" si="955"/>
        <v>440.2882012335707</v>
      </c>
      <c r="GS277" s="80">
        <f t="shared" si="956"/>
        <v>11.749998069296639</v>
      </c>
      <c r="GT277" s="80">
        <f t="shared" si="957"/>
        <v>2.2429305146389114</v>
      </c>
      <c r="GU277" s="80">
        <f t="shared" si="958"/>
        <v>9.2240517414525211E-6</v>
      </c>
      <c r="GV277" s="80">
        <f t="shared" si="959"/>
        <v>1892.6670782918216</v>
      </c>
      <c r="GW277" s="80">
        <f t="shared" si="960"/>
        <v>-8.1258835026169728E-3</v>
      </c>
      <c r="GX277" s="184">
        <f t="shared" ca="1" si="961"/>
        <v>16.648799199306431</v>
      </c>
      <c r="GY277" s="81" t="e">
        <f>#REF!</f>
        <v>#REF!</v>
      </c>
      <c r="GZ277" s="81" t="e">
        <f>#REF!</f>
        <v>#REF!</v>
      </c>
      <c r="HA277" s="81">
        <f t="shared" si="962"/>
        <v>5.52</v>
      </c>
      <c r="HB277" s="81">
        <f t="shared" si="963"/>
        <v>4.8858476199999856</v>
      </c>
      <c r="HC277" s="81" t="e">
        <f t="shared" si="964"/>
        <v>#REF!</v>
      </c>
      <c r="HD277" s="80">
        <f t="shared" si="965"/>
        <v>440.2882012335707</v>
      </c>
      <c r="HE277" s="80">
        <f t="shared" si="966"/>
        <v>11.749998069296639</v>
      </c>
      <c r="HF277" s="81">
        <f t="shared" si="967"/>
        <v>0.22174078280474419</v>
      </c>
      <c r="HG277" s="81"/>
      <c r="HH277" s="82">
        <f t="shared" si="968"/>
        <v>0.19936975248548996</v>
      </c>
      <c r="HI277" s="82">
        <f t="shared" si="969"/>
        <v>0.7642658868852793</v>
      </c>
      <c r="HJ277" s="82">
        <f t="shared" si="970"/>
        <v>7.3033975566537323E-3</v>
      </c>
      <c r="HK277" s="82">
        <f t="shared" si="971"/>
        <v>0</v>
      </c>
      <c r="HL277" s="82">
        <f t="shared" si="972"/>
        <v>5.0033835531949365E-2</v>
      </c>
      <c r="HM277" s="82">
        <f t="shared" si="973"/>
        <v>0</v>
      </c>
      <c r="HN277" s="82">
        <f t="shared" si="974"/>
        <v>0</v>
      </c>
      <c r="HO277" s="82">
        <f t="shared" si="975"/>
        <v>7.2478630095709595E-2</v>
      </c>
      <c r="HP277" s="82">
        <f t="shared" si="976"/>
        <v>0.14075028411654028</v>
      </c>
      <c r="HQ277" s="82">
        <f t="shared" si="977"/>
        <v>0.2068932948719846</v>
      </c>
      <c r="HR277" s="82">
        <f t="shared" si="978"/>
        <v>0.55226259412002676</v>
      </c>
      <c r="HS277" s="82">
        <f t="shared" si="979"/>
        <v>0.14406564336585606</v>
      </c>
      <c r="HT277" s="82">
        <f t="shared" si="980"/>
        <v>8.3739572910428231E-2</v>
      </c>
      <c r="HU277" s="82">
        <f t="shared" si="981"/>
        <v>2.1844672398545446E-2</v>
      </c>
      <c r="HV277" s="82">
        <f t="shared" si="982"/>
        <v>7.3033975566537323E-3</v>
      </c>
      <c r="HW277" s="82"/>
      <c r="HX277" s="186">
        <f t="shared" si="983"/>
        <v>-8.7861907702451187E-7</v>
      </c>
      <c r="HY277" s="186">
        <f t="shared" si="984"/>
        <v>1.6286348285742895E-12</v>
      </c>
      <c r="HZ277" s="186">
        <f t="shared" si="985"/>
        <v>2.6964810409325287E-5</v>
      </c>
      <c r="IA277" s="186">
        <f t="shared" si="986"/>
        <v>7.61079443333006E-9</v>
      </c>
      <c r="IB277" s="82">
        <f t="shared" si="987"/>
        <v>2.2429305146389114</v>
      </c>
      <c r="IC277" s="82" t="e">
        <f t="shared" ca="1" si="988"/>
        <v>#REF!</v>
      </c>
      <c r="ID277" s="82" t="e">
        <f ca="1">ID$8+ID$9*IE277+ID$10*#REF!+ID$11*EW277/(EW277+EU277)</f>
        <v>#REF!</v>
      </c>
      <c r="IE277" s="82" t="e">
        <f t="shared" ca="1" si="989"/>
        <v>#REF!</v>
      </c>
      <c r="IF277" s="82" t="e">
        <f ca="1">IF$8+IF$9*IE277+IF$10*#REF!+IF$11*(EW277/(EW277+EU277))</f>
        <v>#REF!</v>
      </c>
      <c r="IG277" s="82" t="e">
        <f t="shared" ca="1" si="990"/>
        <v>#REF!</v>
      </c>
      <c r="IH277" s="184">
        <f t="shared" si="991"/>
        <v>7.987601255696189E-2</v>
      </c>
      <c r="II277" s="187">
        <f t="shared" si="992"/>
        <v>-25</v>
      </c>
      <c r="IJ277" s="187"/>
      <c r="IK277" s="82">
        <f t="shared" si="993"/>
        <v>2.0714173918613046</v>
      </c>
      <c r="IL277" s="187">
        <f t="shared" si="994"/>
        <v>1892.6670782918216</v>
      </c>
      <c r="IM277" s="186">
        <f t="shared" si="995"/>
        <v>1.2376264344729969E-5</v>
      </c>
    </row>
    <row r="278" spans="1:247" ht="14" x14ac:dyDescent="0.2">
      <c r="A278" s="191">
        <v>2006</v>
      </c>
      <c r="F278" s="193">
        <v>50.3</v>
      </c>
      <c r="G278" s="193">
        <v>1.46</v>
      </c>
      <c r="H278" s="193">
        <v>16.5</v>
      </c>
      <c r="I278" s="193">
        <v>10.84</v>
      </c>
      <c r="J278" s="193">
        <v>0.14000000000000001</v>
      </c>
      <c r="K278" s="193">
        <v>4.5199999999999996</v>
      </c>
      <c r="L278" s="193">
        <v>9.8000000000000007</v>
      </c>
      <c r="M278" s="193">
        <v>3.5</v>
      </c>
      <c r="N278" s="193">
        <v>2.02</v>
      </c>
      <c r="O278" s="198">
        <v>0.31</v>
      </c>
      <c r="P278" s="198">
        <v>0.41</v>
      </c>
      <c r="Q278" s="194">
        <v>1.5</v>
      </c>
      <c r="R278" s="176">
        <f t="shared" ca="1" si="801"/>
        <v>11.751049369132167</v>
      </c>
      <c r="T278" s="4">
        <v>53.134569049845204</v>
      </c>
      <c r="U278" s="4">
        <v>1.0218186355739463</v>
      </c>
      <c r="V278" s="4">
        <v>3.0667174112102016</v>
      </c>
      <c r="W278" s="4">
        <v>7.8680034939193852</v>
      </c>
      <c r="X278" s="4">
        <v>0.1477</v>
      </c>
      <c r="Y278" s="4">
        <v>12.662584913884862</v>
      </c>
      <c r="Z278" s="4">
        <v>21.283346824965772</v>
      </c>
      <c r="AA278" s="4">
        <v>0.53541815607501486</v>
      </c>
      <c r="AB278" s="4">
        <v>0.27364943516795143</v>
      </c>
      <c r="AC278" s="4">
        <v>2.3400000000000001E-2</v>
      </c>
      <c r="AE278" s="177">
        <f t="shared" ca="1" si="802"/>
        <v>1389.6249866742896</v>
      </c>
      <c r="AF278" s="178">
        <f t="shared" ca="1" si="803"/>
        <v>1116.4749866742895</v>
      </c>
      <c r="AG278" s="178">
        <f t="shared" ca="1" si="804"/>
        <v>6.7916671898467236</v>
      </c>
      <c r="AH278" s="175"/>
      <c r="AI278" s="179">
        <f t="shared" ca="1" si="805"/>
        <v>1448.3457981199438</v>
      </c>
      <c r="AJ278" s="179">
        <f t="shared" ca="1" si="806"/>
        <v>7.5609251384455884</v>
      </c>
      <c r="AK278" s="179"/>
      <c r="AL278" s="179">
        <f t="shared" si="807"/>
        <v>1419.8369828083794</v>
      </c>
      <c r="AM278" s="179">
        <f t="shared" si="808"/>
        <v>5.5734628742052585</v>
      </c>
      <c r="AN278" s="180"/>
      <c r="AO278" s="179">
        <f t="shared" ca="1" si="809"/>
        <v>1379.404346042423</v>
      </c>
      <c r="AP278" s="179">
        <f t="shared" ca="1" si="810"/>
        <v>1106.2543460424231</v>
      </c>
      <c r="AQ278" s="179">
        <f t="shared" ca="1" si="811"/>
        <v>4.8168579539510343</v>
      </c>
      <c r="AR278" s="179"/>
      <c r="AS278" s="179">
        <f t="shared" ca="1" si="812"/>
        <v>1423.6914780307814</v>
      </c>
      <c r="AT278" s="179">
        <f t="shared" ca="1" si="813"/>
        <v>1150.5414780307815</v>
      </c>
      <c r="AU278" s="181">
        <f t="shared" ca="1" si="814"/>
        <v>6.5796126091327061</v>
      </c>
      <c r="AV278" s="80"/>
      <c r="AW278" s="181">
        <f t="shared" si="815"/>
        <v>1432.7525058333711</v>
      </c>
      <c r="AX278" s="181">
        <f t="shared" si="816"/>
        <v>1159.6025058333712</v>
      </c>
      <c r="AY278" s="181">
        <f t="shared" ca="1" si="817"/>
        <v>1448.3457981199438</v>
      </c>
      <c r="AZ278" s="181">
        <f t="shared" ca="1" si="818"/>
        <v>1175.1957981199439</v>
      </c>
      <c r="BA278" s="181">
        <f t="shared" ca="1" si="819"/>
        <v>7.5609251384455884</v>
      </c>
      <c r="BB278" s="181"/>
      <c r="BC278" s="181">
        <f t="shared" si="820"/>
        <v>1419.8369828083794</v>
      </c>
      <c r="BD278" s="181">
        <f t="shared" si="821"/>
        <v>5.5734628742052585</v>
      </c>
      <c r="BE278" s="181">
        <f t="shared" si="822"/>
        <v>1146.6869828083795</v>
      </c>
      <c r="BF278" s="181"/>
      <c r="BG278" s="181">
        <f t="shared" ca="1" si="823"/>
        <v>7.6619967145321723</v>
      </c>
      <c r="BH278" s="181">
        <f t="shared" ca="1" si="824"/>
        <v>9.7952441411768074</v>
      </c>
      <c r="BI278" s="181">
        <f t="shared" ca="1" si="825"/>
        <v>1119.0304189376079</v>
      </c>
      <c r="BJ278" s="181">
        <f t="shared" ca="1" si="826"/>
        <v>1159.1236254762448</v>
      </c>
      <c r="BK278" s="181">
        <f t="shared" ca="1" si="827"/>
        <v>1159.1236254762448</v>
      </c>
      <c r="BL278" s="181"/>
      <c r="BM278" s="181">
        <f t="shared" si="828"/>
        <v>1162.9043101508851</v>
      </c>
      <c r="BN278" s="180"/>
      <c r="BO278" s="182">
        <f t="shared" ca="1" si="829"/>
        <v>0.84793558291885796</v>
      </c>
      <c r="BP278" s="182">
        <f t="shared" ca="1" si="830"/>
        <v>0.70343589471137624</v>
      </c>
      <c r="BQ278" s="182">
        <f t="shared" ca="1" si="831"/>
        <v>9.9176006340376779E-2</v>
      </c>
      <c r="BR278" s="182">
        <f t="shared" ca="1" si="832"/>
        <v>1.2295550671888247E-2</v>
      </c>
      <c r="BS278" s="182">
        <f t="shared" ca="1" si="833"/>
        <v>1.6107531749382238E-2</v>
      </c>
      <c r="BT278" s="182">
        <f t="shared" ca="1" si="834"/>
        <v>5.0557242678360488E-2</v>
      </c>
      <c r="BU278" s="182">
        <f t="shared" si="835"/>
        <v>8.6940973246937558E-2</v>
      </c>
      <c r="BV278" s="181">
        <f t="shared" ca="1" si="836"/>
        <v>0.96851319939832159</v>
      </c>
      <c r="BW278" s="180"/>
      <c r="BX278" s="182">
        <f t="shared" si="837"/>
        <v>0.78340803969873396</v>
      </c>
      <c r="BY278" s="182">
        <f t="shared" si="838"/>
        <v>7.8745120068465679E-2</v>
      </c>
      <c r="BZ278" s="182">
        <f t="shared" si="839"/>
        <v>5.9102272428897942E-2</v>
      </c>
      <c r="CA278" s="182">
        <f t="shared" si="840"/>
        <v>3.8368833419178863E-2</v>
      </c>
      <c r="CB278" s="182">
        <f t="shared" si="841"/>
        <v>0</v>
      </c>
      <c r="CC278" s="182">
        <f t="shared" si="842"/>
        <v>3.4188242973197885E-4</v>
      </c>
      <c r="CD278" s="182">
        <f t="shared" si="843"/>
        <v>0.95996614804500846</v>
      </c>
      <c r="CE278" s="182">
        <f t="shared" si="844"/>
        <v>0.2590904026873988</v>
      </c>
      <c r="CF278" s="180"/>
      <c r="CG278" s="181">
        <f t="shared" ca="1" si="845"/>
        <v>6.7557692580048752</v>
      </c>
      <c r="CH278" s="181">
        <f t="shared" ca="1" si="846"/>
        <v>4.726430473559283</v>
      </c>
      <c r="CI278" s="181">
        <f t="shared" ca="1" si="847"/>
        <v>3.6956667531205092</v>
      </c>
      <c r="CJ278" s="181">
        <f t="shared" ca="1" si="848"/>
        <v>1180.3986795302494</v>
      </c>
      <c r="CK278" s="183">
        <f t="shared" ca="1" si="849"/>
        <v>0.27420719879401739</v>
      </c>
      <c r="CL278" s="79"/>
      <c r="CM278" s="181">
        <f t="shared" si="850"/>
        <v>1.181182715692596</v>
      </c>
      <c r="CN278" s="181">
        <f t="shared" si="851"/>
        <v>1.0651251434483535</v>
      </c>
      <c r="CO278" s="181">
        <f t="shared" ca="1" si="852"/>
        <v>891.67921601267824</v>
      </c>
      <c r="CP278" s="184"/>
      <c r="CQ278" s="80">
        <f t="shared" si="853"/>
        <v>0.83715712756909877</v>
      </c>
      <c r="CR278" s="80">
        <f t="shared" si="854"/>
        <v>1.8277690701412639E-2</v>
      </c>
      <c r="CS278" s="80">
        <f t="shared" si="855"/>
        <v>0.32365316150292761</v>
      </c>
      <c r="CT278" s="80">
        <f t="shared" si="856"/>
        <v>0.150877427400677</v>
      </c>
      <c r="CU278" s="80">
        <f t="shared" si="857"/>
        <v>1.9735682819383262E-3</v>
      </c>
      <c r="CV278" s="80">
        <f t="shared" si="858"/>
        <v>0.11214656464306626</v>
      </c>
      <c r="CW278" s="80">
        <f t="shared" si="859"/>
        <v>0.17475845884438296</v>
      </c>
      <c r="CX278" s="80">
        <f t="shared" si="860"/>
        <v>0.11294166240446345</v>
      </c>
      <c r="CY278" s="80">
        <f t="shared" si="861"/>
        <v>4.2889294662193725E-2</v>
      </c>
      <c r="CZ278" s="80">
        <f t="shared" si="862"/>
        <v>4.0789956723171726E-3</v>
      </c>
      <c r="DA278" s="80">
        <f t="shared" si="863"/>
        <v>5.7772110161550538E-3</v>
      </c>
      <c r="DB278" s="80">
        <f t="shared" si="864"/>
        <v>1.7845311626986329</v>
      </c>
      <c r="DC278" s="80"/>
      <c r="DD278" s="80">
        <f t="shared" si="865"/>
        <v>0.46911880558203273</v>
      </c>
      <c r="DE278" s="80">
        <f t="shared" si="866"/>
        <v>1.024229281251242E-2</v>
      </c>
      <c r="DF278" s="80">
        <f t="shared" si="867"/>
        <v>0.18136593423983</v>
      </c>
      <c r="DG278" s="80">
        <f t="shared" si="868"/>
        <v>8.4547376114471814E-2</v>
      </c>
      <c r="DH278" s="80">
        <f t="shared" si="869"/>
        <v>1.1059309712214969E-3</v>
      </c>
      <c r="DI278" s="80">
        <f t="shared" si="870"/>
        <v>6.2843713232485193E-2</v>
      </c>
      <c r="DJ278" s="80">
        <f t="shared" si="871"/>
        <v>9.7929620113838114E-2</v>
      </c>
      <c r="DK278" s="80">
        <f t="shared" si="872"/>
        <v>6.3289263177488564E-2</v>
      </c>
      <c r="DL278" s="80">
        <f t="shared" si="873"/>
        <v>2.4033928663557198E-2</v>
      </c>
      <c r="DM278" s="80">
        <f t="shared" si="874"/>
        <v>2.2857519989445112E-3</v>
      </c>
      <c r="DN278" s="80">
        <f t="shared" si="875"/>
        <v>3.2373830936180152E-3</v>
      </c>
      <c r="DO278" s="80">
        <f t="shared" si="876"/>
        <v>1</v>
      </c>
      <c r="DP278" s="80">
        <f t="shared" si="877"/>
        <v>42.637389757363003</v>
      </c>
      <c r="DQ278" s="80">
        <f t="shared" si="878"/>
        <v>0.88433366203559338</v>
      </c>
      <c r="DR278" s="80">
        <f t="shared" si="879"/>
        <v>1.2792112995863062E-2</v>
      </c>
      <c r="DS278" s="80">
        <f t="shared" si="880"/>
        <v>3.00773571386138E-2</v>
      </c>
      <c r="DT278" s="80">
        <f t="shared" si="881"/>
        <v>0.10951145073266559</v>
      </c>
      <c r="DU278" s="80">
        <f t="shared" si="882"/>
        <v>2.082114537444934E-3</v>
      </c>
      <c r="DV278" s="80">
        <f t="shared" si="883"/>
        <v>0.31417376052949209</v>
      </c>
      <c r="DW278" s="80">
        <f t="shared" si="884"/>
        <v>0.37953519287566423</v>
      </c>
      <c r="DX278" s="80">
        <f t="shared" si="885"/>
        <v>8.6387166612349499E-3</v>
      </c>
      <c r="DY278" s="80">
        <f t="shared" si="886"/>
        <v>2.9051067472923632E-3</v>
      </c>
      <c r="DZ278" s="80">
        <f t="shared" si="887"/>
        <v>1.5394919150358359E-4</v>
      </c>
      <c r="EA278" s="80">
        <f t="shared" si="888"/>
        <v>1.7442034234453681</v>
      </c>
      <c r="EB278" s="80"/>
      <c r="EC278" s="80">
        <f t="shared" si="889"/>
        <v>1.7686673240711868</v>
      </c>
      <c r="ED278" s="80">
        <f t="shared" si="890"/>
        <v>2.5584225991726123E-2</v>
      </c>
      <c r="EE278" s="80">
        <f t="shared" si="891"/>
        <v>9.02320714158414E-2</v>
      </c>
      <c r="EF278" s="80">
        <f t="shared" si="892"/>
        <v>0.10951145073266559</v>
      </c>
      <c r="EG278" s="80">
        <f t="shared" si="893"/>
        <v>2.082114537444934E-3</v>
      </c>
      <c r="EH278" s="80">
        <f t="shared" si="894"/>
        <v>0.31417376052949209</v>
      </c>
      <c r="EI278" s="80">
        <f t="shared" si="895"/>
        <v>0.37953519287566423</v>
      </c>
      <c r="EJ278" s="80">
        <f t="shared" si="896"/>
        <v>8.6387166612349499E-3</v>
      </c>
      <c r="EK278" s="80">
        <f t="shared" si="897"/>
        <v>2.9051067472923632E-3</v>
      </c>
      <c r="EL278" s="80">
        <f t="shared" si="898"/>
        <v>4.6184757451075075E-4</v>
      </c>
      <c r="EM278" s="80">
        <f t="shared" si="899"/>
        <v>2.7017918111370594</v>
      </c>
      <c r="EN278" s="80">
        <f t="shared" si="900"/>
        <v>2.220748458584926</v>
      </c>
      <c r="EO278" s="80"/>
      <c r="EP278" s="80">
        <f t="shared" si="901"/>
        <v>1.963882616840307</v>
      </c>
      <c r="EQ278" s="80">
        <f t="shared" si="902"/>
        <v>2.8408065217607095E-2</v>
      </c>
      <c r="ER278" s="80">
        <f t="shared" si="903"/>
        <v>3.6117383159693039E-2</v>
      </c>
      <c r="ES278" s="80">
        <f t="shared" si="904"/>
        <v>9.7471105848076806E-2</v>
      </c>
      <c r="ET278" s="80">
        <f t="shared" si="905"/>
        <v>0.13358848900776985</v>
      </c>
      <c r="EU278" s="80">
        <f t="shared" si="906"/>
        <v>0.24319738541196617</v>
      </c>
      <c r="EV278" s="80">
        <f t="shared" si="907"/>
        <v>4.6238526496281034E-3</v>
      </c>
      <c r="EW278" s="80">
        <f t="shared" si="908"/>
        <v>0.6977008944236992</v>
      </c>
      <c r="EX278" s="80">
        <f t="shared" si="909"/>
        <v>0.84285219455736393</v>
      </c>
      <c r="EY278" s="80">
        <f t="shared" si="910"/>
        <v>3.8368833419178863E-2</v>
      </c>
      <c r="EZ278" s="80">
        <f t="shared" si="911"/>
        <v>1.2903022662148367E-2</v>
      </c>
      <c r="FA278" s="80">
        <f t="shared" si="912"/>
        <v>6.8376485946395769E-4</v>
      </c>
      <c r="FB278" s="80">
        <f t="shared" si="913"/>
        <v>3.9662091190491324</v>
      </c>
      <c r="FC278" s="80">
        <f t="shared" si="914"/>
        <v>0</v>
      </c>
      <c r="FD278" s="80">
        <f t="shared" si="915"/>
        <v>-0.10223630656863136</v>
      </c>
      <c r="FE278" s="80">
        <f t="shared" si="916"/>
        <v>3.8368833419178863E-2</v>
      </c>
      <c r="FF278" s="80">
        <f t="shared" si="917"/>
        <v>5.9102272428897942E-2</v>
      </c>
      <c r="FG278" s="80">
        <f t="shared" si="918"/>
        <v>0</v>
      </c>
      <c r="FH278" s="80">
        <f t="shared" si="919"/>
        <v>3.4188242973197885E-4</v>
      </c>
      <c r="FI278" s="184">
        <f t="shared" si="920"/>
        <v>0.78340803969873396</v>
      </c>
      <c r="FJ278" s="80">
        <f t="shared" si="921"/>
        <v>7.8745120068465679E-2</v>
      </c>
      <c r="FK278" s="80">
        <f t="shared" si="922"/>
        <v>0.95996614804500846</v>
      </c>
      <c r="FL278" s="80">
        <f t="shared" si="923"/>
        <v>0.78340803969873396</v>
      </c>
      <c r="FM278" s="80">
        <f t="shared" si="924"/>
        <v>2.7205668077818319</v>
      </c>
      <c r="FN278" s="80">
        <f t="shared" si="925"/>
        <v>-2.7873020222680989</v>
      </c>
      <c r="FO278" s="80">
        <f t="shared" si="926"/>
        <v>-2.7873020222680989</v>
      </c>
      <c r="FP278" s="80">
        <f t="shared" si="927"/>
        <v>0.42637389757363003</v>
      </c>
      <c r="FQ278" s="185">
        <f t="shared" ca="1" si="928"/>
        <v>1448.3457981199438</v>
      </c>
      <c r="FR278" s="185">
        <f t="shared" ca="1" si="929"/>
        <v>7.5609251384455884</v>
      </c>
      <c r="FS278" s="80">
        <f t="shared" ca="1" si="930"/>
        <v>0.14483457981199438</v>
      </c>
      <c r="FT278" s="184">
        <f t="shared" ca="1" si="931"/>
        <v>-2.2919263390072184</v>
      </c>
      <c r="FU278" s="184">
        <f t="shared" ca="1" si="932"/>
        <v>5.6671951562381588</v>
      </c>
      <c r="FV278" s="80">
        <f t="shared" si="933"/>
        <v>175.51254551990868</v>
      </c>
      <c r="FW278" s="80">
        <f t="shared" si="934"/>
        <v>9.605361996670736E-2</v>
      </c>
      <c r="FX278" s="184">
        <f t="shared" si="935"/>
        <v>74.152637896793436</v>
      </c>
      <c r="FY278" s="184">
        <f t="shared" si="936"/>
        <v>318.2651988545021</v>
      </c>
      <c r="FZ278" s="184">
        <f t="shared" si="937"/>
        <v>1.6611494615586205E-3</v>
      </c>
      <c r="GA278" s="184">
        <f t="shared" si="938"/>
        <v>0.2590904026873988</v>
      </c>
      <c r="GB278" s="80">
        <f t="shared" si="939"/>
        <v>0.88584488062617084</v>
      </c>
      <c r="GC278" s="80">
        <f t="shared" si="940"/>
        <v>0.12656293592514786</v>
      </c>
      <c r="GD278" s="80">
        <f t="shared" si="941"/>
        <v>0.12933247679747337</v>
      </c>
      <c r="GE278" s="80">
        <f t="shared" si="942"/>
        <v>0.87412082893431609</v>
      </c>
      <c r="GF278" s="80">
        <f t="shared" si="943"/>
        <v>6.6777450901349233E-2</v>
      </c>
      <c r="GG278" s="80">
        <f t="shared" si="944"/>
        <v>0.24319738541196617</v>
      </c>
      <c r="GH278" s="80">
        <f t="shared" si="945"/>
        <v>0.87066752320252661</v>
      </c>
      <c r="GI278" s="80">
        <f t="shared" si="946"/>
        <v>0.4328239251976963</v>
      </c>
      <c r="GJ278" s="80">
        <f t="shared" si="947"/>
        <v>-2.7762226563106136E-2</v>
      </c>
      <c r="GK278" s="80">
        <f t="shared" si="948"/>
        <v>4.3583165240152946E-2</v>
      </c>
      <c r="GL278" s="80">
        <f t="shared" si="949"/>
        <v>4.3583165240152946E-2</v>
      </c>
      <c r="GM278" s="80">
        <f t="shared" si="950"/>
        <v>0.19961422017181324</v>
      </c>
      <c r="GN278" s="80">
        <f t="shared" si="951"/>
        <v>7.0571954133676215E-2</v>
      </c>
      <c r="GO278" s="80">
        <f t="shared" si="952"/>
        <v>0.62712894029002297</v>
      </c>
      <c r="GP278" s="80">
        <f t="shared" si="953"/>
        <v>0.84285219455736393</v>
      </c>
      <c r="GQ278" s="80">
        <f t="shared" si="954"/>
        <v>3.8368833419178863E-2</v>
      </c>
      <c r="GR278" s="80">
        <f t="shared" si="955"/>
        <v>438.97543356109293</v>
      </c>
      <c r="GS278" s="80">
        <f t="shared" si="956"/>
        <v>11.782998944023486</v>
      </c>
      <c r="GT278" s="80">
        <f t="shared" si="957"/>
        <v>2.0615831939167233</v>
      </c>
      <c r="GU278" s="80">
        <f t="shared" si="958"/>
        <v>8.4782608849825224E-6</v>
      </c>
      <c r="GV278" s="80">
        <f t="shared" si="959"/>
        <v>1734.9908775020515</v>
      </c>
      <c r="GW278" s="80">
        <f t="shared" si="960"/>
        <v>-7.4900690756291603E-3</v>
      </c>
      <c r="GX278" s="184">
        <f t="shared" ca="1" si="961"/>
        <v>16.670291753120512</v>
      </c>
      <c r="GY278" s="81" t="e">
        <f>#REF!</f>
        <v>#REF!</v>
      </c>
      <c r="GZ278" s="81" t="e">
        <f>#REF!</f>
        <v>#REF!</v>
      </c>
      <c r="HA278" s="81">
        <f t="shared" si="962"/>
        <v>5.52</v>
      </c>
      <c r="HB278" s="81">
        <f t="shared" si="963"/>
        <v>4.8858476199999856</v>
      </c>
      <c r="HC278" s="81" t="e">
        <f t="shared" si="964"/>
        <v>#REF!</v>
      </c>
      <c r="HD278" s="80">
        <f t="shared" si="965"/>
        <v>438.97543356109293</v>
      </c>
      <c r="HE278" s="80">
        <f t="shared" si="966"/>
        <v>11.782998944023486</v>
      </c>
      <c r="HF278" s="81">
        <f t="shared" si="967"/>
        <v>1.428406361880775</v>
      </c>
      <c r="HG278" s="81"/>
      <c r="HH278" s="82">
        <f t="shared" si="968"/>
        <v>0.24782123806159428</v>
      </c>
      <c r="HI278" s="82">
        <f t="shared" si="969"/>
        <v>0.6977008944236992</v>
      </c>
      <c r="HJ278" s="82">
        <f t="shared" si="970"/>
        <v>0</v>
      </c>
      <c r="HK278" s="82">
        <f t="shared" si="971"/>
        <v>3.8368833419178863E-2</v>
      </c>
      <c r="HL278" s="82">
        <f t="shared" si="972"/>
        <v>0</v>
      </c>
      <c r="HM278" s="82">
        <f t="shared" si="973"/>
        <v>3.8368833419178863E-2</v>
      </c>
      <c r="HN278" s="82">
        <f t="shared" si="974"/>
        <v>0</v>
      </c>
      <c r="HO278" s="82">
        <f t="shared" si="975"/>
        <v>5.9102272428897942E-2</v>
      </c>
      <c r="HP278" s="82">
        <f t="shared" si="976"/>
        <v>0.11660216772357609</v>
      </c>
      <c r="HQ278" s="82">
        <f t="shared" si="977"/>
        <v>0.26209988063441642</v>
      </c>
      <c r="HR278" s="82">
        <f t="shared" si="978"/>
        <v>0.53589998148991036</v>
      </c>
      <c r="HS278" s="82">
        <f t="shared" si="979"/>
        <v>0.19035004534387751</v>
      </c>
      <c r="HT278" s="82">
        <f t="shared" si="980"/>
        <v>8.7647017634230356E-2</v>
      </c>
      <c r="HU278" s="82">
        <f t="shared" si="981"/>
        <v>3.113195438922681E-2</v>
      </c>
      <c r="HV278" s="82">
        <f t="shared" si="982"/>
        <v>3.8368833419178863E-2</v>
      </c>
      <c r="HW278" s="82"/>
      <c r="HX278" s="186">
        <f t="shared" si="983"/>
        <v>-8.8349587807234314E-7</v>
      </c>
      <c r="HY278" s="186">
        <f t="shared" si="984"/>
        <v>1.5788996985051115E-12</v>
      </c>
      <c r="HZ278" s="186">
        <f t="shared" si="985"/>
        <v>2.7388162383935219E-5</v>
      </c>
      <c r="IA278" s="186">
        <f t="shared" si="986"/>
        <v>7.6491485712323778E-9</v>
      </c>
      <c r="IB278" s="82">
        <f t="shared" si="987"/>
        <v>2.0615831939167233</v>
      </c>
      <c r="IC278" s="82" t="e">
        <f t="shared" ca="1" si="988"/>
        <v>#REF!</v>
      </c>
      <c r="ID278" s="82" t="e">
        <f ca="1">ID$8+ID$9*IE278+ID$10*#REF!+ID$11*EW278/(EW278+EU278)</f>
        <v>#REF!</v>
      </c>
      <c r="IE278" s="82" t="e">
        <f t="shared" ca="1" si="989"/>
        <v>#REF!</v>
      </c>
      <c r="IF278" s="82" t="e">
        <f ca="1">IF$8+IF$9*IE278+IF$10*#REF!+IF$11*(EW278/(EW278+EU278))</f>
        <v>#REF!</v>
      </c>
      <c r="IG278" s="82" t="e">
        <f t="shared" ca="1" si="990"/>
        <v>#REF!</v>
      </c>
      <c r="IH278" s="184">
        <f t="shared" si="991"/>
        <v>9.605361996670736E-2</v>
      </c>
      <c r="II278" s="187">
        <f t="shared" si="992"/>
        <v>-25</v>
      </c>
      <c r="IJ278" s="187"/>
      <c r="IK278" s="82">
        <f t="shared" si="993"/>
        <v>2.0732657708547553</v>
      </c>
      <c r="IL278" s="187">
        <f t="shared" si="994"/>
        <v>1734.9908775020515</v>
      </c>
      <c r="IM278" s="186">
        <f t="shared" si="995"/>
        <v>1.3370652153356634E-5</v>
      </c>
    </row>
    <row r="279" spans="1:247" ht="14" x14ac:dyDescent="0.2">
      <c r="A279" s="191">
        <v>2006</v>
      </c>
      <c r="F279" s="193">
        <v>50.3</v>
      </c>
      <c r="G279" s="193">
        <v>1.46</v>
      </c>
      <c r="H279" s="193">
        <v>16.5</v>
      </c>
      <c r="I279" s="193">
        <v>10.84</v>
      </c>
      <c r="J279" s="193">
        <v>0.14000000000000001</v>
      </c>
      <c r="K279" s="193">
        <v>4.5199999999999996</v>
      </c>
      <c r="L279" s="193">
        <v>9.8000000000000007</v>
      </c>
      <c r="M279" s="193">
        <v>3.5</v>
      </c>
      <c r="N279" s="193">
        <v>2.02</v>
      </c>
      <c r="O279" s="198">
        <v>0.31</v>
      </c>
      <c r="P279" s="198">
        <v>0.41</v>
      </c>
      <c r="Q279" s="194">
        <v>1.5</v>
      </c>
      <c r="R279" s="176">
        <f t="shared" ca="1" si="801"/>
        <v>10.85046088805553</v>
      </c>
      <c r="T279" s="4">
        <v>49.933000632182278</v>
      </c>
      <c r="U279" s="4">
        <v>1.4098217277121206</v>
      </c>
      <c r="V279" s="4">
        <v>6.5963145431287371</v>
      </c>
      <c r="W279" s="4">
        <v>8.2964470513221151</v>
      </c>
      <c r="X279" s="4">
        <v>0.15709999999999999</v>
      </c>
      <c r="Y279" s="4">
        <v>11.355580100251007</v>
      </c>
      <c r="Z279" s="4">
        <v>21.564556940504715</v>
      </c>
      <c r="AA279" s="4">
        <v>0.46206037376755282</v>
      </c>
      <c r="AB279" s="4">
        <v>0.12398224341418437</v>
      </c>
      <c r="AC279" s="4">
        <v>2.1000000000000001E-2</v>
      </c>
      <c r="AE279" s="177">
        <f t="shared" ca="1" si="802"/>
        <v>1384.7458829291838</v>
      </c>
      <c r="AF279" s="178">
        <f t="shared" ca="1" si="803"/>
        <v>1111.595882929184</v>
      </c>
      <c r="AG279" s="178">
        <f t="shared" ca="1" si="804"/>
        <v>6.2659055694181998</v>
      </c>
      <c r="AH279" s="175"/>
      <c r="AI279" s="179">
        <f t="shared" ca="1" si="805"/>
        <v>1441.7532993868199</v>
      </c>
      <c r="AJ279" s="179">
        <f t="shared" ca="1" si="806"/>
        <v>6.5586219660336695</v>
      </c>
      <c r="AK279" s="179"/>
      <c r="AL279" s="179">
        <f t="shared" si="807"/>
        <v>1420.4110428546319</v>
      </c>
      <c r="AM279" s="179">
        <f t="shared" si="808"/>
        <v>4.8919616545535938</v>
      </c>
      <c r="AN279" s="180"/>
      <c r="AO279" s="179">
        <f t="shared" ca="1" si="809"/>
        <v>1372.2342481302237</v>
      </c>
      <c r="AP279" s="179">
        <f t="shared" ca="1" si="810"/>
        <v>1099.0842481302238</v>
      </c>
      <c r="AQ279" s="179">
        <f t="shared" ca="1" si="811"/>
        <v>3.8272416190615832</v>
      </c>
      <c r="AR279" s="179"/>
      <c r="AS279" s="179">
        <f t="shared" ca="1" si="812"/>
        <v>1413.9887749930708</v>
      </c>
      <c r="AT279" s="179">
        <f t="shared" ca="1" si="813"/>
        <v>1140.8387749930707</v>
      </c>
      <c r="AU279" s="181">
        <f t="shared" ca="1" si="814"/>
        <v>5.4677630589953239</v>
      </c>
      <c r="AV279" s="80"/>
      <c r="AW279" s="181">
        <f t="shared" si="815"/>
        <v>1428.918379698953</v>
      </c>
      <c r="AX279" s="181">
        <f t="shared" si="816"/>
        <v>1155.7683796989531</v>
      </c>
      <c r="AY279" s="181">
        <f t="shared" ca="1" si="817"/>
        <v>1441.7532993868199</v>
      </c>
      <c r="AZ279" s="181">
        <f t="shared" ca="1" si="818"/>
        <v>1168.6032993868198</v>
      </c>
      <c r="BA279" s="181">
        <f t="shared" ca="1" si="819"/>
        <v>6.5586219660336695</v>
      </c>
      <c r="BB279" s="181"/>
      <c r="BC279" s="181">
        <f t="shared" si="820"/>
        <v>1420.4110428546319</v>
      </c>
      <c r="BD279" s="181">
        <f t="shared" si="821"/>
        <v>4.8919616545535938</v>
      </c>
      <c r="BE279" s="181">
        <f t="shared" si="822"/>
        <v>1147.2610428546318</v>
      </c>
      <c r="BF279" s="181"/>
      <c r="BG279" s="181">
        <f t="shared" ca="1" si="823"/>
        <v>6.9278773107694231</v>
      </c>
      <c r="BH279" s="181">
        <f t="shared" ca="1" si="824"/>
        <v>9.977180348851002</v>
      </c>
      <c r="BI279" s="181">
        <f t="shared" ca="1" si="825"/>
        <v>1111.8537840007107</v>
      </c>
      <c r="BJ279" s="181">
        <f t="shared" ca="1" si="826"/>
        <v>1150.3580881175026</v>
      </c>
      <c r="BK279" s="181">
        <f t="shared" ca="1" si="827"/>
        <v>1150.3580881175026</v>
      </c>
      <c r="BL279" s="181"/>
      <c r="BM279" s="181">
        <f t="shared" si="828"/>
        <v>1159.2734569477093</v>
      </c>
      <c r="BN279" s="180"/>
      <c r="BO279" s="182">
        <f t="shared" ca="1" si="829"/>
        <v>0.85996904548536224</v>
      </c>
      <c r="BP279" s="182">
        <f t="shared" ca="1" si="830"/>
        <v>0.71683995213011387</v>
      </c>
      <c r="BQ279" s="182">
        <f t="shared" ca="1" si="831"/>
        <v>0.13412452812337092</v>
      </c>
      <c r="BR279" s="182">
        <f t="shared" ca="1" si="832"/>
        <v>1.5594432502769153E-2</v>
      </c>
      <c r="BS279" s="182">
        <f t="shared" ca="1" si="833"/>
        <v>1.6104932162722688E-2</v>
      </c>
      <c r="BT279" s="182">
        <f t="shared" ca="1" si="834"/>
        <v>4.5164352436806575E-2</v>
      </c>
      <c r="BU279" s="182">
        <f t="shared" si="835"/>
        <v>8.6940973246937558E-2</v>
      </c>
      <c r="BV279" s="181">
        <f t="shared" ca="1" si="836"/>
        <v>1.0147691706027209</v>
      </c>
      <c r="BW279" s="180"/>
      <c r="BX279" s="182">
        <f t="shared" si="837"/>
        <v>0.73120641016384047</v>
      </c>
      <c r="BY279" s="182">
        <f t="shared" si="838"/>
        <v>7.8275924031022459E-2</v>
      </c>
      <c r="BZ279" s="182">
        <f t="shared" si="839"/>
        <v>0.11318583400469749</v>
      </c>
      <c r="CA279" s="182">
        <f t="shared" si="840"/>
        <v>3.3323319320147496E-2</v>
      </c>
      <c r="CB279" s="182">
        <f t="shared" si="841"/>
        <v>1.4739979690745426E-2</v>
      </c>
      <c r="CC279" s="182">
        <f t="shared" si="842"/>
        <v>3.0877650552475999E-4</v>
      </c>
      <c r="CD279" s="182">
        <f t="shared" si="843"/>
        <v>0.97104024371597819</v>
      </c>
      <c r="CE279" s="182">
        <f t="shared" si="844"/>
        <v>0.304643540047287</v>
      </c>
      <c r="CF279" s="180"/>
      <c r="CG279" s="181">
        <f t="shared" ca="1" si="845"/>
        <v>8.0544274880976445</v>
      </c>
      <c r="CH279" s="181">
        <f t="shared" ca="1" si="846"/>
        <v>6.9141622393855613</v>
      </c>
      <c r="CI279" s="181">
        <f t="shared" ca="1" si="847"/>
        <v>6.7133879169587871</v>
      </c>
      <c r="CJ279" s="181">
        <f t="shared" ca="1" si="848"/>
        <v>1158.4079600765808</v>
      </c>
      <c r="CK279" s="183">
        <f t="shared" ca="1" si="849"/>
        <v>0.27272309719414101</v>
      </c>
      <c r="CL279" s="79"/>
      <c r="CM279" s="181">
        <f t="shared" si="850"/>
        <v>3.6012039005621435</v>
      </c>
      <c r="CN279" s="181">
        <f t="shared" si="851"/>
        <v>3.5302553577293136</v>
      </c>
      <c r="CO279" s="181">
        <f t="shared" ca="1" si="852"/>
        <v>857.02322444795061</v>
      </c>
      <c r="CP279" s="184"/>
      <c r="CQ279" s="80">
        <f t="shared" si="853"/>
        <v>0.83715712756909877</v>
      </c>
      <c r="CR279" s="80">
        <f t="shared" si="854"/>
        <v>1.8277690701412639E-2</v>
      </c>
      <c r="CS279" s="80">
        <f t="shared" si="855"/>
        <v>0.32365316150292761</v>
      </c>
      <c r="CT279" s="80">
        <f t="shared" si="856"/>
        <v>0.150877427400677</v>
      </c>
      <c r="CU279" s="80">
        <f t="shared" si="857"/>
        <v>1.9735682819383262E-3</v>
      </c>
      <c r="CV279" s="80">
        <f t="shared" si="858"/>
        <v>0.11214656464306626</v>
      </c>
      <c r="CW279" s="80">
        <f t="shared" si="859"/>
        <v>0.17475845884438296</v>
      </c>
      <c r="CX279" s="80">
        <f t="shared" si="860"/>
        <v>0.11294166240446345</v>
      </c>
      <c r="CY279" s="80">
        <f t="shared" si="861"/>
        <v>4.2889294662193725E-2</v>
      </c>
      <c r="CZ279" s="80">
        <f t="shared" si="862"/>
        <v>4.0789956723171726E-3</v>
      </c>
      <c r="DA279" s="80">
        <f t="shared" si="863"/>
        <v>5.7772110161550538E-3</v>
      </c>
      <c r="DB279" s="80">
        <f t="shared" si="864"/>
        <v>1.7845311626986329</v>
      </c>
      <c r="DC279" s="80"/>
      <c r="DD279" s="80">
        <f t="shared" si="865"/>
        <v>0.46911880558203273</v>
      </c>
      <c r="DE279" s="80">
        <f t="shared" si="866"/>
        <v>1.024229281251242E-2</v>
      </c>
      <c r="DF279" s="80">
        <f t="shared" si="867"/>
        <v>0.18136593423983</v>
      </c>
      <c r="DG279" s="80">
        <f t="shared" si="868"/>
        <v>8.4547376114471814E-2</v>
      </c>
      <c r="DH279" s="80">
        <f t="shared" si="869"/>
        <v>1.1059309712214969E-3</v>
      </c>
      <c r="DI279" s="80">
        <f t="shared" si="870"/>
        <v>6.2843713232485193E-2</v>
      </c>
      <c r="DJ279" s="80">
        <f t="shared" si="871"/>
        <v>9.7929620113838114E-2</v>
      </c>
      <c r="DK279" s="80">
        <f t="shared" si="872"/>
        <v>6.3289263177488564E-2</v>
      </c>
      <c r="DL279" s="80">
        <f t="shared" si="873"/>
        <v>2.4033928663557198E-2</v>
      </c>
      <c r="DM279" s="80">
        <f t="shared" si="874"/>
        <v>2.2857519989445112E-3</v>
      </c>
      <c r="DN279" s="80">
        <f t="shared" si="875"/>
        <v>3.2373830936180152E-3</v>
      </c>
      <c r="DO279" s="80">
        <f t="shared" si="876"/>
        <v>1</v>
      </c>
      <c r="DP279" s="80">
        <f t="shared" si="877"/>
        <v>42.637389757363003</v>
      </c>
      <c r="DQ279" s="80">
        <f t="shared" si="878"/>
        <v>0.83104905328317513</v>
      </c>
      <c r="DR279" s="80">
        <f t="shared" si="879"/>
        <v>1.7649510604968034E-2</v>
      </c>
      <c r="DS279" s="80">
        <f t="shared" si="880"/>
        <v>6.4694486550041064E-2</v>
      </c>
      <c r="DT279" s="80">
        <f t="shared" si="881"/>
        <v>0.11547477746027797</v>
      </c>
      <c r="DU279" s="80">
        <f t="shared" si="882"/>
        <v>2.214625550660793E-3</v>
      </c>
      <c r="DV279" s="80">
        <f t="shared" si="883"/>
        <v>0.28174541986113194</v>
      </c>
      <c r="DW279" s="80">
        <f t="shared" si="884"/>
        <v>0.38454987108005573</v>
      </c>
      <c r="DX279" s="80">
        <f t="shared" si="885"/>
        <v>7.4551238206478788E-3</v>
      </c>
      <c r="DY279" s="80">
        <f t="shared" si="886"/>
        <v>1.3162155867996982E-3</v>
      </c>
      <c r="DZ279" s="80">
        <f t="shared" si="887"/>
        <v>1.3815953083654939E-4</v>
      </c>
      <c r="EA279" s="80">
        <f t="shared" si="888"/>
        <v>1.7062872433285947</v>
      </c>
      <c r="EB279" s="80"/>
      <c r="EC279" s="80">
        <f t="shared" si="889"/>
        <v>1.6620981065663503</v>
      </c>
      <c r="ED279" s="80">
        <f t="shared" si="890"/>
        <v>3.5299021209936068E-2</v>
      </c>
      <c r="EE279" s="80">
        <f t="shared" si="891"/>
        <v>0.19408345965012319</v>
      </c>
      <c r="EF279" s="80">
        <f t="shared" si="892"/>
        <v>0.11547477746027797</v>
      </c>
      <c r="EG279" s="80">
        <f t="shared" si="893"/>
        <v>2.214625550660793E-3</v>
      </c>
      <c r="EH279" s="80">
        <f t="shared" si="894"/>
        <v>0.28174541986113194</v>
      </c>
      <c r="EI279" s="80">
        <f t="shared" si="895"/>
        <v>0.38454987108005573</v>
      </c>
      <c r="EJ279" s="80">
        <f t="shared" si="896"/>
        <v>7.4551238206478788E-3</v>
      </c>
      <c r="EK279" s="80">
        <f t="shared" si="897"/>
        <v>1.3162155867996982E-3</v>
      </c>
      <c r="EL279" s="80">
        <f t="shared" si="898"/>
        <v>4.1447859250964814E-4</v>
      </c>
      <c r="EM279" s="80">
        <f t="shared" si="899"/>
        <v>2.6846510993784931</v>
      </c>
      <c r="EN279" s="80">
        <f t="shared" si="900"/>
        <v>2.2349272877168369</v>
      </c>
      <c r="EO279" s="80"/>
      <c r="EP279" s="80">
        <f t="shared" si="901"/>
        <v>1.8573342066138117</v>
      </c>
      <c r="EQ279" s="80">
        <f t="shared" si="902"/>
        <v>3.9445372865890761E-2</v>
      </c>
      <c r="ER279" s="80">
        <f t="shared" si="903"/>
        <v>0.14266579338618834</v>
      </c>
      <c r="ES279" s="80">
        <f t="shared" si="904"/>
        <v>0.14650915332484499</v>
      </c>
      <c r="ET279" s="80">
        <f t="shared" si="905"/>
        <v>0.28917494671103333</v>
      </c>
      <c r="EU279" s="80">
        <f t="shared" si="906"/>
        <v>0.2580777311890044</v>
      </c>
      <c r="EV279" s="80">
        <f t="shared" si="907"/>
        <v>4.9495270752467329E-3</v>
      </c>
      <c r="EW279" s="80">
        <f t="shared" si="908"/>
        <v>0.62968052703688104</v>
      </c>
      <c r="EX279" s="80">
        <f t="shared" si="909"/>
        <v>0.85944100036480819</v>
      </c>
      <c r="EY279" s="80">
        <f t="shared" si="910"/>
        <v>3.3323319320147496E-2</v>
      </c>
      <c r="EZ279" s="80">
        <f t="shared" si="911"/>
        <v>5.883292262913749E-3</v>
      </c>
      <c r="FA279" s="80">
        <f t="shared" si="912"/>
        <v>6.1755301104951998E-4</v>
      </c>
      <c r="FB279" s="80">
        <f t="shared" si="913"/>
        <v>3.977927476450787</v>
      </c>
      <c r="FC279" s="80">
        <f t="shared" si="914"/>
        <v>0</v>
      </c>
      <c r="FD279" s="80">
        <f t="shared" si="915"/>
        <v>-6.658499536720619E-2</v>
      </c>
      <c r="FE279" s="80">
        <f t="shared" si="916"/>
        <v>3.3323319320147496E-2</v>
      </c>
      <c r="FF279" s="80">
        <f t="shared" si="917"/>
        <v>0.11318583400469749</v>
      </c>
      <c r="FG279" s="80">
        <f t="shared" si="918"/>
        <v>1.4739979690745426E-2</v>
      </c>
      <c r="FH279" s="80">
        <f t="shared" si="919"/>
        <v>3.0877650552475999E-4</v>
      </c>
      <c r="FI279" s="184">
        <f t="shared" si="920"/>
        <v>0.73120641016384047</v>
      </c>
      <c r="FJ279" s="80">
        <f t="shared" si="921"/>
        <v>7.8275924031022459E-2</v>
      </c>
      <c r="FK279" s="80">
        <f t="shared" si="922"/>
        <v>0.97104024371597808</v>
      </c>
      <c r="FL279" s="80">
        <f t="shared" si="923"/>
        <v>0.73120641016384047</v>
      </c>
      <c r="FM279" s="80">
        <f t="shared" si="924"/>
        <v>2.5795787392359131</v>
      </c>
      <c r="FN279" s="80">
        <f t="shared" si="925"/>
        <v>-2.8593321938001273</v>
      </c>
      <c r="FO279" s="80">
        <f t="shared" si="926"/>
        <v>-2.8593321938001273</v>
      </c>
      <c r="FP279" s="80">
        <f t="shared" si="927"/>
        <v>0.42637389757363003</v>
      </c>
      <c r="FQ279" s="185">
        <f t="shared" ca="1" si="928"/>
        <v>1441.7532993868199</v>
      </c>
      <c r="FR279" s="185">
        <f t="shared" ca="1" si="929"/>
        <v>6.5586219660336695</v>
      </c>
      <c r="FS279" s="80">
        <f t="shared" ca="1" si="930"/>
        <v>0.14417532993868198</v>
      </c>
      <c r="FT279" s="184">
        <f t="shared" ca="1" si="931"/>
        <v>-0.99626688310328804</v>
      </c>
      <c r="FU279" s="184">
        <f t="shared" ca="1" si="932"/>
        <v>5.6746804600959333</v>
      </c>
      <c r="FV279" s="80">
        <f t="shared" si="933"/>
        <v>178.5588081230396</v>
      </c>
      <c r="FW279" s="80">
        <f t="shared" si="934"/>
        <v>8.4679965253228032E-2</v>
      </c>
      <c r="FX279" s="184">
        <f t="shared" si="935"/>
        <v>70.929278460923328</v>
      </c>
      <c r="FY279" s="184">
        <f t="shared" si="936"/>
        <v>319.42326545298505</v>
      </c>
      <c r="FZ279" s="184">
        <f t="shared" si="937"/>
        <v>1.6611494615586205E-3</v>
      </c>
      <c r="GA279" s="184">
        <f t="shared" si="938"/>
        <v>0.304643540047287</v>
      </c>
      <c r="GB279" s="80">
        <f t="shared" si="939"/>
        <v>0.89771384676020249</v>
      </c>
      <c r="GC279" s="80">
        <f t="shared" si="940"/>
        <v>0.18657207920178526</v>
      </c>
      <c r="GD279" s="80">
        <f t="shared" si="941"/>
        <v>0.13164366115291651</v>
      </c>
      <c r="GE279" s="80">
        <f t="shared" si="942"/>
        <v>0.81404547380926418</v>
      </c>
      <c r="GF279" s="80">
        <f t="shared" si="943"/>
        <v>7.3712784416621213E-2</v>
      </c>
      <c r="GG279" s="80">
        <f t="shared" si="944"/>
        <v>0.2580777311890044</v>
      </c>
      <c r="GH279" s="80">
        <f t="shared" si="945"/>
        <v>0.86835633884708352</v>
      </c>
      <c r="GI279" s="80">
        <f t="shared" si="946"/>
        <v>0.42979201066689976</v>
      </c>
      <c r="GJ279" s="80">
        <f t="shared" si="947"/>
        <v>-2.6397778360177773E-2</v>
      </c>
      <c r="GK279" s="80">
        <f t="shared" si="948"/>
        <v>4.1662377992058269E-2</v>
      </c>
      <c r="GL279" s="80">
        <f t="shared" si="949"/>
        <v>4.1662377992058269E-2</v>
      </c>
      <c r="GM279" s="80">
        <f t="shared" si="950"/>
        <v>0.21641535319694613</v>
      </c>
      <c r="GN279" s="80">
        <f t="shared" si="951"/>
        <v>6.0623775247739237E-2</v>
      </c>
      <c r="GO279" s="80">
        <f t="shared" si="952"/>
        <v>0.56905675178914183</v>
      </c>
      <c r="GP279" s="80">
        <f t="shared" si="953"/>
        <v>0.85944100036480819</v>
      </c>
      <c r="GQ279" s="80">
        <f t="shared" si="954"/>
        <v>3.3323319320147496E-2</v>
      </c>
      <c r="GR279" s="80">
        <f t="shared" si="955"/>
        <v>438.63823294292217</v>
      </c>
      <c r="GS279" s="80">
        <f t="shared" si="956"/>
        <v>11.64894994502127</v>
      </c>
      <c r="GT279" s="80">
        <f t="shared" si="957"/>
        <v>2.1701058204434225</v>
      </c>
      <c r="GU279" s="80">
        <f t="shared" si="958"/>
        <v>8.9245601865735737E-6</v>
      </c>
      <c r="GV279" s="80">
        <f t="shared" si="959"/>
        <v>1846.307538886866</v>
      </c>
      <c r="GW279" s="80">
        <f t="shared" si="960"/>
        <v>-7.7945230162369834E-3</v>
      </c>
      <c r="GX279" s="184">
        <f t="shared" ca="1" si="961"/>
        <v>19.68801291695879</v>
      </c>
      <c r="GY279" s="81" t="e">
        <f>#REF!</f>
        <v>#REF!</v>
      </c>
      <c r="GZ279" s="81" t="e">
        <f>#REF!</f>
        <v>#REF!</v>
      </c>
      <c r="HA279" s="81">
        <f t="shared" si="962"/>
        <v>5.52</v>
      </c>
      <c r="HB279" s="81">
        <f t="shared" si="963"/>
        <v>4.8858476199999856</v>
      </c>
      <c r="HC279" s="81" t="e">
        <f t="shared" si="964"/>
        <v>#REF!</v>
      </c>
      <c r="HD279" s="80">
        <f t="shared" si="965"/>
        <v>438.63823294292217</v>
      </c>
      <c r="HE279" s="80">
        <f t="shared" si="966"/>
        <v>11.64894994502127</v>
      </c>
      <c r="HF279" s="81">
        <f t="shared" si="967"/>
        <v>4.0278858996922793</v>
      </c>
      <c r="HG279" s="81"/>
      <c r="HH279" s="82">
        <f t="shared" si="968"/>
        <v>0.26302725826425111</v>
      </c>
      <c r="HI279" s="82">
        <f t="shared" si="969"/>
        <v>0.62968052703688104</v>
      </c>
      <c r="HJ279" s="82">
        <f t="shared" si="970"/>
        <v>0</v>
      </c>
      <c r="HK279" s="82">
        <f t="shared" si="971"/>
        <v>3.3323319320147496E-2</v>
      </c>
      <c r="HL279" s="82">
        <f t="shared" si="972"/>
        <v>0</v>
      </c>
      <c r="HM279" s="82">
        <f t="shared" si="973"/>
        <v>3.3323319320147496E-2</v>
      </c>
      <c r="HN279" s="82">
        <f t="shared" si="974"/>
        <v>0</v>
      </c>
      <c r="HO279" s="82">
        <f t="shared" si="975"/>
        <v>0.11318583400469749</v>
      </c>
      <c r="HP279" s="82">
        <f t="shared" si="976"/>
        <v>0.19269413274752853</v>
      </c>
      <c r="HQ279" s="82">
        <f t="shared" si="977"/>
        <v>0.29463981674084494</v>
      </c>
      <c r="HR279" s="82">
        <f t="shared" si="978"/>
        <v>0.47029669272999197</v>
      </c>
      <c r="HS279" s="82">
        <f t="shared" si="979"/>
        <v>0.19645017488728767</v>
      </c>
      <c r="HT279" s="82">
        <f t="shared" si="980"/>
        <v>7.5639779118939793E-2</v>
      </c>
      <c r="HU279" s="82">
        <f t="shared" si="981"/>
        <v>3.1595901196104476E-2</v>
      </c>
      <c r="HV279" s="82">
        <f t="shared" si="982"/>
        <v>3.3323319320147496E-2</v>
      </c>
      <c r="HW279" s="82"/>
      <c r="HX279" s="186">
        <f t="shared" si="983"/>
        <v>-8.8561831843000305E-7</v>
      </c>
      <c r="HY279" s="186">
        <f t="shared" si="984"/>
        <v>1.6250537295327645E-12</v>
      </c>
      <c r="HZ279" s="186">
        <f t="shared" si="985"/>
        <v>2.7049537837019907E-5</v>
      </c>
      <c r="IA279" s="186">
        <f t="shared" si="986"/>
        <v>7.4582130417494977E-9</v>
      </c>
      <c r="IB279" s="82">
        <f t="shared" si="987"/>
        <v>2.1701058204434225</v>
      </c>
      <c r="IC279" s="82" t="e">
        <f t="shared" ca="1" si="988"/>
        <v>#REF!</v>
      </c>
      <c r="ID279" s="82" t="e">
        <f ca="1">ID$8+ID$9*IE279+ID$10*#REF!+ID$11*EW279/(EW279+EU279)</f>
        <v>#REF!</v>
      </c>
      <c r="IE279" s="82" t="e">
        <f t="shared" ca="1" si="989"/>
        <v>#REF!</v>
      </c>
      <c r="IF279" s="82" t="e">
        <f ca="1">IF$8+IF$9*IE279+IF$10*#REF!+IF$11*(EW279/(EW279+EU279))</f>
        <v>#REF!</v>
      </c>
      <c r="IG279" s="82" t="e">
        <f t="shared" ca="1" si="990"/>
        <v>#REF!</v>
      </c>
      <c r="IH279" s="184">
        <f t="shared" si="991"/>
        <v>8.4679965253228032E-2</v>
      </c>
      <c r="II279" s="187">
        <f t="shared" si="992"/>
        <v>-25</v>
      </c>
      <c r="IJ279" s="187"/>
      <c r="IK279" s="82">
        <f t="shared" si="993"/>
        <v>2.0657576864206413</v>
      </c>
      <c r="IL279" s="187">
        <f t="shared" si="994"/>
        <v>1846.307538886866</v>
      </c>
      <c r="IM279" s="186">
        <f t="shared" si="995"/>
        <v>1.2775586417901901E-5</v>
      </c>
    </row>
    <row r="280" spans="1:247" ht="14" x14ac:dyDescent="0.2">
      <c r="A280" s="191">
        <v>2006</v>
      </c>
      <c r="F280" s="193">
        <v>50.3</v>
      </c>
      <c r="G280" s="193">
        <v>1.46</v>
      </c>
      <c r="H280" s="193">
        <v>16.5</v>
      </c>
      <c r="I280" s="193">
        <v>10.84</v>
      </c>
      <c r="J280" s="193">
        <v>0.14000000000000001</v>
      </c>
      <c r="K280" s="193">
        <v>4.5199999999999996</v>
      </c>
      <c r="L280" s="193">
        <v>9.8000000000000007</v>
      </c>
      <c r="M280" s="193">
        <v>3.5</v>
      </c>
      <c r="N280" s="193">
        <v>2.02</v>
      </c>
      <c r="O280" s="198">
        <v>0.31</v>
      </c>
      <c r="P280" s="198">
        <v>0.41</v>
      </c>
      <c r="Q280" s="194">
        <v>1.5</v>
      </c>
      <c r="R280" s="176">
        <f t="shared" ca="1" si="801"/>
        <v>7.9783341007556405</v>
      </c>
      <c r="T280" s="4">
        <v>52.942200844856231</v>
      </c>
      <c r="U280" s="4">
        <v>0.93838385447247541</v>
      </c>
      <c r="V280" s="4">
        <v>3.462813000610458</v>
      </c>
      <c r="W280" s="4">
        <v>7.6184228369441627</v>
      </c>
      <c r="X280" s="4">
        <v>0.1479</v>
      </c>
      <c r="Y280" s="4">
        <v>12.857886178798005</v>
      </c>
      <c r="Z280" s="4">
        <v>21.342935361038084</v>
      </c>
      <c r="AA280" s="4">
        <v>0.32883822921311001</v>
      </c>
      <c r="AB280" s="4">
        <v>0.16415896213476305</v>
      </c>
      <c r="AC280" s="4">
        <v>1.8700000000000001E-2</v>
      </c>
      <c r="AE280" s="177">
        <f t="shared" ca="1" si="802"/>
        <v>1368.4289848666804</v>
      </c>
      <c r="AF280" s="178">
        <f t="shared" ca="1" si="803"/>
        <v>1095.2789848666803</v>
      </c>
      <c r="AG280" s="178">
        <f t="shared" ca="1" si="804"/>
        <v>4.0718633571834584</v>
      </c>
      <c r="AH280" s="175"/>
      <c r="AI280" s="179">
        <f t="shared" ca="1" si="805"/>
        <v>1417.9409775032361</v>
      </c>
      <c r="AJ280" s="179">
        <f t="shared" ca="1" si="806"/>
        <v>3.8327511054604155</v>
      </c>
      <c r="AK280" s="179"/>
      <c r="AL280" s="179">
        <f t="shared" si="807"/>
        <v>1403.1434210773398</v>
      </c>
      <c r="AM280" s="179">
        <f t="shared" si="808"/>
        <v>2.9227768920445354</v>
      </c>
      <c r="AN280" s="180"/>
      <c r="AO280" s="179">
        <f t="shared" ca="1" si="809"/>
        <v>1355.304255599003</v>
      </c>
      <c r="AP280" s="179">
        <f t="shared" ca="1" si="810"/>
        <v>1082.1542555990031</v>
      </c>
      <c r="AQ280" s="179">
        <f t="shared" ca="1" si="811"/>
        <v>1.4508603267446549</v>
      </c>
      <c r="AR280" s="179"/>
      <c r="AS280" s="179">
        <f t="shared" ca="1" si="812"/>
        <v>1390.8228761524347</v>
      </c>
      <c r="AT280" s="179">
        <f t="shared" ca="1" si="813"/>
        <v>1117.6728761524346</v>
      </c>
      <c r="AU280" s="181">
        <f t="shared" ca="1" si="814"/>
        <v>2.8015292665763525</v>
      </c>
      <c r="AV280" s="80"/>
      <c r="AW280" s="181">
        <f t="shared" si="815"/>
        <v>1408.6510689638981</v>
      </c>
      <c r="AX280" s="181">
        <f t="shared" si="816"/>
        <v>1135.501068963898</v>
      </c>
      <c r="AY280" s="181">
        <f t="shared" ca="1" si="817"/>
        <v>1417.9409775032361</v>
      </c>
      <c r="AZ280" s="181">
        <f t="shared" ca="1" si="818"/>
        <v>1144.7909775032363</v>
      </c>
      <c r="BA280" s="181">
        <f t="shared" ca="1" si="819"/>
        <v>3.8327511054604155</v>
      </c>
      <c r="BB280" s="181"/>
      <c r="BC280" s="181">
        <f t="shared" si="820"/>
        <v>1403.1434210773398</v>
      </c>
      <c r="BD280" s="181">
        <f t="shared" si="821"/>
        <v>2.9227768920445354</v>
      </c>
      <c r="BE280" s="181">
        <f t="shared" si="822"/>
        <v>1129.9934210773399</v>
      </c>
      <c r="BF280" s="181"/>
      <c r="BG280" s="181">
        <f t="shared" ca="1" si="823"/>
        <v>4.4247358204358314</v>
      </c>
      <c r="BH280" s="181">
        <f t="shared" ca="1" si="824"/>
        <v>6.9005727823789655</v>
      </c>
      <c r="BI280" s="181">
        <f t="shared" ca="1" si="825"/>
        <v>1093.3550185841727</v>
      </c>
      <c r="BJ280" s="181">
        <f t="shared" ca="1" si="826"/>
        <v>1126.6148561526543</v>
      </c>
      <c r="BK280" s="181">
        <f t="shared" ca="1" si="827"/>
        <v>1126.6148561526543</v>
      </c>
      <c r="BL280" s="181"/>
      <c r="BM280" s="181">
        <f t="shared" si="828"/>
        <v>1148.8845987596123</v>
      </c>
      <c r="BN280" s="180"/>
      <c r="BO280" s="182">
        <f t="shared" ca="1" si="829"/>
        <v>0.89550609776244605</v>
      </c>
      <c r="BP280" s="182">
        <f t="shared" ca="1" si="830"/>
        <v>0.77185137754601874</v>
      </c>
      <c r="BQ280" s="182">
        <f t="shared" ca="1" si="831"/>
        <v>0.11810102805212418</v>
      </c>
      <c r="BR280" s="182">
        <f t="shared" ca="1" si="832"/>
        <v>1.3236755607312861E-2</v>
      </c>
      <c r="BS280" s="182">
        <f t="shared" ca="1" si="833"/>
        <v>1.6097705153223809E-2</v>
      </c>
      <c r="BT280" s="182">
        <f t="shared" ca="1" si="834"/>
        <v>4.8811310012138551E-2</v>
      </c>
      <c r="BU280" s="182">
        <f t="shared" si="835"/>
        <v>8.6940973246937558E-2</v>
      </c>
      <c r="BV280" s="181">
        <f t="shared" ca="1" si="836"/>
        <v>1.0550391496177558</v>
      </c>
      <c r="BW280" s="180"/>
      <c r="BX280" s="182">
        <f t="shared" si="837"/>
        <v>0.76135204424096004</v>
      </c>
      <c r="BY280" s="182">
        <f t="shared" si="838"/>
        <v>9.1119821421216884E-2</v>
      </c>
      <c r="BZ280" s="182">
        <f t="shared" si="839"/>
        <v>8.3270647763632577E-2</v>
      </c>
      <c r="CA280" s="182">
        <f t="shared" si="840"/>
        <v>2.3556203958980913E-2</v>
      </c>
      <c r="CB280" s="182">
        <f t="shared" si="841"/>
        <v>0</v>
      </c>
      <c r="CC280" s="182">
        <f t="shared" si="842"/>
        <v>2.7311152994410827E-4</v>
      </c>
      <c r="CD280" s="182">
        <f t="shared" si="843"/>
        <v>0.95957182891473458</v>
      </c>
      <c r="CE280" s="182">
        <f t="shared" si="844"/>
        <v>0.24706125820386951</v>
      </c>
      <c r="CF280" s="180"/>
      <c r="CG280" s="181">
        <f t="shared" ca="1" si="845"/>
        <v>5.3198869207990356</v>
      </c>
      <c r="CH280" s="181">
        <f t="shared" ca="1" si="846"/>
        <v>4.2994463328546093</v>
      </c>
      <c r="CI280" s="181">
        <f t="shared" ca="1" si="847"/>
        <v>1.7519415795552939</v>
      </c>
      <c r="CJ280" s="181">
        <f t="shared" ca="1" si="848"/>
        <v>1160.5396286987034</v>
      </c>
      <c r="CK280" s="183">
        <f t="shared" ca="1" si="849"/>
        <v>0.26731667750472665</v>
      </c>
      <c r="CL280" s="79"/>
      <c r="CM280" s="181">
        <f t="shared" si="850"/>
        <v>1.6854009256633546</v>
      </c>
      <c r="CN280" s="181">
        <f t="shared" si="851"/>
        <v>1.5967656746019714</v>
      </c>
      <c r="CO280" s="181">
        <f t="shared" ca="1" si="852"/>
        <v>935.06260881844958</v>
      </c>
      <c r="CP280" s="184"/>
      <c r="CQ280" s="80">
        <f t="shared" si="853"/>
        <v>0.83715712756909877</v>
      </c>
      <c r="CR280" s="80">
        <f t="shared" si="854"/>
        <v>1.8277690701412639E-2</v>
      </c>
      <c r="CS280" s="80">
        <f t="shared" si="855"/>
        <v>0.32365316150292761</v>
      </c>
      <c r="CT280" s="80">
        <f t="shared" si="856"/>
        <v>0.150877427400677</v>
      </c>
      <c r="CU280" s="80">
        <f t="shared" si="857"/>
        <v>1.9735682819383262E-3</v>
      </c>
      <c r="CV280" s="80">
        <f t="shared" si="858"/>
        <v>0.11214656464306626</v>
      </c>
      <c r="CW280" s="80">
        <f t="shared" si="859"/>
        <v>0.17475845884438296</v>
      </c>
      <c r="CX280" s="80">
        <f t="shared" si="860"/>
        <v>0.11294166240446345</v>
      </c>
      <c r="CY280" s="80">
        <f t="shared" si="861"/>
        <v>4.2889294662193725E-2</v>
      </c>
      <c r="CZ280" s="80">
        <f t="shared" si="862"/>
        <v>4.0789956723171726E-3</v>
      </c>
      <c r="DA280" s="80">
        <f t="shared" si="863"/>
        <v>5.7772110161550538E-3</v>
      </c>
      <c r="DB280" s="80">
        <f t="shared" si="864"/>
        <v>1.7845311626986329</v>
      </c>
      <c r="DC280" s="80"/>
      <c r="DD280" s="80">
        <f t="shared" si="865"/>
        <v>0.46911880558203273</v>
      </c>
      <c r="DE280" s="80">
        <f t="shared" si="866"/>
        <v>1.024229281251242E-2</v>
      </c>
      <c r="DF280" s="80">
        <f t="shared" si="867"/>
        <v>0.18136593423983</v>
      </c>
      <c r="DG280" s="80">
        <f t="shared" si="868"/>
        <v>8.4547376114471814E-2</v>
      </c>
      <c r="DH280" s="80">
        <f t="shared" si="869"/>
        <v>1.1059309712214969E-3</v>
      </c>
      <c r="DI280" s="80">
        <f t="shared" si="870"/>
        <v>6.2843713232485193E-2</v>
      </c>
      <c r="DJ280" s="80">
        <f t="shared" si="871"/>
        <v>9.7929620113838114E-2</v>
      </c>
      <c r="DK280" s="80">
        <f t="shared" si="872"/>
        <v>6.3289263177488564E-2</v>
      </c>
      <c r="DL280" s="80">
        <f t="shared" si="873"/>
        <v>2.4033928663557198E-2</v>
      </c>
      <c r="DM280" s="80">
        <f t="shared" si="874"/>
        <v>2.2857519989445112E-3</v>
      </c>
      <c r="DN280" s="80">
        <f t="shared" si="875"/>
        <v>3.2373830936180152E-3</v>
      </c>
      <c r="DO280" s="80">
        <f t="shared" si="876"/>
        <v>1</v>
      </c>
      <c r="DP280" s="80">
        <f t="shared" si="877"/>
        <v>42.637389757363003</v>
      </c>
      <c r="DQ280" s="80">
        <f t="shared" si="878"/>
        <v>0.8811320235877963</v>
      </c>
      <c r="DR280" s="80">
        <f t="shared" si="879"/>
        <v>1.1747595788525559E-2</v>
      </c>
      <c r="DS280" s="80">
        <f t="shared" si="880"/>
        <v>3.3962132586091327E-2</v>
      </c>
      <c r="DT280" s="80">
        <f t="shared" si="881"/>
        <v>0.10603764192700209</v>
      </c>
      <c r="DU280" s="80">
        <f t="shared" si="882"/>
        <v>2.0849339207048459E-3</v>
      </c>
      <c r="DV280" s="80">
        <f t="shared" si="883"/>
        <v>0.31901941670879619</v>
      </c>
      <c r="DW280" s="80">
        <f t="shared" si="884"/>
        <v>0.38059780519492853</v>
      </c>
      <c r="DX280" s="80">
        <f t="shared" si="885"/>
        <v>5.3056480384955198E-3</v>
      </c>
      <c r="DY280" s="80">
        <f t="shared" si="886"/>
        <v>1.742738143177662E-3</v>
      </c>
      <c r="DZ280" s="80">
        <f t="shared" si="887"/>
        <v>1.2302777269730826E-4</v>
      </c>
      <c r="EA280" s="80">
        <f t="shared" si="888"/>
        <v>1.7417529636682152</v>
      </c>
      <c r="EB280" s="80"/>
      <c r="EC280" s="80">
        <f t="shared" si="889"/>
        <v>1.7622640471755926</v>
      </c>
      <c r="ED280" s="80">
        <f t="shared" si="890"/>
        <v>2.3495191577051117E-2</v>
      </c>
      <c r="EE280" s="80">
        <f t="shared" si="891"/>
        <v>0.10188639775827399</v>
      </c>
      <c r="EF280" s="80">
        <f t="shared" si="892"/>
        <v>0.10603764192700209</v>
      </c>
      <c r="EG280" s="80">
        <f t="shared" si="893"/>
        <v>2.0849339207048459E-3</v>
      </c>
      <c r="EH280" s="80">
        <f t="shared" si="894"/>
        <v>0.31901941670879619</v>
      </c>
      <c r="EI280" s="80">
        <f t="shared" si="895"/>
        <v>0.38059780519492853</v>
      </c>
      <c r="EJ280" s="80">
        <f t="shared" si="896"/>
        <v>5.3056480384955198E-3</v>
      </c>
      <c r="EK280" s="80">
        <f t="shared" si="897"/>
        <v>1.742738143177662E-3</v>
      </c>
      <c r="EL280" s="80">
        <f t="shared" si="898"/>
        <v>3.6908331809192479E-4</v>
      </c>
      <c r="EM280" s="80">
        <f t="shared" si="899"/>
        <v>2.7028029037621146</v>
      </c>
      <c r="EN280" s="80">
        <f t="shared" si="900"/>
        <v>2.2199176979010993</v>
      </c>
      <c r="EO280" s="80"/>
      <c r="EP280" s="80">
        <f t="shared" si="901"/>
        <v>1.956040573349958</v>
      </c>
      <c r="EQ280" s="80">
        <f t="shared" si="902"/>
        <v>2.6078695798736309E-2</v>
      </c>
      <c r="ER280" s="80">
        <f t="shared" si="903"/>
        <v>4.3959426650042044E-2</v>
      </c>
      <c r="ES280" s="80">
        <f t="shared" si="904"/>
        <v>0.1068268517226135</v>
      </c>
      <c r="ET280" s="80">
        <f t="shared" si="905"/>
        <v>0.15078627837265554</v>
      </c>
      <c r="EU280" s="80">
        <f t="shared" si="906"/>
        <v>0.23539483795745156</v>
      </c>
      <c r="EV280" s="80">
        <f t="shared" si="907"/>
        <v>4.6283817095270144E-3</v>
      </c>
      <c r="EW280" s="80">
        <f t="shared" si="908"/>
        <v>0.70819684912594227</v>
      </c>
      <c r="EX280" s="80">
        <f t="shared" si="909"/>
        <v>0.84489580353453675</v>
      </c>
      <c r="EY280" s="80">
        <f t="shared" si="910"/>
        <v>2.3556203958980913E-2</v>
      </c>
      <c r="EZ280" s="80">
        <f t="shared" si="911"/>
        <v>7.7374704936947836E-3</v>
      </c>
      <c r="FA280" s="80">
        <f t="shared" si="912"/>
        <v>5.4622305988821654E-4</v>
      </c>
      <c r="FB280" s="80">
        <f t="shared" si="913"/>
        <v>3.9578613173613717</v>
      </c>
      <c r="FC280" s="80">
        <f t="shared" si="914"/>
        <v>0</v>
      </c>
      <c r="FD280" s="80">
        <f t="shared" si="915"/>
        <v>-0.12776197827989044</v>
      </c>
      <c r="FE280" s="80">
        <f t="shared" si="916"/>
        <v>2.3556203958980913E-2</v>
      </c>
      <c r="FF280" s="80">
        <f t="shared" si="917"/>
        <v>8.3270647763632577E-2</v>
      </c>
      <c r="FG280" s="80">
        <f t="shared" si="918"/>
        <v>0</v>
      </c>
      <c r="FH280" s="80">
        <f t="shared" si="919"/>
        <v>2.7311152994410827E-4</v>
      </c>
      <c r="FI280" s="184">
        <f t="shared" si="920"/>
        <v>0.76135204424096004</v>
      </c>
      <c r="FJ280" s="80">
        <f t="shared" si="921"/>
        <v>9.1119821421216884E-2</v>
      </c>
      <c r="FK280" s="80">
        <f t="shared" si="922"/>
        <v>0.95957182891473447</v>
      </c>
      <c r="FL280" s="80">
        <f t="shared" si="923"/>
        <v>0.76135204424096004</v>
      </c>
      <c r="FM280" s="80">
        <f t="shared" si="924"/>
        <v>2.2327105309642086</v>
      </c>
      <c r="FN280" s="80">
        <f t="shared" si="925"/>
        <v>-3.246600473639297</v>
      </c>
      <c r="FO280" s="80">
        <f t="shared" si="926"/>
        <v>-3.246600473639297</v>
      </c>
      <c r="FP280" s="80">
        <f t="shared" si="927"/>
        <v>0.42637389757363003</v>
      </c>
      <c r="FQ280" s="185">
        <f t="shared" ca="1" si="928"/>
        <v>1417.9409775032361</v>
      </c>
      <c r="FR280" s="185">
        <f t="shared" ca="1" si="929"/>
        <v>3.8327511054604155</v>
      </c>
      <c r="FS280" s="80">
        <f t="shared" ca="1" si="930"/>
        <v>0.14179409775032362</v>
      </c>
      <c r="FT280" s="184">
        <f t="shared" ca="1" si="931"/>
        <v>-0.52427446372973929</v>
      </c>
      <c r="FU280" s="184">
        <f t="shared" ca="1" si="932"/>
        <v>5.6744433315914771</v>
      </c>
      <c r="FV280" s="80">
        <f t="shared" si="933"/>
        <v>176.02290594089351</v>
      </c>
      <c r="FW280" s="80">
        <f t="shared" si="934"/>
        <v>0.11250500092801345</v>
      </c>
      <c r="FX280" s="184">
        <f t="shared" si="935"/>
        <v>75.053315837801833</v>
      </c>
      <c r="FY280" s="184">
        <f t="shared" si="936"/>
        <v>318.16219642228322</v>
      </c>
      <c r="FZ280" s="184">
        <f t="shared" si="937"/>
        <v>1.6611494615586205E-3</v>
      </c>
      <c r="GA280" s="184">
        <f t="shared" si="938"/>
        <v>0.24706125820386951</v>
      </c>
      <c r="GB280" s="80">
        <f t="shared" si="939"/>
        <v>0.87308038920304476</v>
      </c>
      <c r="GC280" s="80">
        <f t="shared" si="940"/>
        <v>0.13345177058123803</v>
      </c>
      <c r="GD280" s="80">
        <f t="shared" si="941"/>
        <v>0.12906769483207026</v>
      </c>
      <c r="GE280" s="80">
        <f t="shared" si="942"/>
        <v>0.86709445247865014</v>
      </c>
      <c r="GF280" s="80">
        <f t="shared" si="943"/>
        <v>7.6497234604743669E-2</v>
      </c>
      <c r="GG280" s="80">
        <f t="shared" si="944"/>
        <v>0.23539483795745156</v>
      </c>
      <c r="GH280" s="80">
        <f t="shared" si="945"/>
        <v>0.87093230516792974</v>
      </c>
      <c r="GI280" s="80">
        <f t="shared" si="946"/>
        <v>0.43733856196388105</v>
      </c>
      <c r="GJ280" s="80">
        <f t="shared" si="947"/>
        <v>-2.9876221217172098E-2</v>
      </c>
      <c r="GK280" s="80">
        <f t="shared" si="948"/>
        <v>4.6211056756182547E-2</v>
      </c>
      <c r="GL280" s="80">
        <f t="shared" si="949"/>
        <v>4.6211056756182547E-2</v>
      </c>
      <c r="GM280" s="80">
        <f t="shared" si="950"/>
        <v>0.189183781201269</v>
      </c>
      <c r="GN280" s="80">
        <f t="shared" si="951"/>
        <v>8.0708554040772693E-2</v>
      </c>
      <c r="GO280" s="80">
        <f t="shared" si="952"/>
        <v>0.62748829508516957</v>
      </c>
      <c r="GP280" s="80">
        <f t="shared" si="953"/>
        <v>0.84489580353453675</v>
      </c>
      <c r="GQ280" s="80">
        <f t="shared" si="954"/>
        <v>2.3556203958980913E-2</v>
      </c>
      <c r="GR280" s="80">
        <f t="shared" si="955"/>
        <v>438.80295878123252</v>
      </c>
      <c r="GS280" s="80">
        <f t="shared" si="956"/>
        <v>11.761762338058377</v>
      </c>
      <c r="GT280" s="80">
        <f t="shared" si="957"/>
        <v>2.0597781601153278</v>
      </c>
      <c r="GU280" s="80">
        <f t="shared" si="958"/>
        <v>8.4708376834742849E-6</v>
      </c>
      <c r="GV280" s="80">
        <f t="shared" si="959"/>
        <v>1736.45877348256</v>
      </c>
      <c r="GW280" s="80">
        <f t="shared" si="960"/>
        <v>-7.4700255712671325E-3</v>
      </c>
      <c r="GX280" s="184">
        <f t="shared" ca="1" si="961"/>
        <v>14.7265665795553</v>
      </c>
      <c r="GY280" s="81" t="e">
        <f>#REF!</f>
        <v>#REF!</v>
      </c>
      <c r="GZ280" s="81" t="e">
        <f>#REF!</f>
        <v>#REF!</v>
      </c>
      <c r="HA280" s="81">
        <f t="shared" si="962"/>
        <v>5.52</v>
      </c>
      <c r="HB280" s="81">
        <f t="shared" si="963"/>
        <v>4.8858476199999856</v>
      </c>
      <c r="HC280" s="81" t="e">
        <f t="shared" si="964"/>
        <v>#REF!</v>
      </c>
      <c r="HD280" s="80">
        <f t="shared" si="965"/>
        <v>438.80295878123252</v>
      </c>
      <c r="HE280" s="80">
        <f t="shared" si="966"/>
        <v>11.761762338058377</v>
      </c>
      <c r="HF280" s="81">
        <f t="shared" si="967"/>
        <v>1.9977353338596515</v>
      </c>
      <c r="HG280" s="81"/>
      <c r="HH280" s="82">
        <f t="shared" si="968"/>
        <v>0.24002321966697854</v>
      </c>
      <c r="HI280" s="82">
        <f t="shared" si="969"/>
        <v>0.70819684912594227</v>
      </c>
      <c r="HJ280" s="82">
        <f t="shared" si="970"/>
        <v>0</v>
      </c>
      <c r="HK280" s="82">
        <f t="shared" si="971"/>
        <v>2.3556203958980913E-2</v>
      </c>
      <c r="HL280" s="82">
        <f t="shared" si="972"/>
        <v>0</v>
      </c>
      <c r="HM280" s="82">
        <f t="shared" si="973"/>
        <v>2.3556203958980913E-2</v>
      </c>
      <c r="HN280" s="82">
        <f t="shared" si="974"/>
        <v>0</v>
      </c>
      <c r="HO280" s="82">
        <f t="shared" si="975"/>
        <v>8.3270647763632577E-2</v>
      </c>
      <c r="HP280" s="82">
        <f t="shared" si="976"/>
        <v>0.13597426242099342</v>
      </c>
      <c r="HQ280" s="82">
        <f t="shared" si="977"/>
        <v>0.25313028859695708</v>
      </c>
      <c r="HR280" s="82">
        <f t="shared" si="978"/>
        <v>0.52947202681887251</v>
      </c>
      <c r="HS280" s="82">
        <f t="shared" si="979"/>
        <v>0.17944951429467079</v>
      </c>
      <c r="HT280" s="82">
        <f t="shared" si="980"/>
        <v>9.824921119896611E-2</v>
      </c>
      <c r="HU280" s="82">
        <f t="shared" si="981"/>
        <v>3.329878130751622E-2</v>
      </c>
      <c r="HV280" s="82">
        <f t="shared" si="982"/>
        <v>2.3556203958980913E-2</v>
      </c>
      <c r="HW280" s="82"/>
      <c r="HX280" s="186">
        <f t="shared" si="983"/>
        <v>-8.8100751771721749E-7</v>
      </c>
      <c r="HY280" s="186">
        <f t="shared" si="984"/>
        <v>1.5672041852879541E-12</v>
      </c>
      <c r="HZ280" s="186">
        <f t="shared" si="985"/>
        <v>2.7278709105555008E-5</v>
      </c>
      <c r="IA280" s="186">
        <f t="shared" si="986"/>
        <v>7.6642233727103025E-9</v>
      </c>
      <c r="IB280" s="82">
        <f t="shared" si="987"/>
        <v>2.0597781601153278</v>
      </c>
      <c r="IC280" s="82" t="e">
        <f t="shared" ca="1" si="988"/>
        <v>#REF!</v>
      </c>
      <c r="ID280" s="82" t="e">
        <f ca="1">ID$8+ID$9*IE280+ID$10*#REF!+ID$11*EW280/(EW280+EU280)</f>
        <v>#REF!</v>
      </c>
      <c r="IE280" s="82" t="e">
        <f t="shared" ca="1" si="989"/>
        <v>#REF!</v>
      </c>
      <c r="IF280" s="82" t="e">
        <f ca="1">IF$8+IF$9*IE280+IF$10*#REF!+IF$11*(EW280/(EW280+EU280))</f>
        <v>#REF!</v>
      </c>
      <c r="IG280" s="82" t="e">
        <f t="shared" ca="1" si="990"/>
        <v>#REF!</v>
      </c>
      <c r="IH280" s="184">
        <f t="shared" si="991"/>
        <v>0.11250500092801345</v>
      </c>
      <c r="II280" s="187">
        <f t="shared" si="992"/>
        <v>-25</v>
      </c>
      <c r="IJ280" s="187"/>
      <c r="IK280" s="82">
        <f t="shared" si="993"/>
        <v>2.0720763085546494</v>
      </c>
      <c r="IL280" s="187">
        <f t="shared" si="994"/>
        <v>1736.45877348256</v>
      </c>
      <c r="IM280" s="186">
        <f t="shared" si="995"/>
        <v>1.3380549755367618E-5</v>
      </c>
    </row>
    <row r="281" spans="1:247" ht="14" x14ac:dyDescent="0.2">
      <c r="A281" s="191">
        <v>2006</v>
      </c>
      <c r="F281" s="193">
        <v>50.3</v>
      </c>
      <c r="G281" s="193">
        <v>1.46</v>
      </c>
      <c r="H281" s="193">
        <v>16.5</v>
      </c>
      <c r="I281" s="193">
        <v>10.84</v>
      </c>
      <c r="J281" s="193">
        <v>0.14000000000000001</v>
      </c>
      <c r="K281" s="193">
        <v>4.5199999999999996</v>
      </c>
      <c r="L281" s="193">
        <v>9.8000000000000007</v>
      </c>
      <c r="M281" s="193">
        <v>3.5</v>
      </c>
      <c r="N281" s="193">
        <v>2.02</v>
      </c>
      <c r="O281" s="198">
        <v>0.31</v>
      </c>
      <c r="P281" s="198">
        <v>0.41</v>
      </c>
      <c r="Q281" s="194">
        <v>1.5</v>
      </c>
      <c r="R281" s="176">
        <f t="shared" ca="1" si="801"/>
        <v>7.20725010986878</v>
      </c>
      <c r="T281" s="4">
        <v>52.900615162511194</v>
      </c>
      <c r="U281" s="4">
        <v>0.92987147766900702</v>
      </c>
      <c r="V281" s="4">
        <v>3.4700081971550749</v>
      </c>
      <c r="W281" s="4">
        <v>7.0347855257450567</v>
      </c>
      <c r="X281" s="4">
        <v>0.13120000000000001</v>
      </c>
      <c r="Y281" s="4">
        <v>12.873045351057282</v>
      </c>
      <c r="Z281" s="4">
        <v>22.003934332548067</v>
      </c>
      <c r="AA281" s="4">
        <v>0.30558554711519115</v>
      </c>
      <c r="AB281" s="4">
        <v>0.218656457538178</v>
      </c>
      <c r="AC281" s="4">
        <v>1.6400000000000001E-2</v>
      </c>
      <c r="AE281" s="177">
        <f t="shared" ca="1" si="802"/>
        <v>1352.77175659778</v>
      </c>
      <c r="AF281" s="178">
        <f t="shared" ca="1" si="803"/>
        <v>1079.6217565977799</v>
      </c>
      <c r="AG281" s="178">
        <f t="shared" ca="1" si="804"/>
        <v>3.3949213494639303</v>
      </c>
      <c r="AH281" s="175"/>
      <c r="AI281" s="179">
        <f t="shared" ca="1" si="805"/>
        <v>1412.0173702352192</v>
      </c>
      <c r="AJ281" s="179">
        <f t="shared" ca="1" si="806"/>
        <v>3.2256667200278422</v>
      </c>
      <c r="AK281" s="179"/>
      <c r="AL281" s="179">
        <f t="shared" si="807"/>
        <v>1397.2332561651249</v>
      </c>
      <c r="AM281" s="179">
        <f t="shared" si="808"/>
        <v>2.4708737076424296</v>
      </c>
      <c r="AN281" s="180"/>
      <c r="AO281" s="179">
        <f t="shared" ca="1" si="809"/>
        <v>1338.34746252068</v>
      </c>
      <c r="AP281" s="179">
        <f t="shared" ca="1" si="810"/>
        <v>1065.1974625206799</v>
      </c>
      <c r="AQ281" s="179">
        <f t="shared" ca="1" si="811"/>
        <v>0.44413750778642047</v>
      </c>
      <c r="AR281" s="179"/>
      <c r="AS281" s="179">
        <f t="shared" ca="1" si="812"/>
        <v>1385.9890991253335</v>
      </c>
      <c r="AT281" s="179">
        <f t="shared" ca="1" si="813"/>
        <v>1112.8390991253336</v>
      </c>
      <c r="AU281" s="181">
        <f t="shared" ca="1" si="814"/>
        <v>2.2429262947673632</v>
      </c>
      <c r="AV281" s="80"/>
      <c r="AW281" s="181">
        <f t="shared" si="815"/>
        <v>1403.0485103750352</v>
      </c>
      <c r="AX281" s="181">
        <f t="shared" si="816"/>
        <v>1129.8985103750351</v>
      </c>
      <c r="AY281" s="181">
        <f t="shared" ca="1" si="817"/>
        <v>1412.0173702352192</v>
      </c>
      <c r="AZ281" s="181">
        <f t="shared" ca="1" si="818"/>
        <v>1138.8673702352194</v>
      </c>
      <c r="BA281" s="181">
        <f t="shared" ca="1" si="819"/>
        <v>3.2256667200278422</v>
      </c>
      <c r="BB281" s="181"/>
      <c r="BC281" s="181">
        <f t="shared" si="820"/>
        <v>1397.2332561651249</v>
      </c>
      <c r="BD281" s="181">
        <f t="shared" si="821"/>
        <v>2.4708737076424296</v>
      </c>
      <c r="BE281" s="181">
        <f t="shared" si="822"/>
        <v>1124.083256165125</v>
      </c>
      <c r="BF281" s="181"/>
      <c r="BG281" s="181">
        <f t="shared" ca="1" si="823"/>
        <v>3.81008160114895</v>
      </c>
      <c r="BH281" s="181">
        <f t="shared" ca="1" si="824"/>
        <v>6.9457893832863409</v>
      </c>
      <c r="BI281" s="181">
        <f t="shared" ca="1" si="825"/>
        <v>1078.196681973378</v>
      </c>
      <c r="BJ281" s="181">
        <f t="shared" ca="1" si="826"/>
        <v>1121.3478249715249</v>
      </c>
      <c r="BK281" s="181">
        <f t="shared" ca="1" si="827"/>
        <v>1121.3478249715249</v>
      </c>
      <c r="BL281" s="181"/>
      <c r="BM281" s="181">
        <f t="shared" si="828"/>
        <v>1146.5217101049261</v>
      </c>
      <c r="BN281" s="180"/>
      <c r="BO281" s="182">
        <f t="shared" ca="1" si="829"/>
        <v>0.95117742088648782</v>
      </c>
      <c r="BP281" s="182">
        <f t="shared" ca="1" si="830"/>
        <v>0.79835823878236778</v>
      </c>
      <c r="BQ281" s="182">
        <f t="shared" ca="1" si="831"/>
        <v>0.10491959206491669</v>
      </c>
      <c r="BR281" s="182">
        <f t="shared" ca="1" si="832"/>
        <v>1.1309596720972401E-2</v>
      </c>
      <c r="BS281" s="182">
        <f t="shared" ca="1" si="833"/>
        <v>1.6096158448292562E-2</v>
      </c>
      <c r="BT281" s="182">
        <f t="shared" ca="1" si="834"/>
        <v>5.2593159356007751E-2</v>
      </c>
      <c r="BU281" s="182">
        <f t="shared" si="835"/>
        <v>8.6940973246937558E-2</v>
      </c>
      <c r="BV281" s="181">
        <f t="shared" ca="1" si="836"/>
        <v>1.0702177186194948</v>
      </c>
      <c r="BW281" s="180"/>
      <c r="BX281" s="182">
        <f t="shared" si="837"/>
        <v>0.78826510885279999</v>
      </c>
      <c r="BY281" s="182">
        <f t="shared" si="838"/>
        <v>6.8622925343242602E-2</v>
      </c>
      <c r="BZ281" s="182">
        <f t="shared" si="839"/>
        <v>8.1728466415369155E-2</v>
      </c>
      <c r="CA281" s="182">
        <f t="shared" si="840"/>
        <v>2.1869656057668576E-2</v>
      </c>
      <c r="CB281" s="182">
        <f t="shared" si="841"/>
        <v>0</v>
      </c>
      <c r="CC281" s="182">
        <f t="shared" si="842"/>
        <v>2.3929212940844129E-4</v>
      </c>
      <c r="CD281" s="182">
        <f t="shared" si="843"/>
        <v>0.96072544879848865</v>
      </c>
      <c r="CE281" s="182">
        <f t="shared" si="844"/>
        <v>0.22786557290171722</v>
      </c>
      <c r="CF281" s="180"/>
      <c r="CG281" s="181">
        <f t="shared" ca="1" si="845"/>
        <v>4.5744876941803341</v>
      </c>
      <c r="CH281" s="181">
        <f t="shared" ca="1" si="846"/>
        <v>2.8144267787429769</v>
      </c>
      <c r="CI281" s="181">
        <f t="shared" ca="1" si="847"/>
        <v>1.5505672731199187</v>
      </c>
      <c r="CJ281" s="181">
        <f t="shared" ca="1" si="848"/>
        <v>1150.712618036368</v>
      </c>
      <c r="CK281" s="183">
        <f t="shared" ca="1" si="849"/>
        <v>0.26596059508888586</v>
      </c>
      <c r="CL281" s="79"/>
      <c r="CM281" s="181">
        <f t="shared" si="850"/>
        <v>1.4186903403596771</v>
      </c>
      <c r="CN281" s="181">
        <f t="shared" si="851"/>
        <v>1.2913177347118128</v>
      </c>
      <c r="CO281" s="181">
        <f t="shared" ca="1" si="852"/>
        <v>873.60718081934385</v>
      </c>
      <c r="CP281" s="184"/>
      <c r="CQ281" s="80">
        <f t="shared" si="853"/>
        <v>0.83715712756909877</v>
      </c>
      <c r="CR281" s="80">
        <f t="shared" si="854"/>
        <v>1.8277690701412639E-2</v>
      </c>
      <c r="CS281" s="80">
        <f t="shared" si="855"/>
        <v>0.32365316150292761</v>
      </c>
      <c r="CT281" s="80">
        <f t="shared" si="856"/>
        <v>0.150877427400677</v>
      </c>
      <c r="CU281" s="80">
        <f t="shared" si="857"/>
        <v>1.9735682819383262E-3</v>
      </c>
      <c r="CV281" s="80">
        <f t="shared" si="858"/>
        <v>0.11214656464306626</v>
      </c>
      <c r="CW281" s="80">
        <f t="shared" si="859"/>
        <v>0.17475845884438296</v>
      </c>
      <c r="CX281" s="80">
        <f t="shared" si="860"/>
        <v>0.11294166240446345</v>
      </c>
      <c r="CY281" s="80">
        <f t="shared" si="861"/>
        <v>4.2889294662193725E-2</v>
      </c>
      <c r="CZ281" s="80">
        <f t="shared" si="862"/>
        <v>4.0789956723171726E-3</v>
      </c>
      <c r="DA281" s="80">
        <f t="shared" si="863"/>
        <v>5.7772110161550538E-3</v>
      </c>
      <c r="DB281" s="80">
        <f t="shared" si="864"/>
        <v>1.7845311626986329</v>
      </c>
      <c r="DC281" s="80"/>
      <c r="DD281" s="80">
        <f t="shared" si="865"/>
        <v>0.46911880558203273</v>
      </c>
      <c r="DE281" s="80">
        <f t="shared" si="866"/>
        <v>1.024229281251242E-2</v>
      </c>
      <c r="DF281" s="80">
        <f t="shared" si="867"/>
        <v>0.18136593423983</v>
      </c>
      <c r="DG281" s="80">
        <f t="shared" si="868"/>
        <v>8.4547376114471814E-2</v>
      </c>
      <c r="DH281" s="80">
        <f t="shared" si="869"/>
        <v>1.1059309712214969E-3</v>
      </c>
      <c r="DI281" s="80">
        <f t="shared" si="870"/>
        <v>6.2843713232485193E-2</v>
      </c>
      <c r="DJ281" s="80">
        <f t="shared" si="871"/>
        <v>9.7929620113838114E-2</v>
      </c>
      <c r="DK281" s="80">
        <f t="shared" si="872"/>
        <v>6.3289263177488564E-2</v>
      </c>
      <c r="DL281" s="80">
        <f t="shared" si="873"/>
        <v>2.4033928663557198E-2</v>
      </c>
      <c r="DM281" s="80">
        <f t="shared" si="874"/>
        <v>2.2857519989445112E-3</v>
      </c>
      <c r="DN281" s="80">
        <f t="shared" si="875"/>
        <v>3.2373830936180152E-3</v>
      </c>
      <c r="DO281" s="80">
        <f t="shared" si="876"/>
        <v>1</v>
      </c>
      <c r="DP281" s="80">
        <f t="shared" si="877"/>
        <v>42.637389757363003</v>
      </c>
      <c r="DQ281" s="80">
        <f t="shared" si="878"/>
        <v>0.88043990131384064</v>
      </c>
      <c r="DR281" s="80">
        <f t="shared" si="879"/>
        <v>1.164102963075318E-2</v>
      </c>
      <c r="DS281" s="80">
        <f t="shared" si="880"/>
        <v>3.4032700710615579E-2</v>
      </c>
      <c r="DT281" s="80">
        <f t="shared" si="881"/>
        <v>9.7914238232466158E-2</v>
      </c>
      <c r="DU281" s="80">
        <f t="shared" si="882"/>
        <v>1.8495154185022029E-3</v>
      </c>
      <c r="DV281" s="80">
        <f t="shared" si="883"/>
        <v>0.31939553376448432</v>
      </c>
      <c r="DW281" s="80">
        <f t="shared" si="884"/>
        <v>0.39238506657848021</v>
      </c>
      <c r="DX281" s="80">
        <f t="shared" si="885"/>
        <v>4.9304770997095964E-3</v>
      </c>
      <c r="DY281" s="80">
        <f t="shared" si="886"/>
        <v>2.321292385432269E-3</v>
      </c>
      <c r="DZ281" s="80">
        <f t="shared" si="887"/>
        <v>1.0789601455806715E-4</v>
      </c>
      <c r="EA281" s="80">
        <f t="shared" si="888"/>
        <v>1.7450176511488424</v>
      </c>
      <c r="EB281" s="80"/>
      <c r="EC281" s="80">
        <f t="shared" si="889"/>
        <v>1.7608798026276813</v>
      </c>
      <c r="ED281" s="80">
        <f t="shared" si="890"/>
        <v>2.3282059261506359E-2</v>
      </c>
      <c r="EE281" s="80">
        <f t="shared" si="891"/>
        <v>0.10209810213184674</v>
      </c>
      <c r="EF281" s="80">
        <f t="shared" si="892"/>
        <v>9.7914238232466158E-2</v>
      </c>
      <c r="EG281" s="80">
        <f t="shared" si="893"/>
        <v>1.8495154185022029E-3</v>
      </c>
      <c r="EH281" s="80">
        <f t="shared" si="894"/>
        <v>0.31939553376448432</v>
      </c>
      <c r="EI281" s="80">
        <f t="shared" si="895"/>
        <v>0.39238506657848021</v>
      </c>
      <c r="EJ281" s="80">
        <f t="shared" si="896"/>
        <v>4.9304770997095964E-3</v>
      </c>
      <c r="EK281" s="80">
        <f t="shared" si="897"/>
        <v>2.321292385432269E-3</v>
      </c>
      <c r="EL281" s="80">
        <f t="shared" si="898"/>
        <v>3.2368804367420144E-4</v>
      </c>
      <c r="EM281" s="80">
        <f t="shared" si="899"/>
        <v>2.7053797755437832</v>
      </c>
      <c r="EN281" s="80">
        <f t="shared" si="900"/>
        <v>2.2178032283079352</v>
      </c>
      <c r="EO281" s="80"/>
      <c r="EP281" s="80">
        <f t="shared" si="901"/>
        <v>1.9526424554649557</v>
      </c>
      <c r="EQ281" s="80">
        <f t="shared" si="902"/>
        <v>2.5817513095912733E-2</v>
      </c>
      <c r="ER281" s="80">
        <f t="shared" si="903"/>
        <v>4.735754453504426E-2</v>
      </c>
      <c r="ES281" s="80">
        <f t="shared" si="904"/>
        <v>0.10359812247303773</v>
      </c>
      <c r="ET281" s="80">
        <f t="shared" si="905"/>
        <v>0.150955667008082</v>
      </c>
      <c r="EU281" s="80">
        <f t="shared" si="906"/>
        <v>0.21715451364927571</v>
      </c>
      <c r="EV281" s="80">
        <f t="shared" si="907"/>
        <v>4.1018612659594871E-3</v>
      </c>
      <c r="EW281" s="80">
        <f t="shared" si="908"/>
        <v>0.70835644589000946</v>
      </c>
      <c r="EX281" s="80">
        <f t="shared" si="909"/>
        <v>0.87023286739757755</v>
      </c>
      <c r="EY281" s="80">
        <f t="shared" si="910"/>
        <v>2.1869656057668576E-2</v>
      </c>
      <c r="EZ281" s="80">
        <f t="shared" si="911"/>
        <v>1.0296339492516628E-2</v>
      </c>
      <c r="FA281" s="80">
        <f t="shared" si="912"/>
        <v>4.7858425881688258E-4</v>
      </c>
      <c r="FB281" s="80">
        <f t="shared" si="913"/>
        <v>3.9619059035807749</v>
      </c>
      <c r="FC281" s="80">
        <f t="shared" si="914"/>
        <v>0</v>
      </c>
      <c r="FD281" s="80">
        <f t="shared" si="915"/>
        <v>-0.11538112417499491</v>
      </c>
      <c r="FE281" s="80">
        <f t="shared" si="916"/>
        <v>2.1869656057668576E-2</v>
      </c>
      <c r="FF281" s="80">
        <f t="shared" si="917"/>
        <v>8.1728466415369155E-2</v>
      </c>
      <c r="FG281" s="80">
        <f t="shared" si="918"/>
        <v>0</v>
      </c>
      <c r="FH281" s="80">
        <f t="shared" si="919"/>
        <v>2.3929212940844129E-4</v>
      </c>
      <c r="FI281" s="184">
        <f t="shared" si="920"/>
        <v>0.78826510885279999</v>
      </c>
      <c r="FJ281" s="80">
        <f t="shared" si="921"/>
        <v>6.8622925343242602E-2</v>
      </c>
      <c r="FK281" s="80">
        <f t="shared" si="922"/>
        <v>0.96072544879848887</v>
      </c>
      <c r="FL281" s="80">
        <f t="shared" si="923"/>
        <v>0.78826510885279999</v>
      </c>
      <c r="FM281" s="80">
        <f t="shared" si="924"/>
        <v>2.158421415339089</v>
      </c>
      <c r="FN281" s="80">
        <f t="shared" si="925"/>
        <v>-3.3556281967914408</v>
      </c>
      <c r="FO281" s="80">
        <f t="shared" si="926"/>
        <v>-3.3556281967914408</v>
      </c>
      <c r="FP281" s="80">
        <f t="shared" si="927"/>
        <v>0.42637389757363003</v>
      </c>
      <c r="FQ281" s="185">
        <f t="shared" ca="1" si="928"/>
        <v>1412.0173702352192</v>
      </c>
      <c r="FR281" s="185">
        <f t="shared" ca="1" si="929"/>
        <v>3.2256667200278422</v>
      </c>
      <c r="FS281" s="80">
        <f t="shared" ca="1" si="930"/>
        <v>0.14120173702352193</v>
      </c>
      <c r="FT281" s="184">
        <f t="shared" ca="1" si="931"/>
        <v>-0.53714413549908147</v>
      </c>
      <c r="FU281" s="184">
        <f t="shared" ca="1" si="932"/>
        <v>5.6721870386219724</v>
      </c>
      <c r="FV281" s="80">
        <f t="shared" si="933"/>
        <v>174.70053689318885</v>
      </c>
      <c r="FW281" s="80">
        <f t="shared" si="934"/>
        <v>8.864134062602784E-2</v>
      </c>
      <c r="FX281" s="184">
        <f t="shared" si="935"/>
        <v>76.536797170141114</v>
      </c>
      <c r="FY281" s="184">
        <f t="shared" si="936"/>
        <v>317.91322964232899</v>
      </c>
      <c r="FZ281" s="184">
        <f t="shared" si="937"/>
        <v>1.6611494615586205E-3</v>
      </c>
      <c r="GA281" s="184">
        <f t="shared" si="938"/>
        <v>0.22786557290171722</v>
      </c>
      <c r="GB281" s="80">
        <f t="shared" si="939"/>
        <v>0.89620438472120556</v>
      </c>
      <c r="GC281" s="80">
        <f t="shared" si="940"/>
        <v>0.12989421982776736</v>
      </c>
      <c r="GD281" s="80">
        <f t="shared" si="941"/>
        <v>0.1298231539996671</v>
      </c>
      <c r="GE281" s="80">
        <f t="shared" si="942"/>
        <v>0.87058436443104958</v>
      </c>
      <c r="GF281" s="80">
        <f t="shared" si="943"/>
        <v>5.492659510823561E-2</v>
      </c>
      <c r="GG281" s="80">
        <f t="shared" si="944"/>
        <v>0.21715451364927571</v>
      </c>
      <c r="GH281" s="80">
        <f t="shared" si="945"/>
        <v>0.87017684600033296</v>
      </c>
      <c r="GI281" s="80">
        <f t="shared" si="946"/>
        <v>0.39943612274267659</v>
      </c>
      <c r="GJ281" s="80">
        <f t="shared" si="947"/>
        <v>-2.2539686354793937E-2</v>
      </c>
      <c r="GK281" s="80">
        <f t="shared" si="948"/>
        <v>3.8470372270776682E-2</v>
      </c>
      <c r="GL281" s="80">
        <f t="shared" si="949"/>
        <v>3.8470372270776682E-2</v>
      </c>
      <c r="GM281" s="80">
        <f t="shared" si="950"/>
        <v>0.17868414137849903</v>
      </c>
      <c r="GN281" s="80">
        <f t="shared" si="951"/>
        <v>6.5325243008017758E-2</v>
      </c>
      <c r="GO281" s="80">
        <f t="shared" si="952"/>
        <v>0.64303120288199167</v>
      </c>
      <c r="GP281" s="80">
        <f t="shared" si="953"/>
        <v>0.87023286739757755</v>
      </c>
      <c r="GQ281" s="80">
        <f t="shared" si="954"/>
        <v>2.1869656057668576E-2</v>
      </c>
      <c r="GR281" s="80">
        <f t="shared" si="955"/>
        <v>439.03223488206675</v>
      </c>
      <c r="GS281" s="80">
        <f t="shared" si="956"/>
        <v>11.764325859879927</v>
      </c>
      <c r="GT281" s="80">
        <f t="shared" si="957"/>
        <v>2.0589308611001962</v>
      </c>
      <c r="GU281" s="80">
        <f t="shared" si="958"/>
        <v>8.4673531662745557E-6</v>
      </c>
      <c r="GV281" s="80">
        <f t="shared" si="959"/>
        <v>1735.3836923116696</v>
      </c>
      <c r="GW281" s="80">
        <f t="shared" si="960"/>
        <v>-7.4685811696161781E-3</v>
      </c>
      <c r="GX281" s="184">
        <f t="shared" ca="1" si="961"/>
        <v>14.525192273119909</v>
      </c>
      <c r="GY281" s="81" t="e">
        <f>#REF!</f>
        <v>#REF!</v>
      </c>
      <c r="GZ281" s="81" t="e">
        <f>#REF!</f>
        <v>#REF!</v>
      </c>
      <c r="HA281" s="81">
        <f t="shared" si="962"/>
        <v>5.52</v>
      </c>
      <c r="HB281" s="81">
        <f t="shared" si="963"/>
        <v>4.8858476199999856</v>
      </c>
      <c r="HC281" s="81" t="e">
        <f t="shared" si="964"/>
        <v>#REF!</v>
      </c>
      <c r="HD281" s="80">
        <f t="shared" si="965"/>
        <v>439.03223488206675</v>
      </c>
      <c r="HE281" s="80">
        <f t="shared" si="966"/>
        <v>11.764325859879927</v>
      </c>
      <c r="HF281" s="81">
        <f t="shared" si="967"/>
        <v>1.653222637914638</v>
      </c>
      <c r="HG281" s="81"/>
      <c r="HH281" s="82">
        <f t="shared" si="968"/>
        <v>0.2212563749152352</v>
      </c>
      <c r="HI281" s="82">
        <f t="shared" si="969"/>
        <v>0.70835644589000946</v>
      </c>
      <c r="HJ281" s="82">
        <f t="shared" si="970"/>
        <v>0</v>
      </c>
      <c r="HK281" s="82">
        <f t="shared" si="971"/>
        <v>2.1869656057668576E-2</v>
      </c>
      <c r="HL281" s="82">
        <f t="shared" si="972"/>
        <v>0</v>
      </c>
      <c r="HM281" s="82">
        <f t="shared" si="973"/>
        <v>2.1869656057668576E-2</v>
      </c>
      <c r="HN281" s="82">
        <f t="shared" si="974"/>
        <v>0</v>
      </c>
      <c r="HO281" s="82">
        <f t="shared" si="975"/>
        <v>8.1728466415369155E-2</v>
      </c>
      <c r="HP281" s="82">
        <f t="shared" si="976"/>
        <v>0.13384207686601152</v>
      </c>
      <c r="HQ281" s="82">
        <f t="shared" si="977"/>
        <v>0.23800916893936508</v>
      </c>
      <c r="HR281" s="82">
        <f t="shared" si="978"/>
        <v>0.56112303046254597</v>
      </c>
      <c r="HS281" s="82">
        <f t="shared" si="979"/>
        <v>0.17526776006902012</v>
      </c>
      <c r="HT281" s="82">
        <f t="shared" si="980"/>
        <v>8.2216887821682308E-2</v>
      </c>
      <c r="HU281" s="82">
        <f t="shared" si="981"/>
        <v>2.5680588723071485E-2</v>
      </c>
      <c r="HV281" s="82">
        <f t="shared" si="982"/>
        <v>2.1869656057668576E-2</v>
      </c>
      <c r="HW281" s="82"/>
      <c r="HX281" s="186">
        <f t="shared" si="983"/>
        <v>-8.8251324056241429E-7</v>
      </c>
      <c r="HY281" s="186">
        <f t="shared" si="984"/>
        <v>1.5979063352418964E-12</v>
      </c>
      <c r="HZ281" s="186">
        <f t="shared" si="985"/>
        <v>2.7330462418802791E-5</v>
      </c>
      <c r="IA281" s="186">
        <f t="shared" si="986"/>
        <v>7.6995286549142624E-9</v>
      </c>
      <c r="IB281" s="82">
        <f t="shared" si="987"/>
        <v>2.0589308611001962</v>
      </c>
      <c r="IC281" s="82" t="e">
        <f t="shared" ca="1" si="988"/>
        <v>#REF!</v>
      </c>
      <c r="ID281" s="82" t="e">
        <f ca="1">ID$8+ID$9*IE281+ID$10*#REF!+ID$11*EW281/(EW281+EU281)</f>
        <v>#REF!</v>
      </c>
      <c r="IE281" s="82" t="e">
        <f t="shared" ca="1" si="989"/>
        <v>#REF!</v>
      </c>
      <c r="IF281" s="82" t="e">
        <f ca="1">IF$8+IF$9*IE281+IF$10*#REF!+IF$11*(EW281/(EW281+EU281))</f>
        <v>#REF!</v>
      </c>
      <c r="IG281" s="82" t="e">
        <f t="shared" ca="1" si="990"/>
        <v>#REF!</v>
      </c>
      <c r="IH281" s="184">
        <f t="shared" si="991"/>
        <v>8.864134062602784E-2</v>
      </c>
      <c r="II281" s="187">
        <f t="shared" si="992"/>
        <v>-25</v>
      </c>
      <c r="IJ281" s="187"/>
      <c r="IK281" s="82">
        <f t="shared" si="993"/>
        <v>2.0722198914118746</v>
      </c>
      <c r="IL281" s="187">
        <f t="shared" si="994"/>
        <v>1735.3836923116696</v>
      </c>
      <c r="IM281" s="186">
        <f t="shared" si="995"/>
        <v>1.3385195778300591E-5</v>
      </c>
    </row>
    <row r="282" spans="1:247" ht="14" x14ac:dyDescent="0.2">
      <c r="A282" s="191">
        <v>2006</v>
      </c>
      <c r="F282" s="193">
        <v>50.3</v>
      </c>
      <c r="G282" s="193">
        <v>1.46</v>
      </c>
      <c r="H282" s="193">
        <v>16.5</v>
      </c>
      <c r="I282" s="193">
        <v>10.84</v>
      </c>
      <c r="J282" s="193">
        <v>0.14000000000000001</v>
      </c>
      <c r="K282" s="193">
        <v>4.5199999999999996</v>
      </c>
      <c r="L282" s="193">
        <v>9.8000000000000007</v>
      </c>
      <c r="M282" s="193">
        <v>3.5</v>
      </c>
      <c r="N282" s="193">
        <v>2.02</v>
      </c>
      <c r="O282" s="198">
        <v>0.31</v>
      </c>
      <c r="P282" s="198">
        <v>0.41</v>
      </c>
      <c r="Q282" s="194">
        <v>1.5</v>
      </c>
      <c r="R282" s="176">
        <f t="shared" ca="1" si="801"/>
        <v>11.824736463462411</v>
      </c>
      <c r="T282" s="4">
        <v>52.510286024780342</v>
      </c>
      <c r="U282" s="4">
        <v>1.0989549280167439</v>
      </c>
      <c r="V282" s="4">
        <v>3.4680238561723793</v>
      </c>
      <c r="W282" s="4">
        <v>7.6371953926089713</v>
      </c>
      <c r="X282" s="4">
        <v>9.5399999999999999E-2</v>
      </c>
      <c r="Y282" s="4">
        <v>12.434167404678506</v>
      </c>
      <c r="Z282" s="4">
        <v>21.884361066540329</v>
      </c>
      <c r="AA282" s="4">
        <v>0.5437825049248789</v>
      </c>
      <c r="AB282" s="4">
        <v>0.34251247756490028</v>
      </c>
      <c r="AC282" s="4">
        <v>0</v>
      </c>
      <c r="AE282" s="177">
        <f t="shared" ca="1" si="802"/>
        <v>1376.3461190560852</v>
      </c>
      <c r="AF282" s="178">
        <f t="shared" ca="1" si="803"/>
        <v>1103.1961190560851</v>
      </c>
      <c r="AG282" s="178">
        <f t="shared" ca="1" si="804"/>
        <v>6.597243777710295</v>
      </c>
      <c r="AH282" s="175"/>
      <c r="AI282" s="179">
        <f t="shared" ca="1" si="805"/>
        <v>1448.1091295649842</v>
      </c>
      <c r="AJ282" s="179">
        <f t="shared" ca="1" si="806"/>
        <v>7.6440271581193855</v>
      </c>
      <c r="AK282" s="179"/>
      <c r="AL282" s="179">
        <f t="shared" si="807"/>
        <v>1417.3904747737956</v>
      </c>
      <c r="AM282" s="179">
        <f t="shared" si="808"/>
        <v>5.6168273021179651</v>
      </c>
      <c r="AN282" s="180"/>
      <c r="AO282" s="179">
        <f t="shared" ca="1" si="809"/>
        <v>1364.8129606281975</v>
      </c>
      <c r="AP282" s="179">
        <f t="shared" ca="1" si="810"/>
        <v>1091.6629606281977</v>
      </c>
      <c r="AQ282" s="179">
        <f t="shared" ca="1" si="811"/>
        <v>4.3232792114238325</v>
      </c>
      <c r="AR282" s="179"/>
      <c r="AS282" s="179">
        <f t="shared" ca="1" si="812"/>
        <v>1424.9112428624469</v>
      </c>
      <c r="AT282" s="179">
        <f t="shared" ca="1" si="813"/>
        <v>1151.761242862447</v>
      </c>
      <c r="AU282" s="181">
        <f t="shared" ca="1" si="814"/>
        <v>6.7192026959812985</v>
      </c>
      <c r="AV282" s="80"/>
      <c r="AW282" s="181">
        <f t="shared" si="815"/>
        <v>1431.8222808570729</v>
      </c>
      <c r="AX282" s="181">
        <f t="shared" si="816"/>
        <v>1158.672280857073</v>
      </c>
      <c r="AY282" s="181">
        <f t="shared" ca="1" si="817"/>
        <v>1448.1091295649842</v>
      </c>
      <c r="AZ282" s="181">
        <f t="shared" ca="1" si="818"/>
        <v>1174.9591295649843</v>
      </c>
      <c r="BA282" s="181">
        <f t="shared" ca="1" si="819"/>
        <v>7.6440271581193855</v>
      </c>
      <c r="BB282" s="181"/>
      <c r="BC282" s="181">
        <f t="shared" si="820"/>
        <v>1417.3904747737956</v>
      </c>
      <c r="BD282" s="181">
        <f t="shared" si="821"/>
        <v>5.6168273021179651</v>
      </c>
      <c r="BE282" s="181">
        <f t="shared" si="822"/>
        <v>1144.2404747737955</v>
      </c>
      <c r="BF282" s="181"/>
      <c r="BG282" s="181">
        <f t="shared" ca="1" si="823"/>
        <v>7.6577699839249398</v>
      </c>
      <c r="BH282" s="181">
        <f t="shared" ca="1" si="824"/>
        <v>10.590643208148375</v>
      </c>
      <c r="BI282" s="181">
        <f t="shared" ca="1" si="825"/>
        <v>1107.1131750220948</v>
      </c>
      <c r="BJ282" s="181">
        <f t="shared" ca="1" si="826"/>
        <v>1159.8511592352106</v>
      </c>
      <c r="BK282" s="181">
        <f t="shared" ca="1" si="827"/>
        <v>1159.8511592352106</v>
      </c>
      <c r="BL282" s="181"/>
      <c r="BM282" s="181">
        <f t="shared" si="828"/>
        <v>1163.1359670120073</v>
      </c>
      <c r="BN282" s="180"/>
      <c r="BO282" s="182">
        <f t="shared" ca="1" si="829"/>
        <v>0.89005519040530723</v>
      </c>
      <c r="BP282" s="182">
        <f t="shared" ca="1" si="830"/>
        <v>0.7126922884435275</v>
      </c>
      <c r="BQ282" s="182">
        <f t="shared" ca="1" si="831"/>
        <v>8.6617626158737249E-2</v>
      </c>
      <c r="BR282" s="182">
        <f t="shared" ca="1" si="832"/>
        <v>1.0471148323365542E-2</v>
      </c>
      <c r="BS282" s="182">
        <f t="shared" ca="1" si="833"/>
        <v>1.6107974421345716E-2</v>
      </c>
      <c r="BT282" s="182">
        <f t="shared" ca="1" si="834"/>
        <v>5.4560554345011204E-2</v>
      </c>
      <c r="BU282" s="182">
        <f t="shared" si="835"/>
        <v>8.6940973246937558E-2</v>
      </c>
      <c r="BV282" s="181">
        <f t="shared" ca="1" si="836"/>
        <v>0.96739056493892472</v>
      </c>
      <c r="BW282" s="180"/>
      <c r="BX282" s="182">
        <f t="shared" si="837"/>
        <v>0.81130710397155603</v>
      </c>
      <c r="BY282" s="182">
        <f t="shared" si="838"/>
        <v>5.5881446183590644E-2</v>
      </c>
      <c r="BZ282" s="182">
        <f t="shared" si="839"/>
        <v>5.7125771708536985E-2</v>
      </c>
      <c r="CA282" s="182">
        <f t="shared" si="840"/>
        <v>3.9048253712261075E-2</v>
      </c>
      <c r="CB282" s="182">
        <f t="shared" si="841"/>
        <v>0</v>
      </c>
      <c r="CC282" s="182">
        <f t="shared" si="842"/>
        <v>0</v>
      </c>
      <c r="CD282" s="182">
        <f t="shared" si="843"/>
        <v>0.96336257557594462</v>
      </c>
      <c r="CE282" s="182">
        <f t="shared" si="844"/>
        <v>0.25610988692254782</v>
      </c>
      <c r="CF282" s="180"/>
      <c r="CG282" s="181">
        <f t="shared" ca="1" si="845"/>
        <v>6.3572395554137984</v>
      </c>
      <c r="CH282" s="181">
        <f t="shared" ca="1" si="846"/>
        <v>3.4741399309073699</v>
      </c>
      <c r="CI282" s="181">
        <f t="shared" ca="1" si="847"/>
        <v>4.4545911149963331</v>
      </c>
      <c r="CJ282" s="181">
        <f t="shared" ca="1" si="848"/>
        <v>1166.6883356371286</v>
      </c>
      <c r="CK282" s="183">
        <f t="shared" ca="1" si="849"/>
        <v>0.27415401496365432</v>
      </c>
      <c r="CL282" s="79"/>
      <c r="CM282" s="181">
        <f t="shared" si="850"/>
        <v>0.82849535572190525</v>
      </c>
      <c r="CN282" s="181">
        <f t="shared" si="851"/>
        <v>0.65595508336794262</v>
      </c>
      <c r="CO282" s="181">
        <f t="shared" ca="1" si="852"/>
        <v>801.96929312769851</v>
      </c>
      <c r="CP282" s="184"/>
      <c r="CQ282" s="80">
        <f t="shared" si="853"/>
        <v>0.83715712756909877</v>
      </c>
      <c r="CR282" s="80">
        <f t="shared" si="854"/>
        <v>1.8277690701412639E-2</v>
      </c>
      <c r="CS282" s="80">
        <f t="shared" si="855"/>
        <v>0.32365316150292761</v>
      </c>
      <c r="CT282" s="80">
        <f t="shared" si="856"/>
        <v>0.150877427400677</v>
      </c>
      <c r="CU282" s="80">
        <f t="shared" si="857"/>
        <v>1.9735682819383262E-3</v>
      </c>
      <c r="CV282" s="80">
        <f t="shared" si="858"/>
        <v>0.11214656464306626</v>
      </c>
      <c r="CW282" s="80">
        <f t="shared" si="859"/>
        <v>0.17475845884438296</v>
      </c>
      <c r="CX282" s="80">
        <f t="shared" si="860"/>
        <v>0.11294166240446345</v>
      </c>
      <c r="CY282" s="80">
        <f t="shared" si="861"/>
        <v>4.2889294662193725E-2</v>
      </c>
      <c r="CZ282" s="80">
        <f t="shared" si="862"/>
        <v>4.0789956723171726E-3</v>
      </c>
      <c r="DA282" s="80">
        <f t="shared" si="863"/>
        <v>5.7772110161550538E-3</v>
      </c>
      <c r="DB282" s="80">
        <f t="shared" si="864"/>
        <v>1.7845311626986329</v>
      </c>
      <c r="DC282" s="80"/>
      <c r="DD282" s="80">
        <f t="shared" si="865"/>
        <v>0.46911880558203273</v>
      </c>
      <c r="DE282" s="80">
        <f t="shared" si="866"/>
        <v>1.024229281251242E-2</v>
      </c>
      <c r="DF282" s="80">
        <f t="shared" si="867"/>
        <v>0.18136593423983</v>
      </c>
      <c r="DG282" s="80">
        <f t="shared" si="868"/>
        <v>8.4547376114471814E-2</v>
      </c>
      <c r="DH282" s="80">
        <f t="shared" si="869"/>
        <v>1.1059309712214969E-3</v>
      </c>
      <c r="DI282" s="80">
        <f t="shared" si="870"/>
        <v>6.2843713232485193E-2</v>
      </c>
      <c r="DJ282" s="80">
        <f t="shared" si="871"/>
        <v>9.7929620113838114E-2</v>
      </c>
      <c r="DK282" s="80">
        <f t="shared" si="872"/>
        <v>6.3289263177488564E-2</v>
      </c>
      <c r="DL282" s="80">
        <f t="shared" si="873"/>
        <v>2.4033928663557198E-2</v>
      </c>
      <c r="DM282" s="80">
        <f t="shared" si="874"/>
        <v>2.2857519989445112E-3</v>
      </c>
      <c r="DN282" s="80">
        <f t="shared" si="875"/>
        <v>3.2373830936180152E-3</v>
      </c>
      <c r="DO282" s="80">
        <f t="shared" si="876"/>
        <v>1</v>
      </c>
      <c r="DP282" s="80">
        <f t="shared" si="877"/>
        <v>42.637389757363003</v>
      </c>
      <c r="DQ282" s="80">
        <f t="shared" si="878"/>
        <v>0.873943543068328</v>
      </c>
      <c r="DR282" s="80">
        <f t="shared" si="879"/>
        <v>1.3757779636358382E-2</v>
      </c>
      <c r="DS282" s="80">
        <f t="shared" si="880"/>
        <v>3.4013238945992876E-2</v>
      </c>
      <c r="DT282" s="80">
        <f t="shared" si="881"/>
        <v>0.10629892927981041</v>
      </c>
      <c r="DU282" s="80">
        <f t="shared" si="882"/>
        <v>1.3448458149779735E-3</v>
      </c>
      <c r="DV282" s="80">
        <f t="shared" si="883"/>
        <v>0.30850645102466495</v>
      </c>
      <c r="DW282" s="80">
        <f t="shared" si="884"/>
        <v>0.39025277681455151</v>
      </c>
      <c r="DX282" s="80">
        <f t="shared" si="885"/>
        <v>8.7736714418113083E-3</v>
      </c>
      <c r="DY282" s="80">
        <f t="shared" si="886"/>
        <v>3.6361679642967883E-3</v>
      </c>
      <c r="DZ282" s="80">
        <f t="shared" si="887"/>
        <v>0</v>
      </c>
      <c r="EA282" s="80">
        <f t="shared" si="888"/>
        <v>1.7405274039907923</v>
      </c>
      <c r="EB282" s="80"/>
      <c r="EC282" s="80">
        <f t="shared" si="889"/>
        <v>1.747887086136656</v>
      </c>
      <c r="ED282" s="80">
        <f t="shared" si="890"/>
        <v>2.7515559272716764E-2</v>
      </c>
      <c r="EE282" s="80">
        <f t="shared" si="891"/>
        <v>0.10203971683797863</v>
      </c>
      <c r="EF282" s="80">
        <f t="shared" si="892"/>
        <v>0.10629892927981041</v>
      </c>
      <c r="EG282" s="80">
        <f t="shared" si="893"/>
        <v>1.3448458149779735E-3</v>
      </c>
      <c r="EH282" s="80">
        <f t="shared" si="894"/>
        <v>0.30850645102466495</v>
      </c>
      <c r="EI282" s="80">
        <f t="shared" si="895"/>
        <v>0.39025277681455151</v>
      </c>
      <c r="EJ282" s="80">
        <f t="shared" si="896"/>
        <v>8.7736714418113083E-3</v>
      </c>
      <c r="EK282" s="80">
        <f t="shared" si="897"/>
        <v>3.6361679642967883E-3</v>
      </c>
      <c r="EL282" s="80">
        <f t="shared" si="898"/>
        <v>0</v>
      </c>
      <c r="EM282" s="80">
        <f t="shared" si="899"/>
        <v>2.6962552045874646</v>
      </c>
      <c r="EN282" s="80">
        <f t="shared" si="900"/>
        <v>2.2253086391048873</v>
      </c>
      <c r="EO282" s="80"/>
      <c r="EP282" s="80">
        <f t="shared" si="901"/>
        <v>1.9447941164798845</v>
      </c>
      <c r="EQ282" s="80">
        <f t="shared" si="902"/>
        <v>3.0615305879689601E-2</v>
      </c>
      <c r="ER282" s="80">
        <f t="shared" si="903"/>
        <v>5.5205883520115462E-2</v>
      </c>
      <c r="ES282" s="80">
        <f t="shared" si="904"/>
        <v>9.6174025420798059E-2</v>
      </c>
      <c r="ET282" s="80">
        <f t="shared" si="905"/>
        <v>0.15137990894091352</v>
      </c>
      <c r="EU282" s="80">
        <f t="shared" si="906"/>
        <v>0.23654792565396157</v>
      </c>
      <c r="EV282" s="80">
        <f t="shared" si="907"/>
        <v>2.9926970103345374E-3</v>
      </c>
      <c r="EW282" s="80">
        <f t="shared" si="908"/>
        <v>0.68652207068477578</v>
      </c>
      <c r="EX282" s="80">
        <f t="shared" si="909"/>
        <v>0.86843287568009297</v>
      </c>
      <c r="EY282" s="80">
        <f t="shared" si="910"/>
        <v>3.9048253712261075E-2</v>
      </c>
      <c r="EZ282" s="80">
        <f t="shared" si="911"/>
        <v>1.6183191968372149E-2</v>
      </c>
      <c r="FA282" s="80">
        <f t="shared" si="912"/>
        <v>0</v>
      </c>
      <c r="FB282" s="80">
        <f t="shared" si="913"/>
        <v>3.9765163460102859</v>
      </c>
      <c r="FC282" s="80">
        <f t="shared" si="914"/>
        <v>0</v>
      </c>
      <c r="FD282" s="80">
        <f t="shared" si="915"/>
        <v>-7.0867016090430113E-2</v>
      </c>
      <c r="FE282" s="80">
        <f t="shared" si="916"/>
        <v>3.9048253712261075E-2</v>
      </c>
      <c r="FF282" s="80">
        <f t="shared" si="917"/>
        <v>5.7125771708536985E-2</v>
      </c>
      <c r="FG282" s="80">
        <f t="shared" si="918"/>
        <v>0</v>
      </c>
      <c r="FH282" s="80">
        <f t="shared" si="919"/>
        <v>0</v>
      </c>
      <c r="FI282" s="184">
        <f t="shared" si="920"/>
        <v>0.81130710397155603</v>
      </c>
      <c r="FJ282" s="80">
        <f t="shared" si="921"/>
        <v>5.5881446183590644E-2</v>
      </c>
      <c r="FK282" s="80">
        <f t="shared" si="922"/>
        <v>0.96336257557594474</v>
      </c>
      <c r="FL282" s="80">
        <f t="shared" si="923"/>
        <v>0.81130710397155603</v>
      </c>
      <c r="FM282" s="80">
        <f t="shared" si="924"/>
        <v>2.7381194634562274</v>
      </c>
      <c r="FN282" s="80">
        <f t="shared" si="925"/>
        <v>-2.8047423384874963</v>
      </c>
      <c r="FO282" s="80">
        <f t="shared" si="926"/>
        <v>-2.8047423384874963</v>
      </c>
      <c r="FP282" s="80">
        <f t="shared" si="927"/>
        <v>0.42637389757363003</v>
      </c>
      <c r="FQ282" s="185">
        <f t="shared" ca="1" si="928"/>
        <v>1448.1091295649842</v>
      </c>
      <c r="FR282" s="185">
        <f t="shared" ca="1" si="929"/>
        <v>7.6440271581193855</v>
      </c>
      <c r="FS282" s="80">
        <f t="shared" ca="1" si="930"/>
        <v>0.14481091295649842</v>
      </c>
      <c r="FT282" s="184">
        <f t="shared" ca="1" si="931"/>
        <v>-4.2872383506295106</v>
      </c>
      <c r="FU282" s="184">
        <f t="shared" ca="1" si="932"/>
        <v>5.663855809520661</v>
      </c>
      <c r="FV282" s="80">
        <f t="shared" si="933"/>
        <v>174.31982899437384</v>
      </c>
      <c r="FW282" s="80">
        <f t="shared" si="934"/>
        <v>6.8449769654466086E-2</v>
      </c>
      <c r="FX282" s="184">
        <f t="shared" si="935"/>
        <v>74.373782422546</v>
      </c>
      <c r="FY282" s="184">
        <f t="shared" si="936"/>
        <v>318.11382077168338</v>
      </c>
      <c r="FZ282" s="184">
        <f t="shared" si="937"/>
        <v>1.6611494615586205E-3</v>
      </c>
      <c r="GA282" s="184">
        <f t="shared" si="938"/>
        <v>0.25610988692254782</v>
      </c>
      <c r="GB282" s="80">
        <f t="shared" si="939"/>
        <v>0.91047382640268859</v>
      </c>
      <c r="GC282" s="80">
        <f t="shared" si="940"/>
        <v>0.12678933130048767</v>
      </c>
      <c r="GD282" s="80">
        <f t="shared" si="941"/>
        <v>0.13026333763531123</v>
      </c>
      <c r="GE282" s="80">
        <f t="shared" si="942"/>
        <v>0.87321066869951225</v>
      </c>
      <c r="GF282" s="80">
        <f t="shared" si="943"/>
        <v>4.9859327639225071E-2</v>
      </c>
      <c r="GG282" s="80">
        <f t="shared" si="944"/>
        <v>0.23654792565396157</v>
      </c>
      <c r="GH282" s="80">
        <f t="shared" si="945"/>
        <v>0.86973666236468872</v>
      </c>
      <c r="GI282" s="80">
        <f t="shared" si="946"/>
        <v>0.40384077736047286</v>
      </c>
      <c r="GJ282" s="80">
        <f t="shared" si="947"/>
        <v>-2.1177230656180476E-2</v>
      </c>
      <c r="GK282" s="80">
        <f t="shared" si="948"/>
        <v>3.59814419470127E-2</v>
      </c>
      <c r="GL282" s="80">
        <f t="shared" si="949"/>
        <v>3.59814419470127E-2</v>
      </c>
      <c r="GM282" s="80">
        <f t="shared" si="950"/>
        <v>0.20056648370694888</v>
      </c>
      <c r="GN282" s="80">
        <f t="shared" si="951"/>
        <v>5.3544731650298709E-2</v>
      </c>
      <c r="GO282" s="80">
        <f t="shared" si="952"/>
        <v>0.63297733903447706</v>
      </c>
      <c r="GP282" s="80">
        <f t="shared" si="953"/>
        <v>0.86843287568009297</v>
      </c>
      <c r="GQ282" s="80">
        <f t="shared" si="954"/>
        <v>3.9048253712261075E-2</v>
      </c>
      <c r="GR282" s="80">
        <f t="shared" si="955"/>
        <v>439.30836987493518</v>
      </c>
      <c r="GS282" s="80">
        <f t="shared" si="956"/>
        <v>11.78299110431745</v>
      </c>
      <c r="GT282" s="80">
        <f t="shared" si="957"/>
        <v>2.0780709452640043</v>
      </c>
      <c r="GU282" s="80">
        <f t="shared" si="958"/>
        <v>8.5460667623982162E-6</v>
      </c>
      <c r="GV282" s="80">
        <f t="shared" si="959"/>
        <v>1748.8677800078992</v>
      </c>
      <c r="GW282" s="80">
        <f t="shared" si="960"/>
        <v>-7.5499475595207973E-3</v>
      </c>
      <c r="GX282" s="184">
        <f t="shared" ca="1" si="961"/>
        <v>17.429216114996322</v>
      </c>
      <c r="GY282" s="81" t="e">
        <f>#REF!</f>
        <v>#REF!</v>
      </c>
      <c r="GZ282" s="81" t="e">
        <f>#REF!</f>
        <v>#REF!</v>
      </c>
      <c r="HA282" s="81">
        <f t="shared" si="962"/>
        <v>5.52</v>
      </c>
      <c r="HB282" s="81">
        <f t="shared" si="963"/>
        <v>4.8858476199999856</v>
      </c>
      <c r="HC282" s="81" t="e">
        <f t="shared" si="964"/>
        <v>#REF!</v>
      </c>
      <c r="HD282" s="80">
        <f t="shared" si="965"/>
        <v>439.30836987493518</v>
      </c>
      <c r="HE282" s="80">
        <f t="shared" si="966"/>
        <v>11.78299110431745</v>
      </c>
      <c r="HF282" s="81">
        <f t="shared" si="967"/>
        <v>0.98805755570529641</v>
      </c>
      <c r="HG282" s="81"/>
      <c r="HH282" s="82">
        <f t="shared" si="968"/>
        <v>0.2395406226642961</v>
      </c>
      <c r="HI282" s="82">
        <f t="shared" si="969"/>
        <v>0.68652207068477578</v>
      </c>
      <c r="HJ282" s="82">
        <f t="shared" si="970"/>
        <v>0</v>
      </c>
      <c r="HK282" s="82">
        <f t="shared" si="971"/>
        <v>3.9048253712261075E-2</v>
      </c>
      <c r="HL282" s="82">
        <f t="shared" si="972"/>
        <v>0</v>
      </c>
      <c r="HM282" s="82">
        <f t="shared" si="973"/>
        <v>3.9048253712261075E-2</v>
      </c>
      <c r="HN282" s="82">
        <f t="shared" si="974"/>
        <v>0</v>
      </c>
      <c r="HO282" s="82">
        <f t="shared" si="975"/>
        <v>5.7125771708536985E-2</v>
      </c>
      <c r="HP282" s="82">
        <f t="shared" si="976"/>
        <v>0.11835638346791619</v>
      </c>
      <c r="HQ282" s="82">
        <f t="shared" si="977"/>
        <v>0.25866566527802365</v>
      </c>
      <c r="HR282" s="82">
        <f t="shared" si="978"/>
        <v>0.55605745734470768</v>
      </c>
      <c r="HS282" s="82">
        <f t="shared" si="979"/>
        <v>0.19401903486746902</v>
      </c>
      <c r="HT282" s="82">
        <f t="shared" si="980"/>
        <v>6.8587415391147863E-2</v>
      </c>
      <c r="HU282" s="82">
        <f t="shared" si="981"/>
        <v>2.3931455216498147E-2</v>
      </c>
      <c r="HV282" s="82">
        <f t="shared" si="982"/>
        <v>3.9048253712261075E-2</v>
      </c>
      <c r="HW282" s="82"/>
      <c r="HX282" s="186">
        <f t="shared" si="983"/>
        <v>-8.8628689640393667E-7</v>
      </c>
      <c r="HY282" s="186">
        <f t="shared" si="984"/>
        <v>1.613890978570532E-12</v>
      </c>
      <c r="HZ282" s="186">
        <f t="shared" si="985"/>
        <v>2.7445059388761025E-5</v>
      </c>
      <c r="IA282" s="186">
        <f t="shared" si="986"/>
        <v>7.6618362704629654E-9</v>
      </c>
      <c r="IB282" s="82">
        <f t="shared" si="987"/>
        <v>2.0780709452640043</v>
      </c>
      <c r="IC282" s="82" t="e">
        <f t="shared" ca="1" si="988"/>
        <v>#REF!</v>
      </c>
      <c r="ID282" s="82" t="e">
        <f ca="1">ID$8+ID$9*IE282+ID$10*#REF!+ID$11*EW282/(EW282+EU282)</f>
        <v>#REF!</v>
      </c>
      <c r="IE282" s="82" t="e">
        <f t="shared" ca="1" si="989"/>
        <v>#REF!</v>
      </c>
      <c r="IF282" s="82" t="e">
        <f ca="1">IF$8+IF$9*IE282+IF$10*#REF!+IF$11*(EW282/(EW282+EU282))</f>
        <v>#REF!</v>
      </c>
      <c r="IG282" s="82" t="e">
        <f t="shared" ca="1" si="990"/>
        <v>#REF!</v>
      </c>
      <c r="IH282" s="184">
        <f t="shared" si="991"/>
        <v>6.8449769654466086E-2</v>
      </c>
      <c r="II282" s="187">
        <f t="shared" si="992"/>
        <v>-25</v>
      </c>
      <c r="IJ282" s="187"/>
      <c r="IK282" s="82">
        <f t="shared" si="993"/>
        <v>2.0732653317528205</v>
      </c>
      <c r="IL282" s="187">
        <f t="shared" si="994"/>
        <v>1748.8677800078992</v>
      </c>
      <c r="IM282" s="186">
        <f t="shared" si="995"/>
        <v>1.3280244316802378E-5</v>
      </c>
    </row>
    <row r="283" spans="1:247" ht="14" x14ac:dyDescent="0.2">
      <c r="A283" s="191">
        <v>2006</v>
      </c>
      <c r="F283" s="193">
        <v>50.3</v>
      </c>
      <c r="G283" s="193">
        <v>1.46</v>
      </c>
      <c r="H283" s="193">
        <v>16.5</v>
      </c>
      <c r="I283" s="193">
        <v>10.84</v>
      </c>
      <c r="J283" s="193">
        <v>0.14000000000000001</v>
      </c>
      <c r="K283" s="193">
        <v>4.5199999999999996</v>
      </c>
      <c r="L283" s="193">
        <v>9.8000000000000007</v>
      </c>
      <c r="M283" s="193">
        <v>3.5</v>
      </c>
      <c r="N283" s="193">
        <v>2.02</v>
      </c>
      <c r="O283" s="198">
        <v>0.31</v>
      </c>
      <c r="P283" s="198">
        <v>0.41</v>
      </c>
      <c r="Q283" s="194">
        <v>1.5</v>
      </c>
      <c r="R283" s="176">
        <f t="shared" ca="1" si="801"/>
        <v>11.97983023490057</v>
      </c>
      <c r="T283" s="4">
        <v>51.498545090181558</v>
      </c>
      <c r="U283" s="4">
        <v>1.1665969342204512</v>
      </c>
      <c r="V283" s="4">
        <v>5.5160844216549254</v>
      </c>
      <c r="W283" s="4">
        <v>7.7430436589492846</v>
      </c>
      <c r="X283" s="4">
        <v>0.1129</v>
      </c>
      <c r="Y283" s="4">
        <v>12.117167587286005</v>
      </c>
      <c r="Z283" s="4">
        <v>20.799893065816907</v>
      </c>
      <c r="AA283" s="4">
        <v>0.54351741284498523</v>
      </c>
      <c r="AB283" s="4">
        <v>0.21910112251093389</v>
      </c>
      <c r="AC283" s="4">
        <v>0</v>
      </c>
      <c r="AE283" s="177">
        <f t="shared" ca="1" si="802"/>
        <v>1402.4797747770638</v>
      </c>
      <c r="AF283" s="178">
        <f t="shared" ca="1" si="803"/>
        <v>1129.3297747770639</v>
      </c>
      <c r="AG283" s="178">
        <f t="shared" ca="1" si="804"/>
        <v>7.3926773533358627</v>
      </c>
      <c r="AH283" s="175"/>
      <c r="AI283" s="179">
        <f t="shared" ca="1" si="805"/>
        <v>1453.0367290245558</v>
      </c>
      <c r="AJ283" s="179">
        <f t="shared" ca="1" si="806"/>
        <v>7.8349971183711844</v>
      </c>
      <c r="AK283" s="179"/>
      <c r="AL283" s="179">
        <f t="shared" si="807"/>
        <v>1428.5298187167359</v>
      </c>
      <c r="AM283" s="179">
        <f t="shared" si="808"/>
        <v>5.8069199021279125</v>
      </c>
      <c r="AN283" s="180"/>
      <c r="AO283" s="179">
        <f t="shared" ca="1" si="809"/>
        <v>1391.9826692479069</v>
      </c>
      <c r="AP283" s="179">
        <f t="shared" ca="1" si="810"/>
        <v>1118.8326692479068</v>
      </c>
      <c r="AQ283" s="179">
        <f t="shared" ca="1" si="811"/>
        <v>5.4012000372572722</v>
      </c>
      <c r="AR283" s="179"/>
      <c r="AS283" s="179">
        <f t="shared" ca="1" si="812"/>
        <v>1424.8392030345108</v>
      </c>
      <c r="AT283" s="179">
        <f t="shared" ca="1" si="813"/>
        <v>1151.6892030345107</v>
      </c>
      <c r="AU283" s="181">
        <f t="shared" ca="1" si="814"/>
        <v>6.7109595572284864</v>
      </c>
      <c r="AV283" s="80"/>
      <c r="AW283" s="181">
        <f t="shared" si="815"/>
        <v>1438.3814804704307</v>
      </c>
      <c r="AX283" s="181">
        <f t="shared" si="816"/>
        <v>1165.2314804704306</v>
      </c>
      <c r="AY283" s="181">
        <f t="shared" ca="1" si="817"/>
        <v>1453.0367290245558</v>
      </c>
      <c r="AZ283" s="181">
        <f t="shared" ca="1" si="818"/>
        <v>1179.8867290245557</v>
      </c>
      <c r="BA283" s="181">
        <f t="shared" ca="1" si="819"/>
        <v>7.8349971183711844</v>
      </c>
      <c r="BB283" s="181"/>
      <c r="BC283" s="181">
        <f t="shared" si="820"/>
        <v>1428.5298187167359</v>
      </c>
      <c r="BD283" s="181">
        <f t="shared" si="821"/>
        <v>5.8069199021279125</v>
      </c>
      <c r="BE283" s="181">
        <f t="shared" si="822"/>
        <v>1155.3798187167358</v>
      </c>
      <c r="BF283" s="181"/>
      <c r="BG283" s="181">
        <f t="shared" ca="1" si="823"/>
        <v>8.1015328544334331</v>
      </c>
      <c r="BH283" s="181">
        <f t="shared" ca="1" si="824"/>
        <v>10.404366724336812</v>
      </c>
      <c r="BI283" s="181">
        <f t="shared" ca="1" si="825"/>
        <v>1130.1381918672614</v>
      </c>
      <c r="BJ283" s="181">
        <f t="shared" ca="1" si="826"/>
        <v>1161.523479156479</v>
      </c>
      <c r="BK283" s="181">
        <f t="shared" ca="1" si="827"/>
        <v>1161.523479156479</v>
      </c>
      <c r="BL283" s="181"/>
      <c r="BM283" s="181">
        <f t="shared" si="828"/>
        <v>1164.1523421323209</v>
      </c>
      <c r="BN283" s="180"/>
      <c r="BO283" s="182">
        <f t="shared" ca="1" si="829"/>
        <v>0.81045567604083291</v>
      </c>
      <c r="BP283" s="182">
        <f t="shared" ca="1" si="830"/>
        <v>0.68431796494443942</v>
      </c>
      <c r="BQ283" s="182">
        <f t="shared" ca="1" si="831"/>
        <v>0.13862410113863563</v>
      </c>
      <c r="BR283" s="182">
        <f t="shared" ca="1" si="832"/>
        <v>1.7016933150060223E-2</v>
      </c>
      <c r="BS283" s="182">
        <f t="shared" ca="1" si="833"/>
        <v>1.6108077672651752E-2</v>
      </c>
      <c r="BT283" s="182">
        <f t="shared" ca="1" si="834"/>
        <v>4.3334197231045542E-2</v>
      </c>
      <c r="BU283" s="182">
        <f t="shared" si="835"/>
        <v>8.6940973246937558E-2</v>
      </c>
      <c r="BV283" s="181">
        <f t="shared" ca="1" si="836"/>
        <v>0.98634224738377019</v>
      </c>
      <c r="BW283" s="180"/>
      <c r="BX283" s="182">
        <f t="shared" si="837"/>
        <v>0.717029643186057</v>
      </c>
      <c r="BY283" s="182">
        <f t="shared" si="838"/>
        <v>9.565926248504153E-2</v>
      </c>
      <c r="BZ283" s="182">
        <f t="shared" si="839"/>
        <v>0.10791630171303496</v>
      </c>
      <c r="CA283" s="182">
        <f t="shared" si="840"/>
        <v>3.9007835569018379E-2</v>
      </c>
      <c r="CB283" s="182">
        <f t="shared" si="841"/>
        <v>0</v>
      </c>
      <c r="CC283" s="182">
        <f t="shared" si="842"/>
        <v>0</v>
      </c>
      <c r="CD283" s="182">
        <f t="shared" si="843"/>
        <v>0.95961304295315197</v>
      </c>
      <c r="CE283" s="182">
        <f t="shared" si="844"/>
        <v>0.26645246735316003</v>
      </c>
      <c r="CF283" s="180"/>
      <c r="CG283" s="181">
        <f t="shared" ca="1" si="845"/>
        <v>8.7976490894784547</v>
      </c>
      <c r="CH283" s="181">
        <f t="shared" ca="1" si="846"/>
        <v>7.1623672945781642</v>
      </c>
      <c r="CI283" s="181">
        <f t="shared" ca="1" si="847"/>
        <v>5.6571263686445148</v>
      </c>
      <c r="CJ283" s="181">
        <f t="shared" ca="1" si="848"/>
        <v>1186.8823600527739</v>
      </c>
      <c r="CK283" s="183">
        <f t="shared" ca="1" si="849"/>
        <v>0.27525988081900715</v>
      </c>
      <c r="CL283" s="79"/>
      <c r="CM283" s="181">
        <f t="shared" si="850"/>
        <v>4.6416067163000081</v>
      </c>
      <c r="CN283" s="181">
        <f t="shared" si="851"/>
        <v>4.7111068167099894</v>
      </c>
      <c r="CO283" s="181">
        <f t="shared" ca="1" si="852"/>
        <v>930.26753078973104</v>
      </c>
      <c r="CP283" s="184"/>
      <c r="CQ283" s="80">
        <f t="shared" si="853"/>
        <v>0.83715712756909877</v>
      </c>
      <c r="CR283" s="80">
        <f t="shared" si="854"/>
        <v>1.8277690701412639E-2</v>
      </c>
      <c r="CS283" s="80">
        <f t="shared" si="855"/>
        <v>0.32365316150292761</v>
      </c>
      <c r="CT283" s="80">
        <f t="shared" si="856"/>
        <v>0.150877427400677</v>
      </c>
      <c r="CU283" s="80">
        <f t="shared" si="857"/>
        <v>1.9735682819383262E-3</v>
      </c>
      <c r="CV283" s="80">
        <f t="shared" si="858"/>
        <v>0.11214656464306626</v>
      </c>
      <c r="CW283" s="80">
        <f t="shared" si="859"/>
        <v>0.17475845884438296</v>
      </c>
      <c r="CX283" s="80">
        <f t="shared" si="860"/>
        <v>0.11294166240446345</v>
      </c>
      <c r="CY283" s="80">
        <f t="shared" si="861"/>
        <v>4.2889294662193725E-2</v>
      </c>
      <c r="CZ283" s="80">
        <f t="shared" si="862"/>
        <v>4.0789956723171726E-3</v>
      </c>
      <c r="DA283" s="80">
        <f t="shared" si="863"/>
        <v>5.7772110161550538E-3</v>
      </c>
      <c r="DB283" s="80">
        <f t="shared" si="864"/>
        <v>1.7845311626986329</v>
      </c>
      <c r="DC283" s="80"/>
      <c r="DD283" s="80">
        <f t="shared" si="865"/>
        <v>0.46911880558203273</v>
      </c>
      <c r="DE283" s="80">
        <f t="shared" si="866"/>
        <v>1.024229281251242E-2</v>
      </c>
      <c r="DF283" s="80">
        <f t="shared" si="867"/>
        <v>0.18136593423983</v>
      </c>
      <c r="DG283" s="80">
        <f t="shared" si="868"/>
        <v>8.4547376114471814E-2</v>
      </c>
      <c r="DH283" s="80">
        <f t="shared" si="869"/>
        <v>1.1059309712214969E-3</v>
      </c>
      <c r="DI283" s="80">
        <f t="shared" si="870"/>
        <v>6.2843713232485193E-2</v>
      </c>
      <c r="DJ283" s="80">
        <f t="shared" si="871"/>
        <v>9.7929620113838114E-2</v>
      </c>
      <c r="DK283" s="80">
        <f t="shared" si="872"/>
        <v>6.3289263177488564E-2</v>
      </c>
      <c r="DL283" s="80">
        <f t="shared" si="873"/>
        <v>2.4033928663557198E-2</v>
      </c>
      <c r="DM283" s="80">
        <f t="shared" si="874"/>
        <v>2.2857519989445112E-3</v>
      </c>
      <c r="DN283" s="80">
        <f t="shared" si="875"/>
        <v>3.2373830936180152E-3</v>
      </c>
      <c r="DO283" s="80">
        <f t="shared" si="876"/>
        <v>1</v>
      </c>
      <c r="DP283" s="80">
        <f t="shared" si="877"/>
        <v>42.637389757363003</v>
      </c>
      <c r="DQ283" s="80">
        <f t="shared" si="878"/>
        <v>0.85710485251857071</v>
      </c>
      <c r="DR283" s="80">
        <f t="shared" si="879"/>
        <v>1.4604587628012079E-2</v>
      </c>
      <c r="DS283" s="80">
        <f t="shared" si="880"/>
        <v>5.40999443086565E-2</v>
      </c>
      <c r="DT283" s="80">
        <f t="shared" si="881"/>
        <v>0.10777218703998091</v>
      </c>
      <c r="DU283" s="80">
        <f t="shared" si="882"/>
        <v>1.5915418502202643E-3</v>
      </c>
      <c r="DV283" s="80">
        <f t="shared" si="883"/>
        <v>0.30064130931823835</v>
      </c>
      <c r="DW283" s="80">
        <f t="shared" si="884"/>
        <v>0.37091400574593164</v>
      </c>
      <c r="DX283" s="80">
        <f t="shared" si="885"/>
        <v>8.7693943074979575E-3</v>
      </c>
      <c r="DY283" s="80">
        <f t="shared" si="886"/>
        <v>2.3260130208388242E-3</v>
      </c>
      <c r="DZ283" s="80">
        <f t="shared" si="887"/>
        <v>0</v>
      </c>
      <c r="EA283" s="80">
        <f t="shared" si="888"/>
        <v>1.7178238357379474</v>
      </c>
      <c r="EB283" s="80"/>
      <c r="EC283" s="80">
        <f t="shared" si="889"/>
        <v>1.7142097050371414</v>
      </c>
      <c r="ED283" s="80">
        <f t="shared" si="890"/>
        <v>2.9209175256024157E-2</v>
      </c>
      <c r="EE283" s="80">
        <f t="shared" si="891"/>
        <v>0.1622998329259695</v>
      </c>
      <c r="EF283" s="80">
        <f t="shared" si="892"/>
        <v>0.10777218703998091</v>
      </c>
      <c r="EG283" s="80">
        <f t="shared" si="893"/>
        <v>1.5915418502202643E-3</v>
      </c>
      <c r="EH283" s="80">
        <f t="shared" si="894"/>
        <v>0.30064130931823835</v>
      </c>
      <c r="EI283" s="80">
        <f t="shared" si="895"/>
        <v>0.37091400574593164</v>
      </c>
      <c r="EJ283" s="80">
        <f t="shared" si="896"/>
        <v>8.7693943074979575E-3</v>
      </c>
      <c r="EK283" s="80">
        <f t="shared" si="897"/>
        <v>2.3260130208388242E-3</v>
      </c>
      <c r="EL283" s="80">
        <f t="shared" si="898"/>
        <v>0</v>
      </c>
      <c r="EM283" s="80">
        <f t="shared" si="899"/>
        <v>2.6977331645018428</v>
      </c>
      <c r="EN283" s="80">
        <f t="shared" si="900"/>
        <v>2.2240894981575936</v>
      </c>
      <c r="EO283" s="80"/>
      <c r="EP283" s="80">
        <f t="shared" si="901"/>
        <v>1.9062779013064661</v>
      </c>
      <c r="EQ283" s="80">
        <f t="shared" si="902"/>
        <v>3.2481909968383987E-2</v>
      </c>
      <c r="ER283" s="80">
        <f t="shared" si="903"/>
        <v>9.3722098693533873E-2</v>
      </c>
      <c r="ES283" s="80">
        <f t="shared" si="904"/>
        <v>0.14692413728205334</v>
      </c>
      <c r="ET283" s="80">
        <f t="shared" si="905"/>
        <v>0.24064623597558721</v>
      </c>
      <c r="EU283" s="80">
        <f t="shared" si="906"/>
        <v>0.23969498938909747</v>
      </c>
      <c r="EV283" s="80">
        <f t="shared" si="907"/>
        <v>3.5397315149531959E-3</v>
      </c>
      <c r="EW283" s="80">
        <f t="shared" si="908"/>
        <v>0.66865317876704256</v>
      </c>
      <c r="EX283" s="80">
        <f t="shared" si="909"/>
        <v>0.8249459448990919</v>
      </c>
      <c r="EY283" s="80">
        <f t="shared" si="910"/>
        <v>3.9007835569018379E-2</v>
      </c>
      <c r="EZ283" s="80">
        <f t="shared" si="911"/>
        <v>1.0346522264450897E-2</v>
      </c>
      <c r="FA283" s="80">
        <f t="shared" si="912"/>
        <v>0</v>
      </c>
      <c r="FB283" s="80">
        <f t="shared" si="913"/>
        <v>3.9655942496540915</v>
      </c>
      <c r="FC283" s="80">
        <f t="shared" si="914"/>
        <v>0</v>
      </c>
      <c r="FD283" s="80">
        <f t="shared" si="915"/>
        <v>-0.10411277053544055</v>
      </c>
      <c r="FE283" s="80">
        <f t="shared" si="916"/>
        <v>3.9007835569018379E-2</v>
      </c>
      <c r="FF283" s="80">
        <f t="shared" si="917"/>
        <v>0.10791630171303496</v>
      </c>
      <c r="FG283" s="80">
        <f t="shared" si="918"/>
        <v>0</v>
      </c>
      <c r="FH283" s="80">
        <f t="shared" si="919"/>
        <v>0</v>
      </c>
      <c r="FI283" s="184">
        <f t="shared" si="920"/>
        <v>0.717029643186057</v>
      </c>
      <c r="FJ283" s="80">
        <f t="shared" si="921"/>
        <v>9.565926248504153E-2</v>
      </c>
      <c r="FK283" s="80">
        <f t="shared" si="922"/>
        <v>0.95961304295315186</v>
      </c>
      <c r="FL283" s="80">
        <f t="shared" si="923"/>
        <v>0.717029643186057</v>
      </c>
      <c r="FM283" s="80">
        <f t="shared" si="924"/>
        <v>2.737083845422394</v>
      </c>
      <c r="FN283" s="80">
        <f t="shared" si="925"/>
        <v>-2.682248483977419</v>
      </c>
      <c r="FO283" s="80">
        <f t="shared" si="926"/>
        <v>-2.682248483977419</v>
      </c>
      <c r="FP283" s="80">
        <f t="shared" si="927"/>
        <v>0.42637389757363003</v>
      </c>
      <c r="FQ283" s="185">
        <f t="shared" ca="1" si="928"/>
        <v>1453.0367290245558</v>
      </c>
      <c r="FR283" s="185">
        <f t="shared" ca="1" si="929"/>
        <v>7.8349971183711844</v>
      </c>
      <c r="FS283" s="80">
        <f t="shared" ca="1" si="930"/>
        <v>0.14530367290245558</v>
      </c>
      <c r="FT283" s="184">
        <f t="shared" ca="1" si="931"/>
        <v>-1.3222469503238314</v>
      </c>
      <c r="FU283" s="184">
        <f t="shared" ca="1" si="932"/>
        <v>5.6750854588504289</v>
      </c>
      <c r="FV283" s="80">
        <f t="shared" si="933"/>
        <v>178.20179040414055</v>
      </c>
      <c r="FW283" s="80">
        <f t="shared" si="934"/>
        <v>0.10747320384285088</v>
      </c>
      <c r="FX283" s="184">
        <f t="shared" si="935"/>
        <v>73.611991767908179</v>
      </c>
      <c r="FY283" s="184">
        <f t="shared" si="936"/>
        <v>320.04256516320515</v>
      </c>
      <c r="FZ283" s="184">
        <f t="shared" si="937"/>
        <v>1.6611494615586205E-3</v>
      </c>
      <c r="GA283" s="184">
        <f t="shared" si="938"/>
        <v>0.26645246735316003</v>
      </c>
      <c r="GB283" s="80">
        <f t="shared" si="939"/>
        <v>0.86749351198306357</v>
      </c>
      <c r="GC283" s="80">
        <f t="shared" si="940"/>
        <v>0.17940604725043732</v>
      </c>
      <c r="GD283" s="80">
        <f t="shared" si="941"/>
        <v>0.13027655580487263</v>
      </c>
      <c r="GE283" s="80">
        <f t="shared" si="942"/>
        <v>0.82059395274956271</v>
      </c>
      <c r="GF283" s="80">
        <f t="shared" si="943"/>
        <v>8.7754215406577352E-2</v>
      </c>
      <c r="GG283" s="80">
        <f t="shared" si="944"/>
        <v>0.23969498938909747</v>
      </c>
      <c r="GH283" s="80">
        <f t="shared" si="945"/>
        <v>0.86972344419512737</v>
      </c>
      <c r="GI283" s="80">
        <f t="shared" si="946"/>
        <v>0.44204882168313786</v>
      </c>
      <c r="GJ283" s="80">
        <f t="shared" si="947"/>
        <v>-3.1761141239206148E-2</v>
      </c>
      <c r="GK283" s="80">
        <f t="shared" si="948"/>
        <v>4.8284511031562921E-2</v>
      </c>
      <c r="GL283" s="80">
        <f t="shared" si="949"/>
        <v>4.8284511031562921E-2</v>
      </c>
      <c r="GM283" s="80">
        <f t="shared" si="950"/>
        <v>0.19141047835753455</v>
      </c>
      <c r="GN283" s="80">
        <f t="shared" si="951"/>
        <v>8.4221976985373509E-2</v>
      </c>
      <c r="GO283" s="80">
        <f t="shared" si="952"/>
        <v>0.58443120178166907</v>
      </c>
      <c r="GP283" s="80">
        <f t="shared" si="953"/>
        <v>0.8249459448990919</v>
      </c>
      <c r="GQ283" s="80">
        <f t="shared" si="954"/>
        <v>3.9007835569018379E-2</v>
      </c>
      <c r="GR283" s="80">
        <f t="shared" si="955"/>
        <v>437.80495891495855</v>
      </c>
      <c r="GS283" s="80">
        <f t="shared" si="956"/>
        <v>11.642311931744388</v>
      </c>
      <c r="GT283" s="80">
        <f t="shared" si="957"/>
        <v>2.1223834119981033</v>
      </c>
      <c r="GU283" s="80">
        <f t="shared" si="958"/>
        <v>8.7283017818422001E-6</v>
      </c>
      <c r="GV283" s="80">
        <f t="shared" si="959"/>
        <v>1806.6810444092082</v>
      </c>
      <c r="GW283" s="80">
        <f t="shared" si="960"/>
        <v>-7.6188271700424444E-3</v>
      </c>
      <c r="GX283" s="184">
        <f t="shared" ca="1" si="961"/>
        <v>18.631751368644515</v>
      </c>
      <c r="GY283" s="81" t="e">
        <f>#REF!</f>
        <v>#REF!</v>
      </c>
      <c r="GZ283" s="81" t="e">
        <f>#REF!</f>
        <v>#REF!</v>
      </c>
      <c r="HA283" s="81">
        <f t="shared" si="962"/>
        <v>5.52</v>
      </c>
      <c r="HB283" s="81">
        <f t="shared" si="963"/>
        <v>4.8858476199999856</v>
      </c>
      <c r="HC283" s="81" t="e">
        <f t="shared" si="964"/>
        <v>#REF!</v>
      </c>
      <c r="HD283" s="80">
        <f t="shared" si="965"/>
        <v>437.80495891495855</v>
      </c>
      <c r="HE283" s="80">
        <f t="shared" si="966"/>
        <v>11.642311931744388</v>
      </c>
      <c r="HF283" s="81">
        <f t="shared" si="967"/>
        <v>5.2369404839680556</v>
      </c>
      <c r="HG283" s="81"/>
      <c r="HH283" s="82">
        <f t="shared" si="968"/>
        <v>0.24323472090405068</v>
      </c>
      <c r="HI283" s="82">
        <f t="shared" si="969"/>
        <v>0.66865317876704256</v>
      </c>
      <c r="HJ283" s="82">
        <f t="shared" si="970"/>
        <v>0</v>
      </c>
      <c r="HK283" s="82">
        <f t="shared" si="971"/>
        <v>3.9007835569018379E-2</v>
      </c>
      <c r="HL283" s="82">
        <f t="shared" si="972"/>
        <v>0</v>
      </c>
      <c r="HM283" s="82">
        <f t="shared" si="973"/>
        <v>3.9007835569018379E-2</v>
      </c>
      <c r="HN283" s="82">
        <f t="shared" si="974"/>
        <v>0</v>
      </c>
      <c r="HO283" s="82">
        <f t="shared" si="975"/>
        <v>0.10791630171303496</v>
      </c>
      <c r="HP283" s="82">
        <f t="shared" si="976"/>
        <v>0.17288012164980293</v>
      </c>
      <c r="HQ283" s="82">
        <f t="shared" si="977"/>
        <v>0.26673752441696225</v>
      </c>
      <c r="HR283" s="82">
        <f t="shared" si="978"/>
        <v>0.4781353997988651</v>
      </c>
      <c r="HS283" s="82">
        <f t="shared" si="979"/>
        <v>0.17393042345042381</v>
      </c>
      <c r="HT283" s="82">
        <f t="shared" si="980"/>
        <v>9.975758772766688E-2</v>
      </c>
      <c r="HU283" s="82">
        <f t="shared" si="981"/>
        <v>3.6288631804222843E-2</v>
      </c>
      <c r="HV283" s="82">
        <f t="shared" si="982"/>
        <v>3.9007835569018379E-2</v>
      </c>
      <c r="HW283" s="82"/>
      <c r="HX283" s="186">
        <f t="shared" si="983"/>
        <v>-8.798889664132619E-7</v>
      </c>
      <c r="HY283" s="186">
        <f t="shared" si="984"/>
        <v>1.5860556443074201E-12</v>
      </c>
      <c r="HZ283" s="186">
        <f t="shared" si="985"/>
        <v>2.6978634336975554E-5</v>
      </c>
      <c r="IA283" s="186">
        <f t="shared" si="986"/>
        <v>7.4602312093164554E-9</v>
      </c>
      <c r="IB283" s="82">
        <f t="shared" si="987"/>
        <v>2.1223834119981033</v>
      </c>
      <c r="IC283" s="82" t="e">
        <f t="shared" ca="1" si="988"/>
        <v>#REF!</v>
      </c>
      <c r="ID283" s="82" t="e">
        <f ca="1">ID$8+ID$9*IE283+ID$10*#REF!+ID$11*EW283/(EW283+EU283)</f>
        <v>#REF!</v>
      </c>
      <c r="IE283" s="82" t="e">
        <f t="shared" ca="1" si="989"/>
        <v>#REF!</v>
      </c>
      <c r="IF283" s="82" t="e">
        <f ca="1">IF$8+IF$9*IE283+IF$10*#REF!+IF$11*(EW283/(EW283+EU283))</f>
        <v>#REF!</v>
      </c>
      <c r="IG283" s="82" t="e">
        <f t="shared" ca="1" si="990"/>
        <v>#REF!</v>
      </c>
      <c r="IH283" s="184">
        <f t="shared" si="991"/>
        <v>0.10747320384285088</v>
      </c>
      <c r="II283" s="187">
        <f t="shared" si="992"/>
        <v>-25</v>
      </c>
      <c r="IJ283" s="187"/>
      <c r="IK283" s="82">
        <f t="shared" si="993"/>
        <v>2.0653858912970033</v>
      </c>
      <c r="IL283" s="187">
        <f t="shared" si="994"/>
        <v>1806.6810444092082</v>
      </c>
      <c r="IM283" s="186">
        <f t="shared" si="995"/>
        <v>1.3037264290877067E-5</v>
      </c>
    </row>
    <row r="284" spans="1:247" ht="14" x14ac:dyDescent="0.2">
      <c r="A284" s="191">
        <v>2006</v>
      </c>
      <c r="F284" s="193">
        <v>50.3</v>
      </c>
      <c r="G284" s="193">
        <v>1.46</v>
      </c>
      <c r="H284" s="193">
        <v>16.5</v>
      </c>
      <c r="I284" s="193">
        <v>10.84</v>
      </c>
      <c r="J284" s="193">
        <v>0.14000000000000001</v>
      </c>
      <c r="K284" s="193">
        <v>4.5199999999999996</v>
      </c>
      <c r="L284" s="193">
        <v>9.8000000000000007</v>
      </c>
      <c r="M284" s="193">
        <v>3.5</v>
      </c>
      <c r="N284" s="193">
        <v>2.02</v>
      </c>
      <c r="O284" s="198">
        <v>0.31</v>
      </c>
      <c r="P284" s="198">
        <v>0.41</v>
      </c>
      <c r="Q284" s="194">
        <v>1.5</v>
      </c>
      <c r="R284" s="176">
        <f t="shared" ca="1" si="801"/>
        <v>9.4022589040596873</v>
      </c>
      <c r="T284" s="4">
        <v>50.030276283801811</v>
      </c>
      <c r="U284" s="4">
        <v>1.5538315968413452</v>
      </c>
      <c r="V284" s="4">
        <v>6.2800693705671042</v>
      </c>
      <c r="W284" s="4">
        <v>7.9103412122810699</v>
      </c>
      <c r="X284" s="4">
        <v>0.1575</v>
      </c>
      <c r="Y284" s="4">
        <v>11.624609686481859</v>
      </c>
      <c r="Z284" s="4">
        <v>21.945586258918059</v>
      </c>
      <c r="AA284" s="4">
        <v>0.38485646728031714</v>
      </c>
      <c r="AB284" s="4">
        <v>0.13768869730683111</v>
      </c>
      <c r="AC284" s="4">
        <v>0</v>
      </c>
      <c r="AE284" s="177">
        <f t="shared" ca="1" si="802"/>
        <v>1368.8628513740243</v>
      </c>
      <c r="AF284" s="178">
        <f t="shared" ca="1" si="803"/>
        <v>1095.7128513740245</v>
      </c>
      <c r="AG284" s="178">
        <f t="shared" ca="1" si="804"/>
        <v>5.0118562291036159</v>
      </c>
      <c r="AH284" s="175"/>
      <c r="AI284" s="179">
        <f t="shared" ca="1" si="805"/>
        <v>1428.8078087012345</v>
      </c>
      <c r="AJ284" s="179">
        <f t="shared" ca="1" si="806"/>
        <v>5.0911642142907976</v>
      </c>
      <c r="AK284" s="179"/>
      <c r="AL284" s="179">
        <f t="shared" si="807"/>
        <v>1410.8607593022889</v>
      </c>
      <c r="AM284" s="179">
        <f t="shared" si="808"/>
        <v>3.8330941649488719</v>
      </c>
      <c r="AN284" s="180"/>
      <c r="AO284" s="179">
        <f t="shared" ca="1" si="809"/>
        <v>1354.9822440877938</v>
      </c>
      <c r="AP284" s="179">
        <f t="shared" ca="1" si="810"/>
        <v>1081.8322440877937</v>
      </c>
      <c r="AQ284" s="179">
        <f t="shared" ca="1" si="811"/>
        <v>2.2401247051859876</v>
      </c>
      <c r="AR284" s="179"/>
      <c r="AS284" s="179">
        <f t="shared" ca="1" si="812"/>
        <v>1401.5526870808562</v>
      </c>
      <c r="AT284" s="179">
        <f t="shared" ca="1" si="813"/>
        <v>1128.4026870808561</v>
      </c>
      <c r="AU284" s="181">
        <f t="shared" ca="1" si="814"/>
        <v>4.038609737098108</v>
      </c>
      <c r="AV284" s="80"/>
      <c r="AW284" s="181">
        <f t="shared" si="815"/>
        <v>1417.8912424118873</v>
      </c>
      <c r="AX284" s="181">
        <f t="shared" si="816"/>
        <v>1144.7412424118875</v>
      </c>
      <c r="AY284" s="181">
        <f t="shared" ca="1" si="817"/>
        <v>1428.8078087012345</v>
      </c>
      <c r="AZ284" s="181">
        <f t="shared" ca="1" si="818"/>
        <v>1155.6578087012344</v>
      </c>
      <c r="BA284" s="181">
        <f t="shared" ca="1" si="819"/>
        <v>5.0911642142907976</v>
      </c>
      <c r="BB284" s="181"/>
      <c r="BC284" s="181">
        <f t="shared" si="820"/>
        <v>1410.8607593022889</v>
      </c>
      <c r="BD284" s="181">
        <f t="shared" si="821"/>
        <v>3.8330941649488719</v>
      </c>
      <c r="BE284" s="181">
        <f t="shared" si="822"/>
        <v>1137.7107593022888</v>
      </c>
      <c r="BF284" s="181"/>
      <c r="BG284" s="181">
        <f t="shared" ca="1" si="823"/>
        <v>5.573121346414819</v>
      </c>
      <c r="BH284" s="181">
        <f t="shared" ca="1" si="824"/>
        <v>8.9982652890346042</v>
      </c>
      <c r="BI284" s="181">
        <f t="shared" ca="1" si="825"/>
        <v>1095.1603361184816</v>
      </c>
      <c r="BJ284" s="181">
        <f t="shared" ca="1" si="826"/>
        <v>1137.5577076586769</v>
      </c>
      <c r="BK284" s="181">
        <f t="shared" ca="1" si="827"/>
        <v>1137.5577076586769</v>
      </c>
      <c r="BL284" s="181"/>
      <c r="BM284" s="181">
        <f t="shared" si="828"/>
        <v>1153.6683810429763</v>
      </c>
      <c r="BN284" s="180"/>
      <c r="BO284" s="182">
        <f t="shared" ca="1" si="829"/>
        <v>0.90473544209086409</v>
      </c>
      <c r="BP284" s="182">
        <f t="shared" ca="1" si="830"/>
        <v>0.75199676861874387</v>
      </c>
      <c r="BQ284" s="182">
        <f t="shared" ca="1" si="831"/>
        <v>0.12597791868769506</v>
      </c>
      <c r="BR284" s="182">
        <f t="shared" ca="1" si="832"/>
        <v>1.3993067237622614E-2</v>
      </c>
      <c r="BS284" s="182">
        <f t="shared" ca="1" si="833"/>
        <v>1.6101146527470012E-2</v>
      </c>
      <c r="BT284" s="182">
        <f t="shared" ca="1" si="834"/>
        <v>4.7543929130128733E-2</v>
      </c>
      <c r="BU284" s="182">
        <f t="shared" si="835"/>
        <v>8.6940973246937558E-2</v>
      </c>
      <c r="BV284" s="181">
        <f t="shared" ca="1" si="836"/>
        <v>1.0425538034485977</v>
      </c>
      <c r="BW284" s="180"/>
      <c r="BX284" s="182">
        <f t="shared" si="837"/>
        <v>0.74969680162306995</v>
      </c>
      <c r="BY284" s="182">
        <f t="shared" si="838"/>
        <v>6.9801155144704141E-2</v>
      </c>
      <c r="BZ284" s="182">
        <f t="shared" si="839"/>
        <v>0.10527308049319817</v>
      </c>
      <c r="CA284" s="182">
        <f t="shared" si="840"/>
        <v>2.7712867434123104E-2</v>
      </c>
      <c r="CB284" s="182">
        <f t="shared" si="841"/>
        <v>1.8314837939128414E-2</v>
      </c>
      <c r="CC284" s="182">
        <f t="shared" si="842"/>
        <v>0</v>
      </c>
      <c r="CD284" s="182">
        <f t="shared" si="843"/>
        <v>0.97079874263422372</v>
      </c>
      <c r="CE284" s="182">
        <f t="shared" si="844"/>
        <v>0.28374354480048619</v>
      </c>
      <c r="CF284" s="180"/>
      <c r="CG284" s="181">
        <f t="shared" ca="1" si="845"/>
        <v>6.7844939289761896</v>
      </c>
      <c r="CH284" s="181">
        <f t="shared" ca="1" si="846"/>
        <v>5.2422983402743046</v>
      </c>
      <c r="CI284" s="181">
        <f t="shared" ca="1" si="847"/>
        <v>5.9331883370508542</v>
      </c>
      <c r="CJ284" s="181">
        <f t="shared" ca="1" si="848"/>
        <v>1142.8617930292694</v>
      </c>
      <c r="CK284" s="183">
        <f t="shared" ca="1" si="849"/>
        <v>0.26979282547016026</v>
      </c>
      <c r="CL284" s="79"/>
      <c r="CM284" s="181">
        <f t="shared" si="850"/>
        <v>2.8122941315872052</v>
      </c>
      <c r="CN284" s="181">
        <f t="shared" si="851"/>
        <v>2.677658396701506</v>
      </c>
      <c r="CO284" s="181">
        <f t="shared" ca="1" si="852"/>
        <v>831.90341763462391</v>
      </c>
      <c r="CP284" s="184"/>
      <c r="CQ284" s="80">
        <f t="shared" si="853"/>
        <v>0.83715712756909877</v>
      </c>
      <c r="CR284" s="80">
        <f t="shared" si="854"/>
        <v>1.8277690701412639E-2</v>
      </c>
      <c r="CS284" s="80">
        <f t="shared" si="855"/>
        <v>0.32365316150292761</v>
      </c>
      <c r="CT284" s="80">
        <f t="shared" si="856"/>
        <v>0.150877427400677</v>
      </c>
      <c r="CU284" s="80">
        <f t="shared" si="857"/>
        <v>1.9735682819383262E-3</v>
      </c>
      <c r="CV284" s="80">
        <f t="shared" si="858"/>
        <v>0.11214656464306626</v>
      </c>
      <c r="CW284" s="80">
        <f t="shared" si="859"/>
        <v>0.17475845884438296</v>
      </c>
      <c r="CX284" s="80">
        <f t="shared" si="860"/>
        <v>0.11294166240446345</v>
      </c>
      <c r="CY284" s="80">
        <f t="shared" si="861"/>
        <v>4.2889294662193725E-2</v>
      </c>
      <c r="CZ284" s="80">
        <f t="shared" si="862"/>
        <v>4.0789956723171726E-3</v>
      </c>
      <c r="DA284" s="80">
        <f t="shared" si="863"/>
        <v>5.7772110161550538E-3</v>
      </c>
      <c r="DB284" s="80">
        <f t="shared" si="864"/>
        <v>1.7845311626986329</v>
      </c>
      <c r="DC284" s="80"/>
      <c r="DD284" s="80">
        <f t="shared" si="865"/>
        <v>0.46911880558203273</v>
      </c>
      <c r="DE284" s="80">
        <f t="shared" si="866"/>
        <v>1.024229281251242E-2</v>
      </c>
      <c r="DF284" s="80">
        <f t="shared" si="867"/>
        <v>0.18136593423983</v>
      </c>
      <c r="DG284" s="80">
        <f t="shared" si="868"/>
        <v>8.4547376114471814E-2</v>
      </c>
      <c r="DH284" s="80">
        <f t="shared" si="869"/>
        <v>1.1059309712214969E-3</v>
      </c>
      <c r="DI284" s="80">
        <f t="shared" si="870"/>
        <v>6.2843713232485193E-2</v>
      </c>
      <c r="DJ284" s="80">
        <f t="shared" si="871"/>
        <v>9.7929620113838114E-2</v>
      </c>
      <c r="DK284" s="80">
        <f t="shared" si="872"/>
        <v>6.3289263177488564E-2</v>
      </c>
      <c r="DL284" s="80">
        <f t="shared" si="873"/>
        <v>2.4033928663557198E-2</v>
      </c>
      <c r="DM284" s="80">
        <f t="shared" si="874"/>
        <v>2.2857519989445112E-3</v>
      </c>
      <c r="DN284" s="80">
        <f t="shared" si="875"/>
        <v>3.2373830936180152E-3</v>
      </c>
      <c r="DO284" s="80">
        <f t="shared" si="876"/>
        <v>1</v>
      </c>
      <c r="DP284" s="80">
        <f t="shared" si="877"/>
        <v>42.637389757363003</v>
      </c>
      <c r="DQ284" s="80">
        <f t="shared" si="878"/>
        <v>0.83266803946791113</v>
      </c>
      <c r="DR284" s="80">
        <f t="shared" si="879"/>
        <v>1.9452365293937131E-2</v>
      </c>
      <c r="DS284" s="80">
        <f t="shared" si="880"/>
        <v>6.1592857764901331E-2</v>
      </c>
      <c r="DT284" s="80">
        <f t="shared" si="881"/>
        <v>0.11010073173159782</v>
      </c>
      <c r="DU284" s="80">
        <f t="shared" si="882"/>
        <v>2.2202643171806168E-3</v>
      </c>
      <c r="DV284" s="80">
        <f t="shared" si="883"/>
        <v>0.28842036319810888</v>
      </c>
      <c r="DW284" s="80">
        <f t="shared" si="884"/>
        <v>0.39134457480050894</v>
      </c>
      <c r="DX284" s="80">
        <f t="shared" si="885"/>
        <v>6.2094756002497161E-3</v>
      </c>
      <c r="DY284" s="80">
        <f t="shared" si="886"/>
        <v>1.4617255223876929E-3</v>
      </c>
      <c r="DZ284" s="80">
        <f t="shared" si="887"/>
        <v>0</v>
      </c>
      <c r="EA284" s="80">
        <f t="shared" si="888"/>
        <v>1.7134703976967831</v>
      </c>
      <c r="EB284" s="80"/>
      <c r="EC284" s="80">
        <f t="shared" si="889"/>
        <v>1.6653360789358223</v>
      </c>
      <c r="ED284" s="80">
        <f t="shared" si="890"/>
        <v>3.8904730587874262E-2</v>
      </c>
      <c r="EE284" s="80">
        <f t="shared" si="891"/>
        <v>0.18477857329470398</v>
      </c>
      <c r="EF284" s="80">
        <f t="shared" si="892"/>
        <v>0.11010073173159782</v>
      </c>
      <c r="EG284" s="80">
        <f t="shared" si="893"/>
        <v>2.2202643171806168E-3</v>
      </c>
      <c r="EH284" s="80">
        <f t="shared" si="894"/>
        <v>0.28842036319810888</v>
      </c>
      <c r="EI284" s="80">
        <f t="shared" si="895"/>
        <v>0.39134457480050894</v>
      </c>
      <c r="EJ284" s="80">
        <f t="shared" si="896"/>
        <v>6.2094756002497161E-3</v>
      </c>
      <c r="EK284" s="80">
        <f t="shared" si="897"/>
        <v>1.4617255223876929E-3</v>
      </c>
      <c r="EL284" s="80">
        <f t="shared" si="898"/>
        <v>0</v>
      </c>
      <c r="EM284" s="80">
        <f t="shared" si="899"/>
        <v>2.6887765179884342</v>
      </c>
      <c r="EN284" s="80">
        <f t="shared" si="900"/>
        <v>2.231498214841896</v>
      </c>
      <c r="EO284" s="80"/>
      <c r="EP284" s="80">
        <f t="shared" si="901"/>
        <v>1.858097243628545</v>
      </c>
      <c r="EQ284" s="80">
        <f t="shared" si="902"/>
        <v>4.3407918427873164E-2</v>
      </c>
      <c r="ER284" s="80">
        <f t="shared" si="903"/>
        <v>0.141902756371455</v>
      </c>
      <c r="ES284" s="80">
        <f t="shared" si="904"/>
        <v>0.13298594792732127</v>
      </c>
      <c r="ET284" s="80">
        <f t="shared" si="905"/>
        <v>0.27488870429877627</v>
      </c>
      <c r="EU284" s="80">
        <f t="shared" si="906"/>
        <v>0.24568958631184704</v>
      </c>
      <c r="EV284" s="80">
        <f t="shared" si="907"/>
        <v>4.9545158602657081E-3</v>
      </c>
      <c r="EW284" s="80">
        <f t="shared" si="908"/>
        <v>0.64360952560063123</v>
      </c>
      <c r="EX284" s="80">
        <f t="shared" si="909"/>
        <v>0.87328472005539659</v>
      </c>
      <c r="EY284" s="80">
        <f t="shared" si="910"/>
        <v>2.7712867434123104E-2</v>
      </c>
      <c r="EZ284" s="80">
        <f t="shared" si="911"/>
        <v>6.5236757875939489E-3</v>
      </c>
      <c r="FA284" s="80">
        <f t="shared" si="912"/>
        <v>0</v>
      </c>
      <c r="FB284" s="80">
        <f t="shared" si="913"/>
        <v>3.9781687574050517</v>
      </c>
      <c r="FC284" s="80">
        <f t="shared" si="914"/>
        <v>0</v>
      </c>
      <c r="FD284" s="80">
        <f t="shared" si="915"/>
        <v>-6.585314176321333E-2</v>
      </c>
      <c r="FE284" s="80">
        <f t="shared" si="916"/>
        <v>2.7712867434123104E-2</v>
      </c>
      <c r="FF284" s="80">
        <f t="shared" si="917"/>
        <v>0.10527308049319817</v>
      </c>
      <c r="FG284" s="80">
        <f t="shared" si="918"/>
        <v>1.8314837939128414E-2</v>
      </c>
      <c r="FH284" s="80">
        <f t="shared" si="919"/>
        <v>0</v>
      </c>
      <c r="FI284" s="184">
        <f t="shared" si="920"/>
        <v>0.74969680162306995</v>
      </c>
      <c r="FJ284" s="80">
        <f t="shared" si="921"/>
        <v>6.9801155144704141E-2</v>
      </c>
      <c r="FK284" s="80">
        <f t="shared" si="922"/>
        <v>0.97079874263422372</v>
      </c>
      <c r="FL284" s="80">
        <f t="shared" si="923"/>
        <v>0.74969680162307006</v>
      </c>
      <c r="FM284" s="80">
        <f t="shared" si="924"/>
        <v>2.395218141087867</v>
      </c>
      <c r="FN284" s="80">
        <f t="shared" si="925"/>
        <v>-3.0686658655020698</v>
      </c>
      <c r="FO284" s="80">
        <f t="shared" si="926"/>
        <v>-3.0686658655020702</v>
      </c>
      <c r="FP284" s="80">
        <f t="shared" si="927"/>
        <v>0.42637389757363003</v>
      </c>
      <c r="FQ284" s="185">
        <f t="shared" ca="1" si="928"/>
        <v>1428.8078087012345</v>
      </c>
      <c r="FR284" s="185">
        <f t="shared" ca="1" si="929"/>
        <v>5.0911642142907976</v>
      </c>
      <c r="FS284" s="80">
        <f t="shared" ca="1" si="930"/>
        <v>0.14288078087012346</v>
      </c>
      <c r="FT284" s="184">
        <f t="shared" ca="1" si="931"/>
        <v>-0.72990010638874103</v>
      </c>
      <c r="FU284" s="184">
        <f t="shared" ca="1" si="932"/>
        <v>5.6741823518070866</v>
      </c>
      <c r="FV284" s="80">
        <f t="shared" si="933"/>
        <v>177.18890979809535</v>
      </c>
      <c r="FW284" s="80">
        <f t="shared" si="934"/>
        <v>7.8184980532963966E-2</v>
      </c>
      <c r="FX284" s="184">
        <f t="shared" si="935"/>
        <v>72.372671576891562</v>
      </c>
      <c r="FY284" s="184">
        <f t="shared" si="936"/>
        <v>318.66213085699894</v>
      </c>
      <c r="FZ284" s="184">
        <f t="shared" si="937"/>
        <v>1.6611494615586205E-3</v>
      </c>
      <c r="GA284" s="184">
        <f t="shared" si="938"/>
        <v>0.28374354480048619</v>
      </c>
      <c r="GB284" s="80">
        <f t="shared" si="939"/>
        <v>0.90595210334978549</v>
      </c>
      <c r="GC284" s="80">
        <f t="shared" si="940"/>
        <v>0.17639386635519444</v>
      </c>
      <c r="GD284" s="80">
        <f t="shared" si="941"/>
        <v>0.1316381903530964</v>
      </c>
      <c r="GE284" s="80">
        <f t="shared" si="942"/>
        <v>0.8236061336448055</v>
      </c>
      <c r="GF284" s="80">
        <f t="shared" si="943"/>
        <v>6.569297826767273E-2</v>
      </c>
      <c r="GG284" s="80">
        <f t="shared" si="944"/>
        <v>0.24568958631184704</v>
      </c>
      <c r="GH284" s="80">
        <f t="shared" si="945"/>
        <v>0.86836180964690357</v>
      </c>
      <c r="GI284" s="80">
        <f t="shared" si="946"/>
        <v>0.41208078128459424</v>
      </c>
      <c r="GJ284" s="80">
        <f t="shared" si="947"/>
        <v>-2.310658882149055E-2</v>
      </c>
      <c r="GK284" s="80">
        <f t="shared" si="948"/>
        <v>3.8203274428535182E-2</v>
      </c>
      <c r="GL284" s="80">
        <f t="shared" si="949"/>
        <v>3.8203274428535182E-2</v>
      </c>
      <c r="GM284" s="80">
        <f t="shared" si="950"/>
        <v>0.20748631188331185</v>
      </c>
      <c r="GN284" s="80">
        <f t="shared" si="951"/>
        <v>5.5844622221679331E-2</v>
      </c>
      <c r="GO284" s="80">
        <f t="shared" si="952"/>
        <v>0.58776490337895193</v>
      </c>
      <c r="GP284" s="80">
        <f t="shared" si="953"/>
        <v>0.87328472005539659</v>
      </c>
      <c r="GQ284" s="80">
        <f t="shared" si="954"/>
        <v>2.7712867434123104E-2</v>
      </c>
      <c r="GR284" s="80">
        <f t="shared" si="955"/>
        <v>439.02674828745302</v>
      </c>
      <c r="GS284" s="80">
        <f t="shared" si="956"/>
        <v>11.673243182279121</v>
      </c>
      <c r="GT284" s="80">
        <f t="shared" si="957"/>
        <v>2.1630919480179838</v>
      </c>
      <c r="GU284" s="80">
        <f t="shared" si="958"/>
        <v>8.8957156362239578E-6</v>
      </c>
      <c r="GV284" s="80">
        <f t="shared" si="959"/>
        <v>1836.7084197303329</v>
      </c>
      <c r="GW284" s="80">
        <f t="shared" si="960"/>
        <v>-7.7855417189575185E-3</v>
      </c>
      <c r="GX284" s="184">
        <f t="shared" ca="1" si="961"/>
        <v>18.907813337050861</v>
      </c>
      <c r="GY284" s="81" t="e">
        <f>#REF!</f>
        <v>#REF!</v>
      </c>
      <c r="GZ284" s="81" t="e">
        <f>#REF!</f>
        <v>#REF!</v>
      </c>
      <c r="HA284" s="81">
        <f t="shared" si="962"/>
        <v>5.52</v>
      </c>
      <c r="HB284" s="81">
        <f t="shared" si="963"/>
        <v>4.8858476199999856</v>
      </c>
      <c r="HC284" s="81" t="e">
        <f t="shared" si="964"/>
        <v>#REF!</v>
      </c>
      <c r="HD284" s="80">
        <f t="shared" si="965"/>
        <v>439.02674828745302</v>
      </c>
      <c r="HE284" s="80">
        <f t="shared" si="966"/>
        <v>11.673243182279121</v>
      </c>
      <c r="HF284" s="81">
        <f t="shared" si="967"/>
        <v>3.1236335355678762</v>
      </c>
      <c r="HG284" s="81"/>
      <c r="HH284" s="82">
        <f t="shared" si="968"/>
        <v>0.25064410217211275</v>
      </c>
      <c r="HI284" s="82">
        <f t="shared" si="969"/>
        <v>0.64360952560063123</v>
      </c>
      <c r="HJ284" s="82">
        <f t="shared" si="970"/>
        <v>0</v>
      </c>
      <c r="HK284" s="82">
        <f t="shared" si="971"/>
        <v>2.7712867434123104E-2</v>
      </c>
      <c r="HL284" s="82">
        <f t="shared" si="972"/>
        <v>0</v>
      </c>
      <c r="HM284" s="82">
        <f t="shared" si="973"/>
        <v>2.7712867434123104E-2</v>
      </c>
      <c r="HN284" s="82">
        <f t="shared" si="974"/>
        <v>0</v>
      </c>
      <c r="HO284" s="82">
        <f t="shared" si="975"/>
        <v>0.10527308049319817</v>
      </c>
      <c r="HP284" s="82">
        <f t="shared" si="976"/>
        <v>0.19208891734894451</v>
      </c>
      <c r="HQ284" s="82">
        <f t="shared" si="977"/>
        <v>0.28028301411130396</v>
      </c>
      <c r="HR284" s="82">
        <f t="shared" si="978"/>
        <v>0.49026818992391852</v>
      </c>
      <c r="HS284" s="82">
        <f t="shared" si="979"/>
        <v>0.19092761278253353</v>
      </c>
      <c r="HT284" s="82">
        <f t="shared" si="980"/>
        <v>7.1253717927752203E-2</v>
      </c>
      <c r="HU284" s="82">
        <f t="shared" si="981"/>
        <v>2.7748694582728082E-2</v>
      </c>
      <c r="HV284" s="82">
        <f t="shared" si="982"/>
        <v>2.7712867434123104E-2</v>
      </c>
      <c r="HW284" s="82"/>
      <c r="HX284" s="186">
        <f t="shared" si="983"/>
        <v>-8.8556580420850011E-7</v>
      </c>
      <c r="HY284" s="186">
        <f t="shared" si="984"/>
        <v>1.6347611505964514E-12</v>
      </c>
      <c r="HZ284" s="186">
        <f t="shared" si="985"/>
        <v>2.7071471774578481E-5</v>
      </c>
      <c r="IA284" s="186">
        <f t="shared" si="986"/>
        <v>7.4985611568566636E-9</v>
      </c>
      <c r="IB284" s="82">
        <f t="shared" si="987"/>
        <v>2.1630919480179838</v>
      </c>
      <c r="IC284" s="82" t="e">
        <f t="shared" ca="1" si="988"/>
        <v>#REF!</v>
      </c>
      <c r="ID284" s="82" t="e">
        <f ca="1">ID$8+ID$9*IE284+ID$10*#REF!+ID$11*EW284/(EW284+EU284)</f>
        <v>#REF!</v>
      </c>
      <c r="IE284" s="82" t="e">
        <f t="shared" ca="1" si="989"/>
        <v>#REF!</v>
      </c>
      <c r="IF284" s="82" t="e">
        <f ca="1">IF$8+IF$9*IE284+IF$10*#REF!+IF$11*(EW284/(EW284+EU284))</f>
        <v>#REF!</v>
      </c>
      <c r="IG284" s="82" t="e">
        <f t="shared" ca="1" si="990"/>
        <v>#REF!</v>
      </c>
      <c r="IH284" s="184">
        <f t="shared" si="991"/>
        <v>7.8184980532963966E-2</v>
      </c>
      <c r="II284" s="187">
        <f t="shared" si="992"/>
        <v>-25</v>
      </c>
      <c r="IJ284" s="187"/>
      <c r="IK284" s="82">
        <f t="shared" si="993"/>
        <v>2.0671183506394533</v>
      </c>
      <c r="IL284" s="187">
        <f t="shared" si="994"/>
        <v>1836.7084197303329</v>
      </c>
      <c r="IM284" s="186">
        <f t="shared" si="995"/>
        <v>1.2814045818368056E-5</v>
      </c>
    </row>
    <row r="285" spans="1:247" ht="14" x14ac:dyDescent="0.2">
      <c r="A285" s="191">
        <v>2006</v>
      </c>
      <c r="F285" s="193">
        <v>50.3</v>
      </c>
      <c r="G285" s="193">
        <v>1.46</v>
      </c>
      <c r="H285" s="193">
        <v>16.5</v>
      </c>
      <c r="I285" s="193">
        <v>10.84</v>
      </c>
      <c r="J285" s="193">
        <v>0.14000000000000001</v>
      </c>
      <c r="K285" s="193">
        <v>4.5199999999999996</v>
      </c>
      <c r="L285" s="193">
        <v>9.8000000000000007</v>
      </c>
      <c r="M285" s="193">
        <v>3.5</v>
      </c>
      <c r="N285" s="193">
        <v>2.02</v>
      </c>
      <c r="O285" s="198">
        <v>0.31</v>
      </c>
      <c r="P285" s="198">
        <v>0.41</v>
      </c>
      <c r="Q285" s="194">
        <v>1.5</v>
      </c>
      <c r="R285" s="176">
        <f t="shared" ca="1" si="801"/>
        <v>10.582740713589258</v>
      </c>
      <c r="T285" s="4">
        <v>51.942102577121155</v>
      </c>
      <c r="U285" s="4">
        <v>1.1461364735455779</v>
      </c>
      <c r="V285" s="4">
        <v>4.3549390840846049</v>
      </c>
      <c r="W285" s="4">
        <v>7.9486787316233301</v>
      </c>
      <c r="X285" s="4">
        <v>0.2429</v>
      </c>
      <c r="Y285" s="4">
        <v>12.008991385067452</v>
      </c>
      <c r="Z285" s="4">
        <v>21.693858642653087</v>
      </c>
      <c r="AA285" s="4">
        <v>0.45254982499182339</v>
      </c>
      <c r="AB285" s="4">
        <v>0.2469769374986141</v>
      </c>
      <c r="AC285" s="4">
        <v>0</v>
      </c>
      <c r="AE285" s="177">
        <f t="shared" ca="1" si="802"/>
        <v>1373.7052238437066</v>
      </c>
      <c r="AF285" s="178">
        <f t="shared" ca="1" si="803"/>
        <v>1100.5552238437067</v>
      </c>
      <c r="AG285" s="178">
        <f t="shared" ca="1" si="804"/>
        <v>5.7568108586561966</v>
      </c>
      <c r="AH285" s="175"/>
      <c r="AI285" s="179">
        <f t="shared" ca="1" si="805"/>
        <v>1437.6510238839574</v>
      </c>
      <c r="AJ285" s="179">
        <f t="shared" ca="1" si="806"/>
        <v>6.2692494156236389</v>
      </c>
      <c r="AK285" s="179"/>
      <c r="AL285" s="179">
        <f t="shared" si="807"/>
        <v>1413.7816725714642</v>
      </c>
      <c r="AM285" s="179">
        <f t="shared" si="808"/>
        <v>4.6584495796129595</v>
      </c>
      <c r="AN285" s="180"/>
      <c r="AO285" s="179">
        <f t="shared" ca="1" si="809"/>
        <v>1361.1529661929646</v>
      </c>
      <c r="AP285" s="179">
        <f t="shared" ca="1" si="810"/>
        <v>1088.0029661929648</v>
      </c>
      <c r="AQ285" s="179">
        <f t="shared" ca="1" si="811"/>
        <v>3.270487573512936</v>
      </c>
      <c r="AR285" s="179"/>
      <c r="AS285" s="179">
        <f t="shared" ca="1" si="812"/>
        <v>1412.3199797413529</v>
      </c>
      <c r="AT285" s="179">
        <f t="shared" ca="1" si="813"/>
        <v>1139.169979741353</v>
      </c>
      <c r="AU285" s="181">
        <f t="shared" ca="1" si="814"/>
        <v>5.2762599085892941</v>
      </c>
      <c r="AV285" s="80"/>
      <c r="AW285" s="181">
        <f t="shared" si="815"/>
        <v>1424.2869584638986</v>
      </c>
      <c r="AX285" s="181">
        <f t="shared" si="816"/>
        <v>1151.1369584638987</v>
      </c>
      <c r="AY285" s="181">
        <f t="shared" ca="1" si="817"/>
        <v>1437.6510238839574</v>
      </c>
      <c r="AZ285" s="181">
        <f t="shared" ca="1" si="818"/>
        <v>1164.5010238839573</v>
      </c>
      <c r="BA285" s="181">
        <f t="shared" ca="1" si="819"/>
        <v>6.2692494156236389</v>
      </c>
      <c r="BB285" s="181"/>
      <c r="BC285" s="181">
        <f t="shared" si="820"/>
        <v>1413.7816725714642</v>
      </c>
      <c r="BD285" s="181">
        <f t="shared" si="821"/>
        <v>4.6584495796129595</v>
      </c>
      <c r="BE285" s="181">
        <f t="shared" si="822"/>
        <v>1140.6316725714642</v>
      </c>
      <c r="BF285" s="181"/>
      <c r="BG285" s="181">
        <f t="shared" ca="1" si="823"/>
        <v>6.5315408713078771</v>
      </c>
      <c r="BH285" s="181">
        <f t="shared" ca="1" si="824"/>
        <v>9.5606027931675737</v>
      </c>
      <c r="BI285" s="181">
        <f t="shared" ca="1" si="825"/>
        <v>1101.9845753602176</v>
      </c>
      <c r="BJ285" s="181">
        <f t="shared" ca="1" si="826"/>
        <v>1147.8307307401324</v>
      </c>
      <c r="BK285" s="181">
        <f t="shared" ca="1" si="827"/>
        <v>1147.8307307401324</v>
      </c>
      <c r="BL285" s="181"/>
      <c r="BM285" s="181">
        <f t="shared" si="828"/>
        <v>1158.0335877281595</v>
      </c>
      <c r="BN285" s="180"/>
      <c r="BO285" s="182">
        <f t="shared" ca="1" si="829"/>
        <v>0.89350817421095707</v>
      </c>
      <c r="BP285" s="182">
        <f t="shared" ca="1" si="830"/>
        <v>0.73289030218996332</v>
      </c>
      <c r="BQ285" s="182">
        <f t="shared" ca="1" si="831"/>
        <v>0.10555596505359591</v>
      </c>
      <c r="BR285" s="182">
        <f t="shared" ca="1" si="832"/>
        <v>1.2259921072384579E-2</v>
      </c>
      <c r="BS285" s="182">
        <f t="shared" ca="1" si="833"/>
        <v>1.6104288853728974E-2</v>
      </c>
      <c r="BT285" s="182">
        <f t="shared" ca="1" si="834"/>
        <v>5.0624372315846551E-2</v>
      </c>
      <c r="BU285" s="182">
        <f t="shared" si="835"/>
        <v>8.6940973246937558E-2</v>
      </c>
      <c r="BV285" s="181">
        <f t="shared" ca="1" si="836"/>
        <v>1.0043758227324568</v>
      </c>
      <c r="BW285" s="180"/>
      <c r="BX285" s="182">
        <f t="shared" si="837"/>
        <v>0.77877664620393872</v>
      </c>
      <c r="BY285" s="182">
        <f t="shared" si="838"/>
        <v>6.5511945616693545E-2</v>
      </c>
      <c r="BZ285" s="182">
        <f t="shared" si="839"/>
        <v>8.2624851191607535E-2</v>
      </c>
      <c r="CA285" s="182">
        <f t="shared" si="840"/>
        <v>3.2516906244473183E-2</v>
      </c>
      <c r="CB285" s="182">
        <f t="shared" si="841"/>
        <v>0</v>
      </c>
      <c r="CC285" s="182">
        <f t="shared" si="842"/>
        <v>0</v>
      </c>
      <c r="CD285" s="182">
        <f t="shared" si="843"/>
        <v>0.959430349256713</v>
      </c>
      <c r="CE285" s="182">
        <f t="shared" si="844"/>
        <v>0.27599267985014964</v>
      </c>
      <c r="CF285" s="180"/>
      <c r="CG285" s="181">
        <f t="shared" ca="1" si="845"/>
        <v>6.6010071875789436</v>
      </c>
      <c r="CH285" s="181">
        <f t="shared" ca="1" si="846"/>
        <v>4.690617147911901</v>
      </c>
      <c r="CI285" s="181">
        <f t="shared" ca="1" si="847"/>
        <v>4.2166827027252394</v>
      </c>
      <c r="CJ285" s="181">
        <f t="shared" ca="1" si="848"/>
        <v>1161.8504263390892</v>
      </c>
      <c r="CK285" s="183">
        <f t="shared" ca="1" si="849"/>
        <v>0.27179682286982254</v>
      </c>
      <c r="CL285" s="79"/>
      <c r="CM285" s="181">
        <f t="shared" si="850"/>
        <v>1.7465845135137188</v>
      </c>
      <c r="CN285" s="181">
        <f t="shared" si="851"/>
        <v>1.6166497234683126</v>
      </c>
      <c r="CO285" s="181">
        <f t="shared" ca="1" si="852"/>
        <v>852.60280451803681</v>
      </c>
      <c r="CP285" s="184"/>
      <c r="CQ285" s="80">
        <f t="shared" si="853"/>
        <v>0.83715712756909877</v>
      </c>
      <c r="CR285" s="80">
        <f t="shared" si="854"/>
        <v>1.8277690701412639E-2</v>
      </c>
      <c r="CS285" s="80">
        <f t="shared" si="855"/>
        <v>0.32365316150292761</v>
      </c>
      <c r="CT285" s="80">
        <f t="shared" si="856"/>
        <v>0.150877427400677</v>
      </c>
      <c r="CU285" s="80">
        <f t="shared" si="857"/>
        <v>1.9735682819383262E-3</v>
      </c>
      <c r="CV285" s="80">
        <f t="shared" si="858"/>
        <v>0.11214656464306626</v>
      </c>
      <c r="CW285" s="80">
        <f t="shared" si="859"/>
        <v>0.17475845884438296</v>
      </c>
      <c r="CX285" s="80">
        <f t="shared" si="860"/>
        <v>0.11294166240446345</v>
      </c>
      <c r="CY285" s="80">
        <f t="shared" si="861"/>
        <v>4.2889294662193725E-2</v>
      </c>
      <c r="CZ285" s="80">
        <f t="shared" si="862"/>
        <v>4.0789956723171726E-3</v>
      </c>
      <c r="DA285" s="80">
        <f t="shared" si="863"/>
        <v>5.7772110161550538E-3</v>
      </c>
      <c r="DB285" s="80">
        <f t="shared" si="864"/>
        <v>1.7845311626986329</v>
      </c>
      <c r="DC285" s="80"/>
      <c r="DD285" s="80">
        <f t="shared" si="865"/>
        <v>0.46911880558203273</v>
      </c>
      <c r="DE285" s="80">
        <f t="shared" si="866"/>
        <v>1.024229281251242E-2</v>
      </c>
      <c r="DF285" s="80">
        <f t="shared" si="867"/>
        <v>0.18136593423983</v>
      </c>
      <c r="DG285" s="80">
        <f t="shared" si="868"/>
        <v>8.4547376114471814E-2</v>
      </c>
      <c r="DH285" s="80">
        <f t="shared" si="869"/>
        <v>1.1059309712214969E-3</v>
      </c>
      <c r="DI285" s="80">
        <f t="shared" si="870"/>
        <v>6.2843713232485193E-2</v>
      </c>
      <c r="DJ285" s="80">
        <f t="shared" si="871"/>
        <v>9.7929620113838114E-2</v>
      </c>
      <c r="DK285" s="80">
        <f t="shared" si="872"/>
        <v>6.3289263177488564E-2</v>
      </c>
      <c r="DL285" s="80">
        <f t="shared" si="873"/>
        <v>2.4033928663557198E-2</v>
      </c>
      <c r="DM285" s="80">
        <f t="shared" si="874"/>
        <v>2.2857519989445112E-3</v>
      </c>
      <c r="DN285" s="80">
        <f t="shared" si="875"/>
        <v>3.2373830936180152E-3</v>
      </c>
      <c r="DO285" s="80">
        <f t="shared" si="876"/>
        <v>1</v>
      </c>
      <c r="DP285" s="80">
        <f t="shared" si="877"/>
        <v>42.637389757363003</v>
      </c>
      <c r="DQ285" s="80">
        <f t="shared" si="878"/>
        <v>0.86448710523582961</v>
      </c>
      <c r="DR285" s="80">
        <f t="shared" si="879"/>
        <v>1.4348443811694441E-2</v>
      </c>
      <c r="DS285" s="80">
        <f t="shared" si="880"/>
        <v>4.2711812203534733E-2</v>
      </c>
      <c r="DT285" s="80">
        <f t="shared" si="881"/>
        <v>0.11063433563300777</v>
      </c>
      <c r="DU285" s="80">
        <f t="shared" si="882"/>
        <v>3.4241409691629955E-3</v>
      </c>
      <c r="DV285" s="80">
        <f t="shared" si="883"/>
        <v>0.29795732935033026</v>
      </c>
      <c r="DW285" s="80">
        <f t="shared" si="884"/>
        <v>0.38685564314060722</v>
      </c>
      <c r="DX285" s="80">
        <f t="shared" si="885"/>
        <v>7.3016756507750758E-3</v>
      </c>
      <c r="DY285" s="80">
        <f t="shared" si="886"/>
        <v>2.621947189887194E-3</v>
      </c>
      <c r="DZ285" s="80">
        <f t="shared" si="887"/>
        <v>0</v>
      </c>
      <c r="EA285" s="80">
        <f t="shared" si="888"/>
        <v>1.7303424331848292</v>
      </c>
      <c r="EB285" s="80"/>
      <c r="EC285" s="80">
        <f t="shared" si="889"/>
        <v>1.7289742104716592</v>
      </c>
      <c r="ED285" s="80">
        <f t="shared" si="890"/>
        <v>2.8696887623388883E-2</v>
      </c>
      <c r="EE285" s="80">
        <f t="shared" si="891"/>
        <v>0.1281354366106042</v>
      </c>
      <c r="EF285" s="80">
        <f t="shared" si="892"/>
        <v>0.11063433563300777</v>
      </c>
      <c r="EG285" s="80">
        <f t="shared" si="893"/>
        <v>3.4241409691629955E-3</v>
      </c>
      <c r="EH285" s="80">
        <f t="shared" si="894"/>
        <v>0.29795732935033026</v>
      </c>
      <c r="EI285" s="80">
        <f t="shared" si="895"/>
        <v>0.38685564314060722</v>
      </c>
      <c r="EJ285" s="80">
        <f t="shared" si="896"/>
        <v>7.3016756507750758E-3</v>
      </c>
      <c r="EK285" s="80">
        <f t="shared" si="897"/>
        <v>2.621947189887194E-3</v>
      </c>
      <c r="EL285" s="80">
        <f t="shared" si="898"/>
        <v>0</v>
      </c>
      <c r="EM285" s="80">
        <f t="shared" si="899"/>
        <v>2.6946016066394227</v>
      </c>
      <c r="EN285" s="80">
        <f t="shared" si="900"/>
        <v>2.2266742457275202</v>
      </c>
      <c r="EO285" s="80"/>
      <c r="EP285" s="80">
        <f t="shared" si="901"/>
        <v>1.9249311729921583</v>
      </c>
      <c r="EQ285" s="80">
        <f t="shared" si="902"/>
        <v>3.1949310301768424E-2</v>
      </c>
      <c r="ER285" s="80">
        <f t="shared" si="903"/>
        <v>7.5068827007841676E-2</v>
      </c>
      <c r="ES285" s="80">
        <f t="shared" si="904"/>
        <v>0.11514175743608071</v>
      </c>
      <c r="ET285" s="80">
        <f t="shared" si="905"/>
        <v>0.19021058444392239</v>
      </c>
      <c r="EU285" s="80">
        <f t="shared" si="906"/>
        <v>0.24634662584719288</v>
      </c>
      <c r="EV285" s="80">
        <f t="shared" si="907"/>
        <v>7.624446509775713E-3</v>
      </c>
      <c r="EW285" s="80">
        <f t="shared" si="908"/>
        <v>0.66345391159013289</v>
      </c>
      <c r="EX285" s="80">
        <f t="shared" si="909"/>
        <v>0.86140149739554628</v>
      </c>
      <c r="EY285" s="80">
        <f t="shared" si="910"/>
        <v>3.2516906244473183E-2</v>
      </c>
      <c r="EZ285" s="80">
        <f t="shared" si="911"/>
        <v>1.1676444562758917E-2</v>
      </c>
      <c r="FA285" s="80">
        <f t="shared" si="912"/>
        <v>0</v>
      </c>
      <c r="FB285" s="80">
        <f t="shared" si="913"/>
        <v>3.9701108998877288</v>
      </c>
      <c r="FC285" s="80">
        <f t="shared" si="914"/>
        <v>0</v>
      </c>
      <c r="FD285" s="80">
        <f t="shared" si="915"/>
        <v>-9.0342363322243102E-2</v>
      </c>
      <c r="FE285" s="80">
        <f t="shared" si="916"/>
        <v>3.2516906244473183E-2</v>
      </c>
      <c r="FF285" s="80">
        <f t="shared" si="917"/>
        <v>8.2624851191607535E-2</v>
      </c>
      <c r="FG285" s="80">
        <f t="shared" si="918"/>
        <v>0</v>
      </c>
      <c r="FH285" s="80">
        <f t="shared" si="919"/>
        <v>0</v>
      </c>
      <c r="FI285" s="184">
        <f t="shared" si="920"/>
        <v>0.77877664620393872</v>
      </c>
      <c r="FJ285" s="80">
        <f t="shared" si="921"/>
        <v>6.5511945616693545E-2</v>
      </c>
      <c r="FK285" s="80">
        <f t="shared" si="922"/>
        <v>0.95943034925671289</v>
      </c>
      <c r="FL285" s="80">
        <f t="shared" si="923"/>
        <v>0.77877664620393872</v>
      </c>
      <c r="FM285" s="80">
        <f t="shared" si="924"/>
        <v>2.555081453667055</v>
      </c>
      <c r="FN285" s="80">
        <f t="shared" si="925"/>
        <v>-2.9468579787825813</v>
      </c>
      <c r="FO285" s="80">
        <f t="shared" si="926"/>
        <v>-2.9468579787825813</v>
      </c>
      <c r="FP285" s="80">
        <f t="shared" si="927"/>
        <v>0.42637389757363003</v>
      </c>
      <c r="FQ285" s="185">
        <f t="shared" ca="1" si="928"/>
        <v>1437.6510238839574</v>
      </c>
      <c r="FR285" s="185">
        <f t="shared" ca="1" si="929"/>
        <v>6.2692494156236389</v>
      </c>
      <c r="FS285" s="80">
        <f t="shared" ca="1" si="930"/>
        <v>0.14376510238839574</v>
      </c>
      <c r="FT285" s="184">
        <f t="shared" ca="1" si="931"/>
        <v>-1.3382989672329411</v>
      </c>
      <c r="FU285" s="184">
        <f t="shared" ca="1" si="932"/>
        <v>5.6692610520858508</v>
      </c>
      <c r="FV285" s="80">
        <f t="shared" si="933"/>
        <v>175.98563758479796</v>
      </c>
      <c r="FW285" s="80">
        <f t="shared" si="934"/>
        <v>8.3340682252595957E-2</v>
      </c>
      <c r="FX285" s="184">
        <f t="shared" si="935"/>
        <v>72.923007218583535</v>
      </c>
      <c r="FY285" s="184">
        <f t="shared" si="936"/>
        <v>318.79433303060398</v>
      </c>
      <c r="FZ285" s="184">
        <f t="shared" si="937"/>
        <v>1.6611494615586205E-3</v>
      </c>
      <c r="GA285" s="184">
        <f t="shared" si="938"/>
        <v>0.27599267985014964</v>
      </c>
      <c r="GB285" s="80">
        <f t="shared" si="939"/>
        <v>0.90154285014979518</v>
      </c>
      <c r="GC285" s="80">
        <f t="shared" si="940"/>
        <v>0.14709106773784913</v>
      </c>
      <c r="GD285" s="80">
        <f t="shared" si="941"/>
        <v>0.13055685949285828</v>
      </c>
      <c r="GE285" s="80">
        <f t="shared" si="942"/>
        <v>0.85290893226215092</v>
      </c>
      <c r="GF285" s="80">
        <f t="shared" si="943"/>
        <v>5.6891605175174886E-2</v>
      </c>
      <c r="GG285" s="80">
        <f t="shared" si="944"/>
        <v>0.24634662584719288</v>
      </c>
      <c r="GH285" s="80">
        <f t="shared" si="945"/>
        <v>0.86944314050714167</v>
      </c>
      <c r="GI285" s="80">
        <f t="shared" si="946"/>
        <v>0.41856797853379746</v>
      </c>
      <c r="GJ285" s="80">
        <f t="shared" si="947"/>
        <v>-2.4254586656129409E-2</v>
      </c>
      <c r="GK285" s="80">
        <f t="shared" si="948"/>
        <v>3.9513403666052542E-2</v>
      </c>
      <c r="GL285" s="80">
        <f t="shared" si="949"/>
        <v>3.9513403666052542E-2</v>
      </c>
      <c r="GM285" s="80">
        <f t="shared" si="950"/>
        <v>0.20683322218114034</v>
      </c>
      <c r="GN285" s="80">
        <f t="shared" si="951"/>
        <v>5.8943746184152275E-2</v>
      </c>
      <c r="GO285" s="80">
        <f t="shared" si="952"/>
        <v>0.60451016540598057</v>
      </c>
      <c r="GP285" s="80">
        <f t="shared" si="953"/>
        <v>0.86140149739554628</v>
      </c>
      <c r="GQ285" s="80">
        <f t="shared" si="954"/>
        <v>3.2516906244473183E-2</v>
      </c>
      <c r="GR285" s="80">
        <f t="shared" si="955"/>
        <v>439.03562542358679</v>
      </c>
      <c r="GS285" s="80">
        <f t="shared" si="956"/>
        <v>11.741484184875191</v>
      </c>
      <c r="GT285" s="80">
        <f t="shared" si="957"/>
        <v>2.0959092886895574</v>
      </c>
      <c r="GU285" s="80">
        <f t="shared" si="958"/>
        <v>8.6194269497358025E-6</v>
      </c>
      <c r="GV285" s="80">
        <f t="shared" si="959"/>
        <v>1769.8271911830691</v>
      </c>
      <c r="GW285" s="80">
        <f t="shared" si="960"/>
        <v>-7.587912261397209E-3</v>
      </c>
      <c r="GX285" s="184">
        <f t="shared" ca="1" si="961"/>
        <v>17.191307702725243</v>
      </c>
      <c r="GY285" s="81" t="e">
        <f>#REF!</f>
        <v>#REF!</v>
      </c>
      <c r="GZ285" s="81" t="e">
        <f>#REF!</f>
        <v>#REF!</v>
      </c>
      <c r="HA285" s="81">
        <f t="shared" si="962"/>
        <v>5.52</v>
      </c>
      <c r="HB285" s="81">
        <f t="shared" si="963"/>
        <v>4.8858476199999856</v>
      </c>
      <c r="HC285" s="81" t="e">
        <f t="shared" si="964"/>
        <v>#REF!</v>
      </c>
      <c r="HD285" s="80">
        <f t="shared" si="965"/>
        <v>439.03562542358679</v>
      </c>
      <c r="HE285" s="80">
        <f t="shared" si="966"/>
        <v>11.741484184875191</v>
      </c>
      <c r="HF285" s="81">
        <f t="shared" si="967"/>
        <v>2.0156656187596695</v>
      </c>
      <c r="HG285" s="81"/>
      <c r="HH285" s="82">
        <f t="shared" si="968"/>
        <v>0.25397107235696859</v>
      </c>
      <c r="HI285" s="82">
        <f t="shared" si="969"/>
        <v>0.66345391159013289</v>
      </c>
      <c r="HJ285" s="82">
        <f t="shared" si="970"/>
        <v>0</v>
      </c>
      <c r="HK285" s="82">
        <f t="shared" si="971"/>
        <v>3.2516906244473183E-2</v>
      </c>
      <c r="HL285" s="82">
        <f t="shared" si="972"/>
        <v>0</v>
      </c>
      <c r="HM285" s="82">
        <f t="shared" si="973"/>
        <v>3.2516906244473183E-2</v>
      </c>
      <c r="HN285" s="82">
        <f t="shared" si="974"/>
        <v>0</v>
      </c>
      <c r="HO285" s="82">
        <f t="shared" si="975"/>
        <v>8.2624851191607535E-2</v>
      </c>
      <c r="HP285" s="82">
        <f t="shared" si="976"/>
        <v>0.14652347179514438</v>
      </c>
      <c r="HQ285" s="82">
        <f t="shared" si="977"/>
        <v>0.27683034231778947</v>
      </c>
      <c r="HR285" s="82">
        <f t="shared" si="978"/>
        <v>0.51697809705797715</v>
      </c>
      <c r="HS285" s="82">
        <f t="shared" si="979"/>
        <v>0.19789992854242472</v>
      </c>
      <c r="HT285" s="82">
        <f t="shared" si="980"/>
        <v>7.6714991726029566E-2</v>
      </c>
      <c r="HU285" s="82">
        <f t="shared" si="981"/>
        <v>2.9366604633950983E-2</v>
      </c>
      <c r="HV285" s="82">
        <f t="shared" si="982"/>
        <v>3.2516906244473183E-2</v>
      </c>
      <c r="HW285" s="82"/>
      <c r="HX285" s="186">
        <f t="shared" si="983"/>
        <v>-8.8576796434353983E-7</v>
      </c>
      <c r="HY285" s="186">
        <f t="shared" si="984"/>
        <v>1.6049024818945088E-12</v>
      </c>
      <c r="HZ285" s="186">
        <f t="shared" si="985"/>
        <v>2.7310160770055263E-5</v>
      </c>
      <c r="IA285" s="186">
        <f t="shared" si="986"/>
        <v>7.6032814894726865E-9</v>
      </c>
      <c r="IB285" s="82">
        <f t="shared" si="987"/>
        <v>2.0959092886895574</v>
      </c>
      <c r="IC285" s="82" t="e">
        <f t="shared" ca="1" si="988"/>
        <v>#REF!</v>
      </c>
      <c r="ID285" s="82" t="e">
        <f ca="1">ID$8+ID$9*IE285+ID$10*#REF!+ID$11*EW285/(EW285+EU285)</f>
        <v>#REF!</v>
      </c>
      <c r="IE285" s="82" t="e">
        <f t="shared" ca="1" si="989"/>
        <v>#REF!</v>
      </c>
      <c r="IF285" s="82" t="e">
        <f ca="1">IF$8+IF$9*IE285+IF$10*#REF!+IF$11*(EW285/(EW285+EU285))</f>
        <v>#REF!</v>
      </c>
      <c r="IG285" s="82" t="e">
        <f t="shared" ca="1" si="990"/>
        <v>#REF!</v>
      </c>
      <c r="IH285" s="184">
        <f t="shared" si="991"/>
        <v>8.3340682252595957E-2</v>
      </c>
      <c r="II285" s="187">
        <f t="shared" si="992"/>
        <v>-25</v>
      </c>
      <c r="IJ285" s="187"/>
      <c r="IK285" s="82">
        <f t="shared" si="993"/>
        <v>2.0709405291948593</v>
      </c>
      <c r="IL285" s="187">
        <f t="shared" si="994"/>
        <v>1769.8271911830691</v>
      </c>
      <c r="IM285" s="186">
        <f t="shared" si="995"/>
        <v>1.3182430733685593E-5</v>
      </c>
    </row>
    <row r="286" spans="1:247" ht="14" x14ac:dyDescent="0.2">
      <c r="A286" s="191">
        <v>2006</v>
      </c>
      <c r="F286" s="193">
        <v>50.3</v>
      </c>
      <c r="G286" s="193">
        <v>1.46</v>
      </c>
      <c r="H286" s="193">
        <v>16.5</v>
      </c>
      <c r="I286" s="193">
        <v>10.84</v>
      </c>
      <c r="J286" s="193">
        <v>0.14000000000000001</v>
      </c>
      <c r="K286" s="193">
        <v>4.5199999999999996</v>
      </c>
      <c r="L286" s="193">
        <v>9.8000000000000007</v>
      </c>
      <c r="M286" s="193">
        <v>3.5</v>
      </c>
      <c r="N286" s="193">
        <v>2.02</v>
      </c>
      <c r="O286" s="198">
        <v>0.31</v>
      </c>
      <c r="P286" s="198">
        <v>0.41</v>
      </c>
      <c r="Q286" s="194">
        <v>1.5</v>
      </c>
      <c r="R286" s="176">
        <f t="shared" ca="1" si="801"/>
        <v>11.542834979080284</v>
      </c>
      <c r="T286" s="4">
        <v>51.470644865177853</v>
      </c>
      <c r="U286" s="4">
        <v>1.4450187639924332</v>
      </c>
      <c r="V286" s="4">
        <v>4.6113844415828718</v>
      </c>
      <c r="W286" s="4">
        <v>8.0524485483683623</v>
      </c>
      <c r="X286" s="4">
        <v>0.1578</v>
      </c>
      <c r="Y286" s="4">
        <v>11.86253366810825</v>
      </c>
      <c r="Z286" s="4">
        <v>21.425445320954122</v>
      </c>
      <c r="AA286" s="4">
        <v>0.51493177521288491</v>
      </c>
      <c r="AB286" s="4">
        <v>0.21997046771706677</v>
      </c>
      <c r="AC286" s="4">
        <v>0</v>
      </c>
      <c r="AE286" s="177">
        <f t="shared" ca="1" si="802"/>
        <v>1383.3586738824079</v>
      </c>
      <c r="AF286" s="178">
        <f t="shared" ca="1" si="803"/>
        <v>1110.2086738824078</v>
      </c>
      <c r="AG286" s="178">
        <f t="shared" ca="1" si="804"/>
        <v>6.6124233220945996</v>
      </c>
      <c r="AH286" s="175"/>
      <c r="AI286" s="179">
        <f t="shared" ca="1" si="805"/>
        <v>1446.7714285781101</v>
      </c>
      <c r="AJ286" s="179">
        <f t="shared" ca="1" si="806"/>
        <v>7.3227327505216504</v>
      </c>
      <c r="AK286" s="179"/>
      <c r="AL286" s="179">
        <f t="shared" si="807"/>
        <v>1419.9581792531496</v>
      </c>
      <c r="AM286" s="179">
        <f t="shared" si="808"/>
        <v>5.4117754022596181</v>
      </c>
      <c r="AN286" s="180"/>
      <c r="AO286" s="179">
        <f t="shared" ca="1" si="809"/>
        <v>1371.7441360120945</v>
      </c>
      <c r="AP286" s="179">
        <f t="shared" ca="1" si="810"/>
        <v>1098.5941360120946</v>
      </c>
      <c r="AQ286" s="179">
        <f t="shared" ca="1" si="811"/>
        <v>4.3455342945211566</v>
      </c>
      <c r="AR286" s="179"/>
      <c r="AS286" s="179">
        <f t="shared" ca="1" si="812"/>
        <v>1421.3824842318586</v>
      </c>
      <c r="AT286" s="179">
        <f t="shared" ca="1" si="813"/>
        <v>1148.2324842318585</v>
      </c>
      <c r="AU286" s="181">
        <f t="shared" ca="1" si="814"/>
        <v>6.3152603585166602</v>
      </c>
      <c r="AV286" s="80"/>
      <c r="AW286" s="181">
        <f t="shared" si="815"/>
        <v>1431.8359176496365</v>
      </c>
      <c r="AX286" s="181">
        <f t="shared" si="816"/>
        <v>1158.6859176496364</v>
      </c>
      <c r="AY286" s="181">
        <f t="shared" ca="1" si="817"/>
        <v>1446.7714285781101</v>
      </c>
      <c r="AZ286" s="181">
        <f t="shared" ca="1" si="818"/>
        <v>1173.6214285781102</v>
      </c>
      <c r="BA286" s="181">
        <f t="shared" ca="1" si="819"/>
        <v>7.3227327505216504</v>
      </c>
      <c r="BB286" s="181"/>
      <c r="BC286" s="181">
        <f t="shared" si="820"/>
        <v>1419.9581792531496</v>
      </c>
      <c r="BD286" s="181">
        <f t="shared" si="821"/>
        <v>5.4117754022596181</v>
      </c>
      <c r="BE286" s="181">
        <f t="shared" si="822"/>
        <v>1146.8081792531498</v>
      </c>
      <c r="BF286" s="181"/>
      <c r="BG286" s="181">
        <f t="shared" ca="1" si="823"/>
        <v>7.4869993931585928</v>
      </c>
      <c r="BH286" s="181">
        <f t="shared" ca="1" si="824"/>
        <v>10.342166984087973</v>
      </c>
      <c r="BI286" s="181">
        <f t="shared" ca="1" si="825"/>
        <v>1112.4811890214037</v>
      </c>
      <c r="BJ286" s="181">
        <f t="shared" ca="1" si="826"/>
        <v>1157.0389645905279</v>
      </c>
      <c r="BK286" s="181">
        <f t="shared" ca="1" si="827"/>
        <v>1157.0389645905279</v>
      </c>
      <c r="BL286" s="181"/>
      <c r="BM286" s="181">
        <f t="shared" si="828"/>
        <v>1162.0412187929578</v>
      </c>
      <c r="BN286" s="180"/>
      <c r="BO286" s="182">
        <f t="shared" ca="1" si="829"/>
        <v>0.86757176802344149</v>
      </c>
      <c r="BP286" s="182">
        <f t="shared" ca="1" si="830"/>
        <v>0.71021837342621419</v>
      </c>
      <c r="BQ286" s="182">
        <f t="shared" ca="1" si="831"/>
        <v>0.10804392998433189</v>
      </c>
      <c r="BR286" s="182">
        <f t="shared" ca="1" si="832"/>
        <v>1.2931552291734779E-2</v>
      </c>
      <c r="BS286" s="182">
        <f t="shared" ca="1" si="833"/>
        <v>1.6107001882345214E-2</v>
      </c>
      <c r="BT286" s="182">
        <f t="shared" ca="1" si="834"/>
        <v>4.9361552097744475E-2</v>
      </c>
      <c r="BU286" s="182">
        <f t="shared" si="835"/>
        <v>8.6940973246937558E-2</v>
      </c>
      <c r="BV286" s="181">
        <f t="shared" ca="1" si="836"/>
        <v>0.98360338292930827</v>
      </c>
      <c r="BW286" s="180"/>
      <c r="BX286" s="182">
        <f t="shared" si="837"/>
        <v>0.77086049848738514</v>
      </c>
      <c r="BY286" s="182">
        <f t="shared" si="838"/>
        <v>6.8400033125183668E-2</v>
      </c>
      <c r="BZ286" s="182">
        <f t="shared" si="839"/>
        <v>7.8133946733975557E-2</v>
      </c>
      <c r="CA286" s="182">
        <f t="shared" si="840"/>
        <v>3.7111049472414497E-2</v>
      </c>
      <c r="CB286" s="182">
        <f t="shared" si="841"/>
        <v>4.3205948600176236E-3</v>
      </c>
      <c r="CC286" s="182">
        <f t="shared" si="842"/>
        <v>0</v>
      </c>
      <c r="CD286" s="182">
        <f t="shared" si="843"/>
        <v>0.95882612267897649</v>
      </c>
      <c r="CE286" s="182">
        <f t="shared" si="844"/>
        <v>0.28304771491359559</v>
      </c>
      <c r="CF286" s="180"/>
      <c r="CG286" s="181">
        <f t="shared" ca="1" si="845"/>
        <v>7.3467103314565065</v>
      </c>
      <c r="CH286" s="181">
        <f t="shared" ca="1" si="846"/>
        <v>5.6124778684459038</v>
      </c>
      <c r="CI286" s="181">
        <f t="shared" ca="1" si="847"/>
        <v>5.3127568248415313</v>
      </c>
      <c r="CJ286" s="181">
        <f t="shared" ca="1" si="848"/>
        <v>1164.6832176013395</v>
      </c>
      <c r="CK286" s="183">
        <f t="shared" ca="1" si="849"/>
        <v>0.27385327578713048</v>
      </c>
      <c r="CL286" s="79"/>
      <c r="CM286" s="181">
        <f t="shared" si="850"/>
        <v>2.0048903980710389</v>
      </c>
      <c r="CN286" s="181">
        <f t="shared" si="851"/>
        <v>1.874667077724373</v>
      </c>
      <c r="CO286" s="181">
        <f t="shared" ca="1" si="852"/>
        <v>858.09306586447917</v>
      </c>
      <c r="CP286" s="184"/>
      <c r="CQ286" s="80">
        <f t="shared" si="853"/>
        <v>0.83715712756909877</v>
      </c>
      <c r="CR286" s="80">
        <f t="shared" si="854"/>
        <v>1.8277690701412639E-2</v>
      </c>
      <c r="CS286" s="80">
        <f t="shared" si="855"/>
        <v>0.32365316150292761</v>
      </c>
      <c r="CT286" s="80">
        <f t="shared" si="856"/>
        <v>0.150877427400677</v>
      </c>
      <c r="CU286" s="80">
        <f t="shared" si="857"/>
        <v>1.9735682819383262E-3</v>
      </c>
      <c r="CV286" s="80">
        <f t="shared" si="858"/>
        <v>0.11214656464306626</v>
      </c>
      <c r="CW286" s="80">
        <f t="shared" si="859"/>
        <v>0.17475845884438296</v>
      </c>
      <c r="CX286" s="80">
        <f t="shared" si="860"/>
        <v>0.11294166240446345</v>
      </c>
      <c r="CY286" s="80">
        <f t="shared" si="861"/>
        <v>4.2889294662193725E-2</v>
      </c>
      <c r="CZ286" s="80">
        <f t="shared" si="862"/>
        <v>4.0789956723171726E-3</v>
      </c>
      <c r="DA286" s="80">
        <f t="shared" si="863"/>
        <v>5.7772110161550538E-3</v>
      </c>
      <c r="DB286" s="80">
        <f t="shared" si="864"/>
        <v>1.7845311626986329</v>
      </c>
      <c r="DC286" s="80"/>
      <c r="DD286" s="80">
        <f t="shared" si="865"/>
        <v>0.46911880558203273</v>
      </c>
      <c r="DE286" s="80">
        <f t="shared" si="866"/>
        <v>1.024229281251242E-2</v>
      </c>
      <c r="DF286" s="80">
        <f t="shared" si="867"/>
        <v>0.18136593423983</v>
      </c>
      <c r="DG286" s="80">
        <f t="shared" si="868"/>
        <v>8.4547376114471814E-2</v>
      </c>
      <c r="DH286" s="80">
        <f t="shared" si="869"/>
        <v>1.1059309712214969E-3</v>
      </c>
      <c r="DI286" s="80">
        <f t="shared" si="870"/>
        <v>6.2843713232485193E-2</v>
      </c>
      <c r="DJ286" s="80">
        <f t="shared" si="871"/>
        <v>9.7929620113838114E-2</v>
      </c>
      <c r="DK286" s="80">
        <f t="shared" si="872"/>
        <v>6.3289263177488564E-2</v>
      </c>
      <c r="DL286" s="80">
        <f t="shared" si="873"/>
        <v>2.4033928663557198E-2</v>
      </c>
      <c r="DM286" s="80">
        <f t="shared" si="874"/>
        <v>2.2857519989445112E-3</v>
      </c>
      <c r="DN286" s="80">
        <f t="shared" si="875"/>
        <v>3.2373830936180152E-3</v>
      </c>
      <c r="DO286" s="80">
        <f t="shared" si="876"/>
        <v>1</v>
      </c>
      <c r="DP286" s="80">
        <f t="shared" si="877"/>
        <v>42.637389757363003</v>
      </c>
      <c r="DQ286" s="80">
        <f t="shared" si="878"/>
        <v>0.85664050118213664</v>
      </c>
      <c r="DR286" s="80">
        <f t="shared" si="879"/>
        <v>1.809014111369266E-2</v>
      </c>
      <c r="DS286" s="80">
        <f t="shared" si="880"/>
        <v>4.5226944043142689E-2</v>
      </c>
      <c r="DT286" s="80">
        <f t="shared" si="881"/>
        <v>0.11207866432233712</v>
      </c>
      <c r="DU286" s="80">
        <f t="shared" si="882"/>
        <v>2.2244933920704847E-3</v>
      </c>
      <c r="DV286" s="80">
        <f t="shared" si="883"/>
        <v>0.2943235395666044</v>
      </c>
      <c r="DW286" s="80">
        <f t="shared" si="884"/>
        <v>0.38206916370862637</v>
      </c>
      <c r="DX286" s="80">
        <f t="shared" si="885"/>
        <v>8.308178673917815E-3</v>
      </c>
      <c r="DY286" s="80">
        <f t="shared" si="886"/>
        <v>2.3352421304202596E-3</v>
      </c>
      <c r="DZ286" s="80">
        <f t="shared" si="887"/>
        <v>0</v>
      </c>
      <c r="EA286" s="80">
        <f t="shared" si="888"/>
        <v>1.7212968681329486</v>
      </c>
      <c r="EB286" s="80"/>
      <c r="EC286" s="80">
        <f t="shared" si="889"/>
        <v>1.7132810023642733</v>
      </c>
      <c r="ED286" s="80">
        <f t="shared" si="890"/>
        <v>3.618028222738532E-2</v>
      </c>
      <c r="EE286" s="80">
        <f t="shared" si="891"/>
        <v>0.13568083212942805</v>
      </c>
      <c r="EF286" s="80">
        <f t="shared" si="892"/>
        <v>0.11207866432233712</v>
      </c>
      <c r="EG286" s="80">
        <f t="shared" si="893"/>
        <v>2.2244933920704847E-3</v>
      </c>
      <c r="EH286" s="80">
        <f t="shared" si="894"/>
        <v>0.2943235395666044</v>
      </c>
      <c r="EI286" s="80">
        <f t="shared" si="895"/>
        <v>0.38206916370862637</v>
      </c>
      <c r="EJ286" s="80">
        <f t="shared" si="896"/>
        <v>8.308178673917815E-3</v>
      </c>
      <c r="EK286" s="80">
        <f t="shared" si="897"/>
        <v>2.3352421304202596E-3</v>
      </c>
      <c r="EL286" s="80">
        <f t="shared" si="898"/>
        <v>0</v>
      </c>
      <c r="EM286" s="80">
        <f t="shared" si="899"/>
        <v>2.6864813985150628</v>
      </c>
      <c r="EN286" s="80">
        <f t="shared" si="900"/>
        <v>2.2334046322883401</v>
      </c>
      <c r="EO286" s="80"/>
      <c r="EP286" s="80">
        <f t="shared" si="901"/>
        <v>1.9132248635459892</v>
      </c>
      <c r="EQ286" s="80">
        <f t="shared" si="902"/>
        <v>4.0402604962070938E-2</v>
      </c>
      <c r="ER286" s="80">
        <f t="shared" si="903"/>
        <v>8.6775136454010804E-2</v>
      </c>
      <c r="ES286" s="80">
        <f t="shared" si="904"/>
        <v>0.11524499620639006</v>
      </c>
      <c r="ET286" s="80">
        <f t="shared" si="905"/>
        <v>0.20202013266040086</v>
      </c>
      <c r="EU286" s="80">
        <f t="shared" si="906"/>
        <v>0.25031700807819762</v>
      </c>
      <c r="EV286" s="80">
        <f t="shared" si="907"/>
        <v>4.9681938463450228E-3</v>
      </c>
      <c r="EW286" s="80">
        <f t="shared" si="908"/>
        <v>0.6573435566595548</v>
      </c>
      <c r="EX286" s="80">
        <f t="shared" si="909"/>
        <v>0.85331504008137826</v>
      </c>
      <c r="EY286" s="80">
        <f t="shared" si="910"/>
        <v>3.7111049472414497E-2</v>
      </c>
      <c r="EZ286" s="80">
        <f t="shared" si="911"/>
        <v>1.0431081183190999E-2</v>
      </c>
      <c r="FA286" s="80">
        <f t="shared" si="912"/>
        <v>0</v>
      </c>
      <c r="FB286" s="80">
        <f t="shared" si="913"/>
        <v>3.9691335304895423</v>
      </c>
      <c r="FC286" s="80">
        <f t="shared" si="914"/>
        <v>0</v>
      </c>
      <c r="FD286" s="80">
        <f t="shared" si="915"/>
        <v>-9.3319519557661934E-2</v>
      </c>
      <c r="FE286" s="80">
        <f t="shared" si="916"/>
        <v>3.7111049472414497E-2</v>
      </c>
      <c r="FF286" s="80">
        <f t="shared" si="917"/>
        <v>7.8133946733975557E-2</v>
      </c>
      <c r="FG286" s="80">
        <f t="shared" si="918"/>
        <v>4.3205948600176236E-3</v>
      </c>
      <c r="FH286" s="80">
        <f t="shared" si="919"/>
        <v>0</v>
      </c>
      <c r="FI286" s="184">
        <f t="shared" si="920"/>
        <v>0.77086049848738514</v>
      </c>
      <c r="FJ286" s="80">
        <f t="shared" si="921"/>
        <v>6.8400033125183668E-2</v>
      </c>
      <c r="FK286" s="80">
        <f t="shared" si="922"/>
        <v>0.95882612267897649</v>
      </c>
      <c r="FL286" s="80">
        <f t="shared" si="923"/>
        <v>0.77086049848738503</v>
      </c>
      <c r="FM286" s="80">
        <f t="shared" si="924"/>
        <v>2.6872360621628926</v>
      </c>
      <c r="FN286" s="80">
        <f t="shared" si="925"/>
        <v>-2.8044865055146282</v>
      </c>
      <c r="FO286" s="80">
        <f t="shared" si="926"/>
        <v>-2.8044865055146282</v>
      </c>
      <c r="FP286" s="80">
        <f t="shared" si="927"/>
        <v>0.42637389757363003</v>
      </c>
      <c r="FQ286" s="185">
        <f t="shared" ca="1" si="928"/>
        <v>1446.7714285781101</v>
      </c>
      <c r="FR286" s="185">
        <f t="shared" ca="1" si="929"/>
        <v>7.3227327505216504</v>
      </c>
      <c r="FS286" s="80">
        <f t="shared" ca="1" si="930"/>
        <v>0.144677142857811</v>
      </c>
      <c r="FT286" s="184">
        <f t="shared" ca="1" si="931"/>
        <v>-1.8062643017157951</v>
      </c>
      <c r="FU286" s="184">
        <f t="shared" ca="1" si="932"/>
        <v>5.6689579592066108</v>
      </c>
      <c r="FV286" s="80">
        <f t="shared" si="933"/>
        <v>176.67654885621653</v>
      </c>
      <c r="FW286" s="80">
        <f t="shared" si="934"/>
        <v>8.6771674831800871E-2</v>
      </c>
      <c r="FX286" s="184">
        <f t="shared" si="935"/>
        <v>72.421738059037409</v>
      </c>
      <c r="FY286" s="184">
        <f t="shared" si="936"/>
        <v>318.82413970465666</v>
      </c>
      <c r="FZ286" s="184">
        <f t="shared" si="937"/>
        <v>1.6611494615586205E-3</v>
      </c>
      <c r="GA286" s="184">
        <f t="shared" si="938"/>
        <v>0.28304771491359559</v>
      </c>
      <c r="GB286" s="80">
        <f t="shared" si="939"/>
        <v>0.89539428340013782</v>
      </c>
      <c r="GC286" s="80">
        <f t="shared" si="940"/>
        <v>0.15564760116846099</v>
      </c>
      <c r="GD286" s="80">
        <f t="shared" si="941"/>
        <v>0.13059074589702332</v>
      </c>
      <c r="GE286" s="80">
        <f t="shared" si="942"/>
        <v>0.84435239883153901</v>
      </c>
      <c r="GF286" s="80">
        <f t="shared" si="943"/>
        <v>6.3308165906213465E-2</v>
      </c>
      <c r="GG286" s="80">
        <f t="shared" si="944"/>
        <v>0.25031700807819762</v>
      </c>
      <c r="GH286" s="80">
        <f t="shared" si="945"/>
        <v>0.86940925410297665</v>
      </c>
      <c r="GI286" s="80">
        <f t="shared" si="946"/>
        <v>0.42710517149696464</v>
      </c>
      <c r="GJ286" s="80">
        <f t="shared" si="947"/>
        <v>-2.6184590007153351E-2</v>
      </c>
      <c r="GK286" s="80">
        <f t="shared" si="948"/>
        <v>4.1665281235512712E-2</v>
      </c>
      <c r="GL286" s="80">
        <f t="shared" si="949"/>
        <v>4.1665281235512712E-2</v>
      </c>
      <c r="GM286" s="80">
        <f t="shared" si="950"/>
        <v>0.2086517268426849</v>
      </c>
      <c r="GN286" s="80">
        <f t="shared" si="951"/>
        <v>6.2940435364349456E-2</v>
      </c>
      <c r="GO286" s="80">
        <f t="shared" si="952"/>
        <v>0.59440312129520534</v>
      </c>
      <c r="GP286" s="80">
        <f t="shared" si="953"/>
        <v>0.85331504008137826</v>
      </c>
      <c r="GQ286" s="80">
        <f t="shared" si="954"/>
        <v>3.7111049472414497E-2</v>
      </c>
      <c r="GR286" s="80">
        <f t="shared" si="955"/>
        <v>439.02840067788344</v>
      </c>
      <c r="GS286" s="80">
        <f t="shared" si="956"/>
        <v>11.725504189994085</v>
      </c>
      <c r="GT286" s="80">
        <f t="shared" si="957"/>
        <v>2.1134551047432346</v>
      </c>
      <c r="GU286" s="80">
        <f t="shared" si="958"/>
        <v>8.6915841182565512E-6</v>
      </c>
      <c r="GV286" s="80">
        <f t="shared" si="959"/>
        <v>1786.9591404347493</v>
      </c>
      <c r="GW286" s="80">
        <f t="shared" si="960"/>
        <v>-7.640999984942989E-3</v>
      </c>
      <c r="GX286" s="184">
        <f t="shared" ca="1" si="961"/>
        <v>18.287381824841535</v>
      </c>
      <c r="GY286" s="81" t="e">
        <f>#REF!</f>
        <v>#REF!</v>
      </c>
      <c r="GZ286" s="81" t="e">
        <f>#REF!</f>
        <v>#REF!</v>
      </c>
      <c r="HA286" s="81">
        <f t="shared" si="962"/>
        <v>5.52</v>
      </c>
      <c r="HB286" s="81">
        <f t="shared" si="963"/>
        <v>4.8858476199999856</v>
      </c>
      <c r="HC286" s="81" t="e">
        <f t="shared" si="964"/>
        <v>#REF!</v>
      </c>
      <c r="HD286" s="80">
        <f t="shared" si="965"/>
        <v>439.02840067788344</v>
      </c>
      <c r="HE286" s="80">
        <f t="shared" si="966"/>
        <v>11.725504189994085</v>
      </c>
      <c r="HF286" s="81">
        <f t="shared" si="967"/>
        <v>2.281926595095257</v>
      </c>
      <c r="HG286" s="81"/>
      <c r="HH286" s="82">
        <f t="shared" si="968"/>
        <v>0.25528520192454263</v>
      </c>
      <c r="HI286" s="82">
        <f t="shared" si="969"/>
        <v>0.6573435566595548</v>
      </c>
      <c r="HJ286" s="82">
        <f t="shared" si="970"/>
        <v>0</v>
      </c>
      <c r="HK286" s="82">
        <f t="shared" si="971"/>
        <v>3.7111049472414497E-2</v>
      </c>
      <c r="HL286" s="82">
        <f t="shared" si="972"/>
        <v>0</v>
      </c>
      <c r="HM286" s="82">
        <f t="shared" si="973"/>
        <v>3.7111049472414497E-2</v>
      </c>
      <c r="HN286" s="82">
        <f t="shared" si="974"/>
        <v>0</v>
      </c>
      <c r="HO286" s="82">
        <f t="shared" si="975"/>
        <v>7.8133946733975557E-2</v>
      </c>
      <c r="HP286" s="82">
        <f t="shared" si="976"/>
        <v>0.15893915665811742</v>
      </c>
      <c r="HQ286" s="82">
        <f t="shared" si="977"/>
        <v>0.27972513415050188</v>
      </c>
      <c r="HR286" s="82">
        <f t="shared" si="978"/>
        <v>0.50014149628181603</v>
      </c>
      <c r="HS286" s="82">
        <f t="shared" si="979"/>
        <v>0.19423438714144489</v>
      </c>
      <c r="HT286" s="82">
        <f t="shared" si="980"/>
        <v>7.8923333647246782E-2</v>
      </c>
      <c r="HU286" s="82">
        <f t="shared" si="981"/>
        <v>3.0650576798960376E-2</v>
      </c>
      <c r="HV286" s="82">
        <f t="shared" si="982"/>
        <v>3.7111049472414497E-2</v>
      </c>
      <c r="HW286" s="82"/>
      <c r="HX286" s="186">
        <f t="shared" si="983"/>
        <v>-8.8497027874492034E-7</v>
      </c>
      <c r="HY286" s="186">
        <f t="shared" si="984"/>
        <v>1.6088259359532722E-12</v>
      </c>
      <c r="HZ286" s="186">
        <f t="shared" si="985"/>
        <v>2.7200350124108499E-5</v>
      </c>
      <c r="IA286" s="186">
        <f t="shared" si="986"/>
        <v>7.5363612217378761E-9</v>
      </c>
      <c r="IB286" s="82">
        <f t="shared" si="987"/>
        <v>2.1134551047432346</v>
      </c>
      <c r="IC286" s="82" t="e">
        <f t="shared" ca="1" si="988"/>
        <v>#REF!</v>
      </c>
      <c r="ID286" s="82" t="e">
        <f ca="1">ID$8+ID$9*IE286+ID$10*#REF!+ID$11*EW286/(EW286+EU286)</f>
        <v>#REF!</v>
      </c>
      <c r="IE286" s="82" t="e">
        <f t="shared" ca="1" si="989"/>
        <v>#REF!</v>
      </c>
      <c r="IF286" s="82" t="e">
        <f ca="1">IF$8+IF$9*IE286+IF$10*#REF!+IF$11*(EW286/(EW286+EU286))</f>
        <v>#REF!</v>
      </c>
      <c r="IG286" s="82" t="e">
        <f t="shared" ca="1" si="990"/>
        <v>#REF!</v>
      </c>
      <c r="IH286" s="184">
        <f t="shared" si="991"/>
        <v>8.6771674831800871E-2</v>
      </c>
      <c r="II286" s="187">
        <f t="shared" si="992"/>
        <v>-25</v>
      </c>
      <c r="IJ286" s="187"/>
      <c r="IK286" s="82">
        <f t="shared" si="993"/>
        <v>2.0700454896815685</v>
      </c>
      <c r="IL286" s="187">
        <f t="shared" si="994"/>
        <v>1786.9591404347493</v>
      </c>
      <c r="IM286" s="186">
        <f t="shared" si="995"/>
        <v>1.3086221175657931E-5</v>
      </c>
    </row>
    <row r="287" spans="1:247" ht="14" x14ac:dyDescent="0.2">
      <c r="A287" s="191">
        <v>2006</v>
      </c>
      <c r="F287" s="193">
        <v>50.3</v>
      </c>
      <c r="G287" s="193">
        <v>1.46</v>
      </c>
      <c r="H287" s="193">
        <v>16.5</v>
      </c>
      <c r="I287" s="193">
        <v>10.84</v>
      </c>
      <c r="J287" s="193">
        <v>0.14000000000000001</v>
      </c>
      <c r="K287" s="193">
        <v>4.5199999999999996</v>
      </c>
      <c r="L287" s="193">
        <v>9.8000000000000007</v>
      </c>
      <c r="M287" s="193">
        <v>3.5</v>
      </c>
      <c r="N287" s="193">
        <v>2.02</v>
      </c>
      <c r="O287" s="198">
        <v>0.31</v>
      </c>
      <c r="P287" s="198">
        <v>0.41</v>
      </c>
      <c r="Q287" s="194">
        <v>1.5</v>
      </c>
      <c r="R287" s="176">
        <f t="shared" ca="1" si="801"/>
        <v>11.487311282504125</v>
      </c>
      <c r="T287" s="4">
        <v>52.480556204148627</v>
      </c>
      <c r="U287" s="4">
        <v>1.0081377865689132</v>
      </c>
      <c r="V287" s="4">
        <v>3.7798850343536188</v>
      </c>
      <c r="W287" s="4">
        <v>7.7770629249601875</v>
      </c>
      <c r="X287" s="4">
        <v>0.15920000000000001</v>
      </c>
      <c r="Y287" s="4">
        <v>12.416925145252883</v>
      </c>
      <c r="Z287" s="4">
        <v>21.409662993713496</v>
      </c>
      <c r="AA287" s="4">
        <v>0.51321348407648704</v>
      </c>
      <c r="AB287" s="4">
        <v>0.23293871933735161</v>
      </c>
      <c r="AC287" s="4">
        <v>2.81E-2</v>
      </c>
      <c r="AE287" s="177">
        <f t="shared" ca="1" si="802"/>
        <v>1385.9682924073704</v>
      </c>
      <c r="AF287" s="178">
        <f t="shared" ca="1" si="803"/>
        <v>1112.8182924073703</v>
      </c>
      <c r="AG287" s="178">
        <f t="shared" ca="1" si="804"/>
        <v>6.5722068263149804</v>
      </c>
      <c r="AH287" s="175"/>
      <c r="AI287" s="179">
        <f t="shared" ca="1" si="805"/>
        <v>1446.030258418057</v>
      </c>
      <c r="AJ287" s="179">
        <f t="shared" ca="1" si="806"/>
        <v>7.2590274363704648</v>
      </c>
      <c r="AK287" s="179"/>
      <c r="AL287" s="179">
        <f t="shared" si="807"/>
        <v>1419.0075535862479</v>
      </c>
      <c r="AM287" s="179">
        <f t="shared" si="808"/>
        <v>5.363213540660265</v>
      </c>
      <c r="AN287" s="180"/>
      <c r="AO287" s="179">
        <f t="shared" ca="1" si="809"/>
        <v>1375.0101236641713</v>
      </c>
      <c r="AP287" s="179">
        <f t="shared" ca="1" si="810"/>
        <v>1101.8601236641712</v>
      </c>
      <c r="AQ287" s="179">
        <f t="shared" ca="1" si="811"/>
        <v>4.4425235079084455</v>
      </c>
      <c r="AR287" s="179"/>
      <c r="AS287" s="179">
        <f t="shared" ca="1" si="812"/>
        <v>1420.9322262411338</v>
      </c>
      <c r="AT287" s="179">
        <f t="shared" ca="1" si="813"/>
        <v>1147.7822262411337</v>
      </c>
      <c r="AU287" s="181">
        <f t="shared" ca="1" si="814"/>
        <v>6.2636941204321612</v>
      </c>
      <c r="AV287" s="80"/>
      <c r="AW287" s="181">
        <f t="shared" si="815"/>
        <v>1431.0805173313076</v>
      </c>
      <c r="AX287" s="181">
        <f t="shared" si="816"/>
        <v>1157.9305173313078</v>
      </c>
      <c r="AY287" s="181">
        <f t="shared" ca="1" si="817"/>
        <v>1446.030258418057</v>
      </c>
      <c r="AZ287" s="181">
        <f t="shared" ca="1" si="818"/>
        <v>1172.8802584180571</v>
      </c>
      <c r="BA287" s="181">
        <f t="shared" ca="1" si="819"/>
        <v>7.2590274363704648</v>
      </c>
      <c r="BB287" s="181"/>
      <c r="BC287" s="181">
        <f t="shared" si="820"/>
        <v>1419.0075535862479</v>
      </c>
      <c r="BD287" s="181">
        <f t="shared" si="821"/>
        <v>5.363213540660265</v>
      </c>
      <c r="BE287" s="181">
        <f t="shared" si="822"/>
        <v>1145.8575535862478</v>
      </c>
      <c r="BF287" s="181"/>
      <c r="BG287" s="181">
        <f t="shared" ca="1" si="823"/>
        <v>7.413554801103313</v>
      </c>
      <c r="BH287" s="181">
        <f t="shared" ca="1" si="824"/>
        <v>9.8887268856603843</v>
      </c>
      <c r="BI287" s="181">
        <f t="shared" ca="1" si="825"/>
        <v>1114.9894578764338</v>
      </c>
      <c r="BJ287" s="181">
        <f t="shared" ca="1" si="826"/>
        <v>1156.481578750781</v>
      </c>
      <c r="BK287" s="181">
        <f t="shared" ca="1" si="827"/>
        <v>1156.481578750781</v>
      </c>
      <c r="BL287" s="181"/>
      <c r="BM287" s="181">
        <f t="shared" si="828"/>
        <v>1161.782197039</v>
      </c>
      <c r="BN287" s="180"/>
      <c r="BO287" s="182">
        <f t="shared" ca="1" si="829"/>
        <v>0.85838860715048126</v>
      </c>
      <c r="BP287" s="182">
        <f t="shared" ca="1" si="830"/>
        <v>0.70980387131955047</v>
      </c>
      <c r="BQ287" s="182">
        <f t="shared" ca="1" si="831"/>
        <v>0.10384213613533785</v>
      </c>
      <c r="BR287" s="182">
        <f t="shared" ca="1" si="832"/>
        <v>1.2621300843144535E-2</v>
      </c>
      <c r="BS287" s="182">
        <f t="shared" ca="1" si="833"/>
        <v>1.6106783280382654E-2</v>
      </c>
      <c r="BT287" s="182">
        <f t="shared" ca="1" si="834"/>
        <v>4.9933363799958816E-2</v>
      </c>
      <c r="BU287" s="182">
        <f t="shared" si="835"/>
        <v>8.6940973246937558E-2</v>
      </c>
      <c r="BV287" s="181">
        <f t="shared" ca="1" si="836"/>
        <v>0.97924842862531181</v>
      </c>
      <c r="BW287" s="180"/>
      <c r="BX287" s="182">
        <f t="shared" si="837"/>
        <v>0.77679072212740052</v>
      </c>
      <c r="BY287" s="182">
        <f t="shared" si="838"/>
        <v>7.5042182759787579E-2</v>
      </c>
      <c r="BZ287" s="182">
        <f t="shared" si="839"/>
        <v>7.2782910729152245E-2</v>
      </c>
      <c r="CA287" s="182">
        <f t="shared" si="840"/>
        <v>3.6870039273659484E-2</v>
      </c>
      <c r="CB287" s="182">
        <f t="shared" si="841"/>
        <v>0</v>
      </c>
      <c r="CC287" s="182">
        <f t="shared" si="842"/>
        <v>4.1158286429979088E-4</v>
      </c>
      <c r="CD287" s="182">
        <f t="shared" si="843"/>
        <v>0.96189743775429959</v>
      </c>
      <c r="CE287" s="182">
        <f t="shared" si="844"/>
        <v>0.26116243097462655</v>
      </c>
      <c r="CF287" s="180"/>
      <c r="CG287" s="181">
        <f t="shared" ca="1" si="845"/>
        <v>6.9903454853279072</v>
      </c>
      <c r="CH287" s="181">
        <f t="shared" ca="1" si="846"/>
        <v>5.4236977349229214</v>
      </c>
      <c r="CI287" s="181">
        <f t="shared" ca="1" si="847"/>
        <v>4.1290175985809014</v>
      </c>
      <c r="CJ287" s="181">
        <f t="shared" ca="1" si="848"/>
        <v>1177.3353045594222</v>
      </c>
      <c r="CK287" s="183">
        <f t="shared" ca="1" si="849"/>
        <v>0.27368655022015287</v>
      </c>
      <c r="CL287" s="79"/>
      <c r="CM287" s="181">
        <f t="shared" si="850"/>
        <v>1.8141449737001181</v>
      </c>
      <c r="CN287" s="181">
        <f t="shared" si="851"/>
        <v>1.7190182114129626</v>
      </c>
      <c r="CO287" s="181">
        <f t="shared" ca="1" si="852"/>
        <v>880.9925671363045</v>
      </c>
      <c r="CP287" s="184"/>
      <c r="CQ287" s="80">
        <f t="shared" si="853"/>
        <v>0.83715712756909877</v>
      </c>
      <c r="CR287" s="80">
        <f t="shared" si="854"/>
        <v>1.8277690701412639E-2</v>
      </c>
      <c r="CS287" s="80">
        <f t="shared" si="855"/>
        <v>0.32365316150292761</v>
      </c>
      <c r="CT287" s="80">
        <f t="shared" si="856"/>
        <v>0.150877427400677</v>
      </c>
      <c r="CU287" s="80">
        <f t="shared" si="857"/>
        <v>1.9735682819383262E-3</v>
      </c>
      <c r="CV287" s="80">
        <f t="shared" si="858"/>
        <v>0.11214656464306626</v>
      </c>
      <c r="CW287" s="80">
        <f t="shared" si="859"/>
        <v>0.17475845884438296</v>
      </c>
      <c r="CX287" s="80">
        <f t="shared" si="860"/>
        <v>0.11294166240446345</v>
      </c>
      <c r="CY287" s="80">
        <f t="shared" si="861"/>
        <v>4.2889294662193725E-2</v>
      </c>
      <c r="CZ287" s="80">
        <f t="shared" si="862"/>
        <v>4.0789956723171726E-3</v>
      </c>
      <c r="DA287" s="80">
        <f t="shared" si="863"/>
        <v>5.7772110161550538E-3</v>
      </c>
      <c r="DB287" s="80">
        <f t="shared" si="864"/>
        <v>1.7845311626986329</v>
      </c>
      <c r="DC287" s="80"/>
      <c r="DD287" s="80">
        <f t="shared" si="865"/>
        <v>0.46911880558203273</v>
      </c>
      <c r="DE287" s="80">
        <f t="shared" si="866"/>
        <v>1.024229281251242E-2</v>
      </c>
      <c r="DF287" s="80">
        <f t="shared" si="867"/>
        <v>0.18136593423983</v>
      </c>
      <c r="DG287" s="80">
        <f t="shared" si="868"/>
        <v>8.4547376114471814E-2</v>
      </c>
      <c r="DH287" s="80">
        <f t="shared" si="869"/>
        <v>1.1059309712214969E-3</v>
      </c>
      <c r="DI287" s="80">
        <f t="shared" si="870"/>
        <v>6.2843713232485193E-2</v>
      </c>
      <c r="DJ287" s="80">
        <f t="shared" si="871"/>
        <v>9.7929620113838114E-2</v>
      </c>
      <c r="DK287" s="80">
        <f t="shared" si="872"/>
        <v>6.3289263177488564E-2</v>
      </c>
      <c r="DL287" s="80">
        <f t="shared" si="873"/>
        <v>2.4033928663557198E-2</v>
      </c>
      <c r="DM287" s="80">
        <f t="shared" si="874"/>
        <v>2.2857519989445112E-3</v>
      </c>
      <c r="DN287" s="80">
        <f t="shared" si="875"/>
        <v>3.2373830936180152E-3</v>
      </c>
      <c r="DO287" s="80">
        <f t="shared" si="876"/>
        <v>1</v>
      </c>
      <c r="DP287" s="80">
        <f t="shared" si="877"/>
        <v>42.637389757363003</v>
      </c>
      <c r="DQ287" s="80">
        <f t="shared" si="878"/>
        <v>0.87344874125434813</v>
      </c>
      <c r="DR287" s="80">
        <f t="shared" si="879"/>
        <v>1.262084290911873E-2</v>
      </c>
      <c r="DS287" s="80">
        <f t="shared" si="880"/>
        <v>3.7071870954125785E-2</v>
      </c>
      <c r="DT287" s="80">
        <f t="shared" si="881"/>
        <v>0.10824568697889091</v>
      </c>
      <c r="DU287" s="80">
        <f t="shared" si="882"/>
        <v>2.2442290748898681E-3</v>
      </c>
      <c r="DV287" s="80">
        <f t="shared" si="883"/>
        <v>0.3080786501040304</v>
      </c>
      <c r="DW287" s="80">
        <f t="shared" si="884"/>
        <v>0.3817877254243866</v>
      </c>
      <c r="DX287" s="80">
        <f t="shared" si="885"/>
        <v>8.2804548657121543E-3</v>
      </c>
      <c r="DY287" s="80">
        <f t="shared" si="886"/>
        <v>2.472915191062801E-3</v>
      </c>
      <c r="DZ287" s="80">
        <f t="shared" si="887"/>
        <v>1.8487061030985895E-4</v>
      </c>
      <c r="EA287" s="80">
        <f t="shared" si="888"/>
        <v>1.7344359873668751</v>
      </c>
      <c r="EB287" s="80"/>
      <c r="EC287" s="80">
        <f t="shared" si="889"/>
        <v>1.7468974825086963</v>
      </c>
      <c r="ED287" s="80">
        <f t="shared" si="890"/>
        <v>2.524168581823746E-2</v>
      </c>
      <c r="EE287" s="80">
        <f t="shared" si="891"/>
        <v>0.11121561286237736</v>
      </c>
      <c r="EF287" s="80">
        <f t="shared" si="892"/>
        <v>0.10824568697889091</v>
      </c>
      <c r="EG287" s="80">
        <f t="shared" si="893"/>
        <v>2.2442290748898681E-3</v>
      </c>
      <c r="EH287" s="80">
        <f t="shared" si="894"/>
        <v>0.3080786501040304</v>
      </c>
      <c r="EI287" s="80">
        <f t="shared" si="895"/>
        <v>0.3817877254243866</v>
      </c>
      <c r="EJ287" s="80">
        <f t="shared" si="896"/>
        <v>8.2804548657121543E-3</v>
      </c>
      <c r="EK287" s="80">
        <f t="shared" si="897"/>
        <v>2.472915191062801E-3</v>
      </c>
      <c r="EL287" s="80">
        <f t="shared" si="898"/>
        <v>5.5461183092957687E-4</v>
      </c>
      <c r="EM287" s="80">
        <f t="shared" si="899"/>
        <v>2.6950190546592134</v>
      </c>
      <c r="EN287" s="80">
        <f t="shared" si="900"/>
        <v>2.2263293425057817</v>
      </c>
      <c r="EO287" s="80"/>
      <c r="EP287" s="80">
        <f t="shared" si="901"/>
        <v>1.9445845618292956</v>
      </c>
      <c r="EQ287" s="80">
        <f t="shared" si="902"/>
        <v>2.809815289572706E-2</v>
      </c>
      <c r="ER287" s="80">
        <f t="shared" si="903"/>
        <v>5.5415438170704379E-2</v>
      </c>
      <c r="ES287" s="80">
        <f t="shared" si="904"/>
        <v>0.10965295000281172</v>
      </c>
      <c r="ET287" s="80">
        <f t="shared" si="905"/>
        <v>0.1650683881735161</v>
      </c>
      <c r="EU287" s="80">
        <f t="shared" si="906"/>
        <v>0.24099054912080084</v>
      </c>
      <c r="EV287" s="80">
        <f t="shared" si="907"/>
        <v>4.9963930407319187E-3</v>
      </c>
      <c r="EW287" s="80">
        <f t="shared" si="908"/>
        <v>0.68588453852617481</v>
      </c>
      <c r="EX287" s="80">
        <f t="shared" si="909"/>
        <v>0.8499852157208525</v>
      </c>
      <c r="EY287" s="80">
        <f t="shared" si="910"/>
        <v>3.6870039273659484E-2</v>
      </c>
      <c r="EZ287" s="80">
        <f t="shared" si="911"/>
        <v>1.101104730278281E-2</v>
      </c>
      <c r="FA287" s="80">
        <f t="shared" si="912"/>
        <v>8.2316572859958176E-4</v>
      </c>
      <c r="FB287" s="80">
        <f t="shared" si="913"/>
        <v>3.9683120516121408</v>
      </c>
      <c r="FC287" s="80">
        <f t="shared" si="914"/>
        <v>0</v>
      </c>
      <c r="FD287" s="80">
        <f t="shared" si="915"/>
        <v>-9.582295336371871E-2</v>
      </c>
      <c r="FE287" s="80">
        <f t="shared" si="916"/>
        <v>3.6870039273659484E-2</v>
      </c>
      <c r="FF287" s="80">
        <f t="shared" si="917"/>
        <v>7.2782910729152245E-2</v>
      </c>
      <c r="FG287" s="80">
        <f t="shared" si="918"/>
        <v>0</v>
      </c>
      <c r="FH287" s="80">
        <f t="shared" si="919"/>
        <v>4.1158286429979088E-4</v>
      </c>
      <c r="FI287" s="184">
        <f t="shared" si="920"/>
        <v>0.77679072212740052</v>
      </c>
      <c r="FJ287" s="80">
        <f t="shared" si="921"/>
        <v>7.5042182759787579E-2</v>
      </c>
      <c r="FK287" s="80">
        <f t="shared" si="922"/>
        <v>0.96189743775429959</v>
      </c>
      <c r="FL287" s="80">
        <f t="shared" si="923"/>
        <v>0.77679072212740052</v>
      </c>
      <c r="FM287" s="80">
        <f t="shared" si="924"/>
        <v>2.6807205848850653</v>
      </c>
      <c r="FN287" s="80">
        <f t="shared" si="925"/>
        <v>-2.8186655346115113</v>
      </c>
      <c r="FO287" s="80">
        <f t="shared" si="926"/>
        <v>-2.8186655346115113</v>
      </c>
      <c r="FP287" s="80">
        <f t="shared" si="927"/>
        <v>0.42637389757363003</v>
      </c>
      <c r="FQ287" s="185">
        <f t="shared" ca="1" si="928"/>
        <v>1446.030258418057</v>
      </c>
      <c r="FR287" s="185">
        <f t="shared" ca="1" si="929"/>
        <v>7.2590274363704648</v>
      </c>
      <c r="FS287" s="80">
        <f t="shared" ca="1" si="930"/>
        <v>0.1446030258418057</v>
      </c>
      <c r="FT287" s="184">
        <f t="shared" ca="1" si="931"/>
        <v>-1.8673840803159174</v>
      </c>
      <c r="FU287" s="184">
        <f t="shared" ca="1" si="932"/>
        <v>5.6683234337141597</v>
      </c>
      <c r="FV287" s="80">
        <f t="shared" si="933"/>
        <v>176.37495523485788</v>
      </c>
      <c r="FW287" s="80">
        <f t="shared" si="934"/>
        <v>9.1217002582832149E-2</v>
      </c>
      <c r="FX287" s="184">
        <f t="shared" si="935"/>
        <v>73.999673490783437</v>
      </c>
      <c r="FY287" s="184">
        <f t="shared" si="936"/>
        <v>318.73380484032208</v>
      </c>
      <c r="FZ287" s="184">
        <f t="shared" si="937"/>
        <v>1.6611494615586205E-3</v>
      </c>
      <c r="GA287" s="184">
        <f t="shared" si="938"/>
        <v>0.26116243097462655</v>
      </c>
      <c r="GB287" s="80">
        <f t="shared" si="939"/>
        <v>0.89185164803524397</v>
      </c>
      <c r="GC287" s="80">
        <f t="shared" si="940"/>
        <v>0.13857426862713837</v>
      </c>
      <c r="GD287" s="80">
        <f t="shared" si="941"/>
        <v>0.12992808189692875</v>
      </c>
      <c r="GE287" s="80">
        <f t="shared" si="942"/>
        <v>0.86224889710146124</v>
      </c>
      <c r="GF287" s="80">
        <f t="shared" si="943"/>
        <v>6.4626190545514439E-2</v>
      </c>
      <c r="GG287" s="80">
        <f t="shared" si="944"/>
        <v>0.24099054912080084</v>
      </c>
      <c r="GH287" s="80">
        <f t="shared" si="945"/>
        <v>0.87007191810307127</v>
      </c>
      <c r="GI287" s="80">
        <f t="shared" si="946"/>
        <v>0.42420305564792821</v>
      </c>
      <c r="GJ287" s="80">
        <f t="shared" si="947"/>
        <v>-2.6062730726496196E-2</v>
      </c>
      <c r="GK287" s="80">
        <f t="shared" si="948"/>
        <v>4.1781353534260067E-2</v>
      </c>
      <c r="GL287" s="80">
        <f t="shared" si="949"/>
        <v>4.1781353534260067E-2</v>
      </c>
      <c r="GM287" s="80">
        <f t="shared" si="950"/>
        <v>0.19920919558654077</v>
      </c>
      <c r="GN287" s="80">
        <f t="shared" si="951"/>
        <v>6.6366998430495955E-2</v>
      </c>
      <c r="GO287" s="80">
        <f t="shared" si="952"/>
        <v>0.61951754009567883</v>
      </c>
      <c r="GP287" s="80">
        <f t="shared" si="953"/>
        <v>0.8499852157208525</v>
      </c>
      <c r="GQ287" s="80">
        <f t="shared" si="954"/>
        <v>3.6870039273659484E-2</v>
      </c>
      <c r="GR287" s="80">
        <f t="shared" si="955"/>
        <v>438.83538667337001</v>
      </c>
      <c r="GS287" s="80">
        <f t="shared" si="956"/>
        <v>11.752069476810556</v>
      </c>
      <c r="GT287" s="80">
        <f t="shared" si="957"/>
        <v>2.0812744301415815</v>
      </c>
      <c r="GU287" s="80">
        <f t="shared" si="958"/>
        <v>8.5592410939572548E-6</v>
      </c>
      <c r="GV287" s="80">
        <f t="shared" si="959"/>
        <v>1755.9606726208965</v>
      </c>
      <c r="GW287" s="80">
        <f t="shared" si="960"/>
        <v>-7.5417390167787073E-3</v>
      </c>
      <c r="GX287" s="184">
        <f t="shared" ca="1" si="961"/>
        <v>17.10364259858089</v>
      </c>
      <c r="GY287" s="81" t="e">
        <f>#REF!</f>
        <v>#REF!</v>
      </c>
      <c r="GZ287" s="81" t="e">
        <f>#REF!</f>
        <v>#REF!</v>
      </c>
      <c r="HA287" s="81">
        <f t="shared" si="962"/>
        <v>5.52</v>
      </c>
      <c r="HB287" s="81">
        <f t="shared" si="963"/>
        <v>4.8858476199999856</v>
      </c>
      <c r="HC287" s="81" t="e">
        <f t="shared" si="964"/>
        <v>#REF!</v>
      </c>
      <c r="HD287" s="80">
        <f t="shared" si="965"/>
        <v>438.83538667337001</v>
      </c>
      <c r="HE287" s="80">
        <f t="shared" si="966"/>
        <v>11.752069476810556</v>
      </c>
      <c r="HF287" s="81">
        <f t="shared" si="967"/>
        <v>2.1105393556466936</v>
      </c>
      <c r="HG287" s="81"/>
      <c r="HH287" s="82">
        <f t="shared" si="968"/>
        <v>0.24598694216153275</v>
      </c>
      <c r="HI287" s="82">
        <f t="shared" si="969"/>
        <v>0.68588453852617481</v>
      </c>
      <c r="HJ287" s="82">
        <f t="shared" si="970"/>
        <v>0</v>
      </c>
      <c r="HK287" s="82">
        <f t="shared" si="971"/>
        <v>3.6870039273659484E-2</v>
      </c>
      <c r="HL287" s="82">
        <f t="shared" si="972"/>
        <v>0</v>
      </c>
      <c r="HM287" s="82">
        <f t="shared" si="973"/>
        <v>3.6870039273659484E-2</v>
      </c>
      <c r="HN287" s="82">
        <f t="shared" si="974"/>
        <v>0</v>
      </c>
      <c r="HO287" s="82">
        <f t="shared" si="975"/>
        <v>7.2782910729152245E-2</v>
      </c>
      <c r="HP287" s="82">
        <f t="shared" si="976"/>
        <v>0.12980238224920596</v>
      </c>
      <c r="HQ287" s="82">
        <f t="shared" si="977"/>
        <v>0.2639708878953973</v>
      </c>
      <c r="HR287" s="82">
        <f t="shared" si="978"/>
        <v>0.53007553147311304</v>
      </c>
      <c r="HS287" s="82">
        <f t="shared" si="979"/>
        <v>0.1901073019985336</v>
      </c>
      <c r="HT287" s="82">
        <f t="shared" si="980"/>
        <v>8.3277826205690977E-2</v>
      </c>
      <c r="HU287" s="82">
        <f t="shared" si="981"/>
        <v>2.9866918799796967E-2</v>
      </c>
      <c r="HV287" s="82">
        <f t="shared" si="982"/>
        <v>3.6870039273659484E-2</v>
      </c>
      <c r="HW287" s="82"/>
      <c r="HX287" s="186">
        <f t="shared" si="983"/>
        <v>-8.8399803184514065E-7</v>
      </c>
      <c r="HY287" s="186">
        <f t="shared" si="984"/>
        <v>1.5917982456672475E-12</v>
      </c>
      <c r="HZ287" s="186">
        <f t="shared" si="985"/>
        <v>2.7334271075747853E-5</v>
      </c>
      <c r="IA287" s="186">
        <f t="shared" si="986"/>
        <v>7.6224970365833232E-9</v>
      </c>
      <c r="IB287" s="82">
        <f t="shared" si="987"/>
        <v>2.0812744301415815</v>
      </c>
      <c r="IC287" s="82" t="e">
        <f t="shared" ca="1" si="988"/>
        <v>#REF!</v>
      </c>
      <c r="ID287" s="82" t="e">
        <f ca="1">ID$8+ID$9*IE287+ID$10*#REF!+ID$11*EW287/(EW287+EU287)</f>
        <v>#REF!</v>
      </c>
      <c r="IE287" s="82" t="e">
        <f t="shared" ca="1" si="989"/>
        <v>#REF!</v>
      </c>
      <c r="IF287" s="82" t="e">
        <f ca="1">IF$8+IF$9*IE287+IF$10*#REF!+IF$11*(EW287/(EW287+EU287))</f>
        <v>#REF!</v>
      </c>
      <c r="IG287" s="82" t="e">
        <f t="shared" ca="1" si="990"/>
        <v>#REF!</v>
      </c>
      <c r="IH287" s="184">
        <f t="shared" si="991"/>
        <v>9.1217002582832149E-2</v>
      </c>
      <c r="II287" s="187">
        <f t="shared" si="992"/>
        <v>-25</v>
      </c>
      <c r="IJ287" s="187"/>
      <c r="IK287" s="82">
        <f t="shared" si="993"/>
        <v>2.0715334113961594</v>
      </c>
      <c r="IL287" s="187">
        <f t="shared" si="994"/>
        <v>1755.9606726208965</v>
      </c>
      <c r="IM287" s="186">
        <f t="shared" si="995"/>
        <v>1.3262678541390328E-5</v>
      </c>
    </row>
    <row r="288" spans="1:247" ht="14" x14ac:dyDescent="0.2">
      <c r="A288" s="191">
        <v>2006</v>
      </c>
      <c r="F288" s="193">
        <v>50.3</v>
      </c>
      <c r="G288" s="193">
        <v>1.46</v>
      </c>
      <c r="H288" s="193">
        <v>16.5</v>
      </c>
      <c r="I288" s="193">
        <v>10.84</v>
      </c>
      <c r="J288" s="193">
        <v>0.14000000000000001</v>
      </c>
      <c r="K288" s="193">
        <v>4.5199999999999996</v>
      </c>
      <c r="L288" s="193">
        <v>9.8000000000000007</v>
      </c>
      <c r="M288" s="193">
        <v>3.5</v>
      </c>
      <c r="N288" s="193">
        <v>2.02</v>
      </c>
      <c r="O288" s="198">
        <v>0.31</v>
      </c>
      <c r="P288" s="198">
        <v>0.41</v>
      </c>
      <c r="Q288" s="194">
        <v>1.5</v>
      </c>
      <c r="R288" s="176">
        <f t="shared" ca="1" si="801"/>
        <v>2.1800478724755794</v>
      </c>
      <c r="T288" s="4">
        <v>52.16</v>
      </c>
      <c r="U288" s="4">
        <v>1.32</v>
      </c>
      <c r="V288" s="4">
        <v>3.95</v>
      </c>
      <c r="W288" s="4">
        <v>7.63</v>
      </c>
      <c r="X288" s="4">
        <v>9.2399999999999996E-2</v>
      </c>
      <c r="Y288" s="4">
        <v>13.65</v>
      </c>
      <c r="Z288" s="4">
        <v>20.71</v>
      </c>
      <c r="AA288" s="4">
        <v>0.21</v>
      </c>
      <c r="AB288" s="4">
        <v>0.11</v>
      </c>
      <c r="AC288" s="4">
        <v>2.3400000000000001E-2</v>
      </c>
      <c r="AE288" s="177">
        <f t="shared" ca="1" si="802"/>
        <v>1356.2807347287269</v>
      </c>
      <c r="AF288" s="178">
        <f t="shared" ca="1" si="803"/>
        <v>1083.130734728727</v>
      </c>
      <c r="AG288" s="178">
        <f t="shared" ca="1" si="804"/>
        <v>1.7151089527889583</v>
      </c>
      <c r="AH288" s="175"/>
      <c r="AI288" s="179">
        <f t="shared" ca="1" si="805"/>
        <v>1391.8680857950276</v>
      </c>
      <c r="AJ288" s="179">
        <f t="shared" ca="1" si="806"/>
        <v>0.56321443390112336</v>
      </c>
      <c r="AK288" s="179"/>
      <c r="AL288" s="179">
        <f t="shared" si="807"/>
        <v>1388.7397952969195</v>
      </c>
      <c r="AM288" s="179">
        <f t="shared" si="808"/>
        <v>0.56602471145939548</v>
      </c>
      <c r="AN288" s="180"/>
      <c r="AO288" s="179">
        <f t="shared" ca="1" si="809"/>
        <v>1341.641581433387</v>
      </c>
      <c r="AP288" s="179">
        <f t="shared" ca="1" si="810"/>
        <v>1068.4915814333872</v>
      </c>
      <c r="AQ288" s="179">
        <f t="shared" ca="1" si="811"/>
        <v>-1.2645467988860553</v>
      </c>
      <c r="AR288" s="179"/>
      <c r="AS288" s="179">
        <f t="shared" ca="1" si="812"/>
        <v>1362.232426465388</v>
      </c>
      <c r="AT288" s="179">
        <f t="shared" ca="1" si="813"/>
        <v>1089.0824264653879</v>
      </c>
      <c r="AU288" s="181">
        <f t="shared" ca="1" si="814"/>
        <v>-0.51523826590833899</v>
      </c>
      <c r="AV288" s="80"/>
      <c r="AW288" s="181">
        <f t="shared" si="815"/>
        <v>1387.4614285733639</v>
      </c>
      <c r="AX288" s="181">
        <f t="shared" si="816"/>
        <v>1114.3114285733641</v>
      </c>
      <c r="AY288" s="181">
        <f t="shared" ca="1" si="817"/>
        <v>1391.8680857950276</v>
      </c>
      <c r="AZ288" s="181">
        <f t="shared" ca="1" si="818"/>
        <v>1118.7180857950275</v>
      </c>
      <c r="BA288" s="181">
        <f t="shared" ca="1" si="819"/>
        <v>0.56321443390112336</v>
      </c>
      <c r="BB288" s="181"/>
      <c r="BC288" s="181">
        <f t="shared" si="820"/>
        <v>1388.7397952969195</v>
      </c>
      <c r="BD288" s="181">
        <f t="shared" si="821"/>
        <v>0.56602471145939548</v>
      </c>
      <c r="BE288" s="181">
        <f t="shared" si="822"/>
        <v>1115.5897952969194</v>
      </c>
      <c r="BF288" s="181"/>
      <c r="BG288" s="181">
        <f t="shared" ca="1" si="823"/>
        <v>1.6029727858353611</v>
      </c>
      <c r="BH288" s="181">
        <f t="shared" ca="1" si="824"/>
        <v>4.008194794792896</v>
      </c>
      <c r="BI288" s="181">
        <f t="shared" ca="1" si="825"/>
        <v>1077.3309901046732</v>
      </c>
      <c r="BJ288" s="181">
        <f t="shared" ca="1" si="826"/>
        <v>1098.3487165611464</v>
      </c>
      <c r="BK288" s="181">
        <f t="shared" ca="1" si="827"/>
        <v>1098.3487165611464</v>
      </c>
      <c r="BL288" s="181"/>
      <c r="BM288" s="181">
        <f t="shared" si="828"/>
        <v>1136.6474408948998</v>
      </c>
      <c r="BN288" s="180"/>
      <c r="BO288" s="182">
        <f t="shared" ca="1" si="829"/>
        <v>0.90669143558869103</v>
      </c>
      <c r="BP288" s="182">
        <f t="shared" ca="1" si="830"/>
        <v>0.82632870910942458</v>
      </c>
      <c r="BQ288" s="182">
        <f t="shared" ca="1" si="831"/>
        <v>0.13967620872637898</v>
      </c>
      <c r="BR288" s="182">
        <f t="shared" ca="1" si="832"/>
        <v>1.4605848620306271E-2</v>
      </c>
      <c r="BS288" s="182">
        <f t="shared" ca="1" si="833"/>
        <v>1.6088791547105158E-2</v>
      </c>
      <c r="BT288" s="182">
        <f t="shared" ca="1" si="834"/>
        <v>4.6578101767592105E-2</v>
      </c>
      <c r="BU288" s="182">
        <f t="shared" si="835"/>
        <v>8.6940973246937558E-2</v>
      </c>
      <c r="BV288" s="181">
        <f t="shared" ca="1" si="836"/>
        <v>1.1302186330177446</v>
      </c>
      <c r="BW288" s="180"/>
      <c r="BX288" s="182">
        <f t="shared" si="837"/>
        <v>0.73689476851924884</v>
      </c>
      <c r="BY288" s="182">
        <f t="shared" si="838"/>
        <v>0.12475803939456287</v>
      </c>
      <c r="BZ288" s="182">
        <f t="shared" si="839"/>
        <v>8.1634904743250067E-2</v>
      </c>
      <c r="CA288" s="182">
        <f t="shared" si="840"/>
        <v>1.5025491966866547E-2</v>
      </c>
      <c r="CB288" s="182">
        <f t="shared" si="841"/>
        <v>0</v>
      </c>
      <c r="CC288" s="182">
        <f t="shared" si="842"/>
        <v>3.4135061278492375E-4</v>
      </c>
      <c r="CD288" s="182">
        <f t="shared" si="843"/>
        <v>0.95865455523671328</v>
      </c>
      <c r="CE288" s="182">
        <f t="shared" si="844"/>
        <v>0.23307786924023086</v>
      </c>
      <c r="CF288" s="180"/>
      <c r="CG288" s="181">
        <f t="shared" ca="1" si="845"/>
        <v>4.1766779195918389</v>
      </c>
      <c r="CH288" s="181">
        <f t="shared" ca="1" si="846"/>
        <v>2.6274830151659838</v>
      </c>
      <c r="CI288" s="181">
        <f t="shared" ca="1" si="847"/>
        <v>1.3897014157865062</v>
      </c>
      <c r="CJ288" s="181">
        <f t="shared" ca="1" si="848"/>
        <v>1135.0247390621362</v>
      </c>
      <c r="CK288" s="183">
        <f t="shared" ca="1" si="849"/>
        <v>0.26131444362074158</v>
      </c>
      <c r="CL288" s="79"/>
      <c r="CM288" s="181">
        <f t="shared" si="850"/>
        <v>1.7798500127756118</v>
      </c>
      <c r="CN288" s="181">
        <f t="shared" si="851"/>
        <v>1.6990362952637805</v>
      </c>
      <c r="CO288" s="181">
        <f t="shared" ca="1" si="852"/>
        <v>990.10774341359217</v>
      </c>
      <c r="CP288" s="184"/>
      <c r="CQ288" s="80">
        <f t="shared" si="853"/>
        <v>0.83715712756909877</v>
      </c>
      <c r="CR288" s="80">
        <f t="shared" si="854"/>
        <v>1.8277690701412639E-2</v>
      </c>
      <c r="CS288" s="80">
        <f t="shared" si="855"/>
        <v>0.32365316150292761</v>
      </c>
      <c r="CT288" s="80">
        <f t="shared" si="856"/>
        <v>0.150877427400677</v>
      </c>
      <c r="CU288" s="80">
        <f t="shared" si="857"/>
        <v>1.9735682819383262E-3</v>
      </c>
      <c r="CV288" s="80">
        <f t="shared" si="858"/>
        <v>0.11214656464306626</v>
      </c>
      <c r="CW288" s="80">
        <f t="shared" si="859"/>
        <v>0.17475845884438296</v>
      </c>
      <c r="CX288" s="80">
        <f t="shared" si="860"/>
        <v>0.11294166240446345</v>
      </c>
      <c r="CY288" s="80">
        <f t="shared" si="861"/>
        <v>4.2889294662193725E-2</v>
      </c>
      <c r="CZ288" s="80">
        <f t="shared" si="862"/>
        <v>4.0789956723171726E-3</v>
      </c>
      <c r="DA288" s="80">
        <f t="shared" si="863"/>
        <v>5.7772110161550538E-3</v>
      </c>
      <c r="DB288" s="80">
        <f t="shared" si="864"/>
        <v>1.7845311626986329</v>
      </c>
      <c r="DC288" s="80"/>
      <c r="DD288" s="80">
        <f t="shared" si="865"/>
        <v>0.46911880558203273</v>
      </c>
      <c r="DE288" s="80">
        <f t="shared" si="866"/>
        <v>1.024229281251242E-2</v>
      </c>
      <c r="DF288" s="80">
        <f t="shared" si="867"/>
        <v>0.18136593423983</v>
      </c>
      <c r="DG288" s="80">
        <f t="shared" si="868"/>
        <v>8.4547376114471814E-2</v>
      </c>
      <c r="DH288" s="80">
        <f t="shared" si="869"/>
        <v>1.1059309712214969E-3</v>
      </c>
      <c r="DI288" s="80">
        <f t="shared" si="870"/>
        <v>6.2843713232485193E-2</v>
      </c>
      <c r="DJ288" s="80">
        <f t="shared" si="871"/>
        <v>9.7929620113838114E-2</v>
      </c>
      <c r="DK288" s="80">
        <f t="shared" si="872"/>
        <v>6.3289263177488564E-2</v>
      </c>
      <c r="DL288" s="80">
        <f t="shared" si="873"/>
        <v>2.4033928663557198E-2</v>
      </c>
      <c r="DM288" s="80">
        <f t="shared" si="874"/>
        <v>2.2857519989445112E-3</v>
      </c>
      <c r="DN288" s="80">
        <f t="shared" si="875"/>
        <v>3.2373830936180152E-3</v>
      </c>
      <c r="DO288" s="80">
        <f t="shared" si="876"/>
        <v>1</v>
      </c>
      <c r="DP288" s="80">
        <f t="shared" si="877"/>
        <v>42.637389757363003</v>
      </c>
      <c r="DQ288" s="80">
        <f t="shared" si="878"/>
        <v>0.86811363367801564</v>
      </c>
      <c r="DR288" s="80">
        <f t="shared" si="879"/>
        <v>1.6525035428674444E-2</v>
      </c>
      <c r="DS288" s="80">
        <f t="shared" si="880"/>
        <v>3.8740302664744368E-2</v>
      </c>
      <c r="DT288" s="80">
        <f t="shared" si="881"/>
        <v>0.1061987796187422</v>
      </c>
      <c r="DU288" s="80">
        <f t="shared" si="882"/>
        <v>1.3025550660792952E-3</v>
      </c>
      <c r="DV288" s="80">
        <f t="shared" si="883"/>
        <v>0.33867270074731293</v>
      </c>
      <c r="DW288" s="80">
        <f t="shared" si="884"/>
        <v>0.36931098802726237</v>
      </c>
      <c r="DX288" s="80">
        <f t="shared" si="885"/>
        <v>3.3882498721339032E-3</v>
      </c>
      <c r="DY288" s="80">
        <f t="shared" si="886"/>
        <v>1.1677778249607202E-3</v>
      </c>
      <c r="DZ288" s="80">
        <f t="shared" si="887"/>
        <v>1.5394919150358359E-4</v>
      </c>
      <c r="EA288" s="80">
        <f t="shared" si="888"/>
        <v>1.7435739721194297</v>
      </c>
      <c r="EB288" s="80"/>
      <c r="EC288" s="80">
        <f t="shared" si="889"/>
        <v>1.7362272673560313</v>
      </c>
      <c r="ED288" s="80">
        <f t="shared" si="890"/>
        <v>3.3050070857348887E-2</v>
      </c>
      <c r="EE288" s="80">
        <f t="shared" si="891"/>
        <v>0.1162209079942331</v>
      </c>
      <c r="EF288" s="80">
        <f t="shared" si="892"/>
        <v>0.1061987796187422</v>
      </c>
      <c r="EG288" s="80">
        <f t="shared" si="893"/>
        <v>1.3025550660792952E-3</v>
      </c>
      <c r="EH288" s="80">
        <f t="shared" si="894"/>
        <v>0.33867270074731293</v>
      </c>
      <c r="EI288" s="80">
        <f t="shared" si="895"/>
        <v>0.36931098802726237</v>
      </c>
      <c r="EJ288" s="80">
        <f t="shared" si="896"/>
        <v>3.3882498721339032E-3</v>
      </c>
      <c r="EK288" s="80">
        <f t="shared" si="897"/>
        <v>1.1677778249607202E-3</v>
      </c>
      <c r="EL288" s="80">
        <f t="shared" si="898"/>
        <v>4.6184757451075075E-4</v>
      </c>
      <c r="EM288" s="80">
        <f t="shared" si="899"/>
        <v>2.706001144938615</v>
      </c>
      <c r="EN288" s="80">
        <f t="shared" si="900"/>
        <v>2.2172939620600598</v>
      </c>
      <c r="EO288" s="80"/>
      <c r="EP288" s="80">
        <f t="shared" si="901"/>
        <v>1.9248631183362828</v>
      </c>
      <c r="EQ288" s="80">
        <f t="shared" si="902"/>
        <v>3.6640861278828415E-2</v>
      </c>
      <c r="ER288" s="80">
        <f t="shared" si="903"/>
        <v>7.5136881663717237E-2</v>
      </c>
      <c r="ES288" s="80">
        <f t="shared" si="904"/>
        <v>9.6660396710116614E-2</v>
      </c>
      <c r="ET288" s="80">
        <f t="shared" si="905"/>
        <v>0.17179727837383385</v>
      </c>
      <c r="EU288" s="80">
        <f t="shared" si="906"/>
        <v>0.23547391282678404</v>
      </c>
      <c r="EV288" s="80">
        <f t="shared" si="907"/>
        <v>2.8881474832683635E-3</v>
      </c>
      <c r="EW288" s="80">
        <f t="shared" si="908"/>
        <v>0.75093693448159049</v>
      </c>
      <c r="EX288" s="80">
        <f t="shared" si="909"/>
        <v>0.81887102387528388</v>
      </c>
      <c r="EY288" s="80">
        <f t="shared" si="910"/>
        <v>1.5025491966866547E-2</v>
      </c>
      <c r="EZ288" s="80">
        <f t="shared" si="911"/>
        <v>5.1786134406260689E-3</v>
      </c>
      <c r="FA288" s="80">
        <f t="shared" si="912"/>
        <v>6.8270122556984749E-4</v>
      </c>
      <c r="FB288" s="80">
        <f t="shared" si="913"/>
        <v>3.9623580832889349</v>
      </c>
      <c r="FC288" s="80">
        <f t="shared" si="914"/>
        <v>0</v>
      </c>
      <c r="FD288" s="80">
        <f t="shared" si="915"/>
        <v>-0.1139985309348539</v>
      </c>
      <c r="FE288" s="80">
        <f t="shared" si="916"/>
        <v>1.5025491966866547E-2</v>
      </c>
      <c r="FF288" s="80">
        <f t="shared" si="917"/>
        <v>8.1634904743250067E-2</v>
      </c>
      <c r="FG288" s="80">
        <f t="shared" si="918"/>
        <v>0</v>
      </c>
      <c r="FH288" s="80">
        <f t="shared" si="919"/>
        <v>3.4135061278492375E-4</v>
      </c>
      <c r="FI288" s="184">
        <f t="shared" si="920"/>
        <v>0.73689476851924884</v>
      </c>
      <c r="FJ288" s="80">
        <f t="shared" si="921"/>
        <v>0.12475803939456287</v>
      </c>
      <c r="FK288" s="80">
        <f t="shared" si="922"/>
        <v>0.95865455523671328</v>
      </c>
      <c r="FL288" s="80">
        <f t="shared" si="923"/>
        <v>0.73689476851924884</v>
      </c>
      <c r="FM288" s="80">
        <f t="shared" si="924"/>
        <v>1.7830695305510489</v>
      </c>
      <c r="FN288" s="80">
        <f t="shared" si="925"/>
        <v>-3.6635907141868511</v>
      </c>
      <c r="FO288" s="80">
        <f t="shared" si="926"/>
        <v>-3.6635907141868511</v>
      </c>
      <c r="FP288" s="80">
        <f t="shared" si="927"/>
        <v>0.42637389757363003</v>
      </c>
      <c r="FQ288" s="185">
        <f t="shared" ca="1" si="928"/>
        <v>1391.8680857950276</v>
      </c>
      <c r="FR288" s="185">
        <f t="shared" ca="1" si="929"/>
        <v>0.56321443390112336</v>
      </c>
      <c r="FS288" s="80">
        <f t="shared" ca="1" si="930"/>
        <v>0.13918680857950275</v>
      </c>
      <c r="FT288" s="184">
        <f t="shared" ca="1" si="931"/>
        <v>3.8988332245542684E-2</v>
      </c>
      <c r="FU288" s="184">
        <f t="shared" ca="1" si="932"/>
        <v>5.6819436310732039</v>
      </c>
      <c r="FV288" s="80">
        <f t="shared" si="933"/>
        <v>175.09292117205217</v>
      </c>
      <c r="FW288" s="80">
        <f t="shared" si="934"/>
        <v>0.14542103998272288</v>
      </c>
      <c r="FX288" s="184">
        <f t="shared" si="935"/>
        <v>76.128211336146279</v>
      </c>
      <c r="FY288" s="184">
        <f t="shared" si="936"/>
        <v>316.96098850309374</v>
      </c>
      <c r="FZ288" s="184">
        <f t="shared" si="937"/>
        <v>1.6611494615586205E-3</v>
      </c>
      <c r="GA288" s="184">
        <f t="shared" si="938"/>
        <v>0.23307786924023086</v>
      </c>
      <c r="GB288" s="80">
        <f t="shared" si="939"/>
        <v>0.83678466332541879</v>
      </c>
      <c r="GC288" s="80">
        <f t="shared" si="940"/>
        <v>0.13398395921451489</v>
      </c>
      <c r="GD288" s="80">
        <f t="shared" si="941"/>
        <v>0.12773709788782542</v>
      </c>
      <c r="GE288" s="80">
        <f t="shared" si="942"/>
        <v>0.86669874201105501</v>
      </c>
      <c r="GF288" s="80">
        <f t="shared" si="943"/>
        <v>0.11971210529731957</v>
      </c>
      <c r="GG288" s="80">
        <f t="shared" si="944"/>
        <v>0.23547391282678404</v>
      </c>
      <c r="GH288" s="80">
        <f t="shared" si="945"/>
        <v>0.87226290211217461</v>
      </c>
      <c r="GI288" s="80">
        <f t="shared" si="946"/>
        <v>0.47376310077122835</v>
      </c>
      <c r="GJ288" s="80">
        <f t="shared" si="947"/>
        <v>-3.8432953960104543E-2</v>
      </c>
      <c r="GK288" s="80">
        <f t="shared" si="948"/>
        <v>5.452691435469606E-2</v>
      </c>
      <c r="GL288" s="80">
        <f t="shared" si="949"/>
        <v>5.452691435469606E-2</v>
      </c>
      <c r="GM288" s="80">
        <f t="shared" si="950"/>
        <v>0.18094699847208798</v>
      </c>
      <c r="GN288" s="80">
        <f t="shared" si="951"/>
        <v>0.10868842231988515</v>
      </c>
      <c r="GO288" s="80">
        <f t="shared" si="952"/>
        <v>0.64224851216170531</v>
      </c>
      <c r="GP288" s="80">
        <f t="shared" si="953"/>
        <v>0.81887102387528388</v>
      </c>
      <c r="GQ288" s="80">
        <f t="shared" si="954"/>
        <v>1.5025491966866547E-2</v>
      </c>
      <c r="GR288" s="80">
        <f t="shared" si="955"/>
        <v>438.75531577491142</v>
      </c>
      <c r="GS288" s="80">
        <f t="shared" si="956"/>
        <v>11.758790908063897</v>
      </c>
      <c r="GT288" s="80">
        <f t="shared" si="957"/>
        <v>2.0849837601899597</v>
      </c>
      <c r="GU288" s="80">
        <f t="shared" si="958"/>
        <v>8.574495713781209E-6</v>
      </c>
      <c r="GV288" s="80">
        <f t="shared" si="959"/>
        <v>1758.1315062858168</v>
      </c>
      <c r="GW288" s="80">
        <f t="shared" si="960"/>
        <v>-7.5594969602478827E-3</v>
      </c>
      <c r="GX288" s="184">
        <f t="shared" ca="1" si="961"/>
        <v>14.364326415786511</v>
      </c>
      <c r="GY288" s="81" t="e">
        <f>#REF!</f>
        <v>#REF!</v>
      </c>
      <c r="GZ288" s="81" t="e">
        <f>#REF!</f>
        <v>#REF!</v>
      </c>
      <c r="HA288" s="81">
        <f t="shared" si="962"/>
        <v>5.52</v>
      </c>
      <c r="HB288" s="81">
        <f t="shared" si="963"/>
        <v>4.8858476199999856</v>
      </c>
      <c r="HC288" s="81" t="e">
        <f t="shared" si="964"/>
        <v>#REF!</v>
      </c>
      <c r="HD288" s="80">
        <f t="shared" si="965"/>
        <v>438.75531577491142</v>
      </c>
      <c r="HE288" s="80">
        <f t="shared" si="966"/>
        <v>11.758790908063897</v>
      </c>
      <c r="HF288" s="81">
        <f t="shared" si="967"/>
        <v>2.1085000826537907</v>
      </c>
      <c r="HG288" s="81"/>
      <c r="HH288" s="82">
        <f t="shared" si="968"/>
        <v>0.23836206031005241</v>
      </c>
      <c r="HI288" s="82">
        <f t="shared" si="969"/>
        <v>0.75093693448159049</v>
      </c>
      <c r="HJ288" s="82">
        <f t="shared" si="970"/>
        <v>0</v>
      </c>
      <c r="HK288" s="82">
        <f t="shared" si="971"/>
        <v>1.5025491966866547E-2</v>
      </c>
      <c r="HL288" s="82">
        <f t="shared" si="972"/>
        <v>0</v>
      </c>
      <c r="HM288" s="82">
        <f t="shared" si="973"/>
        <v>1.5025491966866547E-2</v>
      </c>
      <c r="HN288" s="82">
        <f t="shared" si="974"/>
        <v>0</v>
      </c>
      <c r="HO288" s="82">
        <f t="shared" si="975"/>
        <v>8.1634904743250067E-2</v>
      </c>
      <c r="HP288" s="82">
        <f t="shared" si="976"/>
        <v>0.15559932852647673</v>
      </c>
      <c r="HQ288" s="82">
        <f t="shared" si="977"/>
        <v>0.24094036440444788</v>
      </c>
      <c r="HR288" s="82">
        <f t="shared" si="978"/>
        <v>0.50346277137230966</v>
      </c>
      <c r="HS288" s="82">
        <f t="shared" si="979"/>
        <v>0.15980892397649754</v>
      </c>
      <c r="HT288" s="82">
        <f t="shared" si="980"/>
        <v>0.12608245015600883</v>
      </c>
      <c r="HU288" s="82">
        <f t="shared" si="981"/>
        <v>4.0021034001840705E-2</v>
      </c>
      <c r="HV288" s="82">
        <f t="shared" si="982"/>
        <v>1.5025491966866547E-2</v>
      </c>
      <c r="HW288" s="82"/>
      <c r="HX288" s="186">
        <f t="shared" si="983"/>
        <v>-8.7525719180330799E-7</v>
      </c>
      <c r="HY288" s="186">
        <f t="shared" si="984"/>
        <v>1.5318869702385914E-12</v>
      </c>
      <c r="HZ288" s="186">
        <f t="shared" si="985"/>
        <v>2.7055120590350694E-5</v>
      </c>
      <c r="IA288" s="186">
        <f t="shared" si="986"/>
        <v>7.6239665444504232E-9</v>
      </c>
      <c r="IB288" s="82">
        <f t="shared" si="987"/>
        <v>2.0849837601899597</v>
      </c>
      <c r="IC288" s="82" t="e">
        <f t="shared" ca="1" si="988"/>
        <v>#REF!</v>
      </c>
      <c r="ID288" s="82" t="e">
        <f ca="1">ID$8+ID$9*IE288+ID$10*#REF!+ID$11*EW288/(EW288+EU288)</f>
        <v>#REF!</v>
      </c>
      <c r="IE288" s="82" t="e">
        <f t="shared" ca="1" si="989"/>
        <v>#REF!</v>
      </c>
      <c r="IF288" s="82" t="e">
        <f ca="1">IF$8+IF$9*IE288+IF$10*#REF!+IF$11*(EW288/(EW288+EU288))</f>
        <v>#REF!</v>
      </c>
      <c r="IG288" s="82" t="e">
        <f t="shared" ca="1" si="990"/>
        <v>#REF!</v>
      </c>
      <c r="IH288" s="184">
        <f t="shared" si="991"/>
        <v>0.14542103998272288</v>
      </c>
      <c r="II288" s="187">
        <f t="shared" si="992"/>
        <v>-25</v>
      </c>
      <c r="IJ288" s="187"/>
      <c r="IK288" s="82">
        <f t="shared" si="993"/>
        <v>2.0719098787606587</v>
      </c>
      <c r="IL288" s="187">
        <f t="shared" si="994"/>
        <v>1758.1315062858168</v>
      </c>
      <c r="IM288" s="186">
        <f t="shared" si="995"/>
        <v>1.324233904829172E-5</v>
      </c>
    </row>
    <row r="289" spans="1:247" ht="14" x14ac:dyDescent="0.2">
      <c r="A289" s="191">
        <v>2006</v>
      </c>
      <c r="F289" s="193">
        <v>50.3</v>
      </c>
      <c r="G289" s="193">
        <v>1.46</v>
      </c>
      <c r="H289" s="193">
        <v>16.5</v>
      </c>
      <c r="I289" s="193">
        <v>10.84</v>
      </c>
      <c r="J289" s="193">
        <v>0.14000000000000001</v>
      </c>
      <c r="K289" s="193">
        <v>4.5199999999999996</v>
      </c>
      <c r="L289" s="193">
        <v>9.8000000000000007</v>
      </c>
      <c r="M289" s="193">
        <v>3.5</v>
      </c>
      <c r="N289" s="193">
        <v>2.02</v>
      </c>
      <c r="O289" s="198">
        <v>0.31</v>
      </c>
      <c r="P289" s="198">
        <v>0.41</v>
      </c>
      <c r="Q289" s="194">
        <v>1.5</v>
      </c>
      <c r="R289" s="176">
        <f t="shared" ca="1" si="801"/>
        <v>10.108850307135219</v>
      </c>
      <c r="T289" s="4">
        <v>50.88</v>
      </c>
      <c r="U289" s="4">
        <v>1.52</v>
      </c>
      <c r="V289" s="4">
        <v>4.96</v>
      </c>
      <c r="W289" s="4">
        <v>7.64</v>
      </c>
      <c r="X289" s="4">
        <v>0.15609999999999999</v>
      </c>
      <c r="Y289" s="4">
        <v>13.6</v>
      </c>
      <c r="Z289" s="4">
        <v>20.64</v>
      </c>
      <c r="AA289" s="4">
        <v>0.42</v>
      </c>
      <c r="AB289" s="4">
        <v>0.09</v>
      </c>
      <c r="AC289" s="4">
        <v>0.03</v>
      </c>
      <c r="AE289" s="177">
        <f t="shared" ca="1" si="802"/>
        <v>1398.1860317752269</v>
      </c>
      <c r="AF289" s="178">
        <f t="shared" ca="1" si="803"/>
        <v>1125.036031775227</v>
      </c>
      <c r="AG289" s="178">
        <f t="shared" ca="1" si="804"/>
        <v>5.8871200414044704</v>
      </c>
      <c r="AH289" s="175"/>
      <c r="AI289" s="179">
        <f t="shared" ca="1" si="805"/>
        <v>1435.5092797311729</v>
      </c>
      <c r="AJ289" s="179">
        <f t="shared" ca="1" si="806"/>
        <v>5.7848556103338282</v>
      </c>
      <c r="AK289" s="179"/>
      <c r="AL289" s="179">
        <f t="shared" si="807"/>
        <v>1417.2132027658881</v>
      </c>
      <c r="AM289" s="179">
        <f t="shared" si="808"/>
        <v>4.344076767082182</v>
      </c>
      <c r="AN289" s="180"/>
      <c r="AO289" s="179">
        <f t="shared" ca="1" si="809"/>
        <v>1387.9514696432518</v>
      </c>
      <c r="AP289" s="179">
        <f t="shared" ca="1" si="810"/>
        <v>1114.8014696432519</v>
      </c>
      <c r="AQ289" s="179">
        <f t="shared" ca="1" si="811"/>
        <v>3.9338321290066869</v>
      </c>
      <c r="AR289" s="179"/>
      <c r="AS289" s="179">
        <f t="shared" ca="1" si="812"/>
        <v>1407.1318945954933</v>
      </c>
      <c r="AT289" s="179">
        <f t="shared" ca="1" si="813"/>
        <v>1133.9818945954935</v>
      </c>
      <c r="AU289" s="181">
        <f t="shared" ca="1" si="814"/>
        <v>4.6803639163786492</v>
      </c>
      <c r="AV289" s="80"/>
      <c r="AW289" s="181">
        <f t="shared" si="815"/>
        <v>1424.0595416996</v>
      </c>
      <c r="AX289" s="181">
        <f t="shared" si="816"/>
        <v>1150.9095416996001</v>
      </c>
      <c r="AY289" s="181">
        <f t="shared" ca="1" si="817"/>
        <v>1435.5092797311729</v>
      </c>
      <c r="AZ289" s="181">
        <f t="shared" ca="1" si="818"/>
        <v>1162.359279731173</v>
      </c>
      <c r="BA289" s="181">
        <f t="shared" ca="1" si="819"/>
        <v>5.7848556103338282</v>
      </c>
      <c r="BB289" s="181"/>
      <c r="BC289" s="181">
        <f t="shared" si="820"/>
        <v>1417.2132027658881</v>
      </c>
      <c r="BD289" s="181">
        <f t="shared" si="821"/>
        <v>4.344076767082182</v>
      </c>
      <c r="BE289" s="181">
        <f t="shared" si="822"/>
        <v>1144.063202765888</v>
      </c>
      <c r="BF289" s="181"/>
      <c r="BG289" s="181">
        <f t="shared" ca="1" si="823"/>
        <v>6.2634630706717846</v>
      </c>
      <c r="BH289" s="181">
        <f t="shared" ca="1" si="824"/>
        <v>8.0527347437007322</v>
      </c>
      <c r="BI289" s="181">
        <f t="shared" ca="1" si="825"/>
        <v>1123.3673483918219</v>
      </c>
      <c r="BJ289" s="181">
        <f t="shared" ca="1" si="826"/>
        <v>1143.6035471178961</v>
      </c>
      <c r="BK289" s="181">
        <f t="shared" ca="1" si="827"/>
        <v>1143.6035471178961</v>
      </c>
      <c r="BL289" s="181"/>
      <c r="BM289" s="181">
        <f t="shared" si="828"/>
        <v>1156.3677616842565</v>
      </c>
      <c r="BN289" s="180"/>
      <c r="BO289" s="182">
        <f t="shared" ca="1" si="829"/>
        <v>0.79869757799287555</v>
      </c>
      <c r="BP289" s="182">
        <f t="shared" ca="1" si="830"/>
        <v>0.70756277063325757</v>
      </c>
      <c r="BQ289" s="182">
        <f t="shared" ca="1" si="831"/>
        <v>0.13467888172819154</v>
      </c>
      <c r="BR289" s="182">
        <f t="shared" ca="1" si="832"/>
        <v>1.6384207911240095E-2</v>
      </c>
      <c r="BS289" s="182">
        <f t="shared" ca="1" si="833"/>
        <v>1.6102666900616788E-2</v>
      </c>
      <c r="BT289" s="182">
        <f t="shared" ca="1" si="834"/>
        <v>4.4116555930003389E-2</v>
      </c>
      <c r="BU289" s="182">
        <f t="shared" si="835"/>
        <v>8.6940973246937558E-2</v>
      </c>
      <c r="BV289" s="181">
        <f t="shared" ca="1" si="836"/>
        <v>1.005786056350247</v>
      </c>
      <c r="BW289" s="180"/>
      <c r="BX289" s="182">
        <f t="shared" si="837"/>
        <v>0.72444215152669766</v>
      </c>
      <c r="BY289" s="182">
        <f t="shared" si="838"/>
        <v>0.13086162575884597</v>
      </c>
      <c r="BZ289" s="182">
        <f t="shared" si="839"/>
        <v>6.7907560440662332E-2</v>
      </c>
      <c r="CA289" s="182">
        <f t="shared" si="840"/>
        <v>3.0118070138176422E-2</v>
      </c>
      <c r="CB289" s="182">
        <f t="shared" si="841"/>
        <v>2.5136793369373099E-2</v>
      </c>
      <c r="CC289" s="182">
        <f t="shared" si="842"/>
        <v>4.3860595935793571E-4</v>
      </c>
      <c r="CD289" s="182">
        <f t="shared" si="843"/>
        <v>0.97890480719311357</v>
      </c>
      <c r="CE289" s="182">
        <f t="shared" si="844"/>
        <v>0.23424137182548291</v>
      </c>
      <c r="CF289" s="180"/>
      <c r="CG289" s="181">
        <f t="shared" ca="1" si="845"/>
        <v>6.3747725813345824</v>
      </c>
      <c r="CH289" s="181">
        <f t="shared" ca="1" si="846"/>
        <v>5.2861775381352665</v>
      </c>
      <c r="CI289" s="181">
        <f t="shared" ca="1" si="847"/>
        <v>5.8045468441047596</v>
      </c>
      <c r="CJ289" s="181">
        <f t="shared" ca="1" si="848"/>
        <v>1169.7294054502599</v>
      </c>
      <c r="CK289" s="183">
        <f t="shared" ca="1" si="849"/>
        <v>0.27131238170834593</v>
      </c>
      <c r="CL289" s="79"/>
      <c r="CM289" s="181">
        <f t="shared" si="850"/>
        <v>2.27033621329754</v>
      </c>
      <c r="CN289" s="181">
        <f t="shared" si="851"/>
        <v>2.1913562774259341</v>
      </c>
      <c r="CO289" s="181">
        <f t="shared" ca="1" si="852"/>
        <v>966.44716315652147</v>
      </c>
      <c r="CP289" s="184"/>
      <c r="CQ289" s="80">
        <f t="shared" si="853"/>
        <v>0.83715712756909877</v>
      </c>
      <c r="CR289" s="80">
        <f t="shared" si="854"/>
        <v>1.8277690701412639E-2</v>
      </c>
      <c r="CS289" s="80">
        <f t="shared" si="855"/>
        <v>0.32365316150292761</v>
      </c>
      <c r="CT289" s="80">
        <f t="shared" si="856"/>
        <v>0.150877427400677</v>
      </c>
      <c r="CU289" s="80">
        <f t="shared" si="857"/>
        <v>1.9735682819383262E-3</v>
      </c>
      <c r="CV289" s="80">
        <f t="shared" si="858"/>
        <v>0.11214656464306626</v>
      </c>
      <c r="CW289" s="80">
        <f t="shared" si="859"/>
        <v>0.17475845884438296</v>
      </c>
      <c r="CX289" s="80">
        <f t="shared" si="860"/>
        <v>0.11294166240446345</v>
      </c>
      <c r="CY289" s="80">
        <f t="shared" si="861"/>
        <v>4.2889294662193725E-2</v>
      </c>
      <c r="CZ289" s="80">
        <f t="shared" si="862"/>
        <v>4.0789956723171726E-3</v>
      </c>
      <c r="DA289" s="80">
        <f t="shared" si="863"/>
        <v>5.7772110161550538E-3</v>
      </c>
      <c r="DB289" s="80">
        <f t="shared" si="864"/>
        <v>1.7845311626986329</v>
      </c>
      <c r="DC289" s="80"/>
      <c r="DD289" s="80">
        <f t="shared" si="865"/>
        <v>0.46911880558203273</v>
      </c>
      <c r="DE289" s="80">
        <f t="shared" si="866"/>
        <v>1.024229281251242E-2</v>
      </c>
      <c r="DF289" s="80">
        <f t="shared" si="867"/>
        <v>0.18136593423983</v>
      </c>
      <c r="DG289" s="80">
        <f t="shared" si="868"/>
        <v>8.4547376114471814E-2</v>
      </c>
      <c r="DH289" s="80">
        <f t="shared" si="869"/>
        <v>1.1059309712214969E-3</v>
      </c>
      <c r="DI289" s="80">
        <f t="shared" si="870"/>
        <v>6.2843713232485193E-2</v>
      </c>
      <c r="DJ289" s="80">
        <f t="shared" si="871"/>
        <v>9.7929620113838114E-2</v>
      </c>
      <c r="DK289" s="80">
        <f t="shared" si="872"/>
        <v>6.3289263177488564E-2</v>
      </c>
      <c r="DL289" s="80">
        <f t="shared" si="873"/>
        <v>2.4033928663557198E-2</v>
      </c>
      <c r="DM289" s="80">
        <f t="shared" si="874"/>
        <v>2.2857519989445112E-3</v>
      </c>
      <c r="DN289" s="80">
        <f t="shared" si="875"/>
        <v>3.2373830936180152E-3</v>
      </c>
      <c r="DO289" s="80">
        <f t="shared" si="876"/>
        <v>1</v>
      </c>
      <c r="DP289" s="80">
        <f t="shared" si="877"/>
        <v>42.637389757363003</v>
      </c>
      <c r="DQ289" s="80">
        <f t="shared" si="878"/>
        <v>0.84681023162456759</v>
      </c>
      <c r="DR289" s="80">
        <f t="shared" si="879"/>
        <v>1.9028828675443296E-2</v>
      </c>
      <c r="DS289" s="80">
        <f t="shared" si="880"/>
        <v>4.8646050941046085E-2</v>
      </c>
      <c r="DT289" s="80">
        <f t="shared" si="881"/>
        <v>0.1063379654373775</v>
      </c>
      <c r="DU289" s="80">
        <f t="shared" si="882"/>
        <v>2.2005286343612335E-3</v>
      </c>
      <c r="DV289" s="80">
        <f t="shared" si="883"/>
        <v>0.3374321414039162</v>
      </c>
      <c r="DW289" s="80">
        <f t="shared" si="884"/>
        <v>0.36806271332123103</v>
      </c>
      <c r="DX289" s="80">
        <f t="shared" si="885"/>
        <v>6.7764997442678063E-3</v>
      </c>
      <c r="DY289" s="80">
        <f t="shared" si="886"/>
        <v>9.5545458405877108E-4</v>
      </c>
      <c r="DZ289" s="80">
        <f t="shared" si="887"/>
        <v>1.9737075833792768E-4</v>
      </c>
      <c r="EA289" s="80">
        <f t="shared" si="888"/>
        <v>1.7364477851246078</v>
      </c>
      <c r="EB289" s="80"/>
      <c r="EC289" s="80">
        <f t="shared" si="889"/>
        <v>1.6936204632491352</v>
      </c>
      <c r="ED289" s="80">
        <f t="shared" si="890"/>
        <v>3.8057657350886592E-2</v>
      </c>
      <c r="EE289" s="80">
        <f t="shared" si="891"/>
        <v>0.14593815282313827</v>
      </c>
      <c r="EF289" s="80">
        <f t="shared" si="892"/>
        <v>0.1063379654373775</v>
      </c>
      <c r="EG289" s="80">
        <f t="shared" si="893"/>
        <v>2.2005286343612335E-3</v>
      </c>
      <c r="EH289" s="80">
        <f t="shared" si="894"/>
        <v>0.3374321414039162</v>
      </c>
      <c r="EI289" s="80">
        <f t="shared" si="895"/>
        <v>0.36806271332123103</v>
      </c>
      <c r="EJ289" s="80">
        <f t="shared" si="896"/>
        <v>6.7764997442678063E-3</v>
      </c>
      <c r="EK289" s="80">
        <f t="shared" si="897"/>
        <v>9.5545458405877108E-4</v>
      </c>
      <c r="EL289" s="80">
        <f t="shared" si="898"/>
        <v>5.9211227501378301E-4</v>
      </c>
      <c r="EM289" s="80">
        <f t="shared" si="899"/>
        <v>2.6999736888233863</v>
      </c>
      <c r="EN289" s="80">
        <f t="shared" si="900"/>
        <v>2.2222438777226463</v>
      </c>
      <c r="EO289" s="80"/>
      <c r="EP289" s="80">
        <f t="shared" si="901"/>
        <v>1.8818188528205915</v>
      </c>
      <c r="EQ289" s="80">
        <f t="shared" si="902"/>
        <v>4.2286698024236999E-2</v>
      </c>
      <c r="ER289" s="80">
        <f t="shared" si="903"/>
        <v>0.11818114717940853</v>
      </c>
      <c r="ES289" s="80">
        <f t="shared" si="904"/>
        <v>9.8025630578838757E-2</v>
      </c>
      <c r="ET289" s="80">
        <f t="shared" si="905"/>
        <v>0.21620677775824729</v>
      </c>
      <c r="EU289" s="80">
        <f t="shared" si="906"/>
        <v>0.23630889266269453</v>
      </c>
      <c r="EV289" s="80">
        <f t="shared" si="907"/>
        <v>4.8901112854626266E-3</v>
      </c>
      <c r="EW289" s="80">
        <f t="shared" si="908"/>
        <v>0.7498565103816951</v>
      </c>
      <c r="EX289" s="80">
        <f t="shared" si="909"/>
        <v>0.81792511129609113</v>
      </c>
      <c r="EY289" s="80">
        <f t="shared" si="910"/>
        <v>3.0118070138176422E-2</v>
      </c>
      <c r="EZ289" s="80">
        <f t="shared" si="911"/>
        <v>4.2465061997332835E-3</v>
      </c>
      <c r="FA289" s="80">
        <f t="shared" si="912"/>
        <v>8.7721191871587142E-4</v>
      </c>
      <c r="FB289" s="80">
        <f t="shared" si="913"/>
        <v>3.984534742485645</v>
      </c>
      <c r="FC289" s="80">
        <f t="shared" si="914"/>
        <v>0</v>
      </c>
      <c r="FD289" s="80">
        <f t="shared" si="915"/>
        <v>-4.657584941936932E-2</v>
      </c>
      <c r="FE289" s="80">
        <f t="shared" si="916"/>
        <v>3.0118070138176422E-2</v>
      </c>
      <c r="FF289" s="80">
        <f t="shared" si="917"/>
        <v>6.7907560440662332E-2</v>
      </c>
      <c r="FG289" s="80">
        <f t="shared" si="918"/>
        <v>2.5136793369373099E-2</v>
      </c>
      <c r="FH289" s="80">
        <f t="shared" si="919"/>
        <v>4.3860595935793571E-4</v>
      </c>
      <c r="FI289" s="184">
        <f t="shared" si="920"/>
        <v>0.72444215152669766</v>
      </c>
      <c r="FJ289" s="80">
        <f t="shared" si="921"/>
        <v>0.13086162575884597</v>
      </c>
      <c r="FK289" s="80">
        <f t="shared" si="922"/>
        <v>0.97890480719311346</v>
      </c>
      <c r="FL289" s="80">
        <f t="shared" si="923"/>
        <v>0.72444215152669766</v>
      </c>
      <c r="FM289" s="80">
        <f t="shared" si="924"/>
        <v>2.4784466358880182</v>
      </c>
      <c r="FN289" s="80">
        <f t="shared" si="925"/>
        <v>-2.9511704229200202</v>
      </c>
      <c r="FO289" s="80">
        <f t="shared" si="926"/>
        <v>-2.9511704229200202</v>
      </c>
      <c r="FP289" s="80">
        <f t="shared" si="927"/>
        <v>0.42637389757363003</v>
      </c>
      <c r="FQ289" s="185">
        <f t="shared" ca="1" si="928"/>
        <v>1435.5092797311729</v>
      </c>
      <c r="FR289" s="185">
        <f t="shared" ca="1" si="929"/>
        <v>5.7848556103338282</v>
      </c>
      <c r="FS289" s="80">
        <f t="shared" ca="1" si="930"/>
        <v>0.1435509279731173</v>
      </c>
      <c r="FT289" s="184">
        <f t="shared" ca="1" si="931"/>
        <v>-0.73687451579409102</v>
      </c>
      <c r="FU289" s="184">
        <f t="shared" ca="1" si="932"/>
        <v>5.6764309166301485</v>
      </c>
      <c r="FV289" s="80">
        <f t="shared" si="933"/>
        <v>176.74665450040953</v>
      </c>
      <c r="FW289" s="80">
        <f t="shared" si="934"/>
        <v>0.12913953925097943</v>
      </c>
      <c r="FX289" s="184">
        <f t="shared" si="935"/>
        <v>76.037600595885266</v>
      </c>
      <c r="FY289" s="184">
        <f t="shared" si="936"/>
        <v>316.99774034217353</v>
      </c>
      <c r="FZ289" s="184">
        <f t="shared" si="937"/>
        <v>1.6611494615586205E-3</v>
      </c>
      <c r="GA289" s="184">
        <f t="shared" si="938"/>
        <v>0.23424137182548291</v>
      </c>
      <c r="GB289" s="80">
        <f t="shared" si="939"/>
        <v>0.85293329271973017</v>
      </c>
      <c r="GC289" s="80">
        <f t="shared" si="940"/>
        <v>0.14118954052179161</v>
      </c>
      <c r="GD289" s="80">
        <f t="shared" si="941"/>
        <v>0.12855490781264881</v>
      </c>
      <c r="GE289" s="80">
        <f t="shared" si="942"/>
        <v>0.85968767139692426</v>
      </c>
      <c r="GF289" s="80">
        <f t="shared" si="943"/>
        <v>0.12647773164746534</v>
      </c>
      <c r="GG289" s="80">
        <f t="shared" si="944"/>
        <v>0.23630889266269453</v>
      </c>
      <c r="GH289" s="80">
        <f t="shared" si="945"/>
        <v>0.87144509218735122</v>
      </c>
      <c r="GI289" s="80">
        <f t="shared" si="946"/>
        <v>0.46086718751107281</v>
      </c>
      <c r="GJ289" s="80">
        <f t="shared" si="947"/>
        <v>-3.4753170744949199E-2</v>
      </c>
      <c r="GK289" s="80">
        <f t="shared" si="948"/>
        <v>5.083246074915946E-2</v>
      </c>
      <c r="GL289" s="80">
        <f t="shared" si="949"/>
        <v>5.083246074915946E-2</v>
      </c>
      <c r="GM289" s="80">
        <f t="shared" si="950"/>
        <v>0.18547643191353508</v>
      </c>
      <c r="GN289" s="80">
        <f t="shared" si="951"/>
        <v>9.6234246531110373E-2</v>
      </c>
      <c r="GO289" s="80">
        <f t="shared" si="952"/>
        <v>0.65362226385058475</v>
      </c>
      <c r="GP289" s="80">
        <f t="shared" si="953"/>
        <v>0.81792511129609113</v>
      </c>
      <c r="GQ289" s="80">
        <f t="shared" si="954"/>
        <v>3.0118070138176422E-2</v>
      </c>
      <c r="GR289" s="80">
        <f t="shared" si="955"/>
        <v>438.72833785907733</v>
      </c>
      <c r="GS289" s="80">
        <f t="shared" si="956"/>
        <v>11.731214168174674</v>
      </c>
      <c r="GT289" s="80">
        <f t="shared" si="957"/>
        <v>2.1440527111178516</v>
      </c>
      <c r="GU289" s="80">
        <f t="shared" si="958"/>
        <v>8.8174167744721647E-6</v>
      </c>
      <c r="GV289" s="80">
        <f t="shared" si="959"/>
        <v>1811.9899212647597</v>
      </c>
      <c r="GW289" s="80">
        <f t="shared" si="960"/>
        <v>-7.75536100997042E-3</v>
      </c>
      <c r="GX289" s="184">
        <f t="shared" ca="1" si="961"/>
        <v>18.779171844104749</v>
      </c>
      <c r="GY289" s="81" t="e">
        <f>#REF!</f>
        <v>#REF!</v>
      </c>
      <c r="GZ289" s="81" t="e">
        <f>#REF!</f>
        <v>#REF!</v>
      </c>
      <c r="HA289" s="81">
        <f t="shared" si="962"/>
        <v>5.52</v>
      </c>
      <c r="HB289" s="81">
        <f t="shared" si="963"/>
        <v>4.8858476199999856</v>
      </c>
      <c r="HC289" s="81" t="e">
        <f t="shared" si="964"/>
        <v>#REF!</v>
      </c>
      <c r="HD289" s="80">
        <f t="shared" si="965"/>
        <v>438.72833785907733</v>
      </c>
      <c r="HE289" s="80">
        <f t="shared" si="966"/>
        <v>11.731214168174674</v>
      </c>
      <c r="HF289" s="81">
        <f t="shared" si="967"/>
        <v>2.5871846148828297</v>
      </c>
      <c r="HG289" s="81"/>
      <c r="HH289" s="82">
        <f t="shared" si="968"/>
        <v>0.24119900394815716</v>
      </c>
      <c r="HI289" s="82">
        <f t="shared" si="969"/>
        <v>0.7498565103816951</v>
      </c>
      <c r="HJ289" s="82">
        <f t="shared" si="970"/>
        <v>0</v>
      </c>
      <c r="HK289" s="82">
        <f t="shared" si="971"/>
        <v>3.0118070138176422E-2</v>
      </c>
      <c r="HL289" s="82">
        <f t="shared" si="972"/>
        <v>0</v>
      </c>
      <c r="HM289" s="82">
        <f t="shared" si="973"/>
        <v>3.0118070138176422E-2</v>
      </c>
      <c r="HN289" s="82">
        <f t="shared" si="974"/>
        <v>0</v>
      </c>
      <c r="HO289" s="82">
        <f t="shared" si="975"/>
        <v>6.7907560440662332E-2</v>
      </c>
      <c r="HP289" s="82">
        <f t="shared" si="976"/>
        <v>0.15335816840785221</v>
      </c>
      <c r="HQ289" s="82">
        <f t="shared" si="977"/>
        <v>0.24337587598334989</v>
      </c>
      <c r="HR289" s="82">
        <f t="shared" si="978"/>
        <v>0.50282738101323698</v>
      </c>
      <c r="HS289" s="82">
        <f t="shared" si="979"/>
        <v>0.16173956187500202</v>
      </c>
      <c r="HT289" s="82">
        <f t="shared" si="980"/>
        <v>0.11497419473565425</v>
      </c>
      <c r="HU289" s="82">
        <f t="shared" si="981"/>
        <v>3.6982623830078068E-2</v>
      </c>
      <c r="HV289" s="82">
        <f t="shared" si="982"/>
        <v>3.0118070138176422E-2</v>
      </c>
      <c r="HW289" s="82"/>
      <c r="HX289" s="186">
        <f t="shared" si="983"/>
        <v>-8.766865626082557E-7</v>
      </c>
      <c r="HY289" s="186">
        <f t="shared" si="984"/>
        <v>1.5555903772444094E-12</v>
      </c>
      <c r="HZ289" s="186">
        <f t="shared" si="985"/>
        <v>2.7037404824745742E-5</v>
      </c>
      <c r="IA289" s="186">
        <f t="shared" si="986"/>
        <v>7.5560979775967079E-9</v>
      </c>
      <c r="IB289" s="82">
        <f t="shared" si="987"/>
        <v>2.1440527111178516</v>
      </c>
      <c r="IC289" s="82" t="e">
        <f t="shared" ca="1" si="988"/>
        <v>#REF!</v>
      </c>
      <c r="ID289" s="82" t="e">
        <f ca="1">ID$8+ID$9*IE289+ID$10*#REF!+ID$11*EW289/(EW289+EU289)</f>
        <v>#REF!</v>
      </c>
      <c r="IE289" s="82" t="e">
        <f t="shared" ca="1" si="989"/>
        <v>#REF!</v>
      </c>
      <c r="IF289" s="82" t="e">
        <f ca="1">IF$8+IF$9*IE289+IF$10*#REF!+IF$11*(EW289/(EW289+EU289))</f>
        <v>#REF!</v>
      </c>
      <c r="IG289" s="82" t="e">
        <f t="shared" ca="1" si="990"/>
        <v>#REF!</v>
      </c>
      <c r="IH289" s="184">
        <f t="shared" si="991"/>
        <v>0.12913953925097943</v>
      </c>
      <c r="II289" s="187">
        <f t="shared" si="992"/>
        <v>-25</v>
      </c>
      <c r="IJ289" s="187"/>
      <c r="IK289" s="82">
        <f t="shared" si="993"/>
        <v>2.0703653055594633</v>
      </c>
      <c r="IL289" s="187">
        <f t="shared" si="994"/>
        <v>1811.9899212647597</v>
      </c>
      <c r="IM289" s="186">
        <f t="shared" si="995"/>
        <v>1.2918444300703781E-5</v>
      </c>
    </row>
    <row r="290" spans="1:247" ht="14" x14ac:dyDescent="0.2">
      <c r="A290" s="191">
        <v>2006</v>
      </c>
      <c r="F290" s="193">
        <v>50.3</v>
      </c>
      <c r="G290" s="193">
        <v>1.46</v>
      </c>
      <c r="H290" s="193">
        <v>16.5</v>
      </c>
      <c r="I290" s="193">
        <v>10.84</v>
      </c>
      <c r="J290" s="193">
        <v>0.14000000000000001</v>
      </c>
      <c r="K290" s="193">
        <v>4.5199999999999996</v>
      </c>
      <c r="L290" s="193">
        <v>9.8000000000000007</v>
      </c>
      <c r="M290" s="193">
        <v>3.5</v>
      </c>
      <c r="N290" s="193">
        <v>2.02</v>
      </c>
      <c r="O290" s="198">
        <v>0.31</v>
      </c>
      <c r="P290" s="198">
        <v>0.41</v>
      </c>
      <c r="Q290" s="194">
        <v>1.5</v>
      </c>
      <c r="R290" s="176">
        <f t="shared" ca="1" si="801"/>
        <v>10.944477160984684</v>
      </c>
      <c r="T290" s="4">
        <v>51.04</v>
      </c>
      <c r="U290" s="4">
        <v>1.59</v>
      </c>
      <c r="V290" s="4">
        <v>4.28</v>
      </c>
      <c r="W290" s="4">
        <v>8.0399999999999991</v>
      </c>
      <c r="X290" s="4">
        <v>0.14099999999999999</v>
      </c>
      <c r="Y290" s="4">
        <v>13.52</v>
      </c>
      <c r="Z290" s="4">
        <v>20.54</v>
      </c>
      <c r="AA290" s="4">
        <v>0.47</v>
      </c>
      <c r="AB290" s="4">
        <v>0.1</v>
      </c>
      <c r="AC290" s="4">
        <v>1.6400000000000001E-2</v>
      </c>
      <c r="AE290" s="177">
        <f t="shared" ca="1" si="802"/>
        <v>1403.4472758493657</v>
      </c>
      <c r="AF290" s="178">
        <f t="shared" ca="1" si="803"/>
        <v>1130.2972758493656</v>
      </c>
      <c r="AG290" s="178">
        <f t="shared" ca="1" si="804"/>
        <v>6.4873172115464026</v>
      </c>
      <c r="AH290" s="175"/>
      <c r="AI290" s="179">
        <f t="shared" ca="1" si="805"/>
        <v>1442.27463536144</v>
      </c>
      <c r="AJ290" s="179">
        <f t="shared" ca="1" si="806"/>
        <v>6.6595127994223215</v>
      </c>
      <c r="AK290" s="179"/>
      <c r="AL290" s="179">
        <f t="shared" si="807"/>
        <v>1419.9189044988309</v>
      </c>
      <c r="AM290" s="179">
        <f t="shared" si="808"/>
        <v>4.9584228262057515</v>
      </c>
      <c r="AN290" s="180"/>
      <c r="AO290" s="179">
        <f t="shared" ca="1" si="809"/>
        <v>1394.4053695978657</v>
      </c>
      <c r="AP290" s="179">
        <f t="shared" ca="1" si="810"/>
        <v>1121.2553695978659</v>
      </c>
      <c r="AQ290" s="179">
        <f t="shared" ca="1" si="811"/>
        <v>4.7760765650358206</v>
      </c>
      <c r="AR290" s="179"/>
      <c r="AS290" s="179">
        <f t="shared" ca="1" si="812"/>
        <v>1415.0346932481905</v>
      </c>
      <c r="AT290" s="179">
        <f t="shared" ca="1" si="813"/>
        <v>1141.8846932481906</v>
      </c>
      <c r="AU290" s="181">
        <f t="shared" ca="1" si="814"/>
        <v>5.5877459114136716</v>
      </c>
      <c r="AV290" s="80"/>
      <c r="AW290" s="181">
        <f t="shared" si="815"/>
        <v>1429.0807529361109</v>
      </c>
      <c r="AX290" s="181">
        <f t="shared" si="816"/>
        <v>1155.9307529361108</v>
      </c>
      <c r="AY290" s="181">
        <f t="shared" ca="1" si="817"/>
        <v>1442.27463536144</v>
      </c>
      <c r="AZ290" s="181">
        <f t="shared" ca="1" si="818"/>
        <v>1169.1246353614401</v>
      </c>
      <c r="BA290" s="181">
        <f t="shared" ca="1" si="819"/>
        <v>6.6595127994223215</v>
      </c>
      <c r="BB290" s="181"/>
      <c r="BC290" s="181">
        <f t="shared" si="820"/>
        <v>1419.9189044988309</v>
      </c>
      <c r="BD290" s="181">
        <f t="shared" si="821"/>
        <v>4.9584228262057515</v>
      </c>
      <c r="BE290" s="181">
        <f t="shared" si="822"/>
        <v>1146.768904498831</v>
      </c>
      <c r="BF290" s="181"/>
      <c r="BG290" s="181">
        <f t="shared" ca="1" si="823"/>
        <v>6.9899517422449033</v>
      </c>
      <c r="BH290" s="181">
        <f t="shared" ca="1" si="824"/>
        <v>8.5361545401979093</v>
      </c>
      <c r="BI290" s="181">
        <f t="shared" ca="1" si="825"/>
        <v>1129.901439327662</v>
      </c>
      <c r="BJ290" s="181">
        <f t="shared" ca="1" si="826"/>
        <v>1151.2396183346905</v>
      </c>
      <c r="BK290" s="181">
        <f t="shared" ca="1" si="827"/>
        <v>1151.2396183346905</v>
      </c>
      <c r="BL290" s="181"/>
      <c r="BM290" s="181">
        <f t="shared" si="828"/>
        <v>1159.6267358504374</v>
      </c>
      <c r="BN290" s="180"/>
      <c r="BO290" s="182">
        <f t="shared" ca="1" si="829"/>
        <v>0.78874515744052986</v>
      </c>
      <c r="BP290" s="182">
        <f t="shared" ca="1" si="830"/>
        <v>0.69370558134123594</v>
      </c>
      <c r="BQ290" s="182">
        <f t="shared" ca="1" si="831"/>
        <v>0.12232473505720089</v>
      </c>
      <c r="BR290" s="182">
        <f t="shared" ca="1" si="832"/>
        <v>1.5373302730112974E-2</v>
      </c>
      <c r="BS290" s="182">
        <f t="shared" ca="1" si="833"/>
        <v>1.6104918672957085E-2</v>
      </c>
      <c r="BT290" s="182">
        <f t="shared" ca="1" si="834"/>
        <v>4.5471389925105271E-2</v>
      </c>
      <c r="BU290" s="182">
        <f t="shared" si="835"/>
        <v>8.6940973246937558E-2</v>
      </c>
      <c r="BV290" s="181">
        <f t="shared" ca="1" si="836"/>
        <v>0.97992090097354967</v>
      </c>
      <c r="BW290" s="180"/>
      <c r="BX290" s="182">
        <f t="shared" si="837"/>
        <v>0.74022457191000413</v>
      </c>
      <c r="BY290" s="182">
        <f t="shared" si="838"/>
        <v>0.12892842867992005</v>
      </c>
      <c r="BZ290" s="182">
        <f t="shared" si="839"/>
        <v>4.8716235711117453E-2</v>
      </c>
      <c r="CA290" s="182">
        <f t="shared" si="840"/>
        <v>3.3837631406768501E-2</v>
      </c>
      <c r="CB290" s="182">
        <f t="shared" si="841"/>
        <v>2.8018801438320494E-2</v>
      </c>
      <c r="CC290" s="182">
        <f t="shared" si="842"/>
        <v>2.4072509621565663E-4</v>
      </c>
      <c r="CD290" s="182">
        <f t="shared" si="843"/>
        <v>0.97996639424234633</v>
      </c>
      <c r="CE290" s="182">
        <f t="shared" si="844"/>
        <v>0.24796392934343542</v>
      </c>
      <c r="CF290" s="180"/>
      <c r="CG290" s="181">
        <f t="shared" ca="1" si="845"/>
        <v>6.299509020539972</v>
      </c>
      <c r="CH290" s="181">
        <f t="shared" ca="1" si="846"/>
        <v>5.2916461929729799</v>
      </c>
      <c r="CI290" s="181">
        <f t="shared" ca="1" si="847"/>
        <v>5.9434663130446408</v>
      </c>
      <c r="CJ290" s="181">
        <f t="shared" ca="1" si="848"/>
        <v>1170.9996991242292</v>
      </c>
      <c r="CK290" s="183">
        <f t="shared" ca="1" si="849"/>
        <v>0.27284066005893459</v>
      </c>
      <c r="CL290" s="79"/>
      <c r="CM290" s="181">
        <f t="shared" si="850"/>
        <v>1.1067367271014577</v>
      </c>
      <c r="CN290" s="181">
        <f t="shared" si="851"/>
        <v>0.95937716831658182</v>
      </c>
      <c r="CO290" s="181">
        <f t="shared" ca="1" si="852"/>
        <v>956.34762971018938</v>
      </c>
      <c r="CP290" s="184"/>
      <c r="CQ290" s="80">
        <f t="shared" si="853"/>
        <v>0.83715712756909877</v>
      </c>
      <c r="CR290" s="80">
        <f t="shared" si="854"/>
        <v>1.8277690701412639E-2</v>
      </c>
      <c r="CS290" s="80">
        <f t="shared" si="855"/>
        <v>0.32365316150292761</v>
      </c>
      <c r="CT290" s="80">
        <f t="shared" si="856"/>
        <v>0.150877427400677</v>
      </c>
      <c r="CU290" s="80">
        <f t="shared" si="857"/>
        <v>1.9735682819383262E-3</v>
      </c>
      <c r="CV290" s="80">
        <f t="shared" si="858"/>
        <v>0.11214656464306626</v>
      </c>
      <c r="CW290" s="80">
        <f t="shared" si="859"/>
        <v>0.17475845884438296</v>
      </c>
      <c r="CX290" s="80">
        <f t="shared" si="860"/>
        <v>0.11294166240446345</v>
      </c>
      <c r="CY290" s="80">
        <f t="shared" si="861"/>
        <v>4.2889294662193725E-2</v>
      </c>
      <c r="CZ290" s="80">
        <f t="shared" si="862"/>
        <v>4.0789956723171726E-3</v>
      </c>
      <c r="DA290" s="80">
        <f t="shared" si="863"/>
        <v>5.7772110161550538E-3</v>
      </c>
      <c r="DB290" s="80">
        <f t="shared" si="864"/>
        <v>1.7845311626986329</v>
      </c>
      <c r="DC290" s="80"/>
      <c r="DD290" s="80">
        <f t="shared" si="865"/>
        <v>0.46911880558203273</v>
      </c>
      <c r="DE290" s="80">
        <f t="shared" si="866"/>
        <v>1.024229281251242E-2</v>
      </c>
      <c r="DF290" s="80">
        <f t="shared" si="867"/>
        <v>0.18136593423983</v>
      </c>
      <c r="DG290" s="80">
        <f t="shared" si="868"/>
        <v>8.4547376114471814E-2</v>
      </c>
      <c r="DH290" s="80">
        <f t="shared" si="869"/>
        <v>1.1059309712214969E-3</v>
      </c>
      <c r="DI290" s="80">
        <f t="shared" si="870"/>
        <v>6.2843713232485193E-2</v>
      </c>
      <c r="DJ290" s="80">
        <f t="shared" si="871"/>
        <v>9.7929620113838114E-2</v>
      </c>
      <c r="DK290" s="80">
        <f t="shared" si="872"/>
        <v>6.3289263177488564E-2</v>
      </c>
      <c r="DL290" s="80">
        <f t="shared" si="873"/>
        <v>2.4033928663557198E-2</v>
      </c>
      <c r="DM290" s="80">
        <f t="shared" si="874"/>
        <v>2.2857519989445112E-3</v>
      </c>
      <c r="DN290" s="80">
        <f t="shared" si="875"/>
        <v>3.2373830936180152E-3</v>
      </c>
      <c r="DO290" s="80">
        <f t="shared" si="876"/>
        <v>1</v>
      </c>
      <c r="DP290" s="80">
        <f t="shared" si="877"/>
        <v>42.637389757363003</v>
      </c>
      <c r="DQ290" s="80">
        <f t="shared" si="878"/>
        <v>0.84947315688124847</v>
      </c>
      <c r="DR290" s="80">
        <f t="shared" si="879"/>
        <v>1.9905156311812396E-2</v>
      </c>
      <c r="DS290" s="80">
        <f t="shared" si="880"/>
        <v>4.1976834279773639E-2</v>
      </c>
      <c r="DT290" s="80">
        <f t="shared" si="881"/>
        <v>0.11190539818278994</v>
      </c>
      <c r="DU290" s="80">
        <f t="shared" si="882"/>
        <v>1.9876651982378853E-3</v>
      </c>
      <c r="DV290" s="80">
        <f t="shared" si="883"/>
        <v>0.33544724645448137</v>
      </c>
      <c r="DW290" s="80">
        <f t="shared" si="884"/>
        <v>0.36627946374118631</v>
      </c>
      <c r="DX290" s="80">
        <f t="shared" si="885"/>
        <v>7.5832259042996879E-3</v>
      </c>
      <c r="DY290" s="80">
        <f t="shared" si="886"/>
        <v>1.0616162045097458E-3</v>
      </c>
      <c r="DZ290" s="80">
        <f t="shared" si="887"/>
        <v>1.0789601455806715E-4</v>
      </c>
      <c r="EA290" s="80">
        <f t="shared" si="888"/>
        <v>1.7357276591728974</v>
      </c>
      <c r="EB290" s="80"/>
      <c r="EC290" s="80">
        <f t="shared" si="889"/>
        <v>1.6989463137624969</v>
      </c>
      <c r="ED290" s="80">
        <f t="shared" si="890"/>
        <v>3.9810312623624791E-2</v>
      </c>
      <c r="EE290" s="80">
        <f t="shared" si="891"/>
        <v>0.12593050283932092</v>
      </c>
      <c r="EF290" s="80">
        <f t="shared" si="892"/>
        <v>0.11190539818278994</v>
      </c>
      <c r="EG290" s="80">
        <f t="shared" si="893"/>
        <v>1.9876651982378853E-3</v>
      </c>
      <c r="EH290" s="80">
        <f t="shared" si="894"/>
        <v>0.33544724645448137</v>
      </c>
      <c r="EI290" s="80">
        <f t="shared" si="895"/>
        <v>0.36627946374118631</v>
      </c>
      <c r="EJ290" s="80">
        <f t="shared" si="896"/>
        <v>7.5832259042996879E-3</v>
      </c>
      <c r="EK290" s="80">
        <f t="shared" si="897"/>
        <v>1.0616162045097458E-3</v>
      </c>
      <c r="EL290" s="80">
        <f t="shared" si="898"/>
        <v>3.2368804367420144E-4</v>
      </c>
      <c r="EM290" s="80">
        <f t="shared" si="899"/>
        <v>2.6892754329546218</v>
      </c>
      <c r="EN290" s="80">
        <f t="shared" si="900"/>
        <v>2.2310842268052813</v>
      </c>
      <c r="EO290" s="80"/>
      <c r="EP290" s="80">
        <f t="shared" si="901"/>
        <v>1.8952461614122416</v>
      </c>
      <c r="EQ290" s="80">
        <f t="shared" si="902"/>
        <v>4.4410080279378226E-2</v>
      </c>
      <c r="ER290" s="80">
        <f t="shared" si="903"/>
        <v>0.10475383858775844</v>
      </c>
      <c r="ES290" s="80">
        <f t="shared" si="904"/>
        <v>8.2553867117885954E-2</v>
      </c>
      <c r="ET290" s="80">
        <f t="shared" si="905"/>
        <v>0.1873077057056444</v>
      </c>
      <c r="EU290" s="80">
        <f t="shared" si="906"/>
        <v>0.24967036877998702</v>
      </c>
      <c r="EV290" s="80">
        <f t="shared" si="907"/>
        <v>4.4346484719583381E-3</v>
      </c>
      <c r="EW290" s="80">
        <f t="shared" si="908"/>
        <v>0.74841106048985717</v>
      </c>
      <c r="EX290" s="80">
        <f t="shared" si="909"/>
        <v>0.81720033415565774</v>
      </c>
      <c r="EY290" s="80">
        <f t="shared" si="910"/>
        <v>3.3837631406768501E-2</v>
      </c>
      <c r="EZ290" s="80">
        <f t="shared" si="911"/>
        <v>4.737110337605167E-3</v>
      </c>
      <c r="FA290" s="80">
        <f t="shared" si="912"/>
        <v>4.8145019243131325E-4</v>
      </c>
      <c r="FB290" s="80">
        <f t="shared" si="913"/>
        <v>3.9857365512315295</v>
      </c>
      <c r="FC290" s="80">
        <f t="shared" si="914"/>
        <v>0</v>
      </c>
      <c r="FD290" s="80">
        <f t="shared" si="915"/>
        <v>-4.2943476825822557E-2</v>
      </c>
      <c r="FE290" s="80">
        <f t="shared" si="916"/>
        <v>3.3837631406768501E-2</v>
      </c>
      <c r="FF290" s="80">
        <f t="shared" si="917"/>
        <v>4.8716235711117453E-2</v>
      </c>
      <c r="FG290" s="80">
        <f t="shared" si="918"/>
        <v>2.8018801438320494E-2</v>
      </c>
      <c r="FH290" s="80">
        <f t="shared" si="919"/>
        <v>2.4072509621565663E-4</v>
      </c>
      <c r="FI290" s="184">
        <f t="shared" si="920"/>
        <v>0.74022457191000413</v>
      </c>
      <c r="FJ290" s="80">
        <f t="shared" si="921"/>
        <v>0.12892842867992005</v>
      </c>
      <c r="FK290" s="80">
        <f t="shared" si="922"/>
        <v>0.97996639424234633</v>
      </c>
      <c r="FL290" s="80">
        <f t="shared" si="923"/>
        <v>0.74022457191000413</v>
      </c>
      <c r="FM290" s="80">
        <f t="shared" si="924"/>
        <v>2.5948948458452699</v>
      </c>
      <c r="FN290" s="80">
        <f t="shared" si="925"/>
        <v>-2.8562739161666912</v>
      </c>
      <c r="FO290" s="80">
        <f t="shared" si="926"/>
        <v>-2.8562739161666912</v>
      </c>
      <c r="FP290" s="80">
        <f t="shared" si="927"/>
        <v>0.42637389757363003</v>
      </c>
      <c r="FQ290" s="185">
        <f t="shared" ca="1" si="928"/>
        <v>1442.27463536144</v>
      </c>
      <c r="FR290" s="185">
        <f t="shared" ca="1" si="929"/>
        <v>6.6595127994223215</v>
      </c>
      <c r="FS290" s="80">
        <f t="shared" ca="1" si="930"/>
        <v>0.14422746353614399</v>
      </c>
      <c r="FT290" s="184">
        <f t="shared" ca="1" si="931"/>
        <v>-1.107333378595148</v>
      </c>
      <c r="FU290" s="184">
        <f t="shared" ca="1" si="932"/>
        <v>5.6734435933572627</v>
      </c>
      <c r="FV290" s="80">
        <f t="shared" si="933"/>
        <v>176.43288440888296</v>
      </c>
      <c r="FW290" s="80">
        <f t="shared" si="934"/>
        <v>0.12790126612174096</v>
      </c>
      <c r="FX290" s="184">
        <f t="shared" si="935"/>
        <v>74.984970017663215</v>
      </c>
      <c r="FY290" s="184">
        <f t="shared" si="936"/>
        <v>316.6027456406087</v>
      </c>
      <c r="FZ290" s="184">
        <f t="shared" si="937"/>
        <v>1.6611494615586205E-3</v>
      </c>
      <c r="GA290" s="184">
        <f t="shared" si="938"/>
        <v>0.24796392934343542</v>
      </c>
      <c r="GB290" s="80">
        <f t="shared" si="939"/>
        <v>0.85547261403438457</v>
      </c>
      <c r="GC290" s="80">
        <f t="shared" si="940"/>
        <v>0.1274453975896955</v>
      </c>
      <c r="GD290" s="80">
        <f t="shared" si="941"/>
        <v>0.12822914632359295</v>
      </c>
      <c r="GE290" s="80">
        <f t="shared" si="942"/>
        <v>0.87303605260273587</v>
      </c>
      <c r="GF290" s="80">
        <f t="shared" si="943"/>
        <v>0.12504537666710835</v>
      </c>
      <c r="GG290" s="80">
        <f t="shared" si="944"/>
        <v>0.24967036877998702</v>
      </c>
      <c r="GH290" s="80">
        <f t="shared" si="945"/>
        <v>0.87177085367640705</v>
      </c>
      <c r="GI290" s="80">
        <f t="shared" si="946"/>
        <v>0.47163324280860042</v>
      </c>
      <c r="GJ290" s="80">
        <f t="shared" si="947"/>
        <v>-3.6084205752842727E-2</v>
      </c>
      <c r="GK290" s="80">
        <f t="shared" si="948"/>
        <v>5.1655860186306739E-2</v>
      </c>
      <c r="GL290" s="80">
        <f t="shared" si="949"/>
        <v>5.1655860186306739E-2</v>
      </c>
      <c r="GM290" s="80">
        <f t="shared" si="950"/>
        <v>0.19801450859368028</v>
      </c>
      <c r="GN290" s="80">
        <f t="shared" si="951"/>
        <v>9.2871525779308683E-2</v>
      </c>
      <c r="GO290" s="80">
        <f t="shared" si="952"/>
        <v>0.65553953471054849</v>
      </c>
      <c r="GP290" s="80">
        <f t="shared" si="953"/>
        <v>0.81720033415565774</v>
      </c>
      <c r="GQ290" s="80">
        <f t="shared" si="954"/>
        <v>3.3837631406768501E-2</v>
      </c>
      <c r="GR290" s="80">
        <f t="shared" si="955"/>
        <v>439.15577137588986</v>
      </c>
      <c r="GS290" s="80">
        <f t="shared" si="956"/>
        <v>11.775247661628077</v>
      </c>
      <c r="GT290" s="80">
        <f t="shared" si="957"/>
        <v>2.1338543596569224</v>
      </c>
      <c r="GU290" s="80">
        <f t="shared" si="958"/>
        <v>8.7754760540890933E-6</v>
      </c>
      <c r="GV290" s="80">
        <f t="shared" si="959"/>
        <v>1796.94159640928</v>
      </c>
      <c r="GW290" s="80">
        <f t="shared" si="960"/>
        <v>-7.7474557559527642E-3</v>
      </c>
      <c r="GX290" s="184">
        <f t="shared" ca="1" si="961"/>
        <v>18.918091313044631</v>
      </c>
      <c r="GY290" s="81" t="e">
        <f>#REF!</f>
        <v>#REF!</v>
      </c>
      <c r="GZ290" s="81" t="e">
        <f>#REF!</f>
        <v>#REF!</v>
      </c>
      <c r="HA290" s="81">
        <f t="shared" si="962"/>
        <v>5.52</v>
      </c>
      <c r="HB290" s="81">
        <f t="shared" si="963"/>
        <v>4.8858476199999856</v>
      </c>
      <c r="HC290" s="81" t="e">
        <f t="shared" si="964"/>
        <v>#REF!</v>
      </c>
      <c r="HD290" s="80">
        <f t="shared" si="965"/>
        <v>439.15577137588986</v>
      </c>
      <c r="HE290" s="80">
        <f t="shared" si="966"/>
        <v>11.775247661628077</v>
      </c>
      <c r="HF290" s="81">
        <f t="shared" si="967"/>
        <v>1.3143360333042722</v>
      </c>
      <c r="HG290" s="81"/>
      <c r="HH290" s="82">
        <f t="shared" si="968"/>
        <v>0.25410501725194534</v>
      </c>
      <c r="HI290" s="82">
        <f t="shared" si="969"/>
        <v>0.74841106048985717</v>
      </c>
      <c r="HJ290" s="82">
        <f t="shared" si="970"/>
        <v>0</v>
      </c>
      <c r="HK290" s="82">
        <f t="shared" si="971"/>
        <v>3.3837631406768501E-2</v>
      </c>
      <c r="HL290" s="82">
        <f t="shared" si="972"/>
        <v>0</v>
      </c>
      <c r="HM290" s="82">
        <f t="shared" si="973"/>
        <v>3.3837631406768501E-2</v>
      </c>
      <c r="HN290" s="82">
        <f t="shared" si="974"/>
        <v>0</v>
      </c>
      <c r="HO290" s="82">
        <f t="shared" si="975"/>
        <v>4.8716235711117453E-2</v>
      </c>
      <c r="HP290" s="82">
        <f t="shared" si="976"/>
        <v>0.13801784646230522</v>
      </c>
      <c r="HQ290" s="82">
        <f t="shared" si="977"/>
        <v>0.25346727388584578</v>
      </c>
      <c r="HR290" s="82">
        <f t="shared" si="978"/>
        <v>0.50703195406671142</v>
      </c>
      <c r="HS290" s="82">
        <f t="shared" si="979"/>
        <v>0.17215053362664107</v>
      </c>
      <c r="HT290" s="82">
        <f t="shared" si="980"/>
        <v>0.11120503365619247</v>
      </c>
      <c r="HU290" s="82">
        <f t="shared" si="981"/>
        <v>3.7757000781381306E-2</v>
      </c>
      <c r="HV290" s="82">
        <f t="shared" si="982"/>
        <v>3.3837631406768501E-2</v>
      </c>
      <c r="HW290" s="82"/>
      <c r="HX290" s="186">
        <f t="shared" si="983"/>
        <v>-8.7839439415774339E-7</v>
      </c>
      <c r="HY290" s="186">
        <f t="shared" si="984"/>
        <v>1.5513900165087654E-12</v>
      </c>
      <c r="HZ290" s="186">
        <f t="shared" si="985"/>
        <v>2.7154469956220604E-5</v>
      </c>
      <c r="IA290" s="186">
        <f t="shared" si="986"/>
        <v>7.5843220742653858E-9</v>
      </c>
      <c r="IB290" s="82">
        <f t="shared" si="987"/>
        <v>2.1338543596569224</v>
      </c>
      <c r="IC290" s="82" t="e">
        <f t="shared" ca="1" si="988"/>
        <v>#REF!</v>
      </c>
      <c r="ID290" s="82" t="e">
        <f ca="1">ID$8+ID$9*IE290+ID$10*#REF!+ID$11*EW290/(EW290+EU290)</f>
        <v>#REF!</v>
      </c>
      <c r="IE290" s="82" t="e">
        <f t="shared" ca="1" si="989"/>
        <v>#REF!</v>
      </c>
      <c r="IF290" s="82" t="e">
        <f ca="1">IF$8+IF$9*IE290+IF$10*#REF!+IF$11*(EW290/(EW290+EU290))</f>
        <v>#REF!</v>
      </c>
      <c r="IG290" s="82" t="e">
        <f t="shared" ca="1" si="990"/>
        <v>#REF!</v>
      </c>
      <c r="IH290" s="184">
        <f t="shared" si="991"/>
        <v>0.12790126612174096</v>
      </c>
      <c r="II290" s="187">
        <f t="shared" si="992"/>
        <v>-25</v>
      </c>
      <c r="IJ290" s="187"/>
      <c r="IK290" s="82">
        <f t="shared" si="993"/>
        <v>2.0728316215277887</v>
      </c>
      <c r="IL290" s="187">
        <f t="shared" si="994"/>
        <v>1796.94159640928</v>
      </c>
      <c r="IM290" s="186">
        <f t="shared" si="995"/>
        <v>1.2974365261214542E-5</v>
      </c>
    </row>
    <row r="291" spans="1:247" ht="14" x14ac:dyDescent="0.2">
      <c r="A291" s="191">
        <v>2006</v>
      </c>
      <c r="F291" s="193">
        <v>50.3</v>
      </c>
      <c r="G291" s="193">
        <v>1.46</v>
      </c>
      <c r="H291" s="193">
        <v>16.5</v>
      </c>
      <c r="I291" s="193">
        <v>10.84</v>
      </c>
      <c r="J291" s="193">
        <v>0.14000000000000001</v>
      </c>
      <c r="K291" s="193">
        <v>4.5199999999999996</v>
      </c>
      <c r="L291" s="193">
        <v>9.8000000000000007</v>
      </c>
      <c r="M291" s="193">
        <v>3.5</v>
      </c>
      <c r="N291" s="193">
        <v>2.02</v>
      </c>
      <c r="O291" s="198">
        <v>0.31</v>
      </c>
      <c r="P291" s="198">
        <v>0.41</v>
      </c>
      <c r="Q291" s="194">
        <v>1.5</v>
      </c>
      <c r="R291" s="176">
        <f t="shared" ca="1" si="801"/>
        <v>11.48311233221637</v>
      </c>
      <c r="T291" s="4">
        <v>48.36</v>
      </c>
      <c r="U291" s="4">
        <v>2.2000000000000002</v>
      </c>
      <c r="V291" s="4">
        <v>6.68</v>
      </c>
      <c r="W291" s="4">
        <v>8.4700000000000006</v>
      </c>
      <c r="X291" s="4">
        <v>0.182</v>
      </c>
      <c r="Y291" s="4">
        <v>12.38</v>
      </c>
      <c r="Z291" s="4">
        <v>20.97</v>
      </c>
      <c r="AA291" s="4">
        <v>0.5</v>
      </c>
      <c r="AB291" s="4">
        <v>0.14000000000000001</v>
      </c>
      <c r="AC291" s="4">
        <v>2.81E-2</v>
      </c>
      <c r="AE291" s="177">
        <f t="shared" ca="1" si="802"/>
        <v>1407.6907593258306</v>
      </c>
      <c r="AF291" s="178">
        <f t="shared" ca="1" si="803"/>
        <v>1134.5407593258305</v>
      </c>
      <c r="AG291" s="178">
        <f t="shared" ca="1" si="804"/>
        <v>7.0806478566705486</v>
      </c>
      <c r="AH291" s="175"/>
      <c r="AI291" s="179">
        <f t="shared" ca="1" si="805"/>
        <v>1448.4496719847593</v>
      </c>
      <c r="AJ291" s="179">
        <f t="shared" ca="1" si="806"/>
        <v>7.2606244699622504</v>
      </c>
      <c r="AK291" s="179"/>
      <c r="AL291" s="179">
        <f t="shared" si="807"/>
        <v>1426.4205289589265</v>
      </c>
      <c r="AM291" s="179">
        <f t="shared" si="808"/>
        <v>5.4040396790626453</v>
      </c>
      <c r="AN291" s="180"/>
      <c r="AO291" s="179">
        <f t="shared" ca="1" si="809"/>
        <v>1398.0423516751305</v>
      </c>
      <c r="AP291" s="179">
        <f t="shared" ca="1" si="810"/>
        <v>1124.8923516751306</v>
      </c>
      <c r="AQ291" s="179">
        <f t="shared" ca="1" si="811"/>
        <v>5.2648634067530864</v>
      </c>
      <c r="AR291" s="179"/>
      <c r="AS291" s="179">
        <f t="shared" ca="1" si="812"/>
        <v>1419.6973915270701</v>
      </c>
      <c r="AT291" s="179">
        <f t="shared" ca="1" si="813"/>
        <v>1146.54739152707</v>
      </c>
      <c r="AU291" s="181">
        <f t="shared" ca="1" si="814"/>
        <v>6.1222445389631286</v>
      </c>
      <c r="AV291" s="80"/>
      <c r="AW291" s="181">
        <f t="shared" si="815"/>
        <v>1434.9244276161339</v>
      </c>
      <c r="AX291" s="181">
        <f t="shared" si="816"/>
        <v>1161.7744276161338</v>
      </c>
      <c r="AY291" s="181">
        <f t="shared" ca="1" si="817"/>
        <v>1448.4496719847593</v>
      </c>
      <c r="AZ291" s="181">
        <f t="shared" ca="1" si="818"/>
        <v>1175.2996719847592</v>
      </c>
      <c r="BA291" s="181">
        <f t="shared" ca="1" si="819"/>
        <v>7.2606244699622504</v>
      </c>
      <c r="BB291" s="181"/>
      <c r="BC291" s="181">
        <f t="shared" si="820"/>
        <v>1426.4205289589265</v>
      </c>
      <c r="BD291" s="181">
        <f t="shared" si="821"/>
        <v>5.4040396790626453</v>
      </c>
      <c r="BE291" s="181">
        <f t="shared" si="822"/>
        <v>1153.2705289589267</v>
      </c>
      <c r="BF291" s="181"/>
      <c r="BG291" s="181">
        <f t="shared" ca="1" si="823"/>
        <v>7.6148400049594382</v>
      </c>
      <c r="BH291" s="181">
        <f t="shared" ca="1" si="824"/>
        <v>9.6477311502615848</v>
      </c>
      <c r="BI291" s="181">
        <f t="shared" ca="1" si="825"/>
        <v>1134.0650888569576</v>
      </c>
      <c r="BJ291" s="181">
        <f t="shared" ca="1" si="826"/>
        <v>1156.4955510515811</v>
      </c>
      <c r="BK291" s="181">
        <f t="shared" ca="1" si="827"/>
        <v>1156.4955510515811</v>
      </c>
      <c r="BL291" s="181"/>
      <c r="BM291" s="181">
        <f t="shared" si="828"/>
        <v>1161.9999513333946</v>
      </c>
      <c r="BN291" s="180"/>
      <c r="BO291" s="182">
        <f t="shared" ca="1" si="829"/>
        <v>0.78432447075988621</v>
      </c>
      <c r="BP291" s="182">
        <f t="shared" ca="1" si="830"/>
        <v>0.68246516661708345</v>
      </c>
      <c r="BQ291" s="182">
        <f t="shared" ca="1" si="831"/>
        <v>0.14202166125641208</v>
      </c>
      <c r="BR291" s="182">
        <f t="shared" ca="1" si="832"/>
        <v>1.7669662495285378E-2</v>
      </c>
      <c r="BS291" s="182">
        <f t="shared" ca="1" si="833"/>
        <v>1.6106465321846872E-2</v>
      </c>
      <c r="BT291" s="182">
        <f t="shared" ca="1" si="834"/>
        <v>4.2566181563489215E-2</v>
      </c>
      <c r="BU291" s="182">
        <f t="shared" si="835"/>
        <v>8.6940973246937558E-2</v>
      </c>
      <c r="BV291" s="181">
        <f t="shared" ca="1" si="836"/>
        <v>0.98777011050105457</v>
      </c>
      <c r="BW291" s="180"/>
      <c r="BX291" s="182">
        <f t="shared" si="837"/>
        <v>0.71001045806149354</v>
      </c>
      <c r="BY291" s="182">
        <f t="shared" si="838"/>
        <v>0.1220388413073194</v>
      </c>
      <c r="BZ291" s="182">
        <f t="shared" si="839"/>
        <v>6.453605676993443E-2</v>
      </c>
      <c r="CA291" s="182">
        <f t="shared" si="840"/>
        <v>3.6216098984371427E-2</v>
      </c>
      <c r="CB291" s="182">
        <f t="shared" si="841"/>
        <v>6.4413641000535385E-2</v>
      </c>
      <c r="CC291" s="182">
        <f t="shared" si="842"/>
        <v>4.1496685331354641E-4</v>
      </c>
      <c r="CD291" s="182">
        <f t="shared" si="843"/>
        <v>0.99763006297696766</v>
      </c>
      <c r="CE291" s="182">
        <f t="shared" si="844"/>
        <v>0.28528038915284148</v>
      </c>
      <c r="CF291" s="180"/>
      <c r="CG291" s="181">
        <f t="shared" ca="1" si="845"/>
        <v>7.6071341296433275</v>
      </c>
      <c r="CH291" s="181">
        <f t="shared" ca="1" si="846"/>
        <v>4.5616783784850981</v>
      </c>
      <c r="CI291" s="181">
        <f t="shared" ca="1" si="847"/>
        <v>9.5397488990828947</v>
      </c>
      <c r="CJ291" s="181">
        <f t="shared" ca="1" si="848"/>
        <v>1151.0877580685683</v>
      </c>
      <c r="CK291" s="183">
        <f t="shared" ca="1" si="849"/>
        <v>0.27423053895400717</v>
      </c>
      <c r="CL291" s="79"/>
      <c r="CM291" s="181">
        <f t="shared" si="850"/>
        <v>1.8660550760006274</v>
      </c>
      <c r="CN291" s="181">
        <f t="shared" si="851"/>
        <v>1.6527136369555226</v>
      </c>
      <c r="CO291" s="181">
        <f t="shared" ca="1" si="852"/>
        <v>876.1848326961566</v>
      </c>
      <c r="CP291" s="184"/>
      <c r="CQ291" s="80">
        <f t="shared" si="853"/>
        <v>0.83715712756909877</v>
      </c>
      <c r="CR291" s="80">
        <f t="shared" si="854"/>
        <v>1.8277690701412639E-2</v>
      </c>
      <c r="CS291" s="80">
        <f t="shared" si="855"/>
        <v>0.32365316150292761</v>
      </c>
      <c r="CT291" s="80">
        <f t="shared" si="856"/>
        <v>0.150877427400677</v>
      </c>
      <c r="CU291" s="80">
        <f t="shared" si="857"/>
        <v>1.9735682819383262E-3</v>
      </c>
      <c r="CV291" s="80">
        <f t="shared" si="858"/>
        <v>0.11214656464306626</v>
      </c>
      <c r="CW291" s="80">
        <f t="shared" si="859"/>
        <v>0.17475845884438296</v>
      </c>
      <c r="CX291" s="80">
        <f t="shared" si="860"/>
        <v>0.11294166240446345</v>
      </c>
      <c r="CY291" s="80">
        <f t="shared" si="861"/>
        <v>4.2889294662193725E-2</v>
      </c>
      <c r="CZ291" s="80">
        <f t="shared" si="862"/>
        <v>4.0789956723171726E-3</v>
      </c>
      <c r="DA291" s="80">
        <f t="shared" si="863"/>
        <v>5.7772110161550538E-3</v>
      </c>
      <c r="DB291" s="80">
        <f t="shared" si="864"/>
        <v>1.7845311626986329</v>
      </c>
      <c r="DC291" s="80"/>
      <c r="DD291" s="80">
        <f t="shared" si="865"/>
        <v>0.46911880558203273</v>
      </c>
      <c r="DE291" s="80">
        <f t="shared" si="866"/>
        <v>1.024229281251242E-2</v>
      </c>
      <c r="DF291" s="80">
        <f t="shared" si="867"/>
        <v>0.18136593423983</v>
      </c>
      <c r="DG291" s="80">
        <f t="shared" si="868"/>
        <v>8.4547376114471814E-2</v>
      </c>
      <c r="DH291" s="80">
        <f t="shared" si="869"/>
        <v>1.1059309712214969E-3</v>
      </c>
      <c r="DI291" s="80">
        <f t="shared" si="870"/>
        <v>6.2843713232485193E-2</v>
      </c>
      <c r="DJ291" s="80">
        <f t="shared" si="871"/>
        <v>9.7929620113838114E-2</v>
      </c>
      <c r="DK291" s="80">
        <f t="shared" si="872"/>
        <v>6.3289263177488564E-2</v>
      </c>
      <c r="DL291" s="80">
        <f t="shared" si="873"/>
        <v>2.4033928663557198E-2</v>
      </c>
      <c r="DM291" s="80">
        <f t="shared" si="874"/>
        <v>2.2857519989445112E-3</v>
      </c>
      <c r="DN291" s="80">
        <f t="shared" si="875"/>
        <v>3.2373830936180152E-3</v>
      </c>
      <c r="DO291" s="80">
        <f t="shared" si="876"/>
        <v>1</v>
      </c>
      <c r="DP291" s="80">
        <f t="shared" si="877"/>
        <v>42.637389757363003</v>
      </c>
      <c r="DQ291" s="80">
        <f t="shared" si="878"/>
        <v>0.80486915883184129</v>
      </c>
      <c r="DR291" s="80">
        <f t="shared" si="879"/>
        <v>2.7541725714457406E-2</v>
      </c>
      <c r="DS291" s="80">
        <f t="shared" si="880"/>
        <v>6.5515246025441093E-2</v>
      </c>
      <c r="DT291" s="80">
        <f t="shared" si="881"/>
        <v>0.11789038838410833</v>
      </c>
      <c r="DU291" s="80">
        <f t="shared" si="882"/>
        <v>2.5656387665198236E-3</v>
      </c>
      <c r="DV291" s="80">
        <f t="shared" si="883"/>
        <v>0.30716249342503549</v>
      </c>
      <c r="DW291" s="80">
        <f t="shared" si="884"/>
        <v>0.37394743693537857</v>
      </c>
      <c r="DX291" s="80">
        <f t="shared" si="885"/>
        <v>8.0672616003188181E-3</v>
      </c>
      <c r="DY291" s="80">
        <f t="shared" si="886"/>
        <v>1.4862626863136441E-3</v>
      </c>
      <c r="DZ291" s="80">
        <f t="shared" si="887"/>
        <v>1.8487061030985895E-4</v>
      </c>
      <c r="EA291" s="80">
        <f t="shared" si="888"/>
        <v>1.7092304829797242</v>
      </c>
      <c r="EB291" s="80"/>
      <c r="EC291" s="80">
        <f t="shared" si="889"/>
        <v>1.6097383176636826</v>
      </c>
      <c r="ED291" s="80">
        <f t="shared" si="890"/>
        <v>5.5083451428914812E-2</v>
      </c>
      <c r="EE291" s="80">
        <f t="shared" si="891"/>
        <v>0.19654573807632328</v>
      </c>
      <c r="EF291" s="80">
        <f t="shared" si="892"/>
        <v>0.11789038838410833</v>
      </c>
      <c r="EG291" s="80">
        <f t="shared" si="893"/>
        <v>2.5656387665198236E-3</v>
      </c>
      <c r="EH291" s="80">
        <f t="shared" si="894"/>
        <v>0.30716249342503549</v>
      </c>
      <c r="EI291" s="80">
        <f t="shared" si="895"/>
        <v>0.37394743693537857</v>
      </c>
      <c r="EJ291" s="80">
        <f t="shared" si="896"/>
        <v>8.0672616003188181E-3</v>
      </c>
      <c r="EK291" s="80">
        <f t="shared" si="897"/>
        <v>1.4862626863136441E-3</v>
      </c>
      <c r="EL291" s="80">
        <f t="shared" si="898"/>
        <v>5.5461183092957687E-4</v>
      </c>
      <c r="EM291" s="80">
        <f t="shared" si="899"/>
        <v>2.6730416007975246</v>
      </c>
      <c r="EN291" s="80">
        <f t="shared" si="900"/>
        <v>2.2446339773424584</v>
      </c>
      <c r="EO291" s="80"/>
      <c r="EP291" s="80">
        <f t="shared" si="901"/>
        <v>1.8066366612289948</v>
      </c>
      <c r="EQ291" s="80">
        <f t="shared" si="902"/>
        <v>6.1821093333317589E-2</v>
      </c>
      <c r="ER291" s="80">
        <f t="shared" si="903"/>
        <v>0.1933633387710052</v>
      </c>
      <c r="ES291" s="80">
        <f t="shared" si="904"/>
        <v>0.10075215575430585</v>
      </c>
      <c r="ET291" s="80">
        <f t="shared" si="905"/>
        <v>0.29411549452531105</v>
      </c>
      <c r="EU291" s="80">
        <f t="shared" si="906"/>
        <v>0.26462077136906825</v>
      </c>
      <c r="EV291" s="80">
        <f t="shared" si="907"/>
        <v>5.7589199489173903E-3</v>
      </c>
      <c r="EW291" s="80">
        <f t="shared" si="908"/>
        <v>0.68946736930706409</v>
      </c>
      <c r="EX291" s="80">
        <f t="shared" si="909"/>
        <v>0.83937512268527692</v>
      </c>
      <c r="EY291" s="80">
        <f t="shared" si="910"/>
        <v>3.6216098984371427E-2</v>
      </c>
      <c r="EZ291" s="80">
        <f t="shared" si="911"/>
        <v>6.672231449911763E-3</v>
      </c>
      <c r="FA291" s="80">
        <f t="shared" si="912"/>
        <v>8.2993370662709281E-4</v>
      </c>
      <c r="FB291" s="80">
        <f t="shared" si="913"/>
        <v>4.00551369653886</v>
      </c>
      <c r="FC291" s="80">
        <f t="shared" si="914"/>
        <v>4.3551616278084985E-3</v>
      </c>
      <c r="FD291" s="80">
        <f t="shared" si="915"/>
        <v>1.6518320365124239E-2</v>
      </c>
      <c r="FE291" s="80">
        <f t="shared" si="916"/>
        <v>3.6216098984371427E-2</v>
      </c>
      <c r="FF291" s="80">
        <f t="shared" si="917"/>
        <v>6.453605676993443E-2</v>
      </c>
      <c r="FG291" s="80">
        <f t="shared" si="918"/>
        <v>6.4413641000535385E-2</v>
      </c>
      <c r="FH291" s="80">
        <f t="shared" si="919"/>
        <v>4.1496685331354641E-4</v>
      </c>
      <c r="FI291" s="184">
        <f t="shared" si="920"/>
        <v>0.71001045806149354</v>
      </c>
      <c r="FJ291" s="80">
        <f t="shared" si="921"/>
        <v>0.1220388413073194</v>
      </c>
      <c r="FK291" s="80">
        <f t="shared" si="922"/>
        <v>0.99763006297696766</v>
      </c>
      <c r="FL291" s="80">
        <f t="shared" si="923"/>
        <v>0.71001045806149354</v>
      </c>
      <c r="FM291" s="80">
        <f t="shared" si="924"/>
        <v>2.6628250507435478</v>
      </c>
      <c r="FN291" s="80">
        <f t="shared" si="925"/>
        <v>-2.7466697951464858</v>
      </c>
      <c r="FO291" s="80">
        <f t="shared" si="926"/>
        <v>-2.7466697951464858</v>
      </c>
      <c r="FP291" s="80">
        <f t="shared" si="927"/>
        <v>0.42637389757363003</v>
      </c>
      <c r="FQ291" s="185">
        <f t="shared" ca="1" si="928"/>
        <v>1448.4496719847593</v>
      </c>
      <c r="FR291" s="185">
        <f t="shared" ca="1" si="929"/>
        <v>7.2606244699622504</v>
      </c>
      <c r="FS291" s="80">
        <f t="shared" ca="1" si="930"/>
        <v>0.14484496719847592</v>
      </c>
      <c r="FT291" s="184">
        <f t="shared" ca="1" si="931"/>
        <v>-1.0378496952016703</v>
      </c>
      <c r="FU291" s="184">
        <f t="shared" ca="1" si="932"/>
        <v>5.6765966698317722</v>
      </c>
      <c r="FV291" s="80">
        <f t="shared" si="933"/>
        <v>176.02996044677204</v>
      </c>
      <c r="FW291" s="80">
        <f t="shared" si="934"/>
        <v>9.7848856797939518E-2</v>
      </c>
      <c r="FX291" s="184">
        <f t="shared" si="935"/>
        <v>72.264536148459015</v>
      </c>
      <c r="FY291" s="184">
        <f t="shared" si="936"/>
        <v>316.41289262636872</v>
      </c>
      <c r="FZ291" s="184">
        <f t="shared" si="937"/>
        <v>1.6611494615586205E-3</v>
      </c>
      <c r="GA291" s="184">
        <f t="shared" si="938"/>
        <v>0.28528038915284148</v>
      </c>
      <c r="GB291" s="80">
        <f t="shared" si="939"/>
        <v>0.88135014161856573</v>
      </c>
      <c r="GC291" s="80">
        <f t="shared" si="940"/>
        <v>0.16775834442205903</v>
      </c>
      <c r="GD291" s="80">
        <f t="shared" si="941"/>
        <v>0.13043720926099747</v>
      </c>
      <c r="GE291" s="80">
        <f t="shared" si="942"/>
        <v>0.83742675091237651</v>
      </c>
      <c r="GF291" s="80">
        <f t="shared" si="943"/>
        <v>0.11230622813594726</v>
      </c>
      <c r="GG291" s="80">
        <f t="shared" si="944"/>
        <v>0.26026560974125973</v>
      </c>
      <c r="GH291" s="80">
        <f t="shared" si="945"/>
        <v>0.86956279073900256</v>
      </c>
      <c r="GI291" s="80">
        <f t="shared" si="946"/>
        <v>0.45337131124514207</v>
      </c>
      <c r="GJ291" s="80">
        <f t="shared" si="947"/>
        <v>-3.0880477737358105E-2</v>
      </c>
      <c r="GK291" s="80">
        <f t="shared" si="948"/>
        <v>4.6109888207916699E-2</v>
      </c>
      <c r="GL291" s="80">
        <f t="shared" si="949"/>
        <v>4.6109888207916699E-2</v>
      </c>
      <c r="GM291" s="80">
        <f t="shared" si="950"/>
        <v>0.21415572153334303</v>
      </c>
      <c r="GN291" s="80">
        <f t="shared" si="951"/>
        <v>7.2539970173517571E-2</v>
      </c>
      <c r="GO291" s="80">
        <f t="shared" si="952"/>
        <v>0.61692739913354655</v>
      </c>
      <c r="GP291" s="80">
        <f t="shared" si="953"/>
        <v>0.83937512268527692</v>
      </c>
      <c r="GQ291" s="80">
        <f t="shared" si="954"/>
        <v>3.6216098984371427E-2</v>
      </c>
      <c r="GR291" s="80">
        <f t="shared" si="955"/>
        <v>439.50539209961863</v>
      </c>
      <c r="GS291" s="80">
        <f t="shared" si="956"/>
        <v>11.7015456054834</v>
      </c>
      <c r="GT291" s="80">
        <f t="shared" si="957"/>
        <v>2.2272623679332737</v>
      </c>
      <c r="GU291" s="80">
        <f t="shared" si="958"/>
        <v>9.1596164881255871E-6</v>
      </c>
      <c r="GV291" s="80">
        <f t="shared" si="959"/>
        <v>1886.8520641092816</v>
      </c>
      <c r="GW291" s="80">
        <f t="shared" si="960"/>
        <v>-8.0358650507633255E-3</v>
      </c>
      <c r="GX291" s="184">
        <f t="shared" ca="1" si="961"/>
        <v>22.514373899082898</v>
      </c>
      <c r="GY291" s="81" t="e">
        <f>#REF!</f>
        <v>#REF!</v>
      </c>
      <c r="GZ291" s="81" t="e">
        <f>#REF!</f>
        <v>#REF!</v>
      </c>
      <c r="HA291" s="81">
        <f t="shared" si="962"/>
        <v>5.52</v>
      </c>
      <c r="HB291" s="81">
        <f t="shared" si="963"/>
        <v>4.8858476199999856</v>
      </c>
      <c r="HC291" s="81" t="e">
        <f t="shared" si="964"/>
        <v>#REF!</v>
      </c>
      <c r="HD291" s="80">
        <f t="shared" si="965"/>
        <v>439.50539209961863</v>
      </c>
      <c r="HE291" s="80">
        <f t="shared" si="966"/>
        <v>11.7015456054834</v>
      </c>
      <c r="HF291" s="81">
        <f t="shared" si="967"/>
        <v>2.0357376457192515</v>
      </c>
      <c r="HG291" s="81"/>
      <c r="HH291" s="82">
        <f t="shared" si="968"/>
        <v>0.26602452969017709</v>
      </c>
      <c r="HI291" s="82">
        <f t="shared" si="969"/>
        <v>0.68946736930706409</v>
      </c>
      <c r="HJ291" s="82">
        <f t="shared" si="970"/>
        <v>4.3551616278084985E-3</v>
      </c>
      <c r="HK291" s="82">
        <f t="shared" si="971"/>
        <v>3.1860937356562931E-2</v>
      </c>
      <c r="HL291" s="82">
        <f t="shared" si="972"/>
        <v>0</v>
      </c>
      <c r="HM291" s="82">
        <f t="shared" si="973"/>
        <v>3.1860937356562931E-2</v>
      </c>
      <c r="HN291" s="82">
        <f t="shared" si="974"/>
        <v>0</v>
      </c>
      <c r="HO291" s="82">
        <f t="shared" si="975"/>
        <v>6.8891218397742926E-2</v>
      </c>
      <c r="HP291" s="82">
        <f t="shared" si="976"/>
        <v>0.1933633387710052</v>
      </c>
      <c r="HQ291" s="82">
        <f t="shared" si="977"/>
        <v>0.27841631098009467</v>
      </c>
      <c r="HR291" s="82">
        <f t="shared" si="978"/>
        <v>0.46615156618719011</v>
      </c>
      <c r="HS291" s="82">
        <f t="shared" si="979"/>
        <v>0.17986021772708161</v>
      </c>
      <c r="HT291" s="82">
        <f t="shared" si="980"/>
        <v>8.977134521407483E-2</v>
      </c>
      <c r="HU291" s="82">
        <f t="shared" si="981"/>
        <v>3.4637433116276858E-2</v>
      </c>
      <c r="HV291" s="82">
        <f t="shared" si="982"/>
        <v>3.6216098984371427E-2</v>
      </c>
      <c r="HW291" s="82"/>
      <c r="HX291" s="186">
        <f t="shared" si="983"/>
        <v>-8.8183061615205857E-7</v>
      </c>
      <c r="HY291" s="186">
        <f t="shared" si="984"/>
        <v>1.6080328192811049E-12</v>
      </c>
      <c r="HZ291" s="186">
        <f t="shared" si="985"/>
        <v>2.6929942035801751E-5</v>
      </c>
      <c r="IA291" s="186">
        <f t="shared" si="986"/>
        <v>7.4243706412854139E-9</v>
      </c>
      <c r="IB291" s="82">
        <f t="shared" si="987"/>
        <v>2.2272623679332737</v>
      </c>
      <c r="IC291" s="82" t="e">
        <f t="shared" ca="1" si="988"/>
        <v>#REF!</v>
      </c>
      <c r="ID291" s="82" t="e">
        <f ca="1">ID$8+ID$9*IE291+ID$10*#REF!+ID$11*EW291/(EW291+EU291)</f>
        <v>#REF!</v>
      </c>
      <c r="IE291" s="82" t="e">
        <f t="shared" ca="1" si="989"/>
        <v>#REF!</v>
      </c>
      <c r="IF291" s="82" t="e">
        <f ca="1">IF$8+IF$9*IE291+IF$10*#REF!+IF$11*(EW291/(EW291+EU291))</f>
        <v>#REF!</v>
      </c>
      <c r="IG291" s="82" t="e">
        <f t="shared" ca="1" si="990"/>
        <v>#REF!</v>
      </c>
      <c r="IH291" s="184">
        <f t="shared" si="991"/>
        <v>9.7848856797939518E-2</v>
      </c>
      <c r="II291" s="187">
        <f t="shared" si="992"/>
        <v>-25</v>
      </c>
      <c r="IJ291" s="187"/>
      <c r="IK291" s="82">
        <f t="shared" si="993"/>
        <v>2.0687035693631253</v>
      </c>
      <c r="IL291" s="187">
        <f t="shared" si="994"/>
        <v>1886.8520641092816</v>
      </c>
      <c r="IM291" s="186">
        <f t="shared" si="995"/>
        <v>1.2462178015832549E-5</v>
      </c>
    </row>
    <row r="292" spans="1:247" ht="14" x14ac:dyDescent="0.2">
      <c r="A292" s="191">
        <v>2006</v>
      </c>
      <c r="F292" s="193">
        <v>50.3</v>
      </c>
      <c r="G292" s="193">
        <v>1.46</v>
      </c>
      <c r="H292" s="193">
        <v>16.5</v>
      </c>
      <c r="I292" s="193">
        <v>10.84</v>
      </c>
      <c r="J292" s="193">
        <v>0.14000000000000001</v>
      </c>
      <c r="K292" s="193">
        <v>4.5199999999999996</v>
      </c>
      <c r="L292" s="193">
        <v>9.8000000000000007</v>
      </c>
      <c r="M292" s="193">
        <v>3.5</v>
      </c>
      <c r="N292" s="193">
        <v>2.02</v>
      </c>
      <c r="O292" s="198">
        <v>0.31</v>
      </c>
      <c r="P292" s="198">
        <v>0.41</v>
      </c>
      <c r="Q292" s="194">
        <v>1.5</v>
      </c>
      <c r="R292" s="176">
        <f t="shared" ca="1" si="801"/>
        <v>10.432771021096775</v>
      </c>
      <c r="T292" s="4">
        <v>51.16</v>
      </c>
      <c r="U292" s="4">
        <v>1.3</v>
      </c>
      <c r="V292" s="4">
        <v>4.7300000000000004</v>
      </c>
      <c r="W292" s="4">
        <v>7.46</v>
      </c>
      <c r="X292" s="4">
        <v>0.23119999999999999</v>
      </c>
      <c r="Y292" s="4">
        <v>13.73</v>
      </c>
      <c r="Z292" s="4">
        <v>20.8</v>
      </c>
      <c r="AA292" s="4">
        <v>0.44</v>
      </c>
      <c r="AB292" s="4">
        <v>0.1</v>
      </c>
      <c r="AC292" s="4">
        <v>3.2899999999999999E-2</v>
      </c>
      <c r="AE292" s="177">
        <f t="shared" ca="1" si="802"/>
        <v>1398.5409346706692</v>
      </c>
      <c r="AF292" s="178">
        <f t="shared" ca="1" si="803"/>
        <v>1125.3909346706691</v>
      </c>
      <c r="AG292" s="178">
        <f t="shared" ca="1" si="804"/>
        <v>6.0749033903845646</v>
      </c>
      <c r="AH292" s="175"/>
      <c r="AI292" s="179">
        <f t="shared" ca="1" si="805"/>
        <v>1437.8687031154589</v>
      </c>
      <c r="AJ292" s="179">
        <f t="shared" ca="1" si="806"/>
        <v>6.1159758056681497</v>
      </c>
      <c r="AK292" s="179"/>
      <c r="AL292" s="179">
        <f t="shared" si="807"/>
        <v>1417.6265541467374</v>
      </c>
      <c r="AM292" s="179">
        <f t="shared" si="808"/>
        <v>4.5737120299563649</v>
      </c>
      <c r="AN292" s="180"/>
      <c r="AO292" s="179">
        <f t="shared" ca="1" si="809"/>
        <v>1388.6728209227917</v>
      </c>
      <c r="AP292" s="179">
        <f t="shared" ca="1" si="810"/>
        <v>1115.5228209227917</v>
      </c>
      <c r="AQ292" s="179">
        <f t="shared" ca="1" si="811"/>
        <v>4.1930089266107409</v>
      </c>
      <c r="AR292" s="179"/>
      <c r="AS292" s="179">
        <f t="shared" ca="1" si="812"/>
        <v>1410.2211407328041</v>
      </c>
      <c r="AT292" s="179">
        <f t="shared" ca="1" si="813"/>
        <v>1137.071140732804</v>
      </c>
      <c r="AU292" s="181">
        <f t="shared" ca="1" si="814"/>
        <v>5.0352888786545105</v>
      </c>
      <c r="AV292" s="80"/>
      <c r="AW292" s="181">
        <f t="shared" si="815"/>
        <v>1425.6459061618705</v>
      </c>
      <c r="AX292" s="181">
        <f t="shared" si="816"/>
        <v>1152.4959061618706</v>
      </c>
      <c r="AY292" s="181">
        <f t="shared" ca="1" si="817"/>
        <v>1437.8687031154589</v>
      </c>
      <c r="AZ292" s="181">
        <f t="shared" ca="1" si="818"/>
        <v>1164.718703115459</v>
      </c>
      <c r="BA292" s="181">
        <f t="shared" ca="1" si="819"/>
        <v>6.1159758056681497</v>
      </c>
      <c r="BB292" s="181"/>
      <c r="BC292" s="181">
        <f t="shared" si="820"/>
        <v>1417.6265541467374</v>
      </c>
      <c r="BD292" s="181">
        <f t="shared" si="821"/>
        <v>4.5737120299563649</v>
      </c>
      <c r="BE292" s="181">
        <f t="shared" si="822"/>
        <v>1144.4765541467373</v>
      </c>
      <c r="BF292" s="181"/>
      <c r="BG292" s="181">
        <f t="shared" ca="1" si="823"/>
        <v>6.5217977898342152</v>
      </c>
      <c r="BH292" s="181">
        <f t="shared" ca="1" si="824"/>
        <v>8.2921000659521908</v>
      </c>
      <c r="BI292" s="181">
        <f t="shared" ca="1" si="825"/>
        <v>1124.4122884274589</v>
      </c>
      <c r="BJ292" s="181">
        <f t="shared" ca="1" si="826"/>
        <v>1146.4926749835308</v>
      </c>
      <c r="BK292" s="181">
        <f t="shared" ca="1" si="827"/>
        <v>1146.4926749835308</v>
      </c>
      <c r="BL292" s="181"/>
      <c r="BM292" s="181">
        <f t="shared" si="828"/>
        <v>1157.5841909354576</v>
      </c>
      <c r="BN292" s="180"/>
      <c r="BO292" s="182">
        <f t="shared" ca="1" si="829"/>
        <v>0.80151990278435159</v>
      </c>
      <c r="BP292" s="182">
        <f t="shared" ca="1" si="830"/>
        <v>0.70528309175906845</v>
      </c>
      <c r="BQ292" s="182">
        <f t="shared" ca="1" si="831"/>
        <v>0.12661474349618262</v>
      </c>
      <c r="BR292" s="182">
        <f t="shared" ca="1" si="832"/>
        <v>1.5571884313327894E-2</v>
      </c>
      <c r="BS292" s="182">
        <f t="shared" ca="1" si="833"/>
        <v>1.6103541981680809E-2</v>
      </c>
      <c r="BT292" s="182">
        <f t="shared" ca="1" si="834"/>
        <v>4.5194401168024582E-2</v>
      </c>
      <c r="BU292" s="182">
        <f t="shared" si="835"/>
        <v>8.6940973246937558E-2</v>
      </c>
      <c r="BV292" s="181">
        <f t="shared" ca="1" si="836"/>
        <v>0.99570863596522186</v>
      </c>
      <c r="BW292" s="180"/>
      <c r="BX292" s="182">
        <f t="shared" si="837"/>
        <v>0.73588077344024616</v>
      </c>
      <c r="BY292" s="182">
        <f t="shared" si="838"/>
        <v>0.12554716119533643</v>
      </c>
      <c r="BZ292" s="182">
        <f t="shared" si="839"/>
        <v>6.5149387446572657E-2</v>
      </c>
      <c r="CA292" s="182">
        <f t="shared" si="840"/>
        <v>3.1527010843608219E-2</v>
      </c>
      <c r="CB292" s="182">
        <f t="shared" si="841"/>
        <v>2.2095127909323921E-2</v>
      </c>
      <c r="CC292" s="182">
        <f t="shared" si="842"/>
        <v>4.8061955954333766E-4</v>
      </c>
      <c r="CD292" s="182">
        <f t="shared" si="843"/>
        <v>0.98068008039463073</v>
      </c>
      <c r="CE292" s="182">
        <f t="shared" si="844"/>
        <v>0.22655697787859158</v>
      </c>
      <c r="CF292" s="180"/>
      <c r="CG292" s="181">
        <f t="shared" ca="1" si="845"/>
        <v>6.354632113603202</v>
      </c>
      <c r="CH292" s="181">
        <f t="shared" ca="1" si="846"/>
        <v>5.3276445798471546</v>
      </c>
      <c r="CI292" s="181">
        <f t="shared" ca="1" si="847"/>
        <v>5.6610433988102296</v>
      </c>
      <c r="CJ292" s="181">
        <f t="shared" ca="1" si="848"/>
        <v>1176.7365952574764</v>
      </c>
      <c r="CK292" s="183">
        <f t="shared" ca="1" si="849"/>
        <v>0.27184602725926121</v>
      </c>
      <c r="CL292" s="79"/>
      <c r="CM292" s="181">
        <f t="shared" si="850"/>
        <v>2.1493244402385066</v>
      </c>
      <c r="CN292" s="181">
        <f t="shared" si="851"/>
        <v>2.0753481590207161</v>
      </c>
      <c r="CO292" s="181">
        <f t="shared" ca="1" si="852"/>
        <v>960.81784497013734</v>
      </c>
      <c r="CP292" s="184"/>
      <c r="CQ292" s="80">
        <f t="shared" si="853"/>
        <v>0.83715712756909877</v>
      </c>
      <c r="CR292" s="80">
        <f t="shared" si="854"/>
        <v>1.8277690701412639E-2</v>
      </c>
      <c r="CS292" s="80">
        <f t="shared" si="855"/>
        <v>0.32365316150292761</v>
      </c>
      <c r="CT292" s="80">
        <f t="shared" si="856"/>
        <v>0.150877427400677</v>
      </c>
      <c r="CU292" s="80">
        <f t="shared" si="857"/>
        <v>1.9735682819383262E-3</v>
      </c>
      <c r="CV292" s="80">
        <f t="shared" si="858"/>
        <v>0.11214656464306626</v>
      </c>
      <c r="CW292" s="80">
        <f t="shared" si="859"/>
        <v>0.17475845884438296</v>
      </c>
      <c r="CX292" s="80">
        <f t="shared" si="860"/>
        <v>0.11294166240446345</v>
      </c>
      <c r="CY292" s="80">
        <f t="shared" si="861"/>
        <v>4.2889294662193725E-2</v>
      </c>
      <c r="CZ292" s="80">
        <f t="shared" si="862"/>
        <v>4.0789956723171726E-3</v>
      </c>
      <c r="DA292" s="80">
        <f t="shared" si="863"/>
        <v>5.7772110161550538E-3</v>
      </c>
      <c r="DB292" s="80">
        <f t="shared" si="864"/>
        <v>1.7845311626986329</v>
      </c>
      <c r="DC292" s="80"/>
      <c r="DD292" s="80">
        <f t="shared" si="865"/>
        <v>0.46911880558203273</v>
      </c>
      <c r="DE292" s="80">
        <f t="shared" si="866"/>
        <v>1.024229281251242E-2</v>
      </c>
      <c r="DF292" s="80">
        <f t="shared" si="867"/>
        <v>0.18136593423983</v>
      </c>
      <c r="DG292" s="80">
        <f t="shared" si="868"/>
        <v>8.4547376114471814E-2</v>
      </c>
      <c r="DH292" s="80">
        <f t="shared" si="869"/>
        <v>1.1059309712214969E-3</v>
      </c>
      <c r="DI292" s="80">
        <f t="shared" si="870"/>
        <v>6.2843713232485193E-2</v>
      </c>
      <c r="DJ292" s="80">
        <f t="shared" si="871"/>
        <v>9.7929620113838114E-2</v>
      </c>
      <c r="DK292" s="80">
        <f t="shared" si="872"/>
        <v>6.3289263177488564E-2</v>
      </c>
      <c r="DL292" s="80">
        <f t="shared" si="873"/>
        <v>2.4033928663557198E-2</v>
      </c>
      <c r="DM292" s="80">
        <f t="shared" si="874"/>
        <v>2.2857519989445112E-3</v>
      </c>
      <c r="DN292" s="80">
        <f t="shared" si="875"/>
        <v>3.2373830936180152E-3</v>
      </c>
      <c r="DO292" s="80">
        <f t="shared" si="876"/>
        <v>1</v>
      </c>
      <c r="DP292" s="80">
        <f t="shared" si="877"/>
        <v>42.637389757363003</v>
      </c>
      <c r="DQ292" s="80">
        <f t="shared" si="878"/>
        <v>0.85147035082375921</v>
      </c>
      <c r="DR292" s="80">
        <f t="shared" si="879"/>
        <v>1.6274656103997556E-2</v>
      </c>
      <c r="DS292" s="80">
        <f t="shared" si="880"/>
        <v>4.639028648208629E-2</v>
      </c>
      <c r="DT292" s="80">
        <f t="shared" si="881"/>
        <v>0.10383262070194192</v>
      </c>
      <c r="DU292" s="80">
        <f t="shared" si="882"/>
        <v>3.2592070484581495E-3</v>
      </c>
      <c r="DV292" s="80">
        <f t="shared" si="883"/>
        <v>0.34065759569674775</v>
      </c>
      <c r="DW292" s="80">
        <f t="shared" si="884"/>
        <v>0.37091591264930263</v>
      </c>
      <c r="DX292" s="80">
        <f t="shared" si="885"/>
        <v>7.0991902082805595E-3</v>
      </c>
      <c r="DY292" s="80">
        <f t="shared" si="886"/>
        <v>1.0616162045097458E-3</v>
      </c>
      <c r="DZ292" s="80">
        <f t="shared" si="887"/>
        <v>2.1644993164392736E-4</v>
      </c>
      <c r="EA292" s="80">
        <f t="shared" si="888"/>
        <v>1.7411778858507279</v>
      </c>
      <c r="EB292" s="80"/>
      <c r="EC292" s="80">
        <f t="shared" si="889"/>
        <v>1.7029407016475184</v>
      </c>
      <c r="ED292" s="80">
        <f t="shared" si="890"/>
        <v>3.2549312207995111E-2</v>
      </c>
      <c r="EE292" s="80">
        <f t="shared" si="891"/>
        <v>0.13917085944625887</v>
      </c>
      <c r="EF292" s="80">
        <f t="shared" si="892"/>
        <v>0.10383262070194192</v>
      </c>
      <c r="EG292" s="80">
        <f t="shared" si="893"/>
        <v>3.2592070484581495E-3</v>
      </c>
      <c r="EH292" s="80">
        <f t="shared" si="894"/>
        <v>0.34065759569674775</v>
      </c>
      <c r="EI292" s="80">
        <f t="shared" si="895"/>
        <v>0.37091591264930263</v>
      </c>
      <c r="EJ292" s="80">
        <f t="shared" si="896"/>
        <v>7.0991902082805595E-3</v>
      </c>
      <c r="EK292" s="80">
        <f t="shared" si="897"/>
        <v>1.0616162045097458E-3</v>
      </c>
      <c r="EL292" s="80">
        <f t="shared" si="898"/>
        <v>6.493497949317821E-4</v>
      </c>
      <c r="EM292" s="80">
        <f t="shared" si="899"/>
        <v>2.7021363656059445</v>
      </c>
      <c r="EN292" s="80">
        <f t="shared" si="900"/>
        <v>2.2204652867896701</v>
      </c>
      <c r="EO292" s="80"/>
      <c r="EP292" s="80">
        <f t="shared" si="901"/>
        <v>1.8906603567347795</v>
      </c>
      <c r="EQ292" s="80">
        <f t="shared" si="902"/>
        <v>3.613730893336619E-2</v>
      </c>
      <c r="ER292" s="80">
        <f t="shared" si="903"/>
        <v>0.1093396432652205</v>
      </c>
      <c r="ES292" s="80">
        <f t="shared" si="904"/>
        <v>9.6676398290180876E-2</v>
      </c>
      <c r="ET292" s="80">
        <f t="shared" si="905"/>
        <v>0.20601604155540137</v>
      </c>
      <c r="EU292" s="80">
        <f t="shared" si="906"/>
        <v>0.23055672990506051</v>
      </c>
      <c r="EV292" s="80">
        <f t="shared" si="907"/>
        <v>7.2369561135615396E-3</v>
      </c>
      <c r="EW292" s="80">
        <f t="shared" si="908"/>
        <v>0.75641836592585854</v>
      </c>
      <c r="EX292" s="80">
        <f t="shared" si="909"/>
        <v>0.82360590835568603</v>
      </c>
      <c r="EY292" s="80">
        <f t="shared" si="910"/>
        <v>3.1527010843608219E-2</v>
      </c>
      <c r="EZ292" s="80">
        <f t="shared" si="911"/>
        <v>4.7145638600145871E-3</v>
      </c>
      <c r="FA292" s="80">
        <f t="shared" si="912"/>
        <v>9.6123911908667533E-4</v>
      </c>
      <c r="FB292" s="80">
        <f t="shared" si="913"/>
        <v>3.9878344813464226</v>
      </c>
      <c r="FC292" s="80">
        <f t="shared" si="914"/>
        <v>0</v>
      </c>
      <c r="FD292" s="80">
        <f t="shared" si="915"/>
        <v>-3.6607894466481383E-2</v>
      </c>
      <c r="FE292" s="80">
        <f t="shared" si="916"/>
        <v>3.1527010843608219E-2</v>
      </c>
      <c r="FF292" s="80">
        <f t="shared" si="917"/>
        <v>6.5149387446572657E-2</v>
      </c>
      <c r="FG292" s="80">
        <f t="shared" si="918"/>
        <v>2.2095127909323921E-2</v>
      </c>
      <c r="FH292" s="80">
        <f t="shared" si="919"/>
        <v>4.8061955954333766E-4</v>
      </c>
      <c r="FI292" s="184">
        <f t="shared" si="920"/>
        <v>0.73588077344024616</v>
      </c>
      <c r="FJ292" s="80">
        <f t="shared" si="921"/>
        <v>0.12554716119533643</v>
      </c>
      <c r="FK292" s="80">
        <f t="shared" si="922"/>
        <v>0.98068008039463073</v>
      </c>
      <c r="FL292" s="80">
        <f t="shared" si="923"/>
        <v>0.73588077344024616</v>
      </c>
      <c r="FM292" s="80">
        <f t="shared" si="924"/>
        <v>2.5241659729449832</v>
      </c>
      <c r="FN292" s="80">
        <f t="shared" si="925"/>
        <v>-2.92111728635239</v>
      </c>
      <c r="FO292" s="80">
        <f t="shared" si="926"/>
        <v>-2.92111728635239</v>
      </c>
      <c r="FP292" s="80">
        <f t="shared" si="927"/>
        <v>0.42637389757363003</v>
      </c>
      <c r="FQ292" s="185">
        <f t="shared" ca="1" si="928"/>
        <v>1437.8687031154589</v>
      </c>
      <c r="FR292" s="185">
        <f t="shared" ca="1" si="929"/>
        <v>6.1159758056681497</v>
      </c>
      <c r="FS292" s="80">
        <f t="shared" ca="1" si="930"/>
        <v>0.14378687031154588</v>
      </c>
      <c r="FT292" s="184">
        <f t="shared" ca="1" si="931"/>
        <v>-0.90184067817841618</v>
      </c>
      <c r="FU292" s="184">
        <f t="shared" ca="1" si="932"/>
        <v>5.6746146259020014</v>
      </c>
      <c r="FV292" s="80">
        <f t="shared" si="933"/>
        <v>176.67534354234573</v>
      </c>
      <c r="FW292" s="80">
        <f t="shared" si="934"/>
        <v>0.12310864956635306</v>
      </c>
      <c r="FX292" s="184">
        <f t="shared" si="935"/>
        <v>76.640066109169823</v>
      </c>
      <c r="FY292" s="184">
        <f t="shared" si="936"/>
        <v>317.0845925387319</v>
      </c>
      <c r="FZ292" s="184">
        <f t="shared" si="937"/>
        <v>1.6611494615586205E-3</v>
      </c>
      <c r="GA292" s="184">
        <f t="shared" si="938"/>
        <v>0.22655697787859158</v>
      </c>
      <c r="GB292" s="80">
        <f t="shared" si="939"/>
        <v>0.8623698753128558</v>
      </c>
      <c r="GC292" s="80">
        <f t="shared" si="940"/>
        <v>0.13377494634263376</v>
      </c>
      <c r="GD292" s="80">
        <f t="shared" si="941"/>
        <v>0.12867870134306444</v>
      </c>
      <c r="GE292" s="80">
        <f t="shared" si="942"/>
        <v>0.86718629277645287</v>
      </c>
      <c r="GF292" s="80">
        <f t="shared" si="943"/>
        <v>0.11978880305446615</v>
      </c>
      <c r="GG292" s="80">
        <f t="shared" si="944"/>
        <v>0.23055672990506051</v>
      </c>
      <c r="GH292" s="80">
        <f t="shared" si="945"/>
        <v>0.87132129865693553</v>
      </c>
      <c r="GI292" s="80">
        <f t="shared" si="946"/>
        <v>0.44781172188116136</v>
      </c>
      <c r="GJ292" s="80">
        <f t="shared" si="947"/>
        <v>-3.1731551484293706E-2</v>
      </c>
      <c r="GK292" s="80">
        <f t="shared" si="948"/>
        <v>4.7912880307905081E-2</v>
      </c>
      <c r="GL292" s="80">
        <f t="shared" si="949"/>
        <v>4.7912880307905081E-2</v>
      </c>
      <c r="GM292" s="80">
        <f t="shared" si="950"/>
        <v>0.18264384959715543</v>
      </c>
      <c r="GN292" s="80">
        <f t="shared" si="951"/>
        <v>8.9717244379239114E-2</v>
      </c>
      <c r="GO292" s="80">
        <f t="shared" si="952"/>
        <v>0.66670112154661942</v>
      </c>
      <c r="GP292" s="80">
        <f t="shared" si="953"/>
        <v>0.82360590835568603</v>
      </c>
      <c r="GQ292" s="80">
        <f t="shared" si="954"/>
        <v>3.1527010843608219E-2</v>
      </c>
      <c r="GR292" s="80">
        <f t="shared" si="955"/>
        <v>438.70405855029969</v>
      </c>
      <c r="GS292" s="80">
        <f t="shared" si="956"/>
        <v>11.741491657634414</v>
      </c>
      <c r="GT292" s="80">
        <f t="shared" si="957"/>
        <v>2.1361520902488169</v>
      </c>
      <c r="GU292" s="80">
        <f t="shared" si="958"/>
        <v>8.7849254711482597E-6</v>
      </c>
      <c r="GV292" s="80">
        <f t="shared" si="959"/>
        <v>1803.807913811512</v>
      </c>
      <c r="GW292" s="80">
        <f t="shared" si="960"/>
        <v>-7.7335619812215145E-3</v>
      </c>
      <c r="GX292" s="184">
        <f t="shared" ca="1" si="961"/>
        <v>18.635668398810218</v>
      </c>
      <c r="GY292" s="81" t="e">
        <f>#REF!</f>
        <v>#REF!</v>
      </c>
      <c r="GZ292" s="81" t="e">
        <f>#REF!</f>
        <v>#REF!</v>
      </c>
      <c r="HA292" s="81">
        <f t="shared" si="962"/>
        <v>5.52</v>
      </c>
      <c r="HB292" s="81">
        <f t="shared" si="963"/>
        <v>4.8858476199999856</v>
      </c>
      <c r="HC292" s="81" t="e">
        <f t="shared" si="964"/>
        <v>#REF!</v>
      </c>
      <c r="HD292" s="80">
        <f t="shared" si="965"/>
        <v>438.70405855029969</v>
      </c>
      <c r="HE292" s="80">
        <f t="shared" si="966"/>
        <v>11.741491657634414</v>
      </c>
      <c r="HF292" s="81">
        <f t="shared" si="967"/>
        <v>2.454208549714366</v>
      </c>
      <c r="HG292" s="81"/>
      <c r="HH292" s="82">
        <f t="shared" si="968"/>
        <v>0.23779368601862205</v>
      </c>
      <c r="HI292" s="82">
        <f t="shared" si="969"/>
        <v>0.75641836592585854</v>
      </c>
      <c r="HJ292" s="82">
        <f t="shared" si="970"/>
        <v>0</v>
      </c>
      <c r="HK292" s="82">
        <f t="shared" si="971"/>
        <v>3.1527010843608219E-2</v>
      </c>
      <c r="HL292" s="82">
        <f t="shared" si="972"/>
        <v>0</v>
      </c>
      <c r="HM292" s="82">
        <f t="shared" si="973"/>
        <v>3.1527010843608219E-2</v>
      </c>
      <c r="HN292" s="82">
        <f t="shared" si="974"/>
        <v>0</v>
      </c>
      <c r="HO292" s="82">
        <f t="shared" si="975"/>
        <v>6.5149387446572657E-2</v>
      </c>
      <c r="HP292" s="82">
        <f t="shared" si="976"/>
        <v>0.1383852444323917</v>
      </c>
      <c r="HQ292" s="82">
        <f t="shared" si="977"/>
        <v>0.23917803606740132</v>
      </c>
      <c r="HR292" s="82">
        <f t="shared" si="978"/>
        <v>0.52133093125331997</v>
      </c>
      <c r="HS292" s="82">
        <f t="shared" si="979"/>
        <v>0.16388973266997436</v>
      </c>
      <c r="HT292" s="82">
        <f t="shared" si="980"/>
        <v>0.11021805692397538</v>
      </c>
      <c r="HU292" s="82">
        <f t="shared" si="981"/>
        <v>3.4649023876730328E-2</v>
      </c>
      <c r="HV292" s="82">
        <f t="shared" si="982"/>
        <v>3.1527010843608219E-2</v>
      </c>
      <c r="HW292" s="82"/>
      <c r="HX292" s="186">
        <f t="shared" si="983"/>
        <v>-8.7754944398467629E-7</v>
      </c>
      <c r="HY292" s="186">
        <f t="shared" si="984"/>
        <v>1.5582397583124269E-12</v>
      </c>
      <c r="HZ292" s="186">
        <f t="shared" si="985"/>
        <v>2.7135438816684436E-5</v>
      </c>
      <c r="IA292" s="186">
        <f t="shared" si="986"/>
        <v>7.599224914085835E-9</v>
      </c>
      <c r="IB292" s="82">
        <f t="shared" si="987"/>
        <v>2.1361520902488169</v>
      </c>
      <c r="IC292" s="82" t="e">
        <f t="shared" ca="1" si="988"/>
        <v>#REF!</v>
      </c>
      <c r="ID292" s="82" t="e">
        <f ca="1">ID$8+ID$9*IE292+ID$10*#REF!+ID$11*EW292/(EW292+EU292)</f>
        <v>#REF!</v>
      </c>
      <c r="IE292" s="82" t="e">
        <f t="shared" ca="1" si="989"/>
        <v>#REF!</v>
      </c>
      <c r="IF292" s="82" t="e">
        <f ca="1">IF$8+IF$9*IE292+IF$10*#REF!+IF$11*(EW292/(EW292+EU292))</f>
        <v>#REF!</v>
      </c>
      <c r="IG292" s="82" t="e">
        <f t="shared" ca="1" si="990"/>
        <v>#REF!</v>
      </c>
      <c r="IH292" s="184">
        <f t="shared" si="991"/>
        <v>0.12310864956635306</v>
      </c>
      <c r="II292" s="187">
        <f t="shared" si="992"/>
        <v>-25</v>
      </c>
      <c r="IJ292" s="187"/>
      <c r="IK292" s="82">
        <f t="shared" si="993"/>
        <v>2.0709409477441034</v>
      </c>
      <c r="IL292" s="187">
        <f t="shared" si="994"/>
        <v>1803.807913811512</v>
      </c>
      <c r="IM292" s="186">
        <f t="shared" si="995"/>
        <v>1.2961766038468988E-5</v>
      </c>
    </row>
    <row r="293" spans="1:247" ht="14" x14ac:dyDescent="0.2">
      <c r="A293" s="191">
        <v>2006</v>
      </c>
      <c r="F293" s="193">
        <v>50.3</v>
      </c>
      <c r="G293" s="193">
        <v>1.46</v>
      </c>
      <c r="H293" s="193">
        <v>16.5</v>
      </c>
      <c r="I293" s="193">
        <v>10.84</v>
      </c>
      <c r="J293" s="193">
        <v>0.14000000000000001</v>
      </c>
      <c r="K293" s="193">
        <v>4.5199999999999996</v>
      </c>
      <c r="L293" s="193">
        <v>9.8000000000000007</v>
      </c>
      <c r="M293" s="193">
        <v>3.5</v>
      </c>
      <c r="N293" s="193">
        <v>2.02</v>
      </c>
      <c r="O293" s="198">
        <v>0.31</v>
      </c>
      <c r="P293" s="198">
        <v>0.41</v>
      </c>
      <c r="Q293" s="194">
        <v>1.5</v>
      </c>
      <c r="R293" s="176">
        <f t="shared" ca="1" si="801"/>
        <v>12.362299830956323</v>
      </c>
      <c r="T293" s="4">
        <v>51.24</v>
      </c>
      <c r="U293" s="4">
        <v>1.3</v>
      </c>
      <c r="V293" s="4">
        <v>4.17</v>
      </c>
      <c r="W293" s="4">
        <v>7.87</v>
      </c>
      <c r="X293" s="4">
        <v>0.17280000000000001</v>
      </c>
      <c r="Y293" s="4">
        <v>13.83</v>
      </c>
      <c r="Z293" s="4">
        <v>20.65</v>
      </c>
      <c r="AA293" s="4">
        <v>0.57999999999999996</v>
      </c>
      <c r="AB293" s="4">
        <v>0.15</v>
      </c>
      <c r="AC293" s="4">
        <v>2.3400000000000001E-2</v>
      </c>
      <c r="AE293" s="177">
        <f t="shared" ca="1" si="802"/>
        <v>1415.560756006528</v>
      </c>
      <c r="AF293" s="178">
        <f t="shared" ca="1" si="803"/>
        <v>1142.4107560065281</v>
      </c>
      <c r="AG293" s="178">
        <f t="shared" ca="1" si="804"/>
        <v>7.71288704162572</v>
      </c>
      <c r="AH293" s="175"/>
      <c r="AI293" s="179">
        <f t="shared" ca="1" si="805"/>
        <v>1455.7050668553643</v>
      </c>
      <c r="AJ293" s="179">
        <f t="shared" ca="1" si="806"/>
        <v>8.2897703125961044</v>
      </c>
      <c r="AK293" s="179"/>
      <c r="AL293" s="179">
        <f t="shared" si="807"/>
        <v>1427.2057334740555</v>
      </c>
      <c r="AM293" s="179">
        <f t="shared" si="808"/>
        <v>6.1089226281396911</v>
      </c>
      <c r="AN293" s="180"/>
      <c r="AO293" s="179">
        <f t="shared" ca="1" si="809"/>
        <v>1408.4689782393925</v>
      </c>
      <c r="AP293" s="179">
        <f t="shared" ca="1" si="810"/>
        <v>1135.3189782393924</v>
      </c>
      <c r="AQ293" s="179">
        <f t="shared" ca="1" si="811"/>
        <v>6.3954934286640359</v>
      </c>
      <c r="AR293" s="179"/>
      <c r="AS293" s="179">
        <f t="shared" ca="1" si="812"/>
        <v>1429.4312487388302</v>
      </c>
      <c r="AT293" s="179">
        <f t="shared" ca="1" si="813"/>
        <v>1156.2812487388301</v>
      </c>
      <c r="AU293" s="181">
        <f t="shared" ca="1" si="814"/>
        <v>7.2361291714886331</v>
      </c>
      <c r="AV293" s="80"/>
      <c r="AW293" s="181">
        <f t="shared" si="815"/>
        <v>1439.5657680937738</v>
      </c>
      <c r="AX293" s="181">
        <f t="shared" si="816"/>
        <v>1166.4157680937737</v>
      </c>
      <c r="AY293" s="181">
        <f t="shared" ca="1" si="817"/>
        <v>1455.7050668553643</v>
      </c>
      <c r="AZ293" s="181">
        <f t="shared" ca="1" si="818"/>
        <v>1182.5550668553642</v>
      </c>
      <c r="BA293" s="181">
        <f t="shared" ca="1" si="819"/>
        <v>8.2897703125961044</v>
      </c>
      <c r="BB293" s="181"/>
      <c r="BC293" s="181">
        <f t="shared" si="820"/>
        <v>1427.2057334740555</v>
      </c>
      <c r="BD293" s="181">
        <f t="shared" si="821"/>
        <v>6.1089226281396911</v>
      </c>
      <c r="BE293" s="181">
        <f t="shared" si="822"/>
        <v>1154.0557334740556</v>
      </c>
      <c r="BF293" s="181"/>
      <c r="BG293" s="181">
        <f t="shared" ca="1" si="823"/>
        <v>8.4069145473290199</v>
      </c>
      <c r="BH293" s="181">
        <f t="shared" ca="1" si="824"/>
        <v>9.6815152214719422</v>
      </c>
      <c r="BI293" s="181">
        <f t="shared" ca="1" si="825"/>
        <v>1143.872256620295</v>
      </c>
      <c r="BJ293" s="181">
        <f t="shared" ca="1" si="826"/>
        <v>1165.5083053138119</v>
      </c>
      <c r="BK293" s="181">
        <f t="shared" ca="1" si="827"/>
        <v>1165.5083053138119</v>
      </c>
      <c r="BL293" s="181"/>
      <c r="BM293" s="181">
        <f t="shared" si="828"/>
        <v>1165.7700325736569</v>
      </c>
      <c r="BN293" s="180"/>
      <c r="BO293" s="182">
        <f t="shared" ca="1" si="829"/>
        <v>0.76383857342459738</v>
      </c>
      <c r="BP293" s="182">
        <f t="shared" ca="1" si="830"/>
        <v>0.66481159288587022</v>
      </c>
      <c r="BQ293" s="182">
        <f t="shared" ca="1" si="831"/>
        <v>0.1135710048670283</v>
      </c>
      <c r="BR293" s="182">
        <f t="shared" ca="1" si="832"/>
        <v>1.5018533758655275E-2</v>
      </c>
      <c r="BS293" s="182">
        <f t="shared" ca="1" si="833"/>
        <v>1.6109029806139451E-2</v>
      </c>
      <c r="BT293" s="182">
        <f t="shared" ca="1" si="834"/>
        <v>4.5980755309115683E-2</v>
      </c>
      <c r="BU293" s="182">
        <f t="shared" si="835"/>
        <v>8.6940973246937558E-2</v>
      </c>
      <c r="BV293" s="181">
        <f t="shared" ca="1" si="836"/>
        <v>0.94243188987374649</v>
      </c>
      <c r="BW293" s="180"/>
      <c r="BX293" s="182">
        <f t="shared" si="837"/>
        <v>0.74909932371318511</v>
      </c>
      <c r="BY293" s="182">
        <f t="shared" si="838"/>
        <v>0.12924420033203687</v>
      </c>
      <c r="BZ293" s="182">
        <f t="shared" si="839"/>
        <v>3.8604261985151982E-2</v>
      </c>
      <c r="CA293" s="182">
        <f t="shared" si="840"/>
        <v>4.1658885673821706E-2</v>
      </c>
      <c r="CB293" s="182">
        <f t="shared" si="841"/>
        <v>3.1598590333184851E-2</v>
      </c>
      <c r="CC293" s="182">
        <f t="shared" si="842"/>
        <v>3.4266593786210419E-4</v>
      </c>
      <c r="CD293" s="182">
        <f t="shared" si="843"/>
        <v>0.9905479279752426</v>
      </c>
      <c r="CE293" s="182">
        <f t="shared" si="844"/>
        <v>0.23728031206559347</v>
      </c>
      <c r="CF293" s="180"/>
      <c r="CG293" s="181">
        <f t="shared" ca="1" si="845"/>
        <v>7.0816874581660159</v>
      </c>
      <c r="CH293" s="181">
        <f t="shared" ca="1" si="846"/>
        <v>5.4798451870465268</v>
      </c>
      <c r="CI293" s="181">
        <f t="shared" ca="1" si="847"/>
        <v>6.8645696569304997</v>
      </c>
      <c r="CJ293" s="181">
        <f t="shared" ca="1" si="848"/>
        <v>1188.4304623724079</v>
      </c>
      <c r="CK293" s="183">
        <f t="shared" ca="1" si="849"/>
        <v>0.27585743955312325</v>
      </c>
      <c r="CL293" s="79"/>
      <c r="CM293" s="181">
        <f t="shared" si="850"/>
        <v>1.1187779039445409</v>
      </c>
      <c r="CN293" s="181">
        <f t="shared" si="851"/>
        <v>0.99227509958288707</v>
      </c>
      <c r="CO293" s="181">
        <f t="shared" ca="1" si="852"/>
        <v>942.50705658697336</v>
      </c>
      <c r="CP293" s="184"/>
      <c r="CQ293" s="80">
        <f t="shared" si="853"/>
        <v>0.83715712756909877</v>
      </c>
      <c r="CR293" s="80">
        <f t="shared" si="854"/>
        <v>1.8277690701412639E-2</v>
      </c>
      <c r="CS293" s="80">
        <f t="shared" si="855"/>
        <v>0.32365316150292761</v>
      </c>
      <c r="CT293" s="80">
        <f t="shared" si="856"/>
        <v>0.150877427400677</v>
      </c>
      <c r="CU293" s="80">
        <f t="shared" si="857"/>
        <v>1.9735682819383262E-3</v>
      </c>
      <c r="CV293" s="80">
        <f t="shared" si="858"/>
        <v>0.11214656464306626</v>
      </c>
      <c r="CW293" s="80">
        <f t="shared" si="859"/>
        <v>0.17475845884438296</v>
      </c>
      <c r="CX293" s="80">
        <f t="shared" si="860"/>
        <v>0.11294166240446345</v>
      </c>
      <c r="CY293" s="80">
        <f t="shared" si="861"/>
        <v>4.2889294662193725E-2</v>
      </c>
      <c r="CZ293" s="80">
        <f t="shared" si="862"/>
        <v>4.0789956723171726E-3</v>
      </c>
      <c r="DA293" s="80">
        <f t="shared" si="863"/>
        <v>5.7772110161550538E-3</v>
      </c>
      <c r="DB293" s="80">
        <f t="shared" si="864"/>
        <v>1.7845311626986329</v>
      </c>
      <c r="DC293" s="80"/>
      <c r="DD293" s="80">
        <f t="shared" si="865"/>
        <v>0.46911880558203273</v>
      </c>
      <c r="DE293" s="80">
        <f t="shared" si="866"/>
        <v>1.024229281251242E-2</v>
      </c>
      <c r="DF293" s="80">
        <f t="shared" si="867"/>
        <v>0.18136593423983</v>
      </c>
      <c r="DG293" s="80">
        <f t="shared" si="868"/>
        <v>8.4547376114471814E-2</v>
      </c>
      <c r="DH293" s="80">
        <f t="shared" si="869"/>
        <v>1.1059309712214969E-3</v>
      </c>
      <c r="DI293" s="80">
        <f t="shared" si="870"/>
        <v>6.2843713232485193E-2</v>
      </c>
      <c r="DJ293" s="80">
        <f t="shared" si="871"/>
        <v>9.7929620113838114E-2</v>
      </c>
      <c r="DK293" s="80">
        <f t="shared" si="872"/>
        <v>6.3289263177488564E-2</v>
      </c>
      <c r="DL293" s="80">
        <f t="shared" si="873"/>
        <v>2.4033928663557198E-2</v>
      </c>
      <c r="DM293" s="80">
        <f t="shared" si="874"/>
        <v>2.2857519989445112E-3</v>
      </c>
      <c r="DN293" s="80">
        <f t="shared" si="875"/>
        <v>3.2373830936180152E-3</v>
      </c>
      <c r="DO293" s="80">
        <f t="shared" si="876"/>
        <v>1</v>
      </c>
      <c r="DP293" s="80">
        <f t="shared" si="877"/>
        <v>42.637389757363003</v>
      </c>
      <c r="DQ293" s="80">
        <f t="shared" si="878"/>
        <v>0.85280181345209982</v>
      </c>
      <c r="DR293" s="80">
        <f t="shared" si="879"/>
        <v>1.6274656103997556E-2</v>
      </c>
      <c r="DS293" s="80">
        <f t="shared" si="880"/>
        <v>4.0897990408097211E-2</v>
      </c>
      <c r="DT293" s="80">
        <f t="shared" si="881"/>
        <v>0.10953923926598966</v>
      </c>
      <c r="DU293" s="80">
        <f t="shared" si="882"/>
        <v>2.4359471365638769E-3</v>
      </c>
      <c r="DV293" s="80">
        <f t="shared" si="883"/>
        <v>0.34313871438354127</v>
      </c>
      <c r="DW293" s="80">
        <f t="shared" si="884"/>
        <v>0.36824103827923549</v>
      </c>
      <c r="DX293" s="80">
        <f t="shared" si="885"/>
        <v>9.3580234563698274E-3</v>
      </c>
      <c r="DY293" s="80">
        <f t="shared" si="886"/>
        <v>1.5924243067646185E-3</v>
      </c>
      <c r="DZ293" s="80">
        <f t="shared" si="887"/>
        <v>1.5394919150358359E-4</v>
      </c>
      <c r="EA293" s="80">
        <f t="shared" si="888"/>
        <v>1.7444337959841631</v>
      </c>
      <c r="EB293" s="80"/>
      <c r="EC293" s="80">
        <f t="shared" si="889"/>
        <v>1.7056036269041996</v>
      </c>
      <c r="ED293" s="80">
        <f t="shared" si="890"/>
        <v>3.2549312207995111E-2</v>
      </c>
      <c r="EE293" s="80">
        <f t="shared" si="891"/>
        <v>0.12269397122429163</v>
      </c>
      <c r="EF293" s="80">
        <f t="shared" si="892"/>
        <v>0.10953923926598966</v>
      </c>
      <c r="EG293" s="80">
        <f t="shared" si="893"/>
        <v>2.4359471365638769E-3</v>
      </c>
      <c r="EH293" s="80">
        <f t="shared" si="894"/>
        <v>0.34313871438354127</v>
      </c>
      <c r="EI293" s="80">
        <f t="shared" si="895"/>
        <v>0.36824103827923549</v>
      </c>
      <c r="EJ293" s="80">
        <f t="shared" si="896"/>
        <v>9.3580234563698274E-3</v>
      </c>
      <c r="EK293" s="80">
        <f t="shared" si="897"/>
        <v>1.5924243067646185E-3</v>
      </c>
      <c r="EL293" s="80">
        <f t="shared" si="898"/>
        <v>4.6184757451075075E-4</v>
      </c>
      <c r="EM293" s="80">
        <f t="shared" si="899"/>
        <v>2.6956141447394617</v>
      </c>
      <c r="EN293" s="80">
        <f t="shared" si="900"/>
        <v>2.225837852835542</v>
      </c>
      <c r="EO293" s="80"/>
      <c r="EP293" s="80">
        <f t="shared" si="901"/>
        <v>1.8981985573484783</v>
      </c>
      <c r="EQ293" s="80">
        <f t="shared" si="902"/>
        <v>3.6224745598158768E-2</v>
      </c>
      <c r="ER293" s="80">
        <f t="shared" si="903"/>
        <v>0.10180144265152169</v>
      </c>
      <c r="ES293" s="80">
        <f t="shared" si="904"/>
        <v>8.0263147658973688E-2</v>
      </c>
      <c r="ET293" s="80">
        <f t="shared" si="905"/>
        <v>0.18206459031049538</v>
      </c>
      <c r="EU293" s="80">
        <f t="shared" si="906"/>
        <v>0.24381658512904911</v>
      </c>
      <c r="EV293" s="80">
        <f t="shared" si="907"/>
        <v>5.4220233440702269E-3</v>
      </c>
      <c r="EW293" s="80">
        <f t="shared" si="908"/>
        <v>0.76377113924820983</v>
      </c>
      <c r="EX293" s="80">
        <f t="shared" si="909"/>
        <v>0.81964484196938414</v>
      </c>
      <c r="EY293" s="80">
        <f t="shared" si="910"/>
        <v>4.1658885673821706E-2</v>
      </c>
      <c r="EZ293" s="80">
        <f t="shared" si="911"/>
        <v>7.0889565995441699E-3</v>
      </c>
      <c r="FA293" s="80">
        <f t="shared" si="912"/>
        <v>6.8533187572420839E-4</v>
      </c>
      <c r="FB293" s="80">
        <f t="shared" si="913"/>
        <v>3.9985756570969353</v>
      </c>
      <c r="FC293" s="80">
        <f t="shared" si="914"/>
        <v>0</v>
      </c>
      <c r="FD293" s="80">
        <f t="shared" si="915"/>
        <v>-4.274550815724254E-3</v>
      </c>
      <c r="FE293" s="80">
        <f t="shared" si="916"/>
        <v>4.1658885673821706E-2</v>
      </c>
      <c r="FF293" s="80">
        <f t="shared" si="917"/>
        <v>3.8604261985151982E-2</v>
      </c>
      <c r="FG293" s="80">
        <f t="shared" si="918"/>
        <v>3.1598590333184851E-2</v>
      </c>
      <c r="FH293" s="80">
        <f t="shared" si="919"/>
        <v>3.4266593786210419E-4</v>
      </c>
      <c r="FI293" s="184">
        <f t="shared" si="920"/>
        <v>0.74909932371318511</v>
      </c>
      <c r="FJ293" s="80">
        <f t="shared" si="921"/>
        <v>0.12924420033203687</v>
      </c>
      <c r="FK293" s="80">
        <f t="shared" si="922"/>
        <v>0.9905479279752426</v>
      </c>
      <c r="FL293" s="80">
        <f t="shared" si="923"/>
        <v>0.74909932371318522</v>
      </c>
      <c r="FM293" s="80">
        <f t="shared" si="924"/>
        <v>2.8028359948138664</v>
      </c>
      <c r="FN293" s="80">
        <f t="shared" si="925"/>
        <v>-2.6602507346395288</v>
      </c>
      <c r="FO293" s="80">
        <f t="shared" si="926"/>
        <v>-2.6602507346395292</v>
      </c>
      <c r="FP293" s="80">
        <f t="shared" si="927"/>
        <v>0.42637389757363003</v>
      </c>
      <c r="FQ293" s="185">
        <f t="shared" ca="1" si="928"/>
        <v>1455.7050668553643</v>
      </c>
      <c r="FR293" s="185">
        <f t="shared" ca="1" si="929"/>
        <v>8.2897703125961044</v>
      </c>
      <c r="FS293" s="80">
        <f t="shared" ca="1" si="930"/>
        <v>0.14557050668553642</v>
      </c>
      <c r="FT293" s="184">
        <f t="shared" ca="1" si="931"/>
        <v>-2.1443493279331669</v>
      </c>
      <c r="FU293" s="184">
        <f t="shared" ca="1" si="932"/>
        <v>5.6705591809858653</v>
      </c>
      <c r="FV293" s="80">
        <f t="shared" si="933"/>
        <v>176.18498748053759</v>
      </c>
      <c r="FW293" s="80">
        <f t="shared" si="934"/>
        <v>0.11637391606508492</v>
      </c>
      <c r="FX293" s="184">
        <f t="shared" si="935"/>
        <v>75.801949623816597</v>
      </c>
      <c r="FY293" s="184">
        <f t="shared" si="936"/>
        <v>316.73471945108179</v>
      </c>
      <c r="FZ293" s="184">
        <f t="shared" si="937"/>
        <v>1.6611494615586205E-3</v>
      </c>
      <c r="GA293" s="184">
        <f t="shared" si="938"/>
        <v>0.23728031206559347</v>
      </c>
      <c r="GB293" s="80">
        <f t="shared" si="939"/>
        <v>0.86672575098727611</v>
      </c>
      <c r="GC293" s="80">
        <f t="shared" si="940"/>
        <v>0.11717322513285668</v>
      </c>
      <c r="GD293" s="80">
        <f t="shared" si="941"/>
        <v>0.12833271771716687</v>
      </c>
      <c r="GE293" s="80">
        <f t="shared" si="942"/>
        <v>0.88351210674286751</v>
      </c>
      <c r="GF293" s="80">
        <f t="shared" si="943"/>
        <v>0.12407561763439134</v>
      </c>
      <c r="GG293" s="80">
        <f t="shared" si="944"/>
        <v>0.24381658512904911</v>
      </c>
      <c r="GH293" s="80">
        <f t="shared" si="945"/>
        <v>0.87166728228283308</v>
      </c>
      <c r="GI293" s="80">
        <f t="shared" si="946"/>
        <v>0.45800421357791515</v>
      </c>
      <c r="GJ293" s="80">
        <f t="shared" si="947"/>
        <v>-3.2494472279920882E-2</v>
      </c>
      <c r="GK293" s="80">
        <f t="shared" si="948"/>
        <v>4.8109126467432192E-2</v>
      </c>
      <c r="GL293" s="80">
        <f t="shared" si="949"/>
        <v>4.8109126467432192E-2</v>
      </c>
      <c r="GM293" s="80">
        <f t="shared" si="950"/>
        <v>0.19570745866161693</v>
      </c>
      <c r="GN293" s="80">
        <f t="shared" si="951"/>
        <v>8.5165122545291697E-2</v>
      </c>
      <c r="GO293" s="80">
        <f t="shared" si="952"/>
        <v>0.67860601670291809</v>
      </c>
      <c r="GP293" s="80">
        <f t="shared" si="953"/>
        <v>0.81964484196938414</v>
      </c>
      <c r="GQ293" s="80">
        <f t="shared" si="954"/>
        <v>4.1658885673821706E-2</v>
      </c>
      <c r="GR293" s="80">
        <f t="shared" si="955"/>
        <v>439.03684644696921</v>
      </c>
      <c r="GS293" s="80">
        <f t="shared" si="956"/>
        <v>11.784403860813468</v>
      </c>
      <c r="GT293" s="80">
        <f t="shared" si="957"/>
        <v>2.1363713717257986</v>
      </c>
      <c r="GU293" s="80">
        <f t="shared" si="958"/>
        <v>8.7858272662223455E-6</v>
      </c>
      <c r="GV293" s="80">
        <f t="shared" si="959"/>
        <v>1797.7265439331818</v>
      </c>
      <c r="GW293" s="80">
        <f t="shared" si="960"/>
        <v>-7.7626227169014343E-3</v>
      </c>
      <c r="GX293" s="184">
        <f t="shared" ca="1" si="961"/>
        <v>19.839194656930502</v>
      </c>
      <c r="GY293" s="81" t="e">
        <f>#REF!</f>
        <v>#REF!</v>
      </c>
      <c r="GZ293" s="81" t="e">
        <f>#REF!</f>
        <v>#REF!</v>
      </c>
      <c r="HA293" s="81">
        <f t="shared" si="962"/>
        <v>5.52</v>
      </c>
      <c r="HB293" s="81">
        <f t="shared" si="963"/>
        <v>4.8858476199999856</v>
      </c>
      <c r="HC293" s="81" t="e">
        <f t="shared" si="964"/>
        <v>#REF!</v>
      </c>
      <c r="HD293" s="80">
        <f t="shared" si="965"/>
        <v>439.03684644696921</v>
      </c>
      <c r="HE293" s="80">
        <f t="shared" si="966"/>
        <v>11.784403860813468</v>
      </c>
      <c r="HF293" s="81">
        <f t="shared" si="967"/>
        <v>1.3245885305522336</v>
      </c>
      <c r="HG293" s="81"/>
      <c r="HH293" s="82">
        <f t="shared" si="968"/>
        <v>0.24923860847311935</v>
      </c>
      <c r="HI293" s="82">
        <f t="shared" si="969"/>
        <v>0.76377113924820983</v>
      </c>
      <c r="HJ293" s="82">
        <f t="shared" si="970"/>
        <v>0</v>
      </c>
      <c r="HK293" s="82">
        <f t="shared" si="971"/>
        <v>4.1658885673821706E-2</v>
      </c>
      <c r="HL293" s="82">
        <f t="shared" si="972"/>
        <v>0</v>
      </c>
      <c r="HM293" s="82">
        <f t="shared" si="973"/>
        <v>4.1658885673821706E-2</v>
      </c>
      <c r="HN293" s="82">
        <f t="shared" si="974"/>
        <v>0</v>
      </c>
      <c r="HO293" s="82">
        <f t="shared" si="975"/>
        <v>3.8604261985151982E-2</v>
      </c>
      <c r="HP293" s="82">
        <f t="shared" si="976"/>
        <v>0.11173908505719372</v>
      </c>
      <c r="HQ293" s="82">
        <f t="shared" si="977"/>
        <v>0.24603771980847997</v>
      </c>
      <c r="HR293" s="82">
        <f t="shared" si="978"/>
        <v>0.53373423864221892</v>
      </c>
      <c r="HS293" s="82">
        <f t="shared" si="979"/>
        <v>0.17417151826997143</v>
      </c>
      <c r="HT293" s="82">
        <f t="shared" si="980"/>
        <v>0.10457175776019263</v>
      </c>
      <c r="HU293" s="82">
        <f t="shared" si="981"/>
        <v>3.4124514596601555E-2</v>
      </c>
      <c r="HV293" s="82">
        <f t="shared" si="982"/>
        <v>4.1658885673821706E-2</v>
      </c>
      <c r="HW293" s="82"/>
      <c r="HX293" s="186">
        <f t="shared" si="983"/>
        <v>-8.7942079367876936E-7</v>
      </c>
      <c r="HY293" s="186">
        <f t="shared" si="984"/>
        <v>1.5559486964191274E-12</v>
      </c>
      <c r="HZ293" s="186">
        <f t="shared" si="985"/>
        <v>2.7290067179664285E-5</v>
      </c>
      <c r="IA293" s="186">
        <f t="shared" si="986"/>
        <v>7.627460903252963E-9</v>
      </c>
      <c r="IB293" s="82">
        <f t="shared" si="987"/>
        <v>2.1363713717257986</v>
      </c>
      <c r="IC293" s="82" t="e">
        <f t="shared" ca="1" si="988"/>
        <v>#REF!</v>
      </c>
      <c r="ID293" s="82" t="e">
        <f ca="1">ID$8+ID$9*IE293+ID$10*#REF!+ID$11*EW293/(EW293+EU293)</f>
        <v>#REF!</v>
      </c>
      <c r="IE293" s="82" t="e">
        <f t="shared" ca="1" si="989"/>
        <v>#REF!</v>
      </c>
      <c r="IF293" s="82" t="e">
        <f ca="1">IF$8+IF$9*IE293+IF$10*#REF!+IF$11*(EW293/(EW293+EU293))</f>
        <v>#REF!</v>
      </c>
      <c r="IG293" s="82" t="e">
        <f t="shared" ca="1" si="990"/>
        <v>#REF!</v>
      </c>
      <c r="IH293" s="184">
        <f t="shared" si="991"/>
        <v>0.11637391606508492</v>
      </c>
      <c r="II293" s="187">
        <f t="shared" si="992"/>
        <v>-25</v>
      </c>
      <c r="IJ293" s="187"/>
      <c r="IK293" s="82">
        <f t="shared" si="993"/>
        <v>2.0733444602441624</v>
      </c>
      <c r="IL293" s="187">
        <f t="shared" si="994"/>
        <v>1797.7265439331818</v>
      </c>
      <c r="IM293" s="186">
        <f t="shared" si="995"/>
        <v>1.2960563645036872E-5</v>
      </c>
    </row>
    <row r="294" spans="1:247" ht="14" x14ac:dyDescent="0.2">
      <c r="A294" s="191">
        <v>2006</v>
      </c>
      <c r="F294" s="193">
        <v>50.3</v>
      </c>
      <c r="G294" s="193">
        <v>1.46</v>
      </c>
      <c r="H294" s="193">
        <v>16.5</v>
      </c>
      <c r="I294" s="193">
        <v>10.84</v>
      </c>
      <c r="J294" s="193">
        <v>0.14000000000000001</v>
      </c>
      <c r="K294" s="193">
        <v>4.5199999999999996</v>
      </c>
      <c r="L294" s="193">
        <v>9.8000000000000007</v>
      </c>
      <c r="M294" s="193">
        <v>3.5</v>
      </c>
      <c r="N294" s="193">
        <v>2.02</v>
      </c>
      <c r="O294" s="198">
        <v>0.31</v>
      </c>
      <c r="P294" s="198">
        <v>0.41</v>
      </c>
      <c r="Q294" s="194">
        <v>1.5</v>
      </c>
      <c r="R294" s="176">
        <f t="shared" ca="1" si="801"/>
        <v>12.225299962965194</v>
      </c>
      <c r="T294" s="4">
        <v>51.76</v>
      </c>
      <c r="U294" s="4">
        <v>1.0900000000000001</v>
      </c>
      <c r="V294" s="4">
        <v>3.85</v>
      </c>
      <c r="W294" s="4">
        <v>7.59</v>
      </c>
      <c r="X294" s="4">
        <v>0.19370000000000001</v>
      </c>
      <c r="Y294" s="4">
        <v>13.93</v>
      </c>
      <c r="Z294" s="4">
        <v>20.72</v>
      </c>
      <c r="AA294" s="4">
        <v>0.56999999999999995</v>
      </c>
      <c r="AB294" s="4">
        <v>0.17</v>
      </c>
      <c r="AC294" s="4">
        <v>2.81E-2</v>
      </c>
      <c r="AE294" s="177">
        <f t="shared" ca="1" si="802"/>
        <v>1411.8810427239805</v>
      </c>
      <c r="AF294" s="178">
        <f t="shared" ca="1" si="803"/>
        <v>1138.7310427239804</v>
      </c>
      <c r="AG294" s="178">
        <f t="shared" ca="1" si="804"/>
        <v>7.5226926078743741</v>
      </c>
      <c r="AH294" s="175"/>
      <c r="AI294" s="179">
        <f t="shared" ca="1" si="805"/>
        <v>1453.9920331981341</v>
      </c>
      <c r="AJ294" s="179">
        <f t="shared" ca="1" si="806"/>
        <v>8.1233243451656669</v>
      </c>
      <c r="AK294" s="179"/>
      <c r="AL294" s="179">
        <f t="shared" si="807"/>
        <v>1425.4302088731001</v>
      </c>
      <c r="AM294" s="179">
        <f t="shared" si="808"/>
        <v>5.9862622657714546</v>
      </c>
      <c r="AN294" s="180"/>
      <c r="AO294" s="179">
        <f t="shared" ca="1" si="809"/>
        <v>1404.4851089763097</v>
      </c>
      <c r="AP294" s="179">
        <f t="shared" ca="1" si="810"/>
        <v>1131.3351089763096</v>
      </c>
      <c r="AQ294" s="179">
        <f t="shared" ca="1" si="811"/>
        <v>6.141309942065579</v>
      </c>
      <c r="AR294" s="179"/>
      <c r="AS294" s="179">
        <f t="shared" ca="1" si="812"/>
        <v>1428.1376395872376</v>
      </c>
      <c r="AT294" s="179">
        <f t="shared" ca="1" si="813"/>
        <v>1154.9876395872375</v>
      </c>
      <c r="AU294" s="181">
        <f t="shared" ca="1" si="814"/>
        <v>7.0882412466760609</v>
      </c>
      <c r="AV294" s="80"/>
      <c r="AW294" s="181">
        <f t="shared" si="815"/>
        <v>1437.9630863806851</v>
      </c>
      <c r="AX294" s="181">
        <f t="shared" si="816"/>
        <v>1164.813086380685</v>
      </c>
      <c r="AY294" s="181">
        <f t="shared" ca="1" si="817"/>
        <v>1453.9920331981341</v>
      </c>
      <c r="AZ294" s="181">
        <f t="shared" ca="1" si="818"/>
        <v>1180.8420331981342</v>
      </c>
      <c r="BA294" s="181">
        <f t="shared" ca="1" si="819"/>
        <v>8.1233243451656669</v>
      </c>
      <c r="BB294" s="181"/>
      <c r="BC294" s="181">
        <f t="shared" si="820"/>
        <v>1425.4302088731001</v>
      </c>
      <c r="BD294" s="181">
        <f t="shared" si="821"/>
        <v>5.9862622657714546</v>
      </c>
      <c r="BE294" s="181">
        <f t="shared" si="822"/>
        <v>1152.2802088731</v>
      </c>
      <c r="BF294" s="181"/>
      <c r="BG294" s="181">
        <f t="shared" ca="1" si="823"/>
        <v>8.2343897394512489</v>
      </c>
      <c r="BH294" s="181">
        <f t="shared" ca="1" si="824"/>
        <v>9.5570277716020104</v>
      </c>
      <c r="BI294" s="181">
        <f t="shared" ca="1" si="825"/>
        <v>1140.3462997283782</v>
      </c>
      <c r="BJ294" s="181">
        <f t="shared" ca="1" si="826"/>
        <v>1164.0494830605621</v>
      </c>
      <c r="BK294" s="181">
        <f t="shared" ca="1" si="827"/>
        <v>1164.0494830605621</v>
      </c>
      <c r="BL294" s="181"/>
      <c r="BM294" s="181">
        <f t="shared" si="828"/>
        <v>1165.112558183288</v>
      </c>
      <c r="BN294" s="180"/>
      <c r="BO294" s="182">
        <f t="shared" ca="1" si="829"/>
        <v>0.77521907828004033</v>
      </c>
      <c r="BP294" s="182">
        <f t="shared" ca="1" si="830"/>
        <v>0.67174514687311326</v>
      </c>
      <c r="BQ294" s="182">
        <f t="shared" ca="1" si="831"/>
        <v>0.10928027792466605</v>
      </c>
      <c r="BR294" s="182">
        <f t="shared" ca="1" si="832"/>
        <v>1.4369580008310871E-2</v>
      </c>
      <c r="BS294" s="182">
        <f t="shared" ca="1" si="833"/>
        <v>1.610865259399925E-2</v>
      </c>
      <c r="BT294" s="182">
        <f t="shared" ca="1" si="834"/>
        <v>4.6954213941424371E-2</v>
      </c>
      <c r="BU294" s="182">
        <f t="shared" si="835"/>
        <v>8.6940973246937558E-2</v>
      </c>
      <c r="BV294" s="181">
        <f t="shared" ca="1" si="836"/>
        <v>0.94539884458845136</v>
      </c>
      <c r="BW294" s="180"/>
      <c r="BX294" s="182">
        <f t="shared" si="837"/>
        <v>0.75761870120994912</v>
      </c>
      <c r="BY294" s="182">
        <f t="shared" si="838"/>
        <v>0.12286764799275252</v>
      </c>
      <c r="BZ294" s="182">
        <f t="shared" si="839"/>
        <v>4.2412663561032446E-2</v>
      </c>
      <c r="CA294" s="182">
        <f t="shared" si="840"/>
        <v>4.0896536945641757E-2</v>
      </c>
      <c r="CB294" s="182">
        <f t="shared" si="841"/>
        <v>2.1095155224363123E-2</v>
      </c>
      <c r="CC294" s="182">
        <f t="shared" si="842"/>
        <v>4.1104883525615527E-4</v>
      </c>
      <c r="CD294" s="182">
        <f t="shared" si="843"/>
        <v>0.98530175376899509</v>
      </c>
      <c r="CE294" s="182">
        <f t="shared" si="844"/>
        <v>0.22719554546586382</v>
      </c>
      <c r="CF294" s="180"/>
      <c r="CG294" s="181">
        <f t="shared" ca="1" si="845"/>
        <v>6.9070096022805956</v>
      </c>
      <c r="CH294" s="181">
        <f t="shared" ca="1" si="846"/>
        <v>5.3535240888746856</v>
      </c>
      <c r="CI294" s="181">
        <f t="shared" ca="1" si="847"/>
        <v>6.0638966936582621</v>
      </c>
      <c r="CJ294" s="181">
        <f t="shared" ca="1" si="848"/>
        <v>1193.3444529210642</v>
      </c>
      <c r="CK294" s="183">
        <f t="shared" ca="1" si="849"/>
        <v>0.275473918701509</v>
      </c>
      <c r="CL294" s="79"/>
      <c r="CM294" s="181">
        <f t="shared" si="850"/>
        <v>1.342727950024553</v>
      </c>
      <c r="CN294" s="181">
        <f t="shared" si="851"/>
        <v>1.2484528525029919</v>
      </c>
      <c r="CO294" s="181">
        <f t="shared" ca="1" si="852"/>
        <v>946.80619118052925</v>
      </c>
      <c r="CP294" s="184"/>
      <c r="CQ294" s="80">
        <f t="shared" si="853"/>
        <v>0.83715712756909877</v>
      </c>
      <c r="CR294" s="80">
        <f t="shared" si="854"/>
        <v>1.8277690701412639E-2</v>
      </c>
      <c r="CS294" s="80">
        <f t="shared" si="855"/>
        <v>0.32365316150292761</v>
      </c>
      <c r="CT294" s="80">
        <f t="shared" si="856"/>
        <v>0.150877427400677</v>
      </c>
      <c r="CU294" s="80">
        <f t="shared" si="857"/>
        <v>1.9735682819383262E-3</v>
      </c>
      <c r="CV294" s="80">
        <f t="shared" si="858"/>
        <v>0.11214656464306626</v>
      </c>
      <c r="CW294" s="80">
        <f t="shared" si="859"/>
        <v>0.17475845884438296</v>
      </c>
      <c r="CX294" s="80">
        <f t="shared" si="860"/>
        <v>0.11294166240446345</v>
      </c>
      <c r="CY294" s="80">
        <f t="shared" si="861"/>
        <v>4.2889294662193725E-2</v>
      </c>
      <c r="CZ294" s="80">
        <f t="shared" si="862"/>
        <v>4.0789956723171726E-3</v>
      </c>
      <c r="DA294" s="80">
        <f t="shared" si="863"/>
        <v>5.7772110161550538E-3</v>
      </c>
      <c r="DB294" s="80">
        <f t="shared" si="864"/>
        <v>1.7845311626986329</v>
      </c>
      <c r="DC294" s="80"/>
      <c r="DD294" s="80">
        <f t="shared" si="865"/>
        <v>0.46911880558203273</v>
      </c>
      <c r="DE294" s="80">
        <f t="shared" si="866"/>
        <v>1.024229281251242E-2</v>
      </c>
      <c r="DF294" s="80">
        <f t="shared" si="867"/>
        <v>0.18136593423983</v>
      </c>
      <c r="DG294" s="80">
        <f t="shared" si="868"/>
        <v>8.4547376114471814E-2</v>
      </c>
      <c r="DH294" s="80">
        <f t="shared" si="869"/>
        <v>1.1059309712214969E-3</v>
      </c>
      <c r="DI294" s="80">
        <f t="shared" si="870"/>
        <v>6.2843713232485193E-2</v>
      </c>
      <c r="DJ294" s="80">
        <f t="shared" si="871"/>
        <v>9.7929620113838114E-2</v>
      </c>
      <c r="DK294" s="80">
        <f t="shared" si="872"/>
        <v>6.3289263177488564E-2</v>
      </c>
      <c r="DL294" s="80">
        <f t="shared" si="873"/>
        <v>2.4033928663557198E-2</v>
      </c>
      <c r="DM294" s="80">
        <f t="shared" si="874"/>
        <v>2.2857519989445112E-3</v>
      </c>
      <c r="DN294" s="80">
        <f t="shared" si="875"/>
        <v>3.2373830936180152E-3</v>
      </c>
      <c r="DO294" s="80">
        <f t="shared" si="876"/>
        <v>1</v>
      </c>
      <c r="DP294" s="80">
        <f t="shared" si="877"/>
        <v>42.637389757363003</v>
      </c>
      <c r="DQ294" s="80">
        <f t="shared" si="878"/>
        <v>0.86145632053631316</v>
      </c>
      <c r="DR294" s="80">
        <f t="shared" si="879"/>
        <v>1.3645673194890261E-2</v>
      </c>
      <c r="DS294" s="80">
        <f t="shared" si="880"/>
        <v>3.7759535508674884E-2</v>
      </c>
      <c r="DT294" s="80">
        <f t="shared" si="881"/>
        <v>0.10564203634420095</v>
      </c>
      <c r="DU294" s="80">
        <f t="shared" si="882"/>
        <v>2.7305726872246697E-3</v>
      </c>
      <c r="DV294" s="80">
        <f t="shared" si="883"/>
        <v>0.34561983307033473</v>
      </c>
      <c r="DW294" s="80">
        <f t="shared" si="884"/>
        <v>0.36948931298526677</v>
      </c>
      <c r="DX294" s="80">
        <f t="shared" si="885"/>
        <v>9.1966782243634512E-3</v>
      </c>
      <c r="DY294" s="80">
        <f t="shared" si="886"/>
        <v>1.8047475476665677E-3</v>
      </c>
      <c r="DZ294" s="80">
        <f t="shared" si="887"/>
        <v>1.8487061030985895E-4</v>
      </c>
      <c r="EA294" s="80">
        <f t="shared" si="888"/>
        <v>1.7475295807092452</v>
      </c>
      <c r="EB294" s="80"/>
      <c r="EC294" s="80">
        <f t="shared" si="889"/>
        <v>1.7229126410726263</v>
      </c>
      <c r="ED294" s="80">
        <f t="shared" si="890"/>
        <v>2.7291346389780521E-2</v>
      </c>
      <c r="EE294" s="80">
        <f t="shared" si="891"/>
        <v>0.11327860652602464</v>
      </c>
      <c r="EF294" s="80">
        <f t="shared" si="892"/>
        <v>0.10564203634420095</v>
      </c>
      <c r="EG294" s="80">
        <f t="shared" si="893"/>
        <v>2.7305726872246697E-3</v>
      </c>
      <c r="EH294" s="80">
        <f t="shared" si="894"/>
        <v>0.34561983307033473</v>
      </c>
      <c r="EI294" s="80">
        <f t="shared" si="895"/>
        <v>0.36948931298526677</v>
      </c>
      <c r="EJ294" s="80">
        <f t="shared" si="896"/>
        <v>9.1966782243634512E-3</v>
      </c>
      <c r="EK294" s="80">
        <f t="shared" si="897"/>
        <v>1.8047475476665677E-3</v>
      </c>
      <c r="EL294" s="80">
        <f t="shared" si="898"/>
        <v>5.5461183092957687E-4</v>
      </c>
      <c r="EM294" s="80">
        <f t="shared" si="899"/>
        <v>2.6985203866784184</v>
      </c>
      <c r="EN294" s="80">
        <f t="shared" si="900"/>
        <v>2.2234406786844176</v>
      </c>
      <c r="EO294" s="80"/>
      <c r="EP294" s="80">
        <f t="shared" si="901"/>
        <v>1.9153970259902413</v>
      </c>
      <c r="EQ294" s="80">
        <f t="shared" si="902"/>
        <v>3.0340344869552567E-2</v>
      </c>
      <c r="ER294" s="80">
        <f t="shared" si="903"/>
        <v>8.4602974009758691E-2</v>
      </c>
      <c r="ES294" s="80">
        <f t="shared" si="904"/>
        <v>8.3309200506674203E-2</v>
      </c>
      <c r="ET294" s="80">
        <f t="shared" si="905"/>
        <v>0.16791217451643289</v>
      </c>
      <c r="EU294" s="80">
        <f t="shared" si="906"/>
        <v>0.23488880098675408</v>
      </c>
      <c r="EV294" s="80">
        <f t="shared" si="907"/>
        <v>6.0712663888799539E-3</v>
      </c>
      <c r="EW294" s="80">
        <f t="shared" si="908"/>
        <v>0.76846519620870013</v>
      </c>
      <c r="EX294" s="80">
        <f t="shared" si="909"/>
        <v>0.82153756883060081</v>
      </c>
      <c r="EY294" s="80">
        <f t="shared" si="910"/>
        <v>4.0896536945641757E-2</v>
      </c>
      <c r="EZ294" s="80">
        <f t="shared" si="911"/>
        <v>8.0254982244755829E-3</v>
      </c>
      <c r="FA294" s="80">
        <f t="shared" si="912"/>
        <v>8.2209767051231054E-4</v>
      </c>
      <c r="FB294" s="80">
        <f t="shared" si="913"/>
        <v>3.9943565106317909</v>
      </c>
      <c r="FC294" s="80">
        <f t="shared" si="914"/>
        <v>0</v>
      </c>
      <c r="FD294" s="80">
        <f t="shared" si="915"/>
        <v>-1.6954388582554714E-2</v>
      </c>
      <c r="FE294" s="80">
        <f t="shared" si="916"/>
        <v>4.0896536945641757E-2</v>
      </c>
      <c r="FF294" s="80">
        <f t="shared" si="917"/>
        <v>4.2412663561032446E-2</v>
      </c>
      <c r="FG294" s="80">
        <f t="shared" si="918"/>
        <v>2.1095155224363123E-2</v>
      </c>
      <c r="FH294" s="80">
        <f t="shared" si="919"/>
        <v>4.1104883525615527E-4</v>
      </c>
      <c r="FI294" s="184">
        <f t="shared" si="920"/>
        <v>0.75761870120994912</v>
      </c>
      <c r="FJ294" s="80">
        <f t="shared" si="921"/>
        <v>0.12286764799275252</v>
      </c>
      <c r="FK294" s="80">
        <f t="shared" si="922"/>
        <v>0.98530175376899509</v>
      </c>
      <c r="FL294" s="80">
        <f t="shared" si="923"/>
        <v>0.75761870120994912</v>
      </c>
      <c r="FM294" s="80">
        <f t="shared" si="924"/>
        <v>2.784366695654994</v>
      </c>
      <c r="FN294" s="80">
        <f t="shared" si="925"/>
        <v>-2.6900286770185065</v>
      </c>
      <c r="FO294" s="80">
        <f t="shared" si="926"/>
        <v>-2.6900286770185065</v>
      </c>
      <c r="FP294" s="80">
        <f t="shared" si="927"/>
        <v>0.42637389757363003</v>
      </c>
      <c r="FQ294" s="185">
        <f t="shared" ca="1" si="928"/>
        <v>1453.9920331981341</v>
      </c>
      <c r="FR294" s="185">
        <f t="shared" ca="1" si="929"/>
        <v>8.1233243451656669</v>
      </c>
      <c r="FS294" s="80">
        <f t="shared" ca="1" si="930"/>
        <v>0.1453992033198134</v>
      </c>
      <c r="FT294" s="184">
        <f t="shared" ca="1" si="931"/>
        <v>-2.197636113435347</v>
      </c>
      <c r="FU294" s="184">
        <f t="shared" ca="1" si="932"/>
        <v>5.6696828003816435</v>
      </c>
      <c r="FV294" s="80">
        <f t="shared" si="933"/>
        <v>176.06382294605731</v>
      </c>
      <c r="FW294" s="80">
        <f t="shared" si="934"/>
        <v>0.11544275387589421</v>
      </c>
      <c r="FX294" s="184">
        <f t="shared" si="935"/>
        <v>76.589638189182651</v>
      </c>
      <c r="FY294" s="184">
        <f t="shared" si="936"/>
        <v>316.9978738807161</v>
      </c>
      <c r="FZ294" s="184">
        <f t="shared" si="937"/>
        <v>1.6611494615586205E-3</v>
      </c>
      <c r="GA294" s="184">
        <f t="shared" si="938"/>
        <v>0.22719554546586382</v>
      </c>
      <c r="GB294" s="80">
        <f t="shared" si="939"/>
        <v>0.86850537216512258</v>
      </c>
      <c r="GC294" s="80">
        <f t="shared" si="940"/>
        <v>0.11447164304673907</v>
      </c>
      <c r="GD294" s="80">
        <f t="shared" si="941"/>
        <v>0.12831620671986801</v>
      </c>
      <c r="GE294" s="80">
        <f t="shared" si="942"/>
        <v>0.88635045462377315</v>
      </c>
      <c r="GF294" s="80">
        <f t="shared" si="943"/>
        <v>0.117003542571681</v>
      </c>
      <c r="GG294" s="80">
        <f t="shared" si="944"/>
        <v>0.23488880098675408</v>
      </c>
      <c r="GH294" s="80">
        <f t="shared" si="945"/>
        <v>0.87168379328013201</v>
      </c>
      <c r="GI294" s="80">
        <f t="shared" si="946"/>
        <v>0.44811707594755879</v>
      </c>
      <c r="GJ294" s="80">
        <f t="shared" si="947"/>
        <v>-3.0886615468333815E-2</v>
      </c>
      <c r="GK294" s="80">
        <f t="shared" si="948"/>
        <v>4.6771420246580792E-2</v>
      </c>
      <c r="GL294" s="80">
        <f t="shared" si="949"/>
        <v>4.6771420246580792E-2</v>
      </c>
      <c r="GM294" s="80">
        <f t="shared" si="950"/>
        <v>0.18811738074017328</v>
      </c>
      <c r="GN294" s="80">
        <f t="shared" si="951"/>
        <v>8.4723207588296628E-2</v>
      </c>
      <c r="GO294" s="80">
        <f t="shared" si="952"/>
        <v>0.68374198862040347</v>
      </c>
      <c r="GP294" s="80">
        <f t="shared" si="953"/>
        <v>0.82153756883060081</v>
      </c>
      <c r="GQ294" s="80">
        <f t="shared" si="954"/>
        <v>4.0896536945641757E-2</v>
      </c>
      <c r="GR294" s="80">
        <f t="shared" si="955"/>
        <v>438.8462642916291</v>
      </c>
      <c r="GS294" s="80">
        <f t="shared" si="956"/>
        <v>11.783963190091145</v>
      </c>
      <c r="GT294" s="80">
        <f t="shared" si="957"/>
        <v>2.1174740127309235</v>
      </c>
      <c r="GU294" s="80">
        <f t="shared" si="958"/>
        <v>8.708111877355921E-6</v>
      </c>
      <c r="GV294" s="80">
        <f t="shared" si="959"/>
        <v>1781.8883176921886</v>
      </c>
      <c r="GW294" s="80">
        <f t="shared" si="960"/>
        <v>-7.6936928286762078E-3</v>
      </c>
      <c r="GX294" s="184">
        <f t="shared" ca="1" si="961"/>
        <v>19.038521693658268</v>
      </c>
      <c r="GY294" s="81" t="e">
        <f>#REF!</f>
        <v>#REF!</v>
      </c>
      <c r="GZ294" s="81" t="e">
        <f>#REF!</f>
        <v>#REF!</v>
      </c>
      <c r="HA294" s="81">
        <f t="shared" si="962"/>
        <v>5.52</v>
      </c>
      <c r="HB294" s="81">
        <f t="shared" si="963"/>
        <v>4.8858476199999856</v>
      </c>
      <c r="HC294" s="81" t="e">
        <f t="shared" si="964"/>
        <v>#REF!</v>
      </c>
      <c r="HD294" s="80">
        <f t="shared" si="965"/>
        <v>438.8462642916291</v>
      </c>
      <c r="HE294" s="80">
        <f t="shared" si="966"/>
        <v>11.783963190091145</v>
      </c>
      <c r="HF294" s="81">
        <f t="shared" si="967"/>
        <v>1.5838076565506185</v>
      </c>
      <c r="HG294" s="81"/>
      <c r="HH294" s="82">
        <f t="shared" si="968"/>
        <v>0.24096006737563402</v>
      </c>
      <c r="HI294" s="82">
        <f t="shared" si="969"/>
        <v>0.76846519620870013</v>
      </c>
      <c r="HJ294" s="82">
        <f t="shared" si="970"/>
        <v>0</v>
      </c>
      <c r="HK294" s="82">
        <f t="shared" si="971"/>
        <v>4.0896536945641757E-2</v>
      </c>
      <c r="HL294" s="82">
        <f t="shared" si="972"/>
        <v>0</v>
      </c>
      <c r="HM294" s="82">
        <f t="shared" si="973"/>
        <v>4.0896536945641757E-2</v>
      </c>
      <c r="HN294" s="82">
        <f t="shared" si="974"/>
        <v>0</v>
      </c>
      <c r="HO294" s="82">
        <f t="shared" si="975"/>
        <v>4.2412663561032446E-2</v>
      </c>
      <c r="HP294" s="82">
        <f t="shared" si="976"/>
        <v>0.10391545097064989</v>
      </c>
      <c r="HQ294" s="82">
        <f t="shared" si="977"/>
        <v>0.23871016118619523</v>
      </c>
      <c r="HR294" s="82">
        <f t="shared" si="978"/>
        <v>0.5463184264348232</v>
      </c>
      <c r="HS294" s="82">
        <f t="shared" si="979"/>
        <v>0.17130369142512766</v>
      </c>
      <c r="HT294" s="82">
        <f t="shared" si="980"/>
        <v>0.10472751743988122</v>
      </c>
      <c r="HU294" s="82">
        <f t="shared" si="981"/>
        <v>3.2838376783876223E-2</v>
      </c>
      <c r="HV294" s="82">
        <f t="shared" si="982"/>
        <v>4.0896536945641757E-2</v>
      </c>
      <c r="HW294" s="82"/>
      <c r="HX294" s="186">
        <f t="shared" si="983"/>
        <v>-8.7908199591847826E-7</v>
      </c>
      <c r="HY294" s="186">
        <f t="shared" si="984"/>
        <v>1.5543342596137083E-12</v>
      </c>
      <c r="HZ294" s="186">
        <f t="shared" si="985"/>
        <v>2.7325708415019998E-5</v>
      </c>
      <c r="IA294" s="186">
        <f t="shared" si="986"/>
        <v>7.656176962777656E-9</v>
      </c>
      <c r="IB294" s="82">
        <f t="shared" si="987"/>
        <v>2.1174740127309235</v>
      </c>
      <c r="IC294" s="82" t="e">
        <f t="shared" ca="1" si="988"/>
        <v>#REF!</v>
      </c>
      <c r="ID294" s="82" t="e">
        <f ca="1">ID$8+ID$9*IE294+ID$10*#REF!+ID$11*EW294/(EW294+EU294)</f>
        <v>#REF!</v>
      </c>
      <c r="IE294" s="82" t="e">
        <f t="shared" ca="1" si="989"/>
        <v>#REF!</v>
      </c>
      <c r="IF294" s="82" t="e">
        <f ca="1">IF$8+IF$9*IE294+IF$10*#REF!+IF$11*(EW294/(EW294+EU294))</f>
        <v>#REF!</v>
      </c>
      <c r="IG294" s="82" t="e">
        <f t="shared" ca="1" si="990"/>
        <v>#REF!</v>
      </c>
      <c r="IH294" s="184">
        <f t="shared" si="991"/>
        <v>0.11544275387589421</v>
      </c>
      <c r="II294" s="187">
        <f t="shared" si="992"/>
        <v>-25</v>
      </c>
      <c r="IJ294" s="187"/>
      <c r="IK294" s="82">
        <f t="shared" si="993"/>
        <v>2.0733197782770052</v>
      </c>
      <c r="IL294" s="187">
        <f t="shared" si="994"/>
        <v>1781.8883176921886</v>
      </c>
      <c r="IM294" s="186">
        <f t="shared" si="995"/>
        <v>1.3064184163525435E-5</v>
      </c>
    </row>
    <row r="295" spans="1:247" ht="14" x14ac:dyDescent="0.2">
      <c r="A295" s="191">
        <v>2006</v>
      </c>
      <c r="F295" s="193">
        <v>50.3</v>
      </c>
      <c r="G295" s="193">
        <v>1.46</v>
      </c>
      <c r="H295" s="193">
        <v>16.5</v>
      </c>
      <c r="I295" s="193">
        <v>10.84</v>
      </c>
      <c r="J295" s="193">
        <v>0.14000000000000001</v>
      </c>
      <c r="K295" s="193">
        <v>4.5199999999999996</v>
      </c>
      <c r="L295" s="193">
        <v>9.8000000000000007</v>
      </c>
      <c r="M295" s="193">
        <v>3.5</v>
      </c>
      <c r="N295" s="193">
        <v>2.02</v>
      </c>
      <c r="O295" s="198">
        <v>0.31</v>
      </c>
      <c r="P295" s="198">
        <v>0.41</v>
      </c>
      <c r="Q295" s="194">
        <v>1.5</v>
      </c>
      <c r="R295" s="176">
        <f t="shared" ca="1" si="801"/>
        <v>13.481741667354155</v>
      </c>
      <c r="T295" s="4">
        <v>50.4</v>
      </c>
      <c r="U295" s="4">
        <v>1.47</v>
      </c>
      <c r="V295" s="4">
        <v>6.07</v>
      </c>
      <c r="W295" s="4">
        <v>8.1</v>
      </c>
      <c r="X295" s="4">
        <v>0.15690000000000001</v>
      </c>
      <c r="Y295" s="4">
        <v>13.09</v>
      </c>
      <c r="Z295" s="4">
        <v>20</v>
      </c>
      <c r="AA295" s="4">
        <v>0.68</v>
      </c>
      <c r="AB295" s="4">
        <v>0.04</v>
      </c>
      <c r="AC295" s="4">
        <v>0.03</v>
      </c>
      <c r="AE295" s="177">
        <f t="shared" ca="1" si="802"/>
        <v>1434.6436668531921</v>
      </c>
      <c r="AF295" s="178">
        <f t="shared" ca="1" si="803"/>
        <v>1161.4936668531923</v>
      </c>
      <c r="AG295" s="178">
        <f t="shared" ca="1" si="804"/>
        <v>9.1882541534084528</v>
      </c>
      <c r="AH295" s="175"/>
      <c r="AI295" s="179">
        <f t="shared" ca="1" si="805"/>
        <v>1470.3000570092015</v>
      </c>
      <c r="AJ295" s="179">
        <f t="shared" ca="1" si="806"/>
        <v>9.7148551857773811</v>
      </c>
      <c r="AK295" s="179"/>
      <c r="AL295" s="179">
        <f t="shared" si="807"/>
        <v>1442.02594991813</v>
      </c>
      <c r="AM295" s="179">
        <f t="shared" si="808"/>
        <v>7.1539788614286799</v>
      </c>
      <c r="AN295" s="180"/>
      <c r="AO295" s="179">
        <f t="shared" ca="1" si="809"/>
        <v>1428.051009678609</v>
      </c>
      <c r="AP295" s="179">
        <f t="shared" ca="1" si="810"/>
        <v>1154.9010096786092</v>
      </c>
      <c r="AQ295" s="179">
        <f t="shared" ca="1" si="811"/>
        <v>7.9964388373617403</v>
      </c>
      <c r="AR295" s="179"/>
      <c r="AS295" s="179">
        <f t="shared" ca="1" si="812"/>
        <v>1440.5402550917343</v>
      </c>
      <c r="AT295" s="179">
        <f t="shared" ca="1" si="813"/>
        <v>1167.3902550917342</v>
      </c>
      <c r="AU295" s="181">
        <f t="shared" ca="1" si="814"/>
        <v>8.5044200784381339</v>
      </c>
      <c r="AV295" s="80"/>
      <c r="AW295" s="181">
        <f t="shared" si="815"/>
        <v>1453.0565260334072</v>
      </c>
      <c r="AX295" s="181">
        <f t="shared" si="816"/>
        <v>1179.9065260334073</v>
      </c>
      <c r="AY295" s="181">
        <f t="shared" ca="1" si="817"/>
        <v>1470.3000570092015</v>
      </c>
      <c r="AZ295" s="181">
        <f t="shared" ca="1" si="818"/>
        <v>1197.1500570092016</v>
      </c>
      <c r="BA295" s="181">
        <f t="shared" ca="1" si="819"/>
        <v>9.7148551857773811</v>
      </c>
      <c r="BB295" s="181"/>
      <c r="BC295" s="181">
        <f t="shared" si="820"/>
        <v>1442.02594991813</v>
      </c>
      <c r="BD295" s="181">
        <f t="shared" si="821"/>
        <v>7.1539788614286799</v>
      </c>
      <c r="BE295" s="181">
        <f t="shared" si="822"/>
        <v>1168.8759499181301</v>
      </c>
      <c r="BF295" s="181"/>
      <c r="BG295" s="181">
        <f t="shared" ca="1" si="823"/>
        <v>9.8714816540769164</v>
      </c>
      <c r="BH295" s="181">
        <f t="shared" ca="1" si="824"/>
        <v>11.16895678156671</v>
      </c>
      <c r="BI295" s="181">
        <f t="shared" ca="1" si="825"/>
        <v>1162.4211513467426</v>
      </c>
      <c r="BJ295" s="181">
        <f t="shared" ca="1" si="826"/>
        <v>1178.0157212718018</v>
      </c>
      <c r="BK295" s="181">
        <f t="shared" ca="1" si="827"/>
        <v>1178.0157212718018</v>
      </c>
      <c r="BL295" s="181"/>
      <c r="BM295" s="181">
        <f t="shared" si="828"/>
        <v>1171.3961332450403</v>
      </c>
      <c r="BN295" s="180"/>
      <c r="BO295" s="182">
        <f t="shared" ca="1" si="829"/>
        <v>0.71886904511988625</v>
      </c>
      <c r="BP295" s="182">
        <f t="shared" ca="1" si="830"/>
        <v>0.62652950409193853</v>
      </c>
      <c r="BQ295" s="182">
        <f t="shared" ca="1" si="831"/>
        <v>0.15226083242057786</v>
      </c>
      <c r="BR295" s="182">
        <f t="shared" ca="1" si="832"/>
        <v>2.0377731922113593E-2</v>
      </c>
      <c r="BS295" s="182">
        <f t="shared" ca="1" si="833"/>
        <v>1.6112428354329286E-2</v>
      </c>
      <c r="BT295" s="182">
        <f t="shared" ca="1" si="834"/>
        <v>3.9785505443769388E-2</v>
      </c>
      <c r="BU295" s="182">
        <f t="shared" si="835"/>
        <v>8.6940973246937558E-2</v>
      </c>
      <c r="BV295" s="181">
        <f t="shared" ca="1" si="836"/>
        <v>0.94200697547966605</v>
      </c>
      <c r="BW295" s="180"/>
      <c r="BX295" s="182">
        <f t="shared" si="837"/>
        <v>0.68384477697081503</v>
      </c>
      <c r="BY295" s="182">
        <f t="shared" si="838"/>
        <v>0.14395509156669284</v>
      </c>
      <c r="BZ295" s="182">
        <f t="shared" si="839"/>
        <v>7.8785097997352352E-2</v>
      </c>
      <c r="CA295" s="182">
        <f t="shared" si="840"/>
        <v>4.8736567981833331E-2</v>
      </c>
      <c r="CB295" s="182">
        <f t="shared" si="841"/>
        <v>2.9071900522184439E-2</v>
      </c>
      <c r="CC295" s="182">
        <f t="shared" si="842"/>
        <v>4.3837190079861968E-4</v>
      </c>
      <c r="CD295" s="182">
        <f t="shared" si="843"/>
        <v>0.98483180693967665</v>
      </c>
      <c r="CE295" s="182">
        <f t="shared" si="844"/>
        <v>0.25802068563084407</v>
      </c>
      <c r="CF295" s="180"/>
      <c r="CG295" s="181">
        <f t="shared" ca="1" si="845"/>
        <v>9.9801485436851181</v>
      </c>
      <c r="CH295" s="181">
        <f t="shared" ca="1" si="846"/>
        <v>9.3695856761907308</v>
      </c>
      <c r="CI295" s="181">
        <f t="shared" ca="1" si="847"/>
        <v>8.771007271327079</v>
      </c>
      <c r="CJ295" s="181">
        <f t="shared" ca="1" si="848"/>
        <v>1201.0839138288297</v>
      </c>
      <c r="CK295" s="183">
        <f t="shared" ca="1" si="849"/>
        <v>0.27911005630439062</v>
      </c>
      <c r="CL295" s="79"/>
      <c r="CM295" s="181">
        <f t="shared" si="850"/>
        <v>4.3844786147847081</v>
      </c>
      <c r="CN295" s="181">
        <f t="shared" si="851"/>
        <v>4.4498276711943152</v>
      </c>
      <c r="CO295" s="181">
        <f t="shared" ca="1" si="852"/>
        <v>981.89035516512342</v>
      </c>
      <c r="CP295" s="184"/>
      <c r="CQ295" s="80">
        <f t="shared" si="853"/>
        <v>0.83715712756909877</v>
      </c>
      <c r="CR295" s="80">
        <f t="shared" si="854"/>
        <v>1.8277690701412639E-2</v>
      </c>
      <c r="CS295" s="80">
        <f t="shared" si="855"/>
        <v>0.32365316150292761</v>
      </c>
      <c r="CT295" s="80">
        <f t="shared" si="856"/>
        <v>0.150877427400677</v>
      </c>
      <c r="CU295" s="80">
        <f t="shared" si="857"/>
        <v>1.9735682819383262E-3</v>
      </c>
      <c r="CV295" s="80">
        <f t="shared" si="858"/>
        <v>0.11214656464306626</v>
      </c>
      <c r="CW295" s="80">
        <f t="shared" si="859"/>
        <v>0.17475845884438296</v>
      </c>
      <c r="CX295" s="80">
        <f t="shared" si="860"/>
        <v>0.11294166240446345</v>
      </c>
      <c r="CY295" s="80">
        <f t="shared" si="861"/>
        <v>4.2889294662193725E-2</v>
      </c>
      <c r="CZ295" s="80">
        <f t="shared" si="862"/>
        <v>4.0789956723171726E-3</v>
      </c>
      <c r="DA295" s="80">
        <f t="shared" si="863"/>
        <v>5.7772110161550538E-3</v>
      </c>
      <c r="DB295" s="80">
        <f t="shared" si="864"/>
        <v>1.7845311626986329</v>
      </c>
      <c r="DC295" s="80"/>
      <c r="DD295" s="80">
        <f t="shared" si="865"/>
        <v>0.46911880558203273</v>
      </c>
      <c r="DE295" s="80">
        <f t="shared" si="866"/>
        <v>1.024229281251242E-2</v>
      </c>
      <c r="DF295" s="80">
        <f t="shared" si="867"/>
        <v>0.18136593423983</v>
      </c>
      <c r="DG295" s="80">
        <f t="shared" si="868"/>
        <v>8.4547376114471814E-2</v>
      </c>
      <c r="DH295" s="80">
        <f t="shared" si="869"/>
        <v>1.1059309712214969E-3</v>
      </c>
      <c r="DI295" s="80">
        <f t="shared" si="870"/>
        <v>6.2843713232485193E-2</v>
      </c>
      <c r="DJ295" s="80">
        <f t="shared" si="871"/>
        <v>9.7929620113838114E-2</v>
      </c>
      <c r="DK295" s="80">
        <f t="shared" si="872"/>
        <v>6.3289263177488564E-2</v>
      </c>
      <c r="DL295" s="80">
        <f t="shared" si="873"/>
        <v>2.4033928663557198E-2</v>
      </c>
      <c r="DM295" s="80">
        <f t="shared" si="874"/>
        <v>2.2857519989445112E-3</v>
      </c>
      <c r="DN295" s="80">
        <f t="shared" si="875"/>
        <v>3.2373830936180152E-3</v>
      </c>
      <c r="DO295" s="80">
        <f t="shared" si="876"/>
        <v>1</v>
      </c>
      <c r="DP295" s="80">
        <f t="shared" si="877"/>
        <v>42.637389757363003</v>
      </c>
      <c r="DQ295" s="80">
        <f t="shared" si="878"/>
        <v>0.83882145585452439</v>
      </c>
      <c r="DR295" s="80">
        <f t="shared" si="879"/>
        <v>1.8402880363751081E-2</v>
      </c>
      <c r="DS295" s="80">
        <f t="shared" si="880"/>
        <v>5.9532566373417292E-2</v>
      </c>
      <c r="DT295" s="80">
        <f t="shared" si="881"/>
        <v>0.11274051309460181</v>
      </c>
      <c r="DU295" s="80">
        <f t="shared" si="882"/>
        <v>2.2118061674008811E-3</v>
      </c>
      <c r="DV295" s="80">
        <f t="shared" si="883"/>
        <v>0.32477843610126933</v>
      </c>
      <c r="DW295" s="80">
        <f t="shared" si="884"/>
        <v>0.3566499160089448</v>
      </c>
      <c r="DX295" s="80">
        <f t="shared" si="885"/>
        <v>1.0971475776433592E-2</v>
      </c>
      <c r="DY295" s="80">
        <f t="shared" si="886"/>
        <v>4.2464648180389825E-4</v>
      </c>
      <c r="DZ295" s="80">
        <f t="shared" si="887"/>
        <v>1.9737075833792768E-4</v>
      </c>
      <c r="EA295" s="80">
        <f t="shared" si="888"/>
        <v>1.724731066980485</v>
      </c>
      <c r="EB295" s="80"/>
      <c r="EC295" s="80">
        <f t="shared" si="889"/>
        <v>1.6776429117090488</v>
      </c>
      <c r="ED295" s="80">
        <f t="shared" si="890"/>
        <v>3.6805760727502163E-2</v>
      </c>
      <c r="EE295" s="80">
        <f t="shared" si="891"/>
        <v>0.17859769912025186</v>
      </c>
      <c r="EF295" s="80">
        <f t="shared" si="892"/>
        <v>0.11274051309460181</v>
      </c>
      <c r="EG295" s="80">
        <f t="shared" si="893"/>
        <v>2.2118061674008811E-3</v>
      </c>
      <c r="EH295" s="80">
        <f t="shared" si="894"/>
        <v>0.32477843610126933</v>
      </c>
      <c r="EI295" s="80">
        <f t="shared" si="895"/>
        <v>0.3566499160089448</v>
      </c>
      <c r="EJ295" s="80">
        <f t="shared" si="896"/>
        <v>1.0971475776433592E-2</v>
      </c>
      <c r="EK295" s="80">
        <f t="shared" si="897"/>
        <v>4.2464648180389825E-4</v>
      </c>
      <c r="EL295" s="80">
        <f t="shared" si="898"/>
        <v>5.9211227501378301E-4</v>
      </c>
      <c r="EM295" s="80">
        <f t="shared" si="899"/>
        <v>2.7014152774622704</v>
      </c>
      <c r="EN295" s="80">
        <f t="shared" si="900"/>
        <v>2.2210579950656251</v>
      </c>
      <c r="EO295" s="80"/>
      <c r="EP295" s="80">
        <f t="shared" si="901"/>
        <v>1.8630711009582788</v>
      </c>
      <c r="EQ295" s="80">
        <f t="shared" si="902"/>
        <v>4.0873864564145539E-2</v>
      </c>
      <c r="ER295" s="80">
        <f t="shared" si="903"/>
        <v>0.13692889904172123</v>
      </c>
      <c r="ES295" s="80">
        <f t="shared" si="904"/>
        <v>0.12752166597918568</v>
      </c>
      <c r="ET295" s="80">
        <f t="shared" si="905"/>
        <v>0.26445056502090691</v>
      </c>
      <c r="EU295" s="80">
        <f t="shared" si="906"/>
        <v>0.25040321797656617</v>
      </c>
      <c r="EV295" s="80">
        <f t="shared" si="907"/>
        <v>4.9125497716411854E-3</v>
      </c>
      <c r="EW295" s="80">
        <f t="shared" si="908"/>
        <v>0.72135174212763453</v>
      </c>
      <c r="EX295" s="80">
        <f t="shared" si="909"/>
        <v>0.79214014739115046</v>
      </c>
      <c r="EY295" s="80">
        <f t="shared" si="910"/>
        <v>4.8736567981833331E-2</v>
      </c>
      <c r="EZ295" s="80">
        <f t="shared" si="911"/>
        <v>1.8863289269740755E-3</v>
      </c>
      <c r="FA295" s="80">
        <f t="shared" si="912"/>
        <v>8.7674380159723936E-4</v>
      </c>
      <c r="FB295" s="80">
        <f t="shared" si="913"/>
        <v>3.9887028285207284</v>
      </c>
      <c r="FC295" s="80">
        <f t="shared" si="914"/>
        <v>0</v>
      </c>
      <c r="FD295" s="80">
        <f t="shared" si="915"/>
        <v>-3.3987505106148674E-2</v>
      </c>
      <c r="FE295" s="80">
        <f t="shared" si="916"/>
        <v>4.8736567981833331E-2</v>
      </c>
      <c r="FF295" s="80">
        <f t="shared" si="917"/>
        <v>7.8785097997352352E-2</v>
      </c>
      <c r="FG295" s="80">
        <f t="shared" si="918"/>
        <v>2.9071900522184439E-2</v>
      </c>
      <c r="FH295" s="80">
        <f t="shared" si="919"/>
        <v>4.3837190079861968E-4</v>
      </c>
      <c r="FI295" s="184">
        <f t="shared" si="920"/>
        <v>0.68384477697081503</v>
      </c>
      <c r="FJ295" s="80">
        <f t="shared" si="921"/>
        <v>0.14395509156669284</v>
      </c>
      <c r="FK295" s="80">
        <f t="shared" si="922"/>
        <v>0.98483180693967665</v>
      </c>
      <c r="FL295" s="80">
        <f t="shared" si="923"/>
        <v>0.68384477697081503</v>
      </c>
      <c r="FM295" s="80">
        <f t="shared" si="924"/>
        <v>2.95975093834786</v>
      </c>
      <c r="FN295" s="80">
        <f t="shared" si="925"/>
        <v>-2.4121951655671001</v>
      </c>
      <c r="FO295" s="80">
        <f t="shared" si="926"/>
        <v>-2.4121951655671001</v>
      </c>
      <c r="FP295" s="80">
        <f t="shared" si="927"/>
        <v>0.42637389757363003</v>
      </c>
      <c r="FQ295" s="185">
        <f t="shared" ca="1" si="928"/>
        <v>1470.3000570092015</v>
      </c>
      <c r="FR295" s="185">
        <f t="shared" ca="1" si="929"/>
        <v>9.7148551857773811</v>
      </c>
      <c r="FS295" s="80">
        <f t="shared" ca="1" si="930"/>
        <v>0.14703000570092015</v>
      </c>
      <c r="FT295" s="184">
        <f t="shared" ca="1" si="931"/>
        <v>-1.8538914911919033</v>
      </c>
      <c r="FU295" s="184">
        <f t="shared" ca="1" si="932"/>
        <v>5.6777270810041767</v>
      </c>
      <c r="FV295" s="80">
        <f t="shared" si="933"/>
        <v>179.96375060652855</v>
      </c>
      <c r="FW295" s="80">
        <f t="shared" si="934"/>
        <v>0.13239743144904542</v>
      </c>
      <c r="FX295" s="184">
        <f t="shared" si="935"/>
        <v>74.231855945482835</v>
      </c>
      <c r="FY295" s="184">
        <f t="shared" si="936"/>
        <v>318.59274986122</v>
      </c>
      <c r="FZ295" s="184">
        <f t="shared" si="937"/>
        <v>1.6611494615586205E-3</v>
      </c>
      <c r="GA295" s="184">
        <f t="shared" si="938"/>
        <v>0.25802068563084407</v>
      </c>
      <c r="GB295" s="80">
        <f t="shared" si="939"/>
        <v>0.84578926514462505</v>
      </c>
      <c r="GC295" s="80">
        <f t="shared" si="940"/>
        <v>0.16927227434492848</v>
      </c>
      <c r="GD295" s="80">
        <f t="shared" si="941"/>
        <v>0.12915008502737402</v>
      </c>
      <c r="GE295" s="80">
        <f t="shared" si="942"/>
        <v>0.83160446945666877</v>
      </c>
      <c r="GF295" s="80">
        <f t="shared" si="943"/>
        <v>0.14015049064753193</v>
      </c>
      <c r="GG295" s="80">
        <f t="shared" si="944"/>
        <v>0.25040321797656617</v>
      </c>
      <c r="GH295" s="80">
        <f t="shared" si="945"/>
        <v>0.87084991497262598</v>
      </c>
      <c r="GI295" s="80">
        <f t="shared" si="946"/>
        <v>0.47786026214366401</v>
      </c>
      <c r="GJ295" s="80">
        <f t="shared" si="947"/>
        <v>-3.8614864254316907E-2</v>
      </c>
      <c r="GK295" s="80">
        <f t="shared" si="948"/>
        <v>5.4218918705272685E-2</v>
      </c>
      <c r="GL295" s="80">
        <f t="shared" si="949"/>
        <v>5.4218918705272685E-2</v>
      </c>
      <c r="GM295" s="80">
        <f t="shared" si="950"/>
        <v>0.19618429927129349</v>
      </c>
      <c r="GN295" s="80">
        <f t="shared" si="951"/>
        <v>9.9991816150102275E-2</v>
      </c>
      <c r="GO295" s="80">
        <f t="shared" si="952"/>
        <v>0.6213599259775322</v>
      </c>
      <c r="GP295" s="80">
        <f t="shared" si="953"/>
        <v>0.79214014739115046</v>
      </c>
      <c r="GQ295" s="80">
        <f t="shared" si="954"/>
        <v>4.8736567981833331E-2</v>
      </c>
      <c r="GR295" s="80">
        <f t="shared" si="955"/>
        <v>437.83693454319234</v>
      </c>
      <c r="GS295" s="80">
        <f t="shared" si="956"/>
        <v>11.657719290537969</v>
      </c>
      <c r="GT295" s="80">
        <f t="shared" si="957"/>
        <v>2.1837791380965821</v>
      </c>
      <c r="GU295" s="80">
        <f t="shared" si="958"/>
        <v>8.9807917054221938E-6</v>
      </c>
      <c r="GV295" s="80">
        <f t="shared" si="959"/>
        <v>1856.6160345568753</v>
      </c>
      <c r="GW295" s="80">
        <f t="shared" si="960"/>
        <v>-7.8495225933674206E-3</v>
      </c>
      <c r="GX295" s="184">
        <f t="shared" ca="1" si="961"/>
        <v>21.745632271327068</v>
      </c>
      <c r="GY295" s="81" t="e">
        <f>#REF!</f>
        <v>#REF!</v>
      </c>
      <c r="GZ295" s="81" t="e">
        <f>#REF!</f>
        <v>#REF!</v>
      </c>
      <c r="HA295" s="81">
        <f t="shared" si="962"/>
        <v>5.52</v>
      </c>
      <c r="HB295" s="81">
        <f t="shared" si="963"/>
        <v>4.8858476199999856</v>
      </c>
      <c r="HC295" s="81" t="e">
        <f t="shared" si="964"/>
        <v>#REF!</v>
      </c>
      <c r="HD295" s="80">
        <f t="shared" si="965"/>
        <v>437.83693454319234</v>
      </c>
      <c r="HE295" s="80">
        <f t="shared" si="966"/>
        <v>11.657719290537969</v>
      </c>
      <c r="HF295" s="81">
        <f t="shared" si="967"/>
        <v>4.9471329161546009</v>
      </c>
      <c r="HG295" s="81"/>
      <c r="HH295" s="82">
        <f t="shared" si="968"/>
        <v>0.25531576774820736</v>
      </c>
      <c r="HI295" s="82">
        <f t="shared" si="969"/>
        <v>0.72135174212763453</v>
      </c>
      <c r="HJ295" s="82">
        <f t="shared" si="970"/>
        <v>0</v>
      </c>
      <c r="HK295" s="82">
        <f t="shared" si="971"/>
        <v>4.8736567981833331E-2</v>
      </c>
      <c r="HL295" s="82">
        <f t="shared" si="972"/>
        <v>0</v>
      </c>
      <c r="HM295" s="82">
        <f t="shared" si="973"/>
        <v>4.8736567981833331E-2</v>
      </c>
      <c r="HN295" s="82">
        <f t="shared" si="974"/>
        <v>0</v>
      </c>
      <c r="HO295" s="82">
        <f t="shared" si="975"/>
        <v>7.8785097997352352E-2</v>
      </c>
      <c r="HP295" s="82">
        <f t="shared" si="976"/>
        <v>0.16140957092724068</v>
      </c>
      <c r="HQ295" s="82">
        <f t="shared" si="977"/>
        <v>0.26141523616431572</v>
      </c>
      <c r="HR295" s="82">
        <f t="shared" si="978"/>
        <v>0.4658479938615418</v>
      </c>
      <c r="HS295" s="82">
        <f t="shared" si="979"/>
        <v>0.16488258260236796</v>
      </c>
      <c r="HT295" s="82">
        <f t="shared" si="980"/>
        <v>0.11752603359700318</v>
      </c>
      <c r="HU295" s="82">
        <f t="shared" si="981"/>
        <v>4.1597251030013091E-2</v>
      </c>
      <c r="HV295" s="82">
        <f t="shared" si="982"/>
        <v>4.8736567981833331E-2</v>
      </c>
      <c r="HW295" s="82"/>
      <c r="HX295" s="186">
        <f t="shared" si="983"/>
        <v>-8.7650423790275862E-7</v>
      </c>
      <c r="HY295" s="186">
        <f t="shared" si="984"/>
        <v>1.5567920225113326E-12</v>
      </c>
      <c r="HZ295" s="186">
        <f t="shared" si="985"/>
        <v>2.6910926895382609E-5</v>
      </c>
      <c r="IA295" s="186">
        <f t="shared" si="986"/>
        <v>7.4195183072055256E-9</v>
      </c>
      <c r="IB295" s="82">
        <f t="shared" si="987"/>
        <v>2.1837791380965821</v>
      </c>
      <c r="IC295" s="82" t="e">
        <f t="shared" ca="1" si="988"/>
        <v>#REF!</v>
      </c>
      <c r="ID295" s="82" t="e">
        <f ca="1">ID$8+ID$9*IE295+ID$10*#REF!+ID$11*EW295/(EW295+EU295)</f>
        <v>#REF!</v>
      </c>
      <c r="IE295" s="82" t="e">
        <f t="shared" ca="1" si="989"/>
        <v>#REF!</v>
      </c>
      <c r="IF295" s="82" t="e">
        <f ca="1">IF$8+IF$9*IE295+IF$10*#REF!+IF$11*(EW295/(EW295+EU295))</f>
        <v>#REF!</v>
      </c>
      <c r="IG295" s="82" t="e">
        <f t="shared" ca="1" si="990"/>
        <v>#REF!</v>
      </c>
      <c r="IH295" s="184">
        <f t="shared" si="991"/>
        <v>0.13239743144904542</v>
      </c>
      <c r="II295" s="187">
        <f t="shared" si="992"/>
        <v>-25</v>
      </c>
      <c r="IJ295" s="187"/>
      <c r="IK295" s="82">
        <f t="shared" si="993"/>
        <v>2.0662488574630316</v>
      </c>
      <c r="IL295" s="187">
        <f t="shared" si="994"/>
        <v>1856.6160345568753</v>
      </c>
      <c r="IM295" s="186">
        <f t="shared" si="995"/>
        <v>1.2700611059437074E-5</v>
      </c>
    </row>
    <row r="296" spans="1:247" ht="14" x14ac:dyDescent="0.2">
      <c r="A296" s="191">
        <v>2006</v>
      </c>
      <c r="F296" s="193">
        <v>50.3</v>
      </c>
      <c r="G296" s="193">
        <v>1.46</v>
      </c>
      <c r="H296" s="193">
        <v>16.5</v>
      </c>
      <c r="I296" s="193">
        <v>10.84</v>
      </c>
      <c r="J296" s="193">
        <v>0.14000000000000001</v>
      </c>
      <c r="K296" s="193">
        <v>4.5199999999999996</v>
      </c>
      <c r="L296" s="193">
        <v>9.8000000000000007</v>
      </c>
      <c r="M296" s="193">
        <v>3.5</v>
      </c>
      <c r="N296" s="193">
        <v>2.02</v>
      </c>
      <c r="O296" s="198">
        <v>0.31</v>
      </c>
      <c r="P296" s="198">
        <v>0.41</v>
      </c>
      <c r="Q296" s="194">
        <v>1.5</v>
      </c>
      <c r="R296" s="176">
        <f t="shared" ca="1" si="801"/>
        <v>12.497912437299853</v>
      </c>
      <c r="T296" s="4">
        <v>50.92</v>
      </c>
      <c r="U296" s="4">
        <v>1.46</v>
      </c>
      <c r="V296" s="4">
        <v>4.49</v>
      </c>
      <c r="W296" s="4">
        <v>8.1199999999999992</v>
      </c>
      <c r="X296" s="4">
        <v>0.16220000000000001</v>
      </c>
      <c r="Y296" s="4">
        <v>13.44</v>
      </c>
      <c r="Z296" s="4">
        <v>20.61</v>
      </c>
      <c r="AA296" s="4">
        <v>0.59</v>
      </c>
      <c r="AB296" s="4">
        <v>0.11</v>
      </c>
      <c r="AC296" s="4">
        <v>1.6400000000000001E-2</v>
      </c>
      <c r="AE296" s="177">
        <f t="shared" ca="1" si="802"/>
        <v>1416.4333004338148</v>
      </c>
      <c r="AF296" s="178">
        <f t="shared" ca="1" si="803"/>
        <v>1143.2833004338149</v>
      </c>
      <c r="AG296" s="178">
        <f t="shared" ca="1" si="804"/>
        <v>7.8655141360220853</v>
      </c>
      <c r="AH296" s="175"/>
      <c r="AI296" s="179">
        <f t="shared" ca="1" si="805"/>
        <v>1457.3605392919621</v>
      </c>
      <c r="AJ296" s="179">
        <f t="shared" ca="1" si="806"/>
        <v>8.4560809856706758</v>
      </c>
      <c r="AK296" s="179"/>
      <c r="AL296" s="179">
        <f t="shared" si="807"/>
        <v>1428.8034727314882</v>
      </c>
      <c r="AM296" s="179">
        <f t="shared" si="808"/>
        <v>6.2304528367099827</v>
      </c>
      <c r="AN296" s="180"/>
      <c r="AO296" s="179">
        <f t="shared" ca="1" si="809"/>
        <v>1409.186840541249</v>
      </c>
      <c r="AP296" s="179">
        <f t="shared" ca="1" si="810"/>
        <v>1136.0368405412491</v>
      </c>
      <c r="AQ296" s="179">
        <f t="shared" ca="1" si="811"/>
        <v>6.5209007785873556</v>
      </c>
      <c r="AR296" s="179"/>
      <c r="AS296" s="179">
        <f t="shared" ca="1" si="812"/>
        <v>1430.7535738816694</v>
      </c>
      <c r="AT296" s="179">
        <f t="shared" ca="1" si="813"/>
        <v>1157.6035738816695</v>
      </c>
      <c r="AU296" s="181">
        <f t="shared" ca="1" si="814"/>
        <v>7.3872555857570568</v>
      </c>
      <c r="AV296" s="80"/>
      <c r="AW296" s="181">
        <f t="shared" si="815"/>
        <v>1441.0750578779798</v>
      </c>
      <c r="AX296" s="181">
        <f t="shared" si="816"/>
        <v>1167.9250578779797</v>
      </c>
      <c r="AY296" s="181">
        <f t="shared" ca="1" si="817"/>
        <v>1457.3605392919621</v>
      </c>
      <c r="AZ296" s="181">
        <f t="shared" ca="1" si="818"/>
        <v>1184.210539291962</v>
      </c>
      <c r="BA296" s="181">
        <f t="shared" ca="1" si="819"/>
        <v>8.4560809856706758</v>
      </c>
      <c r="BB296" s="181"/>
      <c r="BC296" s="181">
        <f t="shared" si="820"/>
        <v>1428.8034727314882</v>
      </c>
      <c r="BD296" s="181">
        <f t="shared" si="821"/>
        <v>6.2304528367099827</v>
      </c>
      <c r="BE296" s="181">
        <f t="shared" si="822"/>
        <v>1155.6534727314884</v>
      </c>
      <c r="BF296" s="181"/>
      <c r="BG296" s="181">
        <f t="shared" ca="1" si="823"/>
        <v>8.5745120574848759</v>
      </c>
      <c r="BH296" s="181">
        <f t="shared" ca="1" si="824"/>
        <v>9.9498290752083633</v>
      </c>
      <c r="BI296" s="181">
        <f t="shared" ca="1" si="825"/>
        <v>1144.7874465209038</v>
      </c>
      <c r="BJ296" s="181">
        <f t="shared" ca="1" si="826"/>
        <v>1166.9663776843499</v>
      </c>
      <c r="BK296" s="181">
        <f t="shared" ca="1" si="827"/>
        <v>1166.9663776843499</v>
      </c>
      <c r="BL296" s="181"/>
      <c r="BM296" s="181">
        <f t="shared" si="828"/>
        <v>1166.4220422932699</v>
      </c>
      <c r="BN296" s="180"/>
      <c r="BO296" s="182">
        <f t="shared" ca="1" si="829"/>
        <v>0.76378947555751642</v>
      </c>
      <c r="BP296" s="182">
        <f t="shared" ca="1" si="830"/>
        <v>0.6624240793487568</v>
      </c>
      <c r="BQ296" s="182">
        <f t="shared" ca="1" si="831"/>
        <v>0.11758972828060084</v>
      </c>
      <c r="BR296" s="182">
        <f t="shared" ca="1" si="832"/>
        <v>1.550570174890099E-2</v>
      </c>
      <c r="BS296" s="182">
        <f t="shared" ca="1" si="833"/>
        <v>1.6109455953243652E-2</v>
      </c>
      <c r="BT296" s="182">
        <f t="shared" ca="1" si="834"/>
        <v>4.5289930750003669E-2</v>
      </c>
      <c r="BU296" s="182">
        <f t="shared" si="835"/>
        <v>8.6940973246937558E-2</v>
      </c>
      <c r="BV296" s="181">
        <f t="shared" ca="1" si="836"/>
        <v>0.94385986932844346</v>
      </c>
      <c r="BW296" s="180"/>
      <c r="BX296" s="182">
        <f t="shared" si="837"/>
        <v>0.7422793649116457</v>
      </c>
      <c r="BY296" s="182">
        <f t="shared" si="838"/>
        <v>0.12662399287596515</v>
      </c>
      <c r="BZ296" s="182">
        <f t="shared" si="839"/>
        <v>4.3559311706262628E-2</v>
      </c>
      <c r="CA296" s="182">
        <f t="shared" si="840"/>
        <v>4.2451019757077706E-2</v>
      </c>
      <c r="CB296" s="182">
        <f t="shared" si="841"/>
        <v>3.3404043190634655E-2</v>
      </c>
      <c r="CC296" s="182">
        <f t="shared" si="842"/>
        <v>2.4057771033216227E-4</v>
      </c>
      <c r="CD296" s="182">
        <f t="shared" si="843"/>
        <v>0.98855831015191786</v>
      </c>
      <c r="CE296" s="182">
        <f t="shared" si="844"/>
        <v>0.25192189421894218</v>
      </c>
      <c r="CF296" s="180"/>
      <c r="CG296" s="181">
        <f t="shared" ca="1" si="845"/>
        <v>7.5138837272070305</v>
      </c>
      <c r="CH296" s="181">
        <f t="shared" ca="1" si="846"/>
        <v>6.3256422689338621</v>
      </c>
      <c r="CI296" s="181">
        <f t="shared" ca="1" si="847"/>
        <v>7.2505976376930645</v>
      </c>
      <c r="CJ296" s="181">
        <f t="shared" ca="1" si="848"/>
        <v>1184.6114010590909</v>
      </c>
      <c r="CK296" s="183">
        <f t="shared" ca="1" si="849"/>
        <v>0.27622772227319053</v>
      </c>
      <c r="CL296" s="79"/>
      <c r="CM296" s="181">
        <f t="shared" si="850"/>
        <v>1.3011193378764576</v>
      </c>
      <c r="CN296" s="181">
        <f t="shared" si="851"/>
        <v>1.1681160336830856</v>
      </c>
      <c r="CO296" s="181">
        <f t="shared" ca="1" si="852"/>
        <v>938.25231778939713</v>
      </c>
      <c r="CP296" s="184"/>
      <c r="CQ296" s="80">
        <f t="shared" si="853"/>
        <v>0.83715712756909877</v>
      </c>
      <c r="CR296" s="80">
        <f t="shared" si="854"/>
        <v>1.8277690701412639E-2</v>
      </c>
      <c r="CS296" s="80">
        <f t="shared" si="855"/>
        <v>0.32365316150292761</v>
      </c>
      <c r="CT296" s="80">
        <f t="shared" si="856"/>
        <v>0.150877427400677</v>
      </c>
      <c r="CU296" s="80">
        <f t="shared" si="857"/>
        <v>1.9735682819383262E-3</v>
      </c>
      <c r="CV296" s="80">
        <f t="shared" si="858"/>
        <v>0.11214656464306626</v>
      </c>
      <c r="CW296" s="80">
        <f t="shared" si="859"/>
        <v>0.17475845884438296</v>
      </c>
      <c r="CX296" s="80">
        <f t="shared" si="860"/>
        <v>0.11294166240446345</v>
      </c>
      <c r="CY296" s="80">
        <f t="shared" si="861"/>
        <v>4.2889294662193725E-2</v>
      </c>
      <c r="CZ296" s="80">
        <f t="shared" si="862"/>
        <v>4.0789956723171726E-3</v>
      </c>
      <c r="DA296" s="80">
        <f t="shared" si="863"/>
        <v>5.7772110161550538E-3</v>
      </c>
      <c r="DB296" s="80">
        <f t="shared" si="864"/>
        <v>1.7845311626986329</v>
      </c>
      <c r="DC296" s="80"/>
      <c r="DD296" s="80">
        <f t="shared" si="865"/>
        <v>0.46911880558203273</v>
      </c>
      <c r="DE296" s="80">
        <f t="shared" si="866"/>
        <v>1.024229281251242E-2</v>
      </c>
      <c r="DF296" s="80">
        <f t="shared" si="867"/>
        <v>0.18136593423983</v>
      </c>
      <c r="DG296" s="80">
        <f t="shared" si="868"/>
        <v>8.4547376114471814E-2</v>
      </c>
      <c r="DH296" s="80">
        <f t="shared" si="869"/>
        <v>1.1059309712214969E-3</v>
      </c>
      <c r="DI296" s="80">
        <f t="shared" si="870"/>
        <v>6.2843713232485193E-2</v>
      </c>
      <c r="DJ296" s="80">
        <f t="shared" si="871"/>
        <v>9.7929620113838114E-2</v>
      </c>
      <c r="DK296" s="80">
        <f t="shared" si="872"/>
        <v>6.3289263177488564E-2</v>
      </c>
      <c r="DL296" s="80">
        <f t="shared" si="873"/>
        <v>2.4033928663557198E-2</v>
      </c>
      <c r="DM296" s="80">
        <f t="shared" si="874"/>
        <v>2.2857519989445112E-3</v>
      </c>
      <c r="DN296" s="80">
        <f t="shared" si="875"/>
        <v>3.2373830936180152E-3</v>
      </c>
      <c r="DO296" s="80">
        <f t="shared" si="876"/>
        <v>1</v>
      </c>
      <c r="DP296" s="80">
        <f t="shared" si="877"/>
        <v>42.637389757363003</v>
      </c>
      <c r="DQ296" s="80">
        <f t="shared" si="878"/>
        <v>0.84747596293873784</v>
      </c>
      <c r="DR296" s="80">
        <f t="shared" si="879"/>
        <v>1.8277690701412639E-2</v>
      </c>
      <c r="DS296" s="80">
        <f t="shared" si="880"/>
        <v>4.4036445307519545E-2</v>
      </c>
      <c r="DT296" s="80">
        <f t="shared" si="881"/>
        <v>0.11301888473187242</v>
      </c>
      <c r="DU296" s="80">
        <f t="shared" si="882"/>
        <v>2.2865198237885464E-3</v>
      </c>
      <c r="DV296" s="80">
        <f t="shared" si="883"/>
        <v>0.33346235150504655</v>
      </c>
      <c r="DW296" s="80">
        <f t="shared" si="884"/>
        <v>0.36752773844721759</v>
      </c>
      <c r="DX296" s="80">
        <f t="shared" si="885"/>
        <v>9.5193686883762053E-3</v>
      </c>
      <c r="DY296" s="80">
        <f t="shared" si="886"/>
        <v>1.1677778249607202E-3</v>
      </c>
      <c r="DZ296" s="80">
        <f t="shared" si="887"/>
        <v>1.0789601455806715E-4</v>
      </c>
      <c r="EA296" s="80">
        <f t="shared" si="888"/>
        <v>1.7368806359834899</v>
      </c>
      <c r="EB296" s="80"/>
      <c r="EC296" s="80">
        <f t="shared" si="889"/>
        <v>1.6949519258774757</v>
      </c>
      <c r="ED296" s="80">
        <f t="shared" si="890"/>
        <v>3.6555381402825278E-2</v>
      </c>
      <c r="EE296" s="80">
        <f t="shared" si="891"/>
        <v>0.13210933592255864</v>
      </c>
      <c r="EF296" s="80">
        <f t="shared" si="892"/>
        <v>0.11301888473187242</v>
      </c>
      <c r="EG296" s="80">
        <f t="shared" si="893"/>
        <v>2.2865198237885464E-3</v>
      </c>
      <c r="EH296" s="80">
        <f t="shared" si="894"/>
        <v>0.33346235150504655</v>
      </c>
      <c r="EI296" s="80">
        <f t="shared" si="895"/>
        <v>0.36752773844721759</v>
      </c>
      <c r="EJ296" s="80">
        <f t="shared" si="896"/>
        <v>9.5193686883762053E-3</v>
      </c>
      <c r="EK296" s="80">
        <f t="shared" si="897"/>
        <v>1.1677778249607202E-3</v>
      </c>
      <c r="EL296" s="80">
        <f t="shared" si="898"/>
        <v>3.2368804367420144E-4</v>
      </c>
      <c r="EM296" s="80">
        <f t="shared" si="899"/>
        <v>2.6909229722677956</v>
      </c>
      <c r="EN296" s="80">
        <f t="shared" si="900"/>
        <v>2.2297182274762233</v>
      </c>
      <c r="EO296" s="80"/>
      <c r="EP296" s="80">
        <f t="shared" si="901"/>
        <v>1.8896326019124681</v>
      </c>
      <c r="EQ296" s="80">
        <f t="shared" si="902"/>
        <v>4.0754100113112438E-2</v>
      </c>
      <c r="ER296" s="80">
        <f t="shared" si="903"/>
        <v>0.11036739808753193</v>
      </c>
      <c r="ES296" s="80">
        <f t="shared" si="904"/>
        <v>8.6010331463340334E-2</v>
      </c>
      <c r="ET296" s="80">
        <f t="shared" si="905"/>
        <v>0.19637772955087227</v>
      </c>
      <c r="EU296" s="80">
        <f t="shared" si="906"/>
        <v>0.2520002673356902</v>
      </c>
      <c r="EV296" s="80">
        <f t="shared" si="907"/>
        <v>5.0982949285870438E-3</v>
      </c>
      <c r="EW296" s="80">
        <f t="shared" si="908"/>
        <v>0.74352708332788575</v>
      </c>
      <c r="EX296" s="80">
        <f t="shared" si="909"/>
        <v>0.81948329751887505</v>
      </c>
      <c r="EY296" s="80">
        <f t="shared" si="910"/>
        <v>4.2451019757077706E-2</v>
      </c>
      <c r="EZ296" s="80">
        <f t="shared" si="911"/>
        <v>5.2076310039149126E-3</v>
      </c>
      <c r="FA296" s="80">
        <f t="shared" si="912"/>
        <v>4.8115542066432454E-4</v>
      </c>
      <c r="FB296" s="80">
        <f t="shared" si="913"/>
        <v>3.9950131808691478</v>
      </c>
      <c r="FC296" s="80">
        <f t="shared" si="914"/>
        <v>0</v>
      </c>
      <c r="FD296" s="80">
        <f t="shared" si="915"/>
        <v>-1.4979131947997715E-2</v>
      </c>
      <c r="FE296" s="80">
        <f t="shared" si="916"/>
        <v>4.2451019757077706E-2</v>
      </c>
      <c r="FF296" s="80">
        <f t="shared" si="917"/>
        <v>4.3559311706262628E-2</v>
      </c>
      <c r="FG296" s="80">
        <f t="shared" si="918"/>
        <v>3.3404043190634655E-2</v>
      </c>
      <c r="FH296" s="80">
        <f t="shared" si="919"/>
        <v>2.4057771033216227E-4</v>
      </c>
      <c r="FI296" s="184">
        <f t="shared" si="920"/>
        <v>0.7422793649116457</v>
      </c>
      <c r="FJ296" s="80">
        <f t="shared" si="921"/>
        <v>0.12662399287596515</v>
      </c>
      <c r="FK296" s="80">
        <f t="shared" si="922"/>
        <v>0.98855831015191797</v>
      </c>
      <c r="FL296" s="80">
        <f t="shared" si="923"/>
        <v>0.7422793649116457</v>
      </c>
      <c r="FM296" s="80">
        <f t="shared" si="924"/>
        <v>2.8216722424615734</v>
      </c>
      <c r="FN296" s="80">
        <f t="shared" si="925"/>
        <v>-2.6322685787219169</v>
      </c>
      <c r="FO296" s="80">
        <f t="shared" si="926"/>
        <v>-2.6322685787219169</v>
      </c>
      <c r="FP296" s="80">
        <f t="shared" si="927"/>
        <v>0.42637389757363003</v>
      </c>
      <c r="FQ296" s="185">
        <f t="shared" ca="1" si="928"/>
        <v>1457.3605392919621</v>
      </c>
      <c r="FR296" s="185">
        <f t="shared" ca="1" si="929"/>
        <v>8.4560809856706758</v>
      </c>
      <c r="FS296" s="80">
        <f t="shared" ca="1" si="930"/>
        <v>0.14573605392919622</v>
      </c>
      <c r="FT296" s="184">
        <f t="shared" ca="1" si="931"/>
        <v>-2.1334241600980111</v>
      </c>
      <c r="FU296" s="184">
        <f t="shared" ca="1" si="932"/>
        <v>5.6712391780915565</v>
      </c>
      <c r="FV296" s="80">
        <f t="shared" si="933"/>
        <v>177.03145941695533</v>
      </c>
      <c r="FW296" s="80">
        <f t="shared" si="934"/>
        <v>0.1166149900157165</v>
      </c>
      <c r="FX296" s="184">
        <f t="shared" si="935"/>
        <v>74.686756002462644</v>
      </c>
      <c r="FY296" s="184">
        <f t="shared" si="936"/>
        <v>317.00461222548375</v>
      </c>
      <c r="FZ296" s="184">
        <f t="shared" si="937"/>
        <v>1.6611494615586205E-3</v>
      </c>
      <c r="GA296" s="184">
        <f t="shared" si="938"/>
        <v>0.25192189421894218</v>
      </c>
      <c r="GB296" s="80">
        <f t="shared" si="939"/>
        <v>0.86703261220453975</v>
      </c>
      <c r="GC296" s="80">
        <f t="shared" si="940"/>
        <v>0.1272455869971171</v>
      </c>
      <c r="GD296" s="80">
        <f t="shared" si="941"/>
        <v>0.12865213752294538</v>
      </c>
      <c r="GE296" s="80">
        <f t="shared" si="942"/>
        <v>0.87323556842354721</v>
      </c>
      <c r="GF296" s="80">
        <f t="shared" si="943"/>
        <v>0.12229178224002879</v>
      </c>
      <c r="GG296" s="80">
        <f t="shared" si="944"/>
        <v>0.2520002673356902</v>
      </c>
      <c r="GH296" s="80">
        <f t="shared" si="945"/>
        <v>0.87134786247705465</v>
      </c>
      <c r="GI296" s="80">
        <f t="shared" si="946"/>
        <v>0.46351746504675573</v>
      </c>
      <c r="GJ296" s="80">
        <f t="shared" si="947"/>
        <v>-3.3507817271384369E-2</v>
      </c>
      <c r="GK296" s="80">
        <f t="shared" si="948"/>
        <v>4.8952869693615335E-2</v>
      </c>
      <c r="GL296" s="80">
        <f t="shared" si="949"/>
        <v>4.8952869693615335E-2</v>
      </c>
      <c r="GM296" s="80">
        <f t="shared" si="950"/>
        <v>0.20304739764207486</v>
      </c>
      <c r="GN296" s="80">
        <f t="shared" si="951"/>
        <v>8.4014518101844904E-2</v>
      </c>
      <c r="GO296" s="80">
        <f t="shared" si="952"/>
        <v>0.65951256522604085</v>
      </c>
      <c r="GP296" s="80">
        <f t="shared" si="953"/>
        <v>0.81948329751887505</v>
      </c>
      <c r="GQ296" s="80">
        <f t="shared" si="954"/>
        <v>4.2451019757077706E-2</v>
      </c>
      <c r="GR296" s="80">
        <f t="shared" si="955"/>
        <v>439.0676141231699</v>
      </c>
      <c r="GS296" s="80">
        <f t="shared" si="956"/>
        <v>11.769657014155813</v>
      </c>
      <c r="GT296" s="80">
        <f t="shared" si="957"/>
        <v>2.1476107868406951</v>
      </c>
      <c r="GU296" s="80">
        <f t="shared" si="958"/>
        <v>8.8320493608823583E-6</v>
      </c>
      <c r="GV296" s="80">
        <f t="shared" si="959"/>
        <v>1809.345893255575</v>
      </c>
      <c r="GW296" s="80">
        <f t="shared" si="960"/>
        <v>-7.7936830959582769E-3</v>
      </c>
      <c r="GX296" s="184">
        <f t="shared" ca="1" si="961"/>
        <v>20.225222637693069</v>
      </c>
      <c r="GY296" s="81" t="e">
        <f>#REF!</f>
        <v>#REF!</v>
      </c>
      <c r="GZ296" s="81" t="e">
        <f>#REF!</f>
        <v>#REF!</v>
      </c>
      <c r="HA296" s="81">
        <f t="shared" si="962"/>
        <v>5.52</v>
      </c>
      <c r="HB296" s="81">
        <f t="shared" si="963"/>
        <v>4.8858476199999856</v>
      </c>
      <c r="HC296" s="81" t="e">
        <f t="shared" si="964"/>
        <v>#REF!</v>
      </c>
      <c r="HD296" s="80">
        <f t="shared" si="965"/>
        <v>439.0676141231699</v>
      </c>
      <c r="HE296" s="80">
        <f t="shared" si="966"/>
        <v>11.769657014155813</v>
      </c>
      <c r="HF296" s="81">
        <f t="shared" si="967"/>
        <v>1.5207762396472617</v>
      </c>
      <c r="HG296" s="81"/>
      <c r="HH296" s="82">
        <f t="shared" si="968"/>
        <v>0.25709856226427724</v>
      </c>
      <c r="HI296" s="82">
        <f t="shared" si="969"/>
        <v>0.74352708332788575</v>
      </c>
      <c r="HJ296" s="82">
        <f t="shared" si="970"/>
        <v>0</v>
      </c>
      <c r="HK296" s="82">
        <f t="shared" si="971"/>
        <v>4.2451019757077706E-2</v>
      </c>
      <c r="HL296" s="82">
        <f t="shared" si="972"/>
        <v>0</v>
      </c>
      <c r="HM296" s="82">
        <f t="shared" si="973"/>
        <v>4.2451019757077706E-2</v>
      </c>
      <c r="HN296" s="82">
        <f t="shared" si="974"/>
        <v>0</v>
      </c>
      <c r="HO296" s="82">
        <f t="shared" si="975"/>
        <v>4.3559311706262628E-2</v>
      </c>
      <c r="HP296" s="82">
        <f t="shared" si="976"/>
        <v>0.12554866735315184</v>
      </c>
      <c r="HQ296" s="82">
        <f t="shared" si="977"/>
        <v>0.25693781025583068</v>
      </c>
      <c r="HR296" s="82">
        <f t="shared" si="978"/>
        <v>0.51563658583025263</v>
      </c>
      <c r="HS296" s="82">
        <f t="shared" si="979"/>
        <v>0.17829804433547061</v>
      </c>
      <c r="HT296" s="82">
        <f t="shared" si="980"/>
        <v>0.1025913885334543</v>
      </c>
      <c r="HU296" s="82">
        <f t="shared" si="981"/>
        <v>3.5474294190592975E-2</v>
      </c>
      <c r="HV296" s="82">
        <f t="shared" si="982"/>
        <v>4.2451019757077706E-2</v>
      </c>
      <c r="HW296" s="82"/>
      <c r="HX296" s="186">
        <f t="shared" si="983"/>
        <v>-8.8012386441480464E-7</v>
      </c>
      <c r="HY296" s="186">
        <f t="shared" si="984"/>
        <v>1.5622770544916162E-12</v>
      </c>
      <c r="HZ296" s="186">
        <f t="shared" si="985"/>
        <v>2.7231350924621343E-5</v>
      </c>
      <c r="IA296" s="186">
        <f t="shared" si="986"/>
        <v>7.5820445898889518E-9</v>
      </c>
      <c r="IB296" s="82">
        <f t="shared" si="987"/>
        <v>2.1476107868406951</v>
      </c>
      <c r="IC296" s="82" t="e">
        <f t="shared" ca="1" si="988"/>
        <v>#REF!</v>
      </c>
      <c r="ID296" s="82" t="e">
        <f ca="1">ID$8+ID$9*IE296+ID$10*#REF!+ID$11*EW296/(EW296+EU296)</f>
        <v>#REF!</v>
      </c>
      <c r="IE296" s="82" t="e">
        <f t="shared" ca="1" si="989"/>
        <v>#REF!</v>
      </c>
      <c r="IF296" s="82" t="e">
        <f ca="1">IF$8+IF$9*IE296+IF$10*#REF!+IF$11*(EW296/(EW296+EU296))</f>
        <v>#REF!</v>
      </c>
      <c r="IG296" s="82" t="e">
        <f t="shared" ca="1" si="990"/>
        <v>#REF!</v>
      </c>
      <c r="IH296" s="184">
        <f t="shared" si="991"/>
        <v>0.1166149900157165</v>
      </c>
      <c r="II296" s="187">
        <f t="shared" si="992"/>
        <v>-25</v>
      </c>
      <c r="IJ296" s="187"/>
      <c r="IK296" s="82">
        <f t="shared" si="993"/>
        <v>2.0725184893628672</v>
      </c>
      <c r="IL296" s="187">
        <f t="shared" si="994"/>
        <v>1809.345893255575</v>
      </c>
      <c r="IM296" s="186">
        <f t="shared" si="995"/>
        <v>1.2898934185490189E-5</v>
      </c>
    </row>
    <row r="297" spans="1:247" ht="14" x14ac:dyDescent="0.2">
      <c r="A297" s="192">
        <v>2006</v>
      </c>
      <c r="F297" s="195">
        <v>50.3</v>
      </c>
      <c r="G297" s="195">
        <v>1.46</v>
      </c>
      <c r="H297" s="195">
        <v>16.5</v>
      </c>
      <c r="I297" s="195">
        <v>10.84</v>
      </c>
      <c r="J297" s="195">
        <v>0.14000000000000001</v>
      </c>
      <c r="K297" s="195">
        <v>4.5199999999999996</v>
      </c>
      <c r="L297" s="195">
        <v>9.8000000000000007</v>
      </c>
      <c r="M297" s="195">
        <v>3.5</v>
      </c>
      <c r="N297" s="195">
        <v>2.02</v>
      </c>
      <c r="O297" s="199">
        <v>0.31</v>
      </c>
      <c r="P297" s="199">
        <v>0.41</v>
      </c>
      <c r="Q297" s="196">
        <v>1.5</v>
      </c>
      <c r="R297" s="176">
        <f t="shared" ca="1" si="801"/>
        <v>12.890414144495427</v>
      </c>
      <c r="T297" s="4">
        <v>50.53</v>
      </c>
      <c r="U297" s="4">
        <v>1.4</v>
      </c>
      <c r="V297" s="4">
        <v>5.6</v>
      </c>
      <c r="W297" s="4">
        <v>7.61</v>
      </c>
      <c r="X297" s="4">
        <v>0.19020000000000001</v>
      </c>
      <c r="Y297" s="4">
        <v>13.78</v>
      </c>
      <c r="Z297" s="4">
        <v>19.93</v>
      </c>
      <c r="AA297" s="4">
        <v>0.62</v>
      </c>
      <c r="AB297" s="4">
        <v>0.2</v>
      </c>
      <c r="AC297" s="4">
        <v>2.81E-2</v>
      </c>
      <c r="AE297" s="177">
        <f t="shared" ca="1" si="802"/>
        <v>1430.6610997771488</v>
      </c>
      <c r="AF297" s="178">
        <f t="shared" ca="1" si="803"/>
        <v>1157.511099777149</v>
      </c>
      <c r="AG297" s="178">
        <f t="shared" ca="1" si="804"/>
        <v>8.5922697539041497</v>
      </c>
      <c r="AH297" s="175"/>
      <c r="AI297" s="179">
        <f t="shared" ca="1" si="805"/>
        <v>1463.5633307334599</v>
      </c>
      <c r="AJ297" s="179">
        <f t="shared" ca="1" si="806"/>
        <v>8.950794299444409</v>
      </c>
      <c r="AK297" s="179"/>
      <c r="AL297" s="179">
        <f t="shared" si="807"/>
        <v>1437.4689603342322</v>
      </c>
      <c r="AM297" s="179">
        <f t="shared" si="808"/>
        <v>6.6127940835866248</v>
      </c>
      <c r="AN297" s="180"/>
      <c r="AO297" s="179">
        <f t="shared" ca="1" si="809"/>
        <v>1423.8142997808609</v>
      </c>
      <c r="AP297" s="179">
        <f t="shared" ca="1" si="810"/>
        <v>1150.6642997808608</v>
      </c>
      <c r="AQ297" s="179">
        <f t="shared" ca="1" si="811"/>
        <v>7.3473717844893756</v>
      </c>
      <c r="AR297" s="179"/>
      <c r="AS297" s="179">
        <f t="shared" ca="1" si="812"/>
        <v>1434.0020523993905</v>
      </c>
      <c r="AT297" s="179">
        <f t="shared" ca="1" si="813"/>
        <v>1160.8520523993907</v>
      </c>
      <c r="AU297" s="181">
        <f t="shared" ca="1" si="814"/>
        <v>7.7583320402204539</v>
      </c>
      <c r="AV297" s="80"/>
      <c r="AW297" s="181">
        <f t="shared" si="815"/>
        <v>1447.5790840325376</v>
      </c>
      <c r="AX297" s="181">
        <f t="shared" si="816"/>
        <v>1174.4290840325375</v>
      </c>
      <c r="AY297" s="181">
        <f t="shared" ca="1" si="817"/>
        <v>1463.5633307334599</v>
      </c>
      <c r="AZ297" s="181">
        <f t="shared" ca="1" si="818"/>
        <v>1190.41333073346</v>
      </c>
      <c r="BA297" s="181">
        <f t="shared" ca="1" si="819"/>
        <v>8.950794299444409</v>
      </c>
      <c r="BB297" s="181"/>
      <c r="BC297" s="181">
        <f t="shared" si="820"/>
        <v>1437.4689603342322</v>
      </c>
      <c r="BD297" s="181">
        <f t="shared" si="821"/>
        <v>6.6127940835866248</v>
      </c>
      <c r="BE297" s="181">
        <f t="shared" si="822"/>
        <v>1164.3189603342321</v>
      </c>
      <c r="BF297" s="181"/>
      <c r="BG297" s="181">
        <f t="shared" ca="1" si="823"/>
        <v>9.1767396035291391</v>
      </c>
      <c r="BH297" s="181">
        <f t="shared" ca="1" si="824"/>
        <v>10.366350361888044</v>
      </c>
      <c r="BI297" s="181">
        <f t="shared" ca="1" si="825"/>
        <v>1157.6604018436615</v>
      </c>
      <c r="BJ297" s="181">
        <f t="shared" ca="1" si="826"/>
        <v>1171.3061221961148</v>
      </c>
      <c r="BK297" s="181">
        <f t="shared" ca="1" si="827"/>
        <v>1171.3061221961148</v>
      </c>
      <c r="BL297" s="181"/>
      <c r="BM297" s="181">
        <f t="shared" si="828"/>
        <v>1168.4771627226241</v>
      </c>
      <c r="BN297" s="180"/>
      <c r="BO297" s="182">
        <f t="shared" ca="1" si="829"/>
        <v>0.71977564415045958</v>
      </c>
      <c r="BP297" s="182">
        <f t="shared" ca="1" si="830"/>
        <v>0.63511519059447852</v>
      </c>
      <c r="BQ297" s="182">
        <f t="shared" ca="1" si="831"/>
        <v>0.1494626471939472</v>
      </c>
      <c r="BR297" s="182">
        <f t="shared" ca="1" si="832"/>
        <v>1.9824693532116473E-2</v>
      </c>
      <c r="BS297" s="182">
        <f t="shared" ca="1" si="833"/>
        <v>1.6110514906047459E-2</v>
      </c>
      <c r="BT297" s="182">
        <f t="shared" ca="1" si="834"/>
        <v>4.0307059273175329E-2</v>
      </c>
      <c r="BU297" s="182">
        <f t="shared" si="835"/>
        <v>8.6940973246937558E-2</v>
      </c>
      <c r="BV297" s="181">
        <f t="shared" ca="1" si="836"/>
        <v>0.94776107874670257</v>
      </c>
      <c r="BW297" s="180"/>
      <c r="BX297" s="182">
        <f t="shared" si="837"/>
        <v>0.68945364876366322</v>
      </c>
      <c r="BY297" s="182">
        <f t="shared" si="838"/>
        <v>0.15278028814404204</v>
      </c>
      <c r="BZ297" s="182">
        <f t="shared" si="839"/>
        <v>6.8211083374687134E-2</v>
      </c>
      <c r="CA297" s="182">
        <f t="shared" si="840"/>
        <v>4.445340360282439E-2</v>
      </c>
      <c r="CB297" s="182">
        <f t="shared" si="841"/>
        <v>3.1596296773094078E-2</v>
      </c>
      <c r="CC297" s="182">
        <f t="shared" si="842"/>
        <v>4.1076655199625731E-4</v>
      </c>
      <c r="CD297" s="182">
        <f t="shared" si="843"/>
        <v>0.98690548721030702</v>
      </c>
      <c r="CE297" s="182">
        <f t="shared" si="844"/>
        <v>0.23027383394298381</v>
      </c>
      <c r="CF297" s="180"/>
      <c r="CG297" s="181">
        <f t="shared" ca="1" si="845"/>
        <v>8.9683057026077222</v>
      </c>
      <c r="CH297" s="181">
        <f t="shared" ca="1" si="846"/>
        <v>6.1882051114360337</v>
      </c>
      <c r="CI297" s="181">
        <f t="shared" ca="1" si="847"/>
        <v>8.1810761735160771</v>
      </c>
      <c r="CJ297" s="181">
        <f t="shared" ca="1" si="848"/>
        <v>1199.7191820236912</v>
      </c>
      <c r="CK297" s="183">
        <f t="shared" ca="1" si="849"/>
        <v>0.27761204633247111</v>
      </c>
      <c r="CL297" s="79"/>
      <c r="CM297" s="181">
        <f t="shared" si="850"/>
        <v>3.8984024338362584</v>
      </c>
      <c r="CN297" s="181">
        <f t="shared" si="851"/>
        <v>3.9544087675141646</v>
      </c>
      <c r="CO297" s="181">
        <f t="shared" ca="1" si="852"/>
        <v>985.74397207720187</v>
      </c>
      <c r="CP297" s="184"/>
      <c r="CQ297" s="80">
        <f t="shared" si="853"/>
        <v>0.83715712756909877</v>
      </c>
      <c r="CR297" s="80">
        <f t="shared" si="854"/>
        <v>1.8277690701412639E-2</v>
      </c>
      <c r="CS297" s="80">
        <f t="shared" si="855"/>
        <v>0.32365316150292761</v>
      </c>
      <c r="CT297" s="80">
        <f t="shared" si="856"/>
        <v>0.150877427400677</v>
      </c>
      <c r="CU297" s="80">
        <f t="shared" si="857"/>
        <v>1.9735682819383262E-3</v>
      </c>
      <c r="CV297" s="80">
        <f t="shared" si="858"/>
        <v>0.11214656464306626</v>
      </c>
      <c r="CW297" s="80">
        <f t="shared" si="859"/>
        <v>0.17475845884438296</v>
      </c>
      <c r="CX297" s="80">
        <f t="shared" si="860"/>
        <v>0.11294166240446345</v>
      </c>
      <c r="CY297" s="80">
        <f t="shared" si="861"/>
        <v>4.2889294662193725E-2</v>
      </c>
      <c r="CZ297" s="80">
        <f t="shared" si="862"/>
        <v>4.0789956723171726E-3</v>
      </c>
      <c r="DA297" s="80">
        <f t="shared" si="863"/>
        <v>5.7772110161550538E-3</v>
      </c>
      <c r="DB297" s="80">
        <f t="shared" si="864"/>
        <v>1.7845311626986329</v>
      </c>
      <c r="DC297" s="80"/>
      <c r="DD297" s="80">
        <f t="shared" si="865"/>
        <v>0.46911880558203273</v>
      </c>
      <c r="DE297" s="80">
        <f t="shared" si="866"/>
        <v>1.024229281251242E-2</v>
      </c>
      <c r="DF297" s="80">
        <f t="shared" si="867"/>
        <v>0.18136593423983</v>
      </c>
      <c r="DG297" s="80">
        <f t="shared" si="868"/>
        <v>8.4547376114471814E-2</v>
      </c>
      <c r="DH297" s="80">
        <f t="shared" si="869"/>
        <v>1.1059309712214969E-3</v>
      </c>
      <c r="DI297" s="80">
        <f t="shared" si="870"/>
        <v>6.2843713232485193E-2</v>
      </c>
      <c r="DJ297" s="80">
        <f t="shared" si="871"/>
        <v>9.7929620113838114E-2</v>
      </c>
      <c r="DK297" s="80">
        <f t="shared" si="872"/>
        <v>6.3289263177488564E-2</v>
      </c>
      <c r="DL297" s="80">
        <f t="shared" si="873"/>
        <v>2.4033928663557198E-2</v>
      </c>
      <c r="DM297" s="80">
        <f t="shared" si="874"/>
        <v>2.2857519989445112E-3</v>
      </c>
      <c r="DN297" s="80">
        <f t="shared" si="875"/>
        <v>3.2373830936180152E-3</v>
      </c>
      <c r="DO297" s="80">
        <f t="shared" si="876"/>
        <v>1</v>
      </c>
      <c r="DP297" s="80">
        <f t="shared" si="877"/>
        <v>42.637389757363003</v>
      </c>
      <c r="DQ297" s="80">
        <f t="shared" si="878"/>
        <v>0.84098508262557781</v>
      </c>
      <c r="DR297" s="80">
        <f t="shared" si="879"/>
        <v>1.7526552727381982E-2</v>
      </c>
      <c r="DS297" s="80">
        <f t="shared" si="880"/>
        <v>5.4922960739890739E-2</v>
      </c>
      <c r="DT297" s="80">
        <f t="shared" si="881"/>
        <v>0.10592040798147158</v>
      </c>
      <c r="DU297" s="80">
        <f t="shared" si="882"/>
        <v>2.6812334801762116E-3</v>
      </c>
      <c r="DV297" s="80">
        <f t="shared" si="883"/>
        <v>0.34189815504014448</v>
      </c>
      <c r="DW297" s="80">
        <f t="shared" si="884"/>
        <v>0.35540164130291346</v>
      </c>
      <c r="DX297" s="80">
        <f t="shared" si="885"/>
        <v>1.0003404384395334E-2</v>
      </c>
      <c r="DY297" s="80">
        <f t="shared" si="886"/>
        <v>2.1232324090194915E-3</v>
      </c>
      <c r="DZ297" s="80">
        <f t="shared" si="887"/>
        <v>1.8487061030985895E-4</v>
      </c>
      <c r="EA297" s="80">
        <f t="shared" si="888"/>
        <v>1.7316475413012811</v>
      </c>
      <c r="EB297" s="80"/>
      <c r="EC297" s="80">
        <f t="shared" si="889"/>
        <v>1.6819701652511556</v>
      </c>
      <c r="ED297" s="80">
        <f t="shared" si="890"/>
        <v>3.5053105454763964E-2</v>
      </c>
      <c r="EE297" s="80">
        <f t="shared" si="891"/>
        <v>0.16476888221967223</v>
      </c>
      <c r="EF297" s="80">
        <f t="shared" si="892"/>
        <v>0.10592040798147158</v>
      </c>
      <c r="EG297" s="80">
        <f t="shared" si="893"/>
        <v>2.6812334801762116E-3</v>
      </c>
      <c r="EH297" s="80">
        <f t="shared" si="894"/>
        <v>0.34189815504014448</v>
      </c>
      <c r="EI297" s="80">
        <f t="shared" si="895"/>
        <v>0.35540164130291346</v>
      </c>
      <c r="EJ297" s="80">
        <f t="shared" si="896"/>
        <v>1.0003404384395334E-2</v>
      </c>
      <c r="EK297" s="80">
        <f t="shared" si="897"/>
        <v>2.1232324090194915E-3</v>
      </c>
      <c r="EL297" s="80">
        <f t="shared" si="898"/>
        <v>5.5461183092957687E-4</v>
      </c>
      <c r="EM297" s="80">
        <f t="shared" si="899"/>
        <v>2.7003748393546423</v>
      </c>
      <c r="EN297" s="80">
        <f t="shared" si="900"/>
        <v>2.2219137552895911</v>
      </c>
      <c r="EO297" s="80"/>
      <c r="EP297" s="80">
        <f t="shared" si="901"/>
        <v>1.8685963230791247</v>
      </c>
      <c r="EQ297" s="80">
        <f t="shared" si="902"/>
        <v>3.8942488587778323E-2</v>
      </c>
      <c r="ER297" s="80">
        <f t="shared" si="903"/>
        <v>0.13140367692087529</v>
      </c>
      <c r="ES297" s="80">
        <f t="shared" si="904"/>
        <v>0.11266448697751152</v>
      </c>
      <c r="ET297" s="80">
        <f t="shared" si="905"/>
        <v>0.24406816389838681</v>
      </c>
      <c r="EU297" s="80">
        <f t="shared" si="906"/>
        <v>0.2353460114599171</v>
      </c>
      <c r="EV297" s="80">
        <f t="shared" si="907"/>
        <v>5.9574695507465057E-3</v>
      </c>
      <c r="EW297" s="80">
        <f t="shared" si="908"/>
        <v>0.75966821359183023</v>
      </c>
      <c r="EX297" s="80">
        <f t="shared" si="909"/>
        <v>0.78967179546344068</v>
      </c>
      <c r="EY297" s="80">
        <f t="shared" si="910"/>
        <v>4.445340360282439E-2</v>
      </c>
      <c r="EZ297" s="80">
        <f t="shared" si="911"/>
        <v>9.4352785905541265E-3</v>
      </c>
      <c r="FA297" s="80">
        <f t="shared" si="912"/>
        <v>8.2153310399251463E-4</v>
      </c>
      <c r="FB297" s="80">
        <f t="shared" si="913"/>
        <v>3.9969606809285962</v>
      </c>
      <c r="FC297" s="80">
        <f t="shared" si="914"/>
        <v>0</v>
      </c>
      <c r="FD297" s="80">
        <f t="shared" si="915"/>
        <v>-9.1248905777003841E-3</v>
      </c>
      <c r="FE297" s="80">
        <f t="shared" si="916"/>
        <v>4.445340360282439E-2</v>
      </c>
      <c r="FF297" s="80">
        <f t="shared" si="917"/>
        <v>6.8211083374687134E-2</v>
      </c>
      <c r="FG297" s="80">
        <f t="shared" si="918"/>
        <v>3.1596296773094078E-2</v>
      </c>
      <c r="FH297" s="80">
        <f t="shared" si="919"/>
        <v>4.1076655199625731E-4</v>
      </c>
      <c r="FI297" s="184">
        <f t="shared" si="920"/>
        <v>0.68945364876366322</v>
      </c>
      <c r="FJ297" s="80">
        <f t="shared" si="921"/>
        <v>0.15278028814404204</v>
      </c>
      <c r="FK297" s="80">
        <f t="shared" si="922"/>
        <v>0.98690548721030713</v>
      </c>
      <c r="FL297" s="80">
        <f t="shared" si="923"/>
        <v>0.68945364876366322</v>
      </c>
      <c r="FM297" s="80">
        <f t="shared" si="924"/>
        <v>2.8677628379673328</v>
      </c>
      <c r="FN297" s="80">
        <f t="shared" si="925"/>
        <v>-2.5123517788872567</v>
      </c>
      <c r="FO297" s="80">
        <f t="shared" si="926"/>
        <v>-2.5123517788872567</v>
      </c>
      <c r="FP297" s="80">
        <f t="shared" si="927"/>
        <v>0.42637389757363003</v>
      </c>
      <c r="FQ297" s="185">
        <f t="shared" ca="1" si="928"/>
        <v>1463.5633307334599</v>
      </c>
      <c r="FR297" s="185">
        <f t="shared" ca="1" si="929"/>
        <v>8.950794299444409</v>
      </c>
      <c r="FS297" s="80">
        <f t="shared" ca="1" si="930"/>
        <v>0.146356333073346</v>
      </c>
      <c r="FT297" s="184">
        <f t="shared" ca="1" si="931"/>
        <v>-1.4874623263249729</v>
      </c>
      <c r="FU297" s="184">
        <f t="shared" ca="1" si="932"/>
        <v>5.6776342657018608</v>
      </c>
      <c r="FV297" s="80">
        <f t="shared" si="933"/>
        <v>176.90442559400589</v>
      </c>
      <c r="FW297" s="80">
        <f t="shared" si="934"/>
        <v>0.13306914887925372</v>
      </c>
      <c r="FX297" s="184">
        <f t="shared" si="935"/>
        <v>76.347472675812497</v>
      </c>
      <c r="FY297" s="184">
        <f t="shared" si="936"/>
        <v>317.78285573740044</v>
      </c>
      <c r="FZ297" s="184">
        <f t="shared" si="937"/>
        <v>1.6611494615586205E-3</v>
      </c>
      <c r="GA297" s="184">
        <f t="shared" si="938"/>
        <v>0.23027383394298381</v>
      </c>
      <c r="GB297" s="80">
        <f t="shared" si="939"/>
        <v>0.84008266861701153</v>
      </c>
      <c r="GC297" s="80">
        <f t="shared" si="940"/>
        <v>0.15242850866928237</v>
      </c>
      <c r="GD297" s="80">
        <f t="shared" si="941"/>
        <v>0.12842141428566939</v>
      </c>
      <c r="GE297" s="80">
        <f t="shared" si="942"/>
        <v>0.84839302443471021</v>
      </c>
      <c r="GF297" s="80">
        <f t="shared" si="943"/>
        <v>0.1466212006170371</v>
      </c>
      <c r="GG297" s="80">
        <f t="shared" si="944"/>
        <v>0.2353460114599171</v>
      </c>
      <c r="GH297" s="80">
        <f t="shared" si="945"/>
        <v>0.87157858571433056</v>
      </c>
      <c r="GI297" s="80">
        <f t="shared" si="946"/>
        <v>0.47228419935524291</v>
      </c>
      <c r="GJ297" s="80">
        <f t="shared" si="947"/>
        <v>-3.7635906104300162E-2</v>
      </c>
      <c r="GK297" s="80">
        <f t="shared" si="948"/>
        <v>5.3565362101361494E-2</v>
      </c>
      <c r="GL297" s="80">
        <f t="shared" si="949"/>
        <v>5.3565362101361494E-2</v>
      </c>
      <c r="GM297" s="80">
        <f t="shared" si="950"/>
        <v>0.18178064935855559</v>
      </c>
      <c r="GN297" s="80">
        <f t="shared" si="951"/>
        <v>0.10635196928162698</v>
      </c>
      <c r="GO297" s="80">
        <f t="shared" si="952"/>
        <v>0.6533162443102033</v>
      </c>
      <c r="GP297" s="80">
        <f t="shared" si="953"/>
        <v>0.78967179546344068</v>
      </c>
      <c r="GQ297" s="80">
        <f t="shared" si="954"/>
        <v>4.445340360282439E-2</v>
      </c>
      <c r="GR297" s="80">
        <f t="shared" si="955"/>
        <v>437.90644997202219</v>
      </c>
      <c r="GS297" s="80">
        <f t="shared" si="956"/>
        <v>11.685711114674454</v>
      </c>
      <c r="GT297" s="80">
        <f t="shared" si="957"/>
        <v>2.1664218019331427</v>
      </c>
      <c r="GU297" s="80">
        <f t="shared" si="958"/>
        <v>8.9094096604500486E-6</v>
      </c>
      <c r="GV297" s="80">
        <f t="shared" si="959"/>
        <v>1837.672763298983</v>
      </c>
      <c r="GW297" s="80">
        <f t="shared" si="960"/>
        <v>-7.8058511048776291E-3</v>
      </c>
      <c r="GX297" s="184">
        <f t="shared" ca="1" si="961"/>
        <v>21.155701173516064</v>
      </c>
      <c r="GY297" s="81" t="e">
        <f>#REF!</f>
        <v>#REF!</v>
      </c>
      <c r="GZ297" s="81" t="e">
        <f>#REF!</f>
        <v>#REF!</v>
      </c>
      <c r="HA297" s="81">
        <f t="shared" si="962"/>
        <v>5.52</v>
      </c>
      <c r="HB297" s="81">
        <f t="shared" si="963"/>
        <v>4.8858476199999856</v>
      </c>
      <c r="HC297" s="81" t="e">
        <f t="shared" si="964"/>
        <v>#REF!</v>
      </c>
      <c r="HD297" s="80">
        <f t="shared" si="965"/>
        <v>437.90644997202219</v>
      </c>
      <c r="HE297" s="80">
        <f t="shared" si="966"/>
        <v>11.685711114674454</v>
      </c>
      <c r="HF297" s="81">
        <f t="shared" si="967"/>
        <v>4.4055033408842519</v>
      </c>
      <c r="HG297" s="81"/>
      <c r="HH297" s="82">
        <f t="shared" si="968"/>
        <v>0.24130348101066357</v>
      </c>
      <c r="HI297" s="82">
        <f t="shared" si="969"/>
        <v>0.75966821359183023</v>
      </c>
      <c r="HJ297" s="82">
        <f t="shared" si="970"/>
        <v>0</v>
      </c>
      <c r="HK297" s="82">
        <f t="shared" si="971"/>
        <v>4.445340360282439E-2</v>
      </c>
      <c r="HL297" s="82">
        <f t="shared" si="972"/>
        <v>0</v>
      </c>
      <c r="HM297" s="82">
        <f t="shared" si="973"/>
        <v>4.445340360282439E-2</v>
      </c>
      <c r="HN297" s="82">
        <f t="shared" si="974"/>
        <v>0</v>
      </c>
      <c r="HO297" s="82">
        <f t="shared" si="975"/>
        <v>6.8211083374687134E-2</v>
      </c>
      <c r="HP297" s="82">
        <f t="shared" si="976"/>
        <v>0.14691759365423629</v>
      </c>
      <c r="HQ297" s="82">
        <f t="shared" si="977"/>
        <v>0.24106923533586042</v>
      </c>
      <c r="HR297" s="82">
        <f t="shared" si="978"/>
        <v>0.48780593787014814</v>
      </c>
      <c r="HS297" s="82">
        <f t="shared" si="979"/>
        <v>0.15494826393905622</v>
      </c>
      <c r="HT297" s="82">
        <f t="shared" si="980"/>
        <v>0.12588748951115142</v>
      </c>
      <c r="HU297" s="82">
        <f t="shared" si="981"/>
        <v>3.9987311422583563E-2</v>
      </c>
      <c r="HV297" s="82">
        <f t="shared" si="982"/>
        <v>4.445340360282439E-2</v>
      </c>
      <c r="HW297" s="82"/>
      <c r="HX297" s="186">
        <f t="shared" si="983"/>
        <v>-8.7435732807336676E-7</v>
      </c>
      <c r="HY297" s="186">
        <f t="shared" si="984"/>
        <v>1.5422478175781815E-12</v>
      </c>
      <c r="HZ297" s="186">
        <f t="shared" si="985"/>
        <v>2.6948841991899082E-5</v>
      </c>
      <c r="IA297" s="186">
        <f t="shared" si="986"/>
        <v>7.4814923735140398E-9</v>
      </c>
      <c r="IB297" s="82">
        <f t="shared" si="987"/>
        <v>2.1664218019331427</v>
      </c>
      <c r="IC297" s="82" t="e">
        <f t="shared" ca="1" si="988"/>
        <v>#REF!</v>
      </c>
      <c r="ID297" s="82" t="e">
        <f ca="1">ID$8+ID$9*IE297+ID$10*#REF!+ID$11*EW297/(EW297+EU297)</f>
        <v>#REF!</v>
      </c>
      <c r="IE297" s="82" t="e">
        <f t="shared" ca="1" si="989"/>
        <v>#REF!</v>
      </c>
      <c r="IF297" s="82" t="e">
        <f ca="1">IF$8+IF$9*IE297+IF$10*#REF!+IF$11*(EW297/(EW297+EU297))</f>
        <v>#REF!</v>
      </c>
      <c r="IG297" s="82" t="e">
        <f t="shared" ca="1" si="990"/>
        <v>#REF!</v>
      </c>
      <c r="IH297" s="184">
        <f t="shared" si="991"/>
        <v>0.13306914887925372</v>
      </c>
      <c r="II297" s="187">
        <f t="shared" si="992"/>
        <v>-25</v>
      </c>
      <c r="IJ297" s="187"/>
      <c r="IK297" s="82">
        <f t="shared" si="993"/>
        <v>2.0678166795329163</v>
      </c>
      <c r="IL297" s="187">
        <f t="shared" si="994"/>
        <v>1837.672763298983</v>
      </c>
      <c r="IM297" s="186">
        <f t="shared" si="995"/>
        <v>1.2795787119399934E-5</v>
      </c>
    </row>
    <row r="298" spans="1:247" ht="14" x14ac:dyDescent="0.2">
      <c r="A298" s="191" t="s">
        <v>235</v>
      </c>
      <c r="F298" s="200">
        <v>49.588765156295146</v>
      </c>
      <c r="G298" s="200">
        <v>1.7038089506357903</v>
      </c>
      <c r="H298" s="200">
        <v>17.226300960207208</v>
      </c>
      <c r="I298" s="200">
        <v>8.4782813016352048</v>
      </c>
      <c r="J298" s="200">
        <v>0.17830558785723385</v>
      </c>
      <c r="K298" s="200">
        <v>4.0614050567481046</v>
      </c>
      <c r="L298" s="200">
        <v>9.8761483940923434</v>
      </c>
      <c r="M298" s="200">
        <v>4.4477338304387777</v>
      </c>
      <c r="N298" s="200">
        <v>2.0505142603581894</v>
      </c>
      <c r="O298" s="201">
        <v>0.3</v>
      </c>
      <c r="P298" s="202">
        <v>0.49529329960342744</v>
      </c>
      <c r="Q298" s="194">
        <v>1.5</v>
      </c>
      <c r="R298" s="176">
        <f t="shared" ca="1" si="801"/>
        <v>9.3285940213665466</v>
      </c>
      <c r="T298" s="4">
        <v>50.667000000000002</v>
      </c>
      <c r="U298" s="4">
        <v>1.151</v>
      </c>
      <c r="V298" s="4">
        <v>4.3239999999999998</v>
      </c>
      <c r="W298" s="4">
        <v>6.9089999999999998</v>
      </c>
      <c r="X298" s="4">
        <v>0.113</v>
      </c>
      <c r="Y298" s="4">
        <v>15.318</v>
      </c>
      <c r="Z298" s="4">
        <v>22.550999999999998</v>
      </c>
      <c r="AA298" s="4">
        <v>0.39900000000000002</v>
      </c>
      <c r="AB298" s="4">
        <v>3.2000000000000001E-2</v>
      </c>
      <c r="AC298" s="4">
        <v>2.1000000000000001E-2</v>
      </c>
      <c r="AE298" s="177">
        <f t="shared" ca="1" si="802"/>
        <v>1399.4213839508675</v>
      </c>
      <c r="AF298" s="178">
        <f t="shared" ca="1" si="803"/>
        <v>1126.2713839508674</v>
      </c>
      <c r="AG298" s="178">
        <f t="shared" ca="1" si="804"/>
        <v>5.6770938466757253</v>
      </c>
      <c r="AH298" s="175"/>
      <c r="AI298" s="179">
        <f t="shared" ca="1" si="805"/>
        <v>1421.4164314515178</v>
      </c>
      <c r="AJ298" s="179">
        <f t="shared" ca="1" si="806"/>
        <v>4.9508001561071122</v>
      </c>
      <c r="AK298" s="179"/>
      <c r="AL298" s="179">
        <f t="shared" si="807"/>
        <v>1388.2420250651669</v>
      </c>
      <c r="AM298" s="179">
        <f t="shared" si="808"/>
        <v>2.8651373095826509</v>
      </c>
      <c r="AN298" s="180"/>
      <c r="AO298" s="179">
        <f t="shared" ca="1" si="809"/>
        <v>1389.2351074649482</v>
      </c>
      <c r="AP298" s="179">
        <f t="shared" ca="1" si="810"/>
        <v>1116.0851074649481</v>
      </c>
      <c r="AQ298" s="179">
        <f t="shared" ca="1" si="811"/>
        <v>3.7365322160363235</v>
      </c>
      <c r="AR298" s="179"/>
      <c r="AS298" s="179">
        <f t="shared" ca="1" si="812"/>
        <v>1391.87531208666</v>
      </c>
      <c r="AT298" s="179">
        <f t="shared" ca="1" si="813"/>
        <v>1118.7253120866599</v>
      </c>
      <c r="AU298" s="181">
        <f t="shared" ca="1" si="814"/>
        <v>3.8361525992346444</v>
      </c>
      <c r="AV298" s="80"/>
      <c r="AW298" s="181">
        <f t="shared" si="815"/>
        <v>1403.7118292092141</v>
      </c>
      <c r="AX298" s="181">
        <f t="shared" si="816"/>
        <v>1130.561829209214</v>
      </c>
      <c r="AY298" s="181">
        <f t="shared" ca="1" si="817"/>
        <v>1421.4164314515178</v>
      </c>
      <c r="AZ298" s="181">
        <f t="shared" ca="1" si="818"/>
        <v>1148.2664314515177</v>
      </c>
      <c r="BA298" s="181">
        <f t="shared" ca="1" si="819"/>
        <v>4.9508001561071122</v>
      </c>
      <c r="BB298" s="181"/>
      <c r="BC298" s="181">
        <f t="shared" si="820"/>
        <v>1388.2420250651669</v>
      </c>
      <c r="BD298" s="181">
        <f t="shared" si="821"/>
        <v>2.8651373095826509</v>
      </c>
      <c r="BE298" s="181">
        <f t="shared" si="822"/>
        <v>1115.092025065167</v>
      </c>
      <c r="BF298" s="181"/>
      <c r="BG298" s="181">
        <f t="shared" ca="1" si="823"/>
        <v>5.4885954175878542</v>
      </c>
      <c r="BH298" s="181">
        <f t="shared" ca="1" si="824"/>
        <v>6.1067988188894837</v>
      </c>
      <c r="BI298" s="181">
        <f t="shared" ca="1" si="825"/>
        <v>1121.4779347061385</v>
      </c>
      <c r="BJ298" s="181">
        <f t="shared" ca="1" si="826"/>
        <v>1128.3067304148531</v>
      </c>
      <c r="BK298" s="181">
        <f t="shared" ca="1" si="827"/>
        <v>1128.3067304148531</v>
      </c>
      <c r="BL298" s="181"/>
      <c r="BM298" s="181">
        <f t="shared" si="828"/>
        <v>1118.7213814110219</v>
      </c>
      <c r="BN298" s="180"/>
      <c r="BO298" s="182">
        <f t="shared" ca="1" si="829"/>
        <v>0.76587398119096217</v>
      </c>
      <c r="BP298" s="182">
        <f t="shared" ca="1" si="830"/>
        <v>0.75862861231906098</v>
      </c>
      <c r="BQ298" s="182">
        <f t="shared" ca="1" si="831"/>
        <v>6.5194710798302913E-2</v>
      </c>
      <c r="BR298" s="182">
        <f t="shared" ca="1" si="832"/>
        <v>1.2046901054160321E-2</v>
      </c>
      <c r="BS298" s="182">
        <f t="shared" ca="1" si="833"/>
        <v>2.0859452149500864E-2</v>
      </c>
      <c r="BT298" s="182">
        <f t="shared" ca="1" si="834"/>
        <v>8.5644114260368373E-2</v>
      </c>
      <c r="BU298" s="182">
        <f t="shared" si="835"/>
        <v>8.1732419319191812E-2</v>
      </c>
      <c r="BV298" s="181">
        <f t="shared" ca="1" si="836"/>
        <v>1.0241062099005853</v>
      </c>
      <c r="BW298" s="180"/>
      <c r="BX298" s="182">
        <f t="shared" si="837"/>
        <v>0.80454765720794108</v>
      </c>
      <c r="BY298" s="182">
        <f t="shared" si="838"/>
        <v>0.12109972917283451</v>
      </c>
      <c r="BZ298" s="182">
        <f t="shared" si="839"/>
        <v>1.1648767291193598E-2</v>
      </c>
      <c r="CA298" s="182">
        <f t="shared" si="840"/>
        <v>2.8300364960216821E-2</v>
      </c>
      <c r="CB298" s="182">
        <f t="shared" si="841"/>
        <v>6.7415793548745148E-2</v>
      </c>
      <c r="CC298" s="182">
        <f t="shared" si="842"/>
        <v>3.0367836936171172E-4</v>
      </c>
      <c r="CD298" s="182">
        <f t="shared" si="843"/>
        <v>1.0333159905502929</v>
      </c>
      <c r="CE298" s="182">
        <f t="shared" si="844"/>
        <v>0.21606360140003086</v>
      </c>
      <c r="CF298" s="180"/>
      <c r="CG298" s="181">
        <f t="shared" ca="1" si="845"/>
        <v>2.2985957068276548</v>
      </c>
      <c r="CH298" s="181">
        <f t="shared" ca="1" si="846"/>
        <v>2.1742366102692721</v>
      </c>
      <c r="CI298" s="181">
        <f t="shared" ca="1" si="847"/>
        <v>7.1218258940104997</v>
      </c>
      <c r="CJ298" s="181">
        <f t="shared" ca="1" si="848"/>
        <v>1156.3411126546157</v>
      </c>
      <c r="CK298" s="183">
        <f t="shared" ca="1" si="849"/>
        <v>0.26811023392923833</v>
      </c>
      <c r="CL298" s="79"/>
      <c r="CM298" s="181">
        <f t="shared" si="850"/>
        <v>-7.5867702408110943E-2</v>
      </c>
      <c r="CN298" s="181">
        <f t="shared" si="851"/>
        <v>-0.40377539329789042</v>
      </c>
      <c r="CO298" s="181">
        <f t="shared" ca="1" si="852"/>
        <v>838.00190641206962</v>
      </c>
      <c r="CP298" s="184"/>
      <c r="CQ298" s="80">
        <f t="shared" si="853"/>
        <v>0.82531984488951604</v>
      </c>
      <c r="CR298" s="80">
        <f t="shared" si="854"/>
        <v>2.1329926721931104E-2</v>
      </c>
      <c r="CS298" s="80">
        <f t="shared" si="855"/>
        <v>0.33789980404678666</v>
      </c>
      <c r="CT298" s="80">
        <f t="shared" si="856"/>
        <v>0.1180056523588545</v>
      </c>
      <c r="CU298" s="80">
        <f t="shared" si="857"/>
        <v>2.5135589477671733E-3</v>
      </c>
      <c r="CV298" s="80">
        <f t="shared" si="858"/>
        <v>0.10076827980935343</v>
      </c>
      <c r="CW298" s="80">
        <f t="shared" si="859"/>
        <v>0.17611637476224545</v>
      </c>
      <c r="CX298" s="80">
        <f t="shared" si="860"/>
        <v>0.14352412935495071</v>
      </c>
      <c r="CY298" s="80">
        <f t="shared" si="861"/>
        <v>4.3537183327491388E-2</v>
      </c>
      <c r="CZ298" s="80">
        <f t="shared" si="862"/>
        <v>3.9474151667585533E-3</v>
      </c>
      <c r="DA298" s="80">
        <f t="shared" si="863"/>
        <v>6.9790583090163583E-3</v>
      </c>
      <c r="DB298" s="80">
        <f t="shared" si="864"/>
        <v>1.7799412276946711</v>
      </c>
      <c r="DC298" s="80"/>
      <c r="DD298" s="80">
        <f t="shared" si="865"/>
        <v>0.46367814400166835</v>
      </c>
      <c r="DE298" s="80">
        <f t="shared" si="866"/>
        <v>1.1983500572969487E-2</v>
      </c>
      <c r="DF298" s="80">
        <f t="shared" si="867"/>
        <v>0.18983761867487323</v>
      </c>
      <c r="DG298" s="80">
        <f t="shared" si="868"/>
        <v>6.6297499334678614E-2</v>
      </c>
      <c r="DH298" s="80">
        <f t="shared" si="869"/>
        <v>1.4121583952649171E-3</v>
      </c>
      <c r="DI298" s="80">
        <f t="shared" si="870"/>
        <v>5.6613262416459462E-2</v>
      </c>
      <c r="DJ298" s="80">
        <f t="shared" si="871"/>
        <v>9.8945050556723341E-2</v>
      </c>
      <c r="DK298" s="80">
        <f t="shared" si="872"/>
        <v>8.0634195737372211E-2</v>
      </c>
      <c r="DL298" s="80">
        <f t="shared" si="873"/>
        <v>2.4459899377621306E-2</v>
      </c>
      <c r="DM298" s="80">
        <f t="shared" si="874"/>
        <v>2.2177221951710912E-3</v>
      </c>
      <c r="DN298" s="80">
        <f t="shared" si="875"/>
        <v>3.9209487371981572E-3</v>
      </c>
      <c r="DO298" s="80">
        <f t="shared" si="876"/>
        <v>1</v>
      </c>
      <c r="DP298" s="80">
        <f t="shared" si="877"/>
        <v>46.060460133740285</v>
      </c>
      <c r="DQ298" s="80">
        <f t="shared" si="878"/>
        <v>0.8432652123766109</v>
      </c>
      <c r="DR298" s="80">
        <f t="shared" si="879"/>
        <v>1.440933013515476E-2</v>
      </c>
      <c r="DS298" s="80">
        <f t="shared" si="880"/>
        <v>4.2408371828444209E-2</v>
      </c>
      <c r="DT298" s="80">
        <f t="shared" si="881"/>
        <v>9.6163482095136282E-2</v>
      </c>
      <c r="DU298" s="80">
        <f t="shared" si="882"/>
        <v>1.5929515418502203E-3</v>
      </c>
      <c r="DV298" s="80">
        <f t="shared" si="883"/>
        <v>0.38005776044302853</v>
      </c>
      <c r="DW298" s="80">
        <f t="shared" si="884"/>
        <v>0.4021406127958857</v>
      </c>
      <c r="DX298" s="80">
        <f t="shared" si="885"/>
        <v>6.4376747570544166E-3</v>
      </c>
      <c r="DY298" s="80">
        <f t="shared" si="886"/>
        <v>3.3971718544311861E-4</v>
      </c>
      <c r="DZ298" s="80">
        <f t="shared" si="887"/>
        <v>1.3815953083654939E-4</v>
      </c>
      <c r="EA298" s="80">
        <f t="shared" si="888"/>
        <v>1.7869532726894448</v>
      </c>
      <c r="EB298" s="80"/>
      <c r="EC298" s="80">
        <f t="shared" si="889"/>
        <v>1.6865304247532218</v>
      </c>
      <c r="ED298" s="80">
        <f t="shared" si="890"/>
        <v>2.8818660270309521E-2</v>
      </c>
      <c r="EE298" s="80">
        <f t="shared" si="891"/>
        <v>0.12722511548533263</v>
      </c>
      <c r="EF298" s="80">
        <f t="shared" si="892"/>
        <v>9.6163482095136282E-2</v>
      </c>
      <c r="EG298" s="80">
        <f t="shared" si="893"/>
        <v>1.5929515418502203E-3</v>
      </c>
      <c r="EH298" s="80">
        <f t="shared" si="894"/>
        <v>0.38005776044302853</v>
      </c>
      <c r="EI298" s="80">
        <f t="shared" si="895"/>
        <v>0.4021406127958857</v>
      </c>
      <c r="EJ298" s="80">
        <f t="shared" si="896"/>
        <v>6.4376747570544166E-3</v>
      </c>
      <c r="EK298" s="80">
        <f t="shared" si="897"/>
        <v>3.3971718544311861E-4</v>
      </c>
      <c r="EL298" s="80">
        <f t="shared" si="898"/>
        <v>4.1447859250964814E-4</v>
      </c>
      <c r="EM298" s="80">
        <f t="shared" si="899"/>
        <v>2.7297208779197715</v>
      </c>
      <c r="EN298" s="80">
        <f t="shared" si="900"/>
        <v>2.1980269296150157</v>
      </c>
      <c r="EO298" s="80"/>
      <c r="EP298" s="80">
        <f t="shared" si="901"/>
        <v>1.8535196456113161</v>
      </c>
      <c r="EQ298" s="80">
        <f t="shared" si="902"/>
        <v>3.1672095674783338E-2</v>
      </c>
      <c r="ER298" s="80">
        <f t="shared" si="903"/>
        <v>0.1464803543886839</v>
      </c>
      <c r="ES298" s="80">
        <f t="shared" si="904"/>
        <v>3.9949132251410419E-2</v>
      </c>
      <c r="ET298" s="80">
        <f t="shared" si="905"/>
        <v>0.18642948664009432</v>
      </c>
      <c r="EU298" s="80">
        <f t="shared" si="906"/>
        <v>0.21136992329066093</v>
      </c>
      <c r="EV298" s="80">
        <f t="shared" si="907"/>
        <v>3.501350386558545E-3</v>
      </c>
      <c r="EW298" s="80">
        <f t="shared" si="908"/>
        <v>0.83537719226294915</v>
      </c>
      <c r="EX298" s="80">
        <f t="shared" si="909"/>
        <v>0.88391589641724155</v>
      </c>
      <c r="EY298" s="80">
        <f t="shared" si="910"/>
        <v>2.8300364960216821E-2</v>
      </c>
      <c r="EZ298" s="80">
        <f t="shared" si="911"/>
        <v>1.4934150441139858E-3</v>
      </c>
      <c r="FA298" s="80">
        <f t="shared" si="912"/>
        <v>6.0735673872342345E-4</v>
      </c>
      <c r="FB298" s="80">
        <f t="shared" si="913"/>
        <v>4.0361867270266574</v>
      </c>
      <c r="FC298" s="80">
        <f t="shared" si="914"/>
        <v>7.0880039009200202E-2</v>
      </c>
      <c r="FD298" s="80">
        <f t="shared" si="915"/>
        <v>0.10758687684397117</v>
      </c>
      <c r="FE298" s="80">
        <f t="shared" si="916"/>
        <v>2.8300364960216821E-2</v>
      </c>
      <c r="FF298" s="80">
        <f t="shared" si="917"/>
        <v>1.1648767291193598E-2</v>
      </c>
      <c r="FG298" s="80">
        <f t="shared" si="918"/>
        <v>6.7415793548745148E-2</v>
      </c>
      <c r="FH298" s="80">
        <f t="shared" si="919"/>
        <v>3.0367836936171172E-4</v>
      </c>
      <c r="FI298" s="184">
        <f t="shared" si="920"/>
        <v>0.80454765720794108</v>
      </c>
      <c r="FJ298" s="80">
        <f t="shared" si="921"/>
        <v>0.12109972917283451</v>
      </c>
      <c r="FK298" s="80">
        <f t="shared" si="922"/>
        <v>1.0333159905502929</v>
      </c>
      <c r="FL298" s="80">
        <f t="shared" si="923"/>
        <v>0.80454765720794108</v>
      </c>
      <c r="FM298" s="80">
        <f t="shared" si="924"/>
        <v>2.1516673324335622</v>
      </c>
      <c r="FN298" s="80">
        <f t="shared" si="925"/>
        <v>-3.577474165750731</v>
      </c>
      <c r="FO298" s="80">
        <f t="shared" si="926"/>
        <v>-3.577474165750731</v>
      </c>
      <c r="FP298" s="80">
        <f t="shared" si="927"/>
        <v>0.46060460133740289</v>
      </c>
      <c r="FQ298" s="185">
        <f t="shared" ca="1" si="928"/>
        <v>1421.4164314515178</v>
      </c>
      <c r="FR298" s="185">
        <f t="shared" ca="1" si="929"/>
        <v>4.9508001561071122</v>
      </c>
      <c r="FS298" s="80">
        <f t="shared" ca="1" si="930"/>
        <v>0.14214164314515179</v>
      </c>
      <c r="FT298" s="184">
        <f t="shared" ca="1" si="931"/>
        <v>-0.62027734611824215</v>
      </c>
      <c r="FU298" s="184">
        <f t="shared" ca="1" si="932"/>
        <v>5.6805469452130106</v>
      </c>
      <c r="FV298" s="80">
        <f t="shared" si="933"/>
        <v>173.91647214579154</v>
      </c>
      <c r="FW298" s="80">
        <f t="shared" si="934"/>
        <v>7.6935131251705605E-2</v>
      </c>
      <c r="FX298" s="184">
        <f t="shared" si="935"/>
        <v>79.806973417942487</v>
      </c>
      <c r="FY298" s="184">
        <f t="shared" si="936"/>
        <v>313.61014749192447</v>
      </c>
      <c r="FZ298" s="184">
        <f t="shared" si="937"/>
        <v>1.6611494615586205E-3</v>
      </c>
      <c r="GA298" s="184">
        <f t="shared" si="938"/>
        <v>0.21606360140003086</v>
      </c>
      <c r="GB298" s="80">
        <f t="shared" si="939"/>
        <v>0.91571761176401689</v>
      </c>
      <c r="GC298" s="80">
        <f t="shared" si="940"/>
        <v>0.14310862367411736</v>
      </c>
      <c r="GD298" s="80">
        <f t="shared" si="941"/>
        <v>0.13096858970627054</v>
      </c>
      <c r="GE298" s="80">
        <f t="shared" si="942"/>
        <v>0.92837877207380626</v>
      </c>
      <c r="GF298" s="80">
        <f t="shared" si="943"/>
        <v>4.7488304470603593E-2</v>
      </c>
      <c r="GG298" s="80">
        <f t="shared" si="944"/>
        <v>0.14048988428146073</v>
      </c>
      <c r="GH298" s="80">
        <f t="shared" si="945"/>
        <v>0.86903141029372943</v>
      </c>
      <c r="GI298" s="80">
        <f t="shared" si="946"/>
        <v>0.32314209973656322</v>
      </c>
      <c r="GJ298" s="80">
        <f t="shared" si="947"/>
        <v>-1.1840822970238413E-2</v>
      </c>
      <c r="GK298" s="80">
        <f t="shared" si="948"/>
        <v>2.5379493015586035E-2</v>
      </c>
      <c r="GL298" s="80">
        <f t="shared" si="949"/>
        <v>2.5379493015586035E-2</v>
      </c>
      <c r="GM298" s="80">
        <f t="shared" si="950"/>
        <v>0.11511039126587469</v>
      </c>
      <c r="GN298" s="80">
        <f t="shared" si="951"/>
        <v>5.8902895220397072E-2</v>
      </c>
      <c r="GO298" s="80">
        <f t="shared" si="952"/>
        <v>0.77647429704255211</v>
      </c>
      <c r="GP298" s="80">
        <f t="shared" si="953"/>
        <v>0.88391589641724155</v>
      </c>
      <c r="GQ298" s="80">
        <f t="shared" si="954"/>
        <v>2.8300364960216821E-2</v>
      </c>
      <c r="GR298" s="80">
        <f t="shared" si="955"/>
        <v>440.22209535805496</v>
      </c>
      <c r="GS298" s="80">
        <f t="shared" si="956"/>
        <v>11.785672893424724</v>
      </c>
      <c r="GT298" s="80">
        <f t="shared" si="957"/>
        <v>2.2441673433139893</v>
      </c>
      <c r="GU298" s="80">
        <f t="shared" si="958"/>
        <v>9.2291381993787809E-6</v>
      </c>
      <c r="GV298" s="80">
        <f t="shared" si="959"/>
        <v>1888.2411370083275</v>
      </c>
      <c r="GW298" s="80">
        <f t="shared" si="960"/>
        <v>-8.1550478905565802E-3</v>
      </c>
      <c r="GX298" s="184">
        <f t="shared" ca="1" si="961"/>
        <v>20.096450894010502</v>
      </c>
      <c r="GY298" s="81" t="e">
        <f>#REF!</f>
        <v>#REF!</v>
      </c>
      <c r="GZ298" s="81" t="e">
        <f>#REF!</f>
        <v>#REF!</v>
      </c>
      <c r="HA298" s="81">
        <f t="shared" si="962"/>
        <v>6.4982480907969666</v>
      </c>
      <c r="HB298" s="81">
        <f t="shared" si="963"/>
        <v>4.6255687186920582</v>
      </c>
      <c r="HC298" s="81" t="e">
        <f t="shared" si="964"/>
        <v>#REF!</v>
      </c>
      <c r="HD298" s="80">
        <f t="shared" si="965"/>
        <v>440.22209535805496</v>
      </c>
      <c r="HE298" s="80">
        <f t="shared" si="966"/>
        <v>11.785672893424724</v>
      </c>
      <c r="HF298" s="81">
        <f t="shared" si="967"/>
        <v>-0.26388151868141563</v>
      </c>
      <c r="HG298" s="81"/>
      <c r="HH298" s="82">
        <f t="shared" si="968"/>
        <v>0.14399123466801927</v>
      </c>
      <c r="HI298" s="82">
        <f t="shared" si="969"/>
        <v>0.83537719226294915</v>
      </c>
      <c r="HJ298" s="82">
        <f t="shared" si="970"/>
        <v>2.8300364960216821E-2</v>
      </c>
      <c r="HK298" s="82">
        <f t="shared" si="971"/>
        <v>0</v>
      </c>
      <c r="HL298" s="82">
        <f t="shared" si="972"/>
        <v>4.2579674048983385E-2</v>
      </c>
      <c r="HM298" s="82">
        <f t="shared" si="973"/>
        <v>0</v>
      </c>
      <c r="HN298" s="82">
        <f t="shared" si="974"/>
        <v>0</v>
      </c>
      <c r="HO298" s="82">
        <f t="shared" si="975"/>
        <v>3.9949132251410419E-2</v>
      </c>
      <c r="HP298" s="82">
        <f t="shared" si="976"/>
        <v>0.10390068033970051</v>
      </c>
      <c r="HQ298" s="82">
        <f t="shared" si="977"/>
        <v>0.14702458309713165</v>
      </c>
      <c r="HR298" s="82">
        <f t="shared" si="978"/>
        <v>0.62901438890080164</v>
      </c>
      <c r="HS298" s="82">
        <f t="shared" si="979"/>
        <v>0.10842115312775599</v>
      </c>
      <c r="HT298" s="82">
        <f t="shared" si="980"/>
        <v>7.4877371048854988E-2</v>
      </c>
      <c r="HU298" s="82">
        <f t="shared" si="981"/>
        <v>1.2906367573686777E-2</v>
      </c>
      <c r="HV298" s="82">
        <f t="shared" si="982"/>
        <v>2.8300364960216821E-2</v>
      </c>
      <c r="HW298" s="82"/>
      <c r="HX298" s="186">
        <f t="shared" si="983"/>
        <v>-8.7525066506600206E-7</v>
      </c>
      <c r="HY298" s="186">
        <f t="shared" si="984"/>
        <v>1.6497514342075903E-12</v>
      </c>
      <c r="HZ298" s="186">
        <f t="shared" si="985"/>
        <v>2.7008719686488016E-5</v>
      </c>
      <c r="IA298" s="186">
        <f t="shared" si="986"/>
        <v>7.636713058752386E-9</v>
      </c>
      <c r="IB298" s="82">
        <f t="shared" si="987"/>
        <v>2.2441673433139893</v>
      </c>
      <c r="IC298" s="82" t="e">
        <f t="shared" ca="1" si="988"/>
        <v>#REF!</v>
      </c>
      <c r="ID298" s="82" t="e">
        <f ca="1">ID$8+ID$9*IE298+ID$10*#REF!+ID$11*EW298/(EW298+EU298)</f>
        <v>#REF!</v>
      </c>
      <c r="IE298" s="82" t="e">
        <f t="shared" ca="1" si="989"/>
        <v>#REF!</v>
      </c>
      <c r="IF298" s="82" t="e">
        <f ca="1">IF$8+IF$9*IE298+IF$10*#REF!+IF$11*(EW298/(EW298+EU298))</f>
        <v>#REF!</v>
      </c>
      <c r="IG298" s="82" t="e">
        <f t="shared" ca="1" si="990"/>
        <v>#REF!</v>
      </c>
      <c r="IH298" s="184">
        <f t="shared" si="991"/>
        <v>7.6935131251705605E-2</v>
      </c>
      <c r="II298" s="187">
        <f t="shared" si="992"/>
        <v>-25</v>
      </c>
      <c r="IJ298" s="187"/>
      <c r="IK298" s="82">
        <f t="shared" si="993"/>
        <v>2.0734155387607189</v>
      </c>
      <c r="IL298" s="187">
        <f t="shared" si="994"/>
        <v>1888.2411370083275</v>
      </c>
      <c r="IM298" s="186">
        <f t="shared" si="995"/>
        <v>1.2369482400828293E-5</v>
      </c>
    </row>
    <row r="299" spans="1:247" ht="14" x14ac:dyDescent="0.2">
      <c r="A299" s="191" t="s">
        <v>235</v>
      </c>
      <c r="F299" s="200">
        <v>49.588765156295146</v>
      </c>
      <c r="G299" s="200">
        <v>1.7038089506357903</v>
      </c>
      <c r="H299" s="200">
        <v>17.226300960207208</v>
      </c>
      <c r="I299" s="200">
        <v>8.4782813016352048</v>
      </c>
      <c r="J299" s="200">
        <v>0.17830558785723385</v>
      </c>
      <c r="K299" s="200">
        <v>4.0614050567481046</v>
      </c>
      <c r="L299" s="200">
        <v>9.8761483940923434</v>
      </c>
      <c r="M299" s="200">
        <v>4.4477338304387777</v>
      </c>
      <c r="N299" s="200">
        <v>2.0505142603581894</v>
      </c>
      <c r="O299" s="201">
        <v>0.3</v>
      </c>
      <c r="P299" s="202">
        <v>0.49529329960342744</v>
      </c>
      <c r="Q299" s="194">
        <v>1.5</v>
      </c>
      <c r="R299" s="176">
        <f t="shared" ca="1" si="801"/>
        <v>10.784645947313509</v>
      </c>
      <c r="T299" s="4">
        <v>47.402000000000001</v>
      </c>
      <c r="U299" s="4">
        <v>2.1</v>
      </c>
      <c r="V299" s="4">
        <v>6.0540000000000003</v>
      </c>
      <c r="W299" s="4">
        <v>8.3719999999999999</v>
      </c>
      <c r="X299" s="4">
        <v>0.252</v>
      </c>
      <c r="Y299" s="4">
        <v>13.052</v>
      </c>
      <c r="Z299" s="4">
        <v>22.213000000000001</v>
      </c>
      <c r="AA299" s="4">
        <v>0.46700000000000003</v>
      </c>
      <c r="AB299" s="4">
        <v>2.8000000000000001E-2</v>
      </c>
      <c r="AC299" s="4">
        <v>1.8700000000000001E-2</v>
      </c>
      <c r="AE299" s="177">
        <f t="shared" ca="1" si="802"/>
        <v>1408.193942736071</v>
      </c>
      <c r="AF299" s="178">
        <f t="shared" ca="1" si="803"/>
        <v>1135.0439427360711</v>
      </c>
      <c r="AG299" s="178">
        <f t="shared" ca="1" si="804"/>
        <v>6.9139371835934265</v>
      </c>
      <c r="AH299" s="175"/>
      <c r="AI299" s="179">
        <f t="shared" ca="1" si="805"/>
        <v>1434.5029052211094</v>
      </c>
      <c r="AJ299" s="179">
        <f t="shared" ca="1" si="806"/>
        <v>6.4077043314485618</v>
      </c>
      <c r="AK299" s="179"/>
      <c r="AL299" s="179">
        <f t="shared" si="807"/>
        <v>1398.3011766910656</v>
      </c>
      <c r="AM299" s="179">
        <f t="shared" si="808"/>
        <v>3.9174907461326507</v>
      </c>
      <c r="AN299" s="180"/>
      <c r="AO299" s="179">
        <f t="shared" ca="1" si="809"/>
        <v>1398.0645503201554</v>
      </c>
      <c r="AP299" s="179">
        <f t="shared" ca="1" si="810"/>
        <v>1124.9145503201553</v>
      </c>
      <c r="AQ299" s="179">
        <f t="shared" ca="1" si="811"/>
        <v>5.0083451158324639</v>
      </c>
      <c r="AR299" s="179"/>
      <c r="AS299" s="179">
        <f t="shared" ca="1" si="812"/>
        <v>1403.8725092988743</v>
      </c>
      <c r="AT299" s="179">
        <f t="shared" ca="1" si="813"/>
        <v>1130.7225092988742</v>
      </c>
      <c r="AU299" s="181">
        <f t="shared" ca="1" si="814"/>
        <v>5.2313908856780671</v>
      </c>
      <c r="AV299" s="80"/>
      <c r="AW299" s="181">
        <f t="shared" si="815"/>
        <v>1415.0223544707451</v>
      </c>
      <c r="AX299" s="181">
        <f t="shared" si="816"/>
        <v>1141.872354470745</v>
      </c>
      <c r="AY299" s="181">
        <f t="shared" ca="1" si="817"/>
        <v>1434.5029052211094</v>
      </c>
      <c r="AZ299" s="181">
        <f t="shared" ca="1" si="818"/>
        <v>1161.3529052211093</v>
      </c>
      <c r="BA299" s="181">
        <f t="shared" ca="1" si="819"/>
        <v>6.4077043314485618</v>
      </c>
      <c r="BB299" s="181"/>
      <c r="BC299" s="181">
        <f t="shared" si="820"/>
        <v>1398.3011766910656</v>
      </c>
      <c r="BD299" s="181">
        <f t="shared" si="821"/>
        <v>3.9174907461326507</v>
      </c>
      <c r="BE299" s="181">
        <f t="shared" si="822"/>
        <v>1125.1511766910658</v>
      </c>
      <c r="BF299" s="181"/>
      <c r="BG299" s="181">
        <f t="shared" ca="1" si="823"/>
        <v>6.855303824015726</v>
      </c>
      <c r="BH299" s="181">
        <f t="shared" ca="1" si="824"/>
        <v>7.8727076789773509</v>
      </c>
      <c r="BI299" s="181">
        <f t="shared" ca="1" si="825"/>
        <v>1131.0740763806634</v>
      </c>
      <c r="BJ299" s="181">
        <f t="shared" ca="1" si="826"/>
        <v>1140.8660335875593</v>
      </c>
      <c r="BK299" s="181">
        <f t="shared" ca="1" si="827"/>
        <v>1140.8660335875593</v>
      </c>
      <c r="BL299" s="181"/>
      <c r="BM299" s="181">
        <f t="shared" si="828"/>
        <v>1124.0218016662443</v>
      </c>
      <c r="BN299" s="180"/>
      <c r="BO299" s="182">
        <f t="shared" ca="1" si="829"/>
        <v>0.75513364260555049</v>
      </c>
      <c r="BP299" s="182">
        <f t="shared" ca="1" si="830"/>
        <v>0.7316258174391056</v>
      </c>
      <c r="BQ299" s="182">
        <f t="shared" ca="1" si="831"/>
        <v>7.4930450178044936E-2</v>
      </c>
      <c r="BR299" s="182">
        <f t="shared" ca="1" si="832"/>
        <v>1.3937052489390686E-2</v>
      </c>
      <c r="BS299" s="182">
        <f t="shared" ca="1" si="833"/>
        <v>2.0864344189257679E-2</v>
      </c>
      <c r="BT299" s="182">
        <f t="shared" ca="1" si="834"/>
        <v>7.9927112203051418E-2</v>
      </c>
      <c r="BU299" s="182">
        <f t="shared" si="835"/>
        <v>8.1732419319191812E-2</v>
      </c>
      <c r="BV299" s="181">
        <f t="shared" ca="1" si="836"/>
        <v>1.0030171958180421</v>
      </c>
      <c r="BW299" s="180"/>
      <c r="BX299" s="182">
        <f t="shared" si="837"/>
        <v>0.77721612862818745</v>
      </c>
      <c r="BY299" s="182">
        <f t="shared" si="838"/>
        <v>0.10864175184032548</v>
      </c>
      <c r="BZ299" s="182">
        <f t="shared" si="839"/>
        <v>1.5834508677110094E-2</v>
      </c>
      <c r="CA299" s="182">
        <f t="shared" si="840"/>
        <v>3.4032811230643244E-2</v>
      </c>
      <c r="CB299" s="182">
        <f t="shared" si="841"/>
        <v>0.10124117053347449</v>
      </c>
      <c r="CC299" s="182">
        <f t="shared" si="842"/>
        <v>2.7784204977554506E-4</v>
      </c>
      <c r="CD299" s="182">
        <f t="shared" si="843"/>
        <v>1.0372442129595163</v>
      </c>
      <c r="CE299" s="182">
        <f t="shared" si="844"/>
        <v>0.30727033775193241</v>
      </c>
      <c r="CF299" s="180"/>
      <c r="CG299" s="181">
        <f t="shared" ca="1" si="845"/>
        <v>4.4425848189785029</v>
      </c>
      <c r="CH299" s="181">
        <f t="shared" ca="1" si="846"/>
        <v>2.9541183768984922</v>
      </c>
      <c r="CI299" s="181">
        <f t="shared" ca="1" si="847"/>
        <v>10.510992412295483</v>
      </c>
      <c r="CJ299" s="181">
        <f t="shared" ca="1" si="848"/>
        <v>1125.2541889791059</v>
      </c>
      <c r="CK299" s="183">
        <f t="shared" ca="1" si="849"/>
        <v>0.2710845494206981</v>
      </c>
      <c r="CL299" s="79"/>
      <c r="CM299" s="181">
        <f t="shared" si="850"/>
        <v>-0.31558320569331483</v>
      </c>
      <c r="CN299" s="181">
        <f t="shared" si="851"/>
        <v>-0.78289721998656359</v>
      </c>
      <c r="CO299" s="181">
        <f t="shared" ca="1" si="852"/>
        <v>746.9053531948598</v>
      </c>
      <c r="CP299" s="184"/>
      <c r="CQ299" s="80">
        <f t="shared" si="853"/>
        <v>0.82531984488951604</v>
      </c>
      <c r="CR299" s="80">
        <f t="shared" si="854"/>
        <v>2.1329926721931104E-2</v>
      </c>
      <c r="CS299" s="80">
        <f t="shared" si="855"/>
        <v>0.33789980404678666</v>
      </c>
      <c r="CT299" s="80">
        <f t="shared" si="856"/>
        <v>0.1180056523588545</v>
      </c>
      <c r="CU299" s="80">
        <f t="shared" si="857"/>
        <v>2.5135589477671733E-3</v>
      </c>
      <c r="CV299" s="80">
        <f t="shared" si="858"/>
        <v>0.10076827980935343</v>
      </c>
      <c r="CW299" s="80">
        <f t="shared" si="859"/>
        <v>0.17611637476224545</v>
      </c>
      <c r="CX299" s="80">
        <f t="shared" si="860"/>
        <v>0.14352412935495071</v>
      </c>
      <c r="CY299" s="80">
        <f t="shared" si="861"/>
        <v>4.3537183327491388E-2</v>
      </c>
      <c r="CZ299" s="80">
        <f t="shared" si="862"/>
        <v>3.9474151667585533E-3</v>
      </c>
      <c r="DA299" s="80">
        <f t="shared" si="863"/>
        <v>6.9790583090163583E-3</v>
      </c>
      <c r="DB299" s="80">
        <f t="shared" si="864"/>
        <v>1.7799412276946711</v>
      </c>
      <c r="DC299" s="80"/>
      <c r="DD299" s="80">
        <f t="shared" si="865"/>
        <v>0.46367814400166835</v>
      </c>
      <c r="DE299" s="80">
        <f t="shared" si="866"/>
        <v>1.1983500572969487E-2</v>
      </c>
      <c r="DF299" s="80">
        <f t="shared" si="867"/>
        <v>0.18983761867487323</v>
      </c>
      <c r="DG299" s="80">
        <f t="shared" si="868"/>
        <v>6.6297499334678614E-2</v>
      </c>
      <c r="DH299" s="80">
        <f t="shared" si="869"/>
        <v>1.4121583952649171E-3</v>
      </c>
      <c r="DI299" s="80">
        <f t="shared" si="870"/>
        <v>5.6613262416459462E-2</v>
      </c>
      <c r="DJ299" s="80">
        <f t="shared" si="871"/>
        <v>9.8945050556723341E-2</v>
      </c>
      <c r="DK299" s="80">
        <f t="shared" si="872"/>
        <v>8.0634195737372211E-2</v>
      </c>
      <c r="DL299" s="80">
        <f t="shared" si="873"/>
        <v>2.4459899377621306E-2</v>
      </c>
      <c r="DM299" s="80">
        <f t="shared" si="874"/>
        <v>2.2177221951710912E-3</v>
      </c>
      <c r="DN299" s="80">
        <f t="shared" si="875"/>
        <v>3.9209487371981572E-3</v>
      </c>
      <c r="DO299" s="80">
        <f t="shared" si="876"/>
        <v>1</v>
      </c>
      <c r="DP299" s="80">
        <f t="shared" si="877"/>
        <v>46.060460133740285</v>
      </c>
      <c r="DQ299" s="80">
        <f t="shared" si="878"/>
        <v>0.78892489385746367</v>
      </c>
      <c r="DR299" s="80">
        <f t="shared" si="879"/>
        <v>2.6289829091072976E-2</v>
      </c>
      <c r="DS299" s="80">
        <f t="shared" si="880"/>
        <v>5.9375643628446176E-2</v>
      </c>
      <c r="DT299" s="80">
        <f t="shared" si="881"/>
        <v>0.11652636736148227</v>
      </c>
      <c r="DU299" s="80">
        <f t="shared" si="882"/>
        <v>3.5524229074889867E-3</v>
      </c>
      <c r="DV299" s="80">
        <f t="shared" si="883"/>
        <v>0.32383561100028779</v>
      </c>
      <c r="DW299" s="80">
        <f t="shared" si="884"/>
        <v>0.39611322921533454</v>
      </c>
      <c r="DX299" s="80">
        <f t="shared" si="885"/>
        <v>7.5348223346977765E-3</v>
      </c>
      <c r="DY299" s="80">
        <f t="shared" si="886"/>
        <v>2.9725253726272879E-4</v>
      </c>
      <c r="DZ299" s="80">
        <f t="shared" si="887"/>
        <v>1.2302777269730826E-4</v>
      </c>
      <c r="EA299" s="80">
        <f t="shared" si="888"/>
        <v>1.7225730997062343</v>
      </c>
      <c r="EB299" s="80"/>
      <c r="EC299" s="80">
        <f t="shared" si="889"/>
        <v>1.5778497877149273</v>
      </c>
      <c r="ED299" s="80">
        <f t="shared" si="890"/>
        <v>5.2579658182145952E-2</v>
      </c>
      <c r="EE299" s="80">
        <f t="shared" si="891"/>
        <v>0.17812693088533854</v>
      </c>
      <c r="EF299" s="80">
        <f t="shared" si="892"/>
        <v>0.11652636736148227</v>
      </c>
      <c r="EG299" s="80">
        <f t="shared" si="893"/>
        <v>3.5524229074889867E-3</v>
      </c>
      <c r="EH299" s="80">
        <f t="shared" si="894"/>
        <v>0.32383561100028779</v>
      </c>
      <c r="EI299" s="80">
        <f t="shared" si="895"/>
        <v>0.39611322921533454</v>
      </c>
      <c r="EJ299" s="80">
        <f t="shared" si="896"/>
        <v>7.5348223346977765E-3</v>
      </c>
      <c r="EK299" s="80">
        <f t="shared" si="897"/>
        <v>2.9725253726272879E-4</v>
      </c>
      <c r="EL299" s="80">
        <f t="shared" si="898"/>
        <v>3.6908331809192479E-4</v>
      </c>
      <c r="EM299" s="80">
        <f t="shared" si="899"/>
        <v>2.656785165457058</v>
      </c>
      <c r="EN299" s="80">
        <f t="shared" si="900"/>
        <v>2.2583685267483022</v>
      </c>
      <c r="EO299" s="80"/>
      <c r="EP299" s="80">
        <f t="shared" si="901"/>
        <v>1.7816831502559409</v>
      </c>
      <c r="EQ299" s="80">
        <f t="shared" si="902"/>
        <v>5.9372122592871134E-2</v>
      </c>
      <c r="ER299" s="80">
        <f t="shared" si="903"/>
        <v>0.21831684974405907</v>
      </c>
      <c r="ES299" s="80">
        <f t="shared" si="904"/>
        <v>4.9867319907753338E-2</v>
      </c>
      <c r="ET299" s="80">
        <f t="shared" si="905"/>
        <v>0.26818416965181241</v>
      </c>
      <c r="EU299" s="80">
        <f t="shared" si="906"/>
        <v>0.26315948058548216</v>
      </c>
      <c r="EV299" s="80">
        <f t="shared" si="907"/>
        <v>8.0226800879728225E-3</v>
      </c>
      <c r="EW299" s="80">
        <f t="shared" si="908"/>
        <v>0.7313401517233562</v>
      </c>
      <c r="EX299" s="80">
        <f t="shared" si="909"/>
        <v>0.89456964988854759</v>
      </c>
      <c r="EY299" s="80">
        <f t="shared" si="910"/>
        <v>3.4032811230643244E-2</v>
      </c>
      <c r="EZ299" s="80">
        <f t="shared" si="911"/>
        <v>1.3426115493004472E-3</v>
      </c>
      <c r="FA299" s="80">
        <f t="shared" si="912"/>
        <v>5.5568409955109011E-4</v>
      </c>
      <c r="FB299" s="80">
        <f t="shared" si="913"/>
        <v>4.042262511665478</v>
      </c>
      <c r="FC299" s="80">
        <f t="shared" si="914"/>
        <v>8.3182411781655599E-2</v>
      </c>
      <c r="FD299" s="80">
        <f t="shared" si="915"/>
        <v>0.1254619507075958</v>
      </c>
      <c r="FE299" s="80">
        <f t="shared" si="916"/>
        <v>3.4032811230643244E-2</v>
      </c>
      <c r="FF299" s="80">
        <f t="shared" si="917"/>
        <v>1.5834508677110094E-2</v>
      </c>
      <c r="FG299" s="80">
        <f t="shared" si="918"/>
        <v>0.10124117053347449</v>
      </c>
      <c r="FH299" s="80">
        <f t="shared" si="919"/>
        <v>2.7784204977554506E-4</v>
      </c>
      <c r="FI299" s="184">
        <f t="shared" si="920"/>
        <v>0.77721612862818745</v>
      </c>
      <c r="FJ299" s="80">
        <f t="shared" si="921"/>
        <v>0.10864175184032548</v>
      </c>
      <c r="FK299" s="80">
        <f t="shared" si="922"/>
        <v>1.0372442129595163</v>
      </c>
      <c r="FL299" s="80">
        <f t="shared" si="923"/>
        <v>0.77721612862818745</v>
      </c>
      <c r="FM299" s="80">
        <f t="shared" si="924"/>
        <v>2.3361177272102718</v>
      </c>
      <c r="FN299" s="80">
        <f t="shared" si="925"/>
        <v>-3.3584620375131502</v>
      </c>
      <c r="FO299" s="80">
        <f t="shared" si="926"/>
        <v>-3.3584620375131502</v>
      </c>
      <c r="FP299" s="80">
        <f t="shared" si="927"/>
        <v>0.46060460133740289</v>
      </c>
      <c r="FQ299" s="185">
        <f t="shared" ca="1" si="928"/>
        <v>1434.5029052211094</v>
      </c>
      <c r="FR299" s="185">
        <f t="shared" ca="1" si="929"/>
        <v>6.4077043314485618</v>
      </c>
      <c r="FS299" s="80">
        <f t="shared" ca="1" si="930"/>
        <v>0.14345029052211095</v>
      </c>
      <c r="FT299" s="184">
        <f t="shared" ca="1" si="931"/>
        <v>-0.80385643621979896</v>
      </c>
      <c r="FU299" s="184">
        <f t="shared" ca="1" si="932"/>
        <v>5.6823438734382128</v>
      </c>
      <c r="FV299" s="80">
        <f t="shared" si="933"/>
        <v>174.69354962869039</v>
      </c>
      <c r="FW299" s="80">
        <f t="shared" si="934"/>
        <v>5.9402540532607517E-2</v>
      </c>
      <c r="FX299" s="184">
        <f t="shared" si="935"/>
        <v>73.538503983703947</v>
      </c>
      <c r="FY299" s="184">
        <f t="shared" si="936"/>
        <v>313.79733877843063</v>
      </c>
      <c r="FZ299" s="184">
        <f t="shared" si="937"/>
        <v>1.6611494615586205E-3</v>
      </c>
      <c r="GA299" s="184">
        <f t="shared" si="938"/>
        <v>0.30727033775193241</v>
      </c>
      <c r="GB299" s="80">
        <f t="shared" si="939"/>
        <v>0.93662514120716367</v>
      </c>
      <c r="GC299" s="80">
        <f t="shared" si="940"/>
        <v>0.19297753838183118</v>
      </c>
      <c r="GD299" s="80">
        <f t="shared" si="941"/>
        <v>0.13333551208260228</v>
      </c>
      <c r="GE299" s="80">
        <f t="shared" si="942"/>
        <v>0.89076055749937555</v>
      </c>
      <c r="GF299" s="80">
        <f t="shared" si="943"/>
        <v>2.0556663027807232E-2</v>
      </c>
      <c r="GG299" s="80">
        <f t="shared" si="944"/>
        <v>0.17997706880382658</v>
      </c>
      <c r="GH299" s="80">
        <f t="shared" si="945"/>
        <v>0.8666644879173977</v>
      </c>
      <c r="GI299" s="80">
        <f t="shared" si="946"/>
        <v>0.3324154219829592</v>
      </c>
      <c r="GJ299" s="80">
        <f t="shared" si="947"/>
        <v>-1.1406021321391098E-2</v>
      </c>
      <c r="GK299" s="80">
        <f t="shared" si="948"/>
        <v>2.3805351747525273E-2</v>
      </c>
      <c r="GL299" s="80">
        <f t="shared" si="949"/>
        <v>2.3805351747525273E-2</v>
      </c>
      <c r="GM299" s="80">
        <f t="shared" si="950"/>
        <v>0.15617171705630131</v>
      </c>
      <c r="GN299" s="80">
        <f t="shared" si="951"/>
        <v>3.9569507045311057E-2</v>
      </c>
      <c r="GO299" s="80">
        <f t="shared" si="952"/>
        <v>0.69177064467804517</v>
      </c>
      <c r="GP299" s="80">
        <f t="shared" si="953"/>
        <v>0.89456964988854759</v>
      </c>
      <c r="GQ299" s="80">
        <f t="shared" si="954"/>
        <v>3.4032811230643244E-2</v>
      </c>
      <c r="GR299" s="80">
        <f t="shared" si="955"/>
        <v>441.02221228832991</v>
      </c>
      <c r="GS299" s="80">
        <f t="shared" si="956"/>
        <v>11.741808643920946</v>
      </c>
      <c r="GT299" s="80">
        <f t="shared" si="957"/>
        <v>2.3341894612070577</v>
      </c>
      <c r="GU299" s="80">
        <f t="shared" si="958"/>
        <v>9.5993541592140243E-6</v>
      </c>
      <c r="GV299" s="80">
        <f t="shared" si="959"/>
        <v>1970.9837862805805</v>
      </c>
      <c r="GW299" s="80">
        <f t="shared" si="960"/>
        <v>-8.4504915009260221E-3</v>
      </c>
      <c r="GX299" s="184">
        <f t="shared" ca="1" si="961"/>
        <v>23.485617412295486</v>
      </c>
      <c r="GY299" s="81" t="e">
        <f>#REF!</f>
        <v>#REF!</v>
      </c>
      <c r="GZ299" s="81" t="e">
        <f>#REF!</f>
        <v>#REF!</v>
      </c>
      <c r="HA299" s="81">
        <f t="shared" si="962"/>
        <v>6.4982480907969666</v>
      </c>
      <c r="HB299" s="81">
        <f t="shared" si="963"/>
        <v>4.6255687186920582</v>
      </c>
      <c r="HC299" s="81" t="e">
        <f t="shared" si="964"/>
        <v>#REF!</v>
      </c>
      <c r="HD299" s="80">
        <f t="shared" si="965"/>
        <v>441.02221228832991</v>
      </c>
      <c r="HE299" s="80">
        <f t="shared" si="966"/>
        <v>11.741808643920946</v>
      </c>
      <c r="HF299" s="81">
        <f t="shared" si="967"/>
        <v>-0.61780091340654053</v>
      </c>
      <c r="HG299" s="81"/>
      <c r="HH299" s="82">
        <f t="shared" si="968"/>
        <v>0.18799974889179941</v>
      </c>
      <c r="HI299" s="82">
        <f t="shared" si="969"/>
        <v>0.7313401517233562</v>
      </c>
      <c r="HJ299" s="82">
        <f t="shared" si="970"/>
        <v>3.4032811230643244E-2</v>
      </c>
      <c r="HK299" s="82">
        <f t="shared" si="971"/>
        <v>0</v>
      </c>
      <c r="HL299" s="82">
        <f t="shared" si="972"/>
        <v>4.9149600551012355E-2</v>
      </c>
      <c r="HM299" s="82">
        <f t="shared" si="973"/>
        <v>0</v>
      </c>
      <c r="HN299" s="82">
        <f t="shared" si="974"/>
        <v>0</v>
      </c>
      <c r="HO299" s="82">
        <f t="shared" si="975"/>
        <v>4.9867319907753338E-2</v>
      </c>
      <c r="HP299" s="82">
        <f t="shared" si="976"/>
        <v>0.16916724919304671</v>
      </c>
      <c r="HQ299" s="82">
        <f t="shared" si="977"/>
        <v>0.20449427765074008</v>
      </c>
      <c r="HR299" s="82">
        <f t="shared" si="978"/>
        <v>0.53796297226965106</v>
      </c>
      <c r="HS299" s="82">
        <f t="shared" si="979"/>
        <v>0.13828982787483748</v>
      </c>
      <c r="HT299" s="82">
        <f t="shared" si="980"/>
        <v>5.6797150741337413E-2</v>
      </c>
      <c r="HU299" s="82">
        <f t="shared" si="981"/>
        <v>1.4600388139471687E-2</v>
      </c>
      <c r="HV299" s="82">
        <f t="shared" si="982"/>
        <v>3.4032811230643244E-2</v>
      </c>
      <c r="HW299" s="82"/>
      <c r="HX299" s="186">
        <f t="shared" si="983"/>
        <v>-8.8087279142113598E-7</v>
      </c>
      <c r="HY299" s="186">
        <f t="shared" si="984"/>
        <v>1.6992096585761702E-12</v>
      </c>
      <c r="HZ299" s="186">
        <f t="shared" si="985"/>
        <v>2.6747880147963785E-5</v>
      </c>
      <c r="IA299" s="186">
        <f t="shared" si="986"/>
        <v>7.4024314262885188E-9</v>
      </c>
      <c r="IB299" s="82">
        <f t="shared" si="987"/>
        <v>2.3341894612070577</v>
      </c>
      <c r="IC299" s="82" t="e">
        <f t="shared" ca="1" si="988"/>
        <v>#REF!</v>
      </c>
      <c r="ID299" s="82" t="e">
        <f ca="1">ID$8+ID$9*IE299+ID$10*#REF!+ID$11*EW299/(EW299+EU299)</f>
        <v>#REF!</v>
      </c>
      <c r="IE299" s="82" t="e">
        <f t="shared" ca="1" si="989"/>
        <v>#REF!</v>
      </c>
      <c r="IF299" s="82" t="e">
        <f ca="1">IF$8+IF$9*IE299+IF$10*#REF!+IF$11*(EW299/(EW299+EU299))</f>
        <v>#REF!</v>
      </c>
      <c r="IG299" s="82" t="e">
        <f t="shared" ca="1" si="990"/>
        <v>#REF!</v>
      </c>
      <c r="IH299" s="184">
        <f t="shared" si="991"/>
        <v>5.9402540532607517E-2</v>
      </c>
      <c r="II299" s="187">
        <f t="shared" si="992"/>
        <v>-25</v>
      </c>
      <c r="IJ299" s="187"/>
      <c r="IK299" s="82">
        <f t="shared" si="993"/>
        <v>2.0709587021460121</v>
      </c>
      <c r="IL299" s="187">
        <f t="shared" si="994"/>
        <v>1970.9837862805805</v>
      </c>
      <c r="IM299" s="186">
        <f t="shared" si="995"/>
        <v>1.1875861121047967E-5</v>
      </c>
    </row>
    <row r="300" spans="1:247" ht="14" x14ac:dyDescent="0.2">
      <c r="A300" s="191" t="s">
        <v>235</v>
      </c>
      <c r="F300" s="200">
        <v>49.588765156295146</v>
      </c>
      <c r="G300" s="200">
        <v>1.7038089506357903</v>
      </c>
      <c r="H300" s="200">
        <v>17.226300960207208</v>
      </c>
      <c r="I300" s="200">
        <v>8.4782813016352048</v>
      </c>
      <c r="J300" s="200">
        <v>0.17830558785723385</v>
      </c>
      <c r="K300" s="200">
        <v>4.0614050567481046</v>
      </c>
      <c r="L300" s="200">
        <v>9.8761483940923434</v>
      </c>
      <c r="M300" s="200">
        <v>4.4477338304387777</v>
      </c>
      <c r="N300" s="200">
        <v>2.0505142603581894</v>
      </c>
      <c r="O300" s="201">
        <v>0.3</v>
      </c>
      <c r="P300" s="202">
        <v>0.49529329960342744</v>
      </c>
      <c r="Q300" s="194">
        <v>1.5</v>
      </c>
      <c r="R300" s="176">
        <f t="shared" ca="1" si="801"/>
        <v>10.494941747729822</v>
      </c>
      <c r="T300" s="4">
        <v>49.533999999999999</v>
      </c>
      <c r="U300" s="4">
        <v>1.3520000000000001</v>
      </c>
      <c r="V300" s="4">
        <v>4.351</v>
      </c>
      <c r="W300" s="4">
        <v>7.9009999999999998</v>
      </c>
      <c r="X300" s="4">
        <v>0.23499999999999999</v>
      </c>
      <c r="Y300" s="4">
        <v>13.715</v>
      </c>
      <c r="Z300" s="4">
        <v>21.864999999999998</v>
      </c>
      <c r="AA300" s="4">
        <v>0.45200000000000001</v>
      </c>
      <c r="AB300" s="4">
        <v>0</v>
      </c>
      <c r="AC300" s="4">
        <v>1.6400000000000001E-2</v>
      </c>
      <c r="AE300" s="177">
        <f t="shared" ca="1" si="802"/>
        <v>1404.4531072287532</v>
      </c>
      <c r="AF300" s="178">
        <f t="shared" ca="1" si="803"/>
        <v>1131.3031072287531</v>
      </c>
      <c r="AG300" s="178">
        <f t="shared" ca="1" si="804"/>
        <v>6.5737507062843337</v>
      </c>
      <c r="AH300" s="175"/>
      <c r="AI300" s="179">
        <f t="shared" ca="1" si="805"/>
        <v>1431.2061469369328</v>
      </c>
      <c r="AJ300" s="179">
        <f t="shared" ca="1" si="806"/>
        <v>6.101233510565196</v>
      </c>
      <c r="AK300" s="179"/>
      <c r="AL300" s="179">
        <f t="shared" si="807"/>
        <v>1394.575505595348</v>
      </c>
      <c r="AM300" s="179">
        <f t="shared" si="808"/>
        <v>3.688218012177928</v>
      </c>
      <c r="AN300" s="180"/>
      <c r="AO300" s="179">
        <f t="shared" ca="1" si="809"/>
        <v>1394.5306690735745</v>
      </c>
      <c r="AP300" s="179">
        <f t="shared" ca="1" si="810"/>
        <v>1121.3806690735746</v>
      </c>
      <c r="AQ300" s="179">
        <f t="shared" ca="1" si="811"/>
        <v>4.6973770654352247</v>
      </c>
      <c r="AR300" s="179"/>
      <c r="AS300" s="179">
        <f t="shared" ca="1" si="812"/>
        <v>1401.6068004416338</v>
      </c>
      <c r="AT300" s="179">
        <f t="shared" ca="1" si="813"/>
        <v>1128.4568004416337</v>
      </c>
      <c r="AU300" s="181">
        <f t="shared" ca="1" si="814"/>
        <v>4.9682357755697506</v>
      </c>
      <c r="AV300" s="80"/>
      <c r="AW300" s="181">
        <f t="shared" si="815"/>
        <v>1411.7993267660711</v>
      </c>
      <c r="AX300" s="181">
        <f t="shared" si="816"/>
        <v>1138.6493267660712</v>
      </c>
      <c r="AY300" s="181">
        <f t="shared" ca="1" si="817"/>
        <v>1431.2061469369328</v>
      </c>
      <c r="AZ300" s="181">
        <f t="shared" ca="1" si="818"/>
        <v>1158.0561469369327</v>
      </c>
      <c r="BA300" s="181">
        <f t="shared" ca="1" si="819"/>
        <v>6.101233510565196</v>
      </c>
      <c r="BB300" s="181"/>
      <c r="BC300" s="181">
        <f t="shared" si="820"/>
        <v>1394.575505595348</v>
      </c>
      <c r="BD300" s="181">
        <f t="shared" si="821"/>
        <v>3.688218012177928</v>
      </c>
      <c r="BE300" s="181">
        <f t="shared" si="822"/>
        <v>1121.4255055953481</v>
      </c>
      <c r="BF300" s="181"/>
      <c r="BG300" s="181">
        <f t="shared" ca="1" si="823"/>
        <v>6.5227661742000791</v>
      </c>
      <c r="BH300" s="181">
        <f t="shared" ca="1" si="824"/>
        <v>7.2697158224115164</v>
      </c>
      <c r="BI300" s="181">
        <f t="shared" ca="1" si="825"/>
        <v>1127.5929790585806</v>
      </c>
      <c r="BJ300" s="181">
        <f t="shared" ca="1" si="826"/>
        <v>1138.2208794476333</v>
      </c>
      <c r="BK300" s="181">
        <f t="shared" ca="1" si="827"/>
        <v>1138.2208794476333</v>
      </c>
      <c r="BL300" s="181"/>
      <c r="BM300" s="181">
        <f t="shared" si="828"/>
        <v>1122.8635801493519</v>
      </c>
      <c r="BN300" s="180"/>
      <c r="BO300" s="182">
        <f t="shared" ca="1" si="829"/>
        <v>0.76303678154725219</v>
      </c>
      <c r="BP300" s="182">
        <f t="shared" ca="1" si="830"/>
        <v>0.74054929578754258</v>
      </c>
      <c r="BQ300" s="182">
        <f t="shared" ca="1" si="831"/>
        <v>6.6698459563397192E-2</v>
      </c>
      <c r="BR300" s="182">
        <f t="shared" ca="1" si="832"/>
        <v>1.2483412938978575E-2</v>
      </c>
      <c r="BS300" s="182">
        <f t="shared" ca="1" si="833"/>
        <v>2.0863345367870149E-2</v>
      </c>
      <c r="BT300" s="182">
        <f t="shared" ca="1" si="834"/>
        <v>8.4213947065064132E-2</v>
      </c>
      <c r="BU300" s="182">
        <f t="shared" si="835"/>
        <v>8.1732419319191812E-2</v>
      </c>
      <c r="BV300" s="181">
        <f t="shared" ca="1" si="836"/>
        <v>1.0065408800420443</v>
      </c>
      <c r="BW300" s="180"/>
      <c r="BX300" s="182">
        <f t="shared" si="837"/>
        <v>0.7989071607648115</v>
      </c>
      <c r="BY300" s="182">
        <f t="shared" si="838"/>
        <v>0.10801442084450352</v>
      </c>
      <c r="BZ300" s="182">
        <f t="shared" si="839"/>
        <v>1.7827815960688401E-2</v>
      </c>
      <c r="CA300" s="182">
        <f t="shared" si="840"/>
        <v>3.2877862719799103E-2</v>
      </c>
      <c r="CB300" s="182">
        <f t="shared" si="841"/>
        <v>6.1924157169201403E-2</v>
      </c>
      <c r="CC300" s="182">
        <f t="shared" si="842"/>
        <v>2.4321167262393649E-4</v>
      </c>
      <c r="CD300" s="182">
        <f t="shared" si="843"/>
        <v>1.0197946291316278</v>
      </c>
      <c r="CE300" s="182">
        <f t="shared" si="844"/>
        <v>0.27596546266072303</v>
      </c>
      <c r="CF300" s="180"/>
      <c r="CG300" s="181">
        <f t="shared" ca="1" si="845"/>
        <v>3.8413118669373034</v>
      </c>
      <c r="CH300" s="181">
        <f t="shared" ca="1" si="846"/>
        <v>4.1018540715131024</v>
      </c>
      <c r="CI300" s="181">
        <f t="shared" ca="1" si="847"/>
        <v>7.5081313943989896</v>
      </c>
      <c r="CJ300" s="181">
        <f t="shared" ca="1" si="848"/>
        <v>1152.9521115202265</v>
      </c>
      <c r="CK300" s="183">
        <f t="shared" ca="1" si="849"/>
        <v>0.27033730124149047</v>
      </c>
      <c r="CL300" s="79"/>
      <c r="CM300" s="181">
        <f t="shared" si="850"/>
        <v>-0.79061037327816774</v>
      </c>
      <c r="CN300" s="181">
        <f t="shared" si="851"/>
        <v>-1.1559927501771792</v>
      </c>
      <c r="CO300" s="181">
        <f t="shared" ca="1" si="852"/>
        <v>831.13038167564457</v>
      </c>
      <c r="CP300" s="184"/>
      <c r="CQ300" s="80">
        <f t="shared" si="853"/>
        <v>0.82531984488951604</v>
      </c>
      <c r="CR300" s="80">
        <f t="shared" si="854"/>
        <v>2.1329926721931104E-2</v>
      </c>
      <c r="CS300" s="80">
        <f t="shared" si="855"/>
        <v>0.33789980404678666</v>
      </c>
      <c r="CT300" s="80">
        <f t="shared" si="856"/>
        <v>0.1180056523588545</v>
      </c>
      <c r="CU300" s="80">
        <f t="shared" si="857"/>
        <v>2.5135589477671733E-3</v>
      </c>
      <c r="CV300" s="80">
        <f t="shared" si="858"/>
        <v>0.10076827980935343</v>
      </c>
      <c r="CW300" s="80">
        <f t="shared" si="859"/>
        <v>0.17611637476224545</v>
      </c>
      <c r="CX300" s="80">
        <f t="shared" si="860"/>
        <v>0.14352412935495071</v>
      </c>
      <c r="CY300" s="80">
        <f t="shared" si="861"/>
        <v>4.3537183327491388E-2</v>
      </c>
      <c r="CZ300" s="80">
        <f t="shared" si="862"/>
        <v>3.9474151667585533E-3</v>
      </c>
      <c r="DA300" s="80">
        <f t="shared" si="863"/>
        <v>6.9790583090163583E-3</v>
      </c>
      <c r="DB300" s="80">
        <f t="shared" si="864"/>
        <v>1.7799412276946711</v>
      </c>
      <c r="DC300" s="80"/>
      <c r="DD300" s="80">
        <f t="shared" si="865"/>
        <v>0.46367814400166835</v>
      </c>
      <c r="DE300" s="80">
        <f t="shared" si="866"/>
        <v>1.1983500572969487E-2</v>
      </c>
      <c r="DF300" s="80">
        <f t="shared" si="867"/>
        <v>0.18983761867487323</v>
      </c>
      <c r="DG300" s="80">
        <f t="shared" si="868"/>
        <v>6.6297499334678614E-2</v>
      </c>
      <c r="DH300" s="80">
        <f t="shared" si="869"/>
        <v>1.4121583952649171E-3</v>
      </c>
      <c r="DI300" s="80">
        <f t="shared" si="870"/>
        <v>5.6613262416459462E-2</v>
      </c>
      <c r="DJ300" s="80">
        <f t="shared" si="871"/>
        <v>9.8945050556723341E-2</v>
      </c>
      <c r="DK300" s="80">
        <f t="shared" si="872"/>
        <v>8.0634195737372211E-2</v>
      </c>
      <c r="DL300" s="80">
        <f t="shared" si="873"/>
        <v>2.4459899377621306E-2</v>
      </c>
      <c r="DM300" s="80">
        <f t="shared" si="874"/>
        <v>2.2177221951710912E-3</v>
      </c>
      <c r="DN300" s="80">
        <f t="shared" si="875"/>
        <v>3.9209487371981572E-3</v>
      </c>
      <c r="DO300" s="80">
        <f t="shared" si="876"/>
        <v>1</v>
      </c>
      <c r="DP300" s="80">
        <f t="shared" si="877"/>
        <v>46.060460133740285</v>
      </c>
      <c r="DQ300" s="80">
        <f t="shared" si="878"/>
        <v>0.82440837290273827</v>
      </c>
      <c r="DR300" s="80">
        <f t="shared" si="879"/>
        <v>1.6925642348157459E-2</v>
      </c>
      <c r="DS300" s="80">
        <f t="shared" si="880"/>
        <v>4.2673178960582966E-2</v>
      </c>
      <c r="DT300" s="80">
        <f t="shared" si="881"/>
        <v>0.10997071530375913</v>
      </c>
      <c r="DU300" s="80">
        <f t="shared" si="882"/>
        <v>3.3127753303964754E-3</v>
      </c>
      <c r="DV300" s="80">
        <f t="shared" si="883"/>
        <v>0.34028542789372873</v>
      </c>
      <c r="DW300" s="80">
        <f t="shared" si="884"/>
        <v>0.38990752067677886</v>
      </c>
      <c r="DX300" s="80">
        <f t="shared" si="885"/>
        <v>7.2928044866882114E-3</v>
      </c>
      <c r="DY300" s="80">
        <f t="shared" si="886"/>
        <v>0</v>
      </c>
      <c r="DZ300" s="80">
        <f t="shared" si="887"/>
        <v>1.0789601455806715E-4</v>
      </c>
      <c r="EA300" s="80">
        <f t="shared" si="888"/>
        <v>1.7348843339173881</v>
      </c>
      <c r="EB300" s="80"/>
      <c r="EC300" s="80">
        <f t="shared" si="889"/>
        <v>1.6488167458054765</v>
      </c>
      <c r="ED300" s="80">
        <f t="shared" si="890"/>
        <v>3.3851284696314918E-2</v>
      </c>
      <c r="EE300" s="80">
        <f t="shared" si="891"/>
        <v>0.12801953688174889</v>
      </c>
      <c r="EF300" s="80">
        <f t="shared" si="892"/>
        <v>0.10997071530375913</v>
      </c>
      <c r="EG300" s="80">
        <f t="shared" si="893"/>
        <v>3.3127753303964754E-3</v>
      </c>
      <c r="EH300" s="80">
        <f t="shared" si="894"/>
        <v>0.34028542789372873</v>
      </c>
      <c r="EI300" s="80">
        <f t="shared" si="895"/>
        <v>0.38990752067677886</v>
      </c>
      <c r="EJ300" s="80">
        <f t="shared" si="896"/>
        <v>7.2928044866882114E-3</v>
      </c>
      <c r="EK300" s="80">
        <f t="shared" si="897"/>
        <v>0</v>
      </c>
      <c r="EL300" s="80">
        <f t="shared" si="898"/>
        <v>3.2368804367420144E-4</v>
      </c>
      <c r="EM300" s="80">
        <f t="shared" si="899"/>
        <v>2.6617804991185658</v>
      </c>
      <c r="EN300" s="80">
        <f t="shared" si="900"/>
        <v>2.2541302718187572</v>
      </c>
      <c r="EO300" s="80"/>
      <c r="EP300" s="80">
        <f t="shared" si="901"/>
        <v>1.8583238697009088</v>
      </c>
      <c r="EQ300" s="80">
        <f t="shared" si="902"/>
        <v>3.8152602786959242E-2</v>
      </c>
      <c r="ER300" s="80">
        <f t="shared" si="903"/>
        <v>0.14167613029909121</v>
      </c>
      <c r="ES300" s="80">
        <f t="shared" si="904"/>
        <v>5.0705678680487504E-2</v>
      </c>
      <c r="ET300" s="80">
        <f t="shared" si="905"/>
        <v>0.19238180897957871</v>
      </c>
      <c r="EU300" s="80">
        <f t="shared" si="906"/>
        <v>0.24788831837976572</v>
      </c>
      <c r="EV300" s="80">
        <f t="shared" si="907"/>
        <v>7.4674271559810801E-3</v>
      </c>
      <c r="EW300" s="80">
        <f t="shared" si="908"/>
        <v>0.76704768407405288</v>
      </c>
      <c r="EX300" s="80">
        <f t="shared" si="909"/>
        <v>0.87890234556732527</v>
      </c>
      <c r="EY300" s="80">
        <f t="shared" si="910"/>
        <v>3.2877862719799103E-2</v>
      </c>
      <c r="EZ300" s="80">
        <f t="shared" si="911"/>
        <v>0</v>
      </c>
      <c r="FA300" s="80">
        <f t="shared" si="912"/>
        <v>4.8642334524787298E-4</v>
      </c>
      <c r="FB300" s="80">
        <f t="shared" si="913"/>
        <v>4.0235283427096187</v>
      </c>
      <c r="FC300" s="80">
        <f t="shared" si="914"/>
        <v>4.7056685419236438E-2</v>
      </c>
      <c r="FD300" s="80">
        <f t="shared" si="915"/>
        <v>7.0172268831411699E-2</v>
      </c>
      <c r="FE300" s="80">
        <f t="shared" si="916"/>
        <v>3.2877862719799103E-2</v>
      </c>
      <c r="FF300" s="80">
        <f t="shared" si="917"/>
        <v>1.7827815960688401E-2</v>
      </c>
      <c r="FG300" s="80">
        <f t="shared" si="918"/>
        <v>6.1924157169201403E-2</v>
      </c>
      <c r="FH300" s="80">
        <f t="shared" si="919"/>
        <v>2.4321167262393649E-4</v>
      </c>
      <c r="FI300" s="184">
        <f t="shared" si="920"/>
        <v>0.7989071607648115</v>
      </c>
      <c r="FJ300" s="80">
        <f t="shared" si="921"/>
        <v>0.10801442084450352</v>
      </c>
      <c r="FK300" s="80">
        <f t="shared" si="922"/>
        <v>1.0197946291316278</v>
      </c>
      <c r="FL300" s="80">
        <f t="shared" si="923"/>
        <v>0.7989071607648115</v>
      </c>
      <c r="FM300" s="80">
        <f t="shared" si="924"/>
        <v>2.301592197382818</v>
      </c>
      <c r="FN300" s="80">
        <f t="shared" si="925"/>
        <v>-3.4205138425573876</v>
      </c>
      <c r="FO300" s="80">
        <f t="shared" si="926"/>
        <v>-3.4205138425573876</v>
      </c>
      <c r="FP300" s="80">
        <f t="shared" si="927"/>
        <v>0.46060460133740289</v>
      </c>
      <c r="FQ300" s="185">
        <f t="shared" ca="1" si="928"/>
        <v>1431.2061469369328</v>
      </c>
      <c r="FR300" s="185">
        <f t="shared" ca="1" si="929"/>
        <v>6.101233510565196</v>
      </c>
      <c r="FS300" s="80">
        <f t="shared" ca="1" si="930"/>
        <v>0.14312061469369328</v>
      </c>
      <c r="FT300" s="184">
        <f t="shared" ca="1" si="931"/>
        <v>-0.86385801074702662</v>
      </c>
      <c r="FU300" s="184">
        <f t="shared" ca="1" si="932"/>
        <v>5.6801223261464191</v>
      </c>
      <c r="FV300" s="80">
        <f t="shared" si="933"/>
        <v>175.5874201543196</v>
      </c>
      <c r="FW300" s="80">
        <f t="shared" si="934"/>
        <v>7.8262154970459671E-2</v>
      </c>
      <c r="FX300" s="184">
        <f t="shared" si="935"/>
        <v>75.575965599757595</v>
      </c>
      <c r="FY300" s="184">
        <f t="shared" si="936"/>
        <v>314.61032736190947</v>
      </c>
      <c r="FZ300" s="184">
        <f t="shared" si="937"/>
        <v>1.6611494615586205E-3</v>
      </c>
      <c r="GA300" s="184">
        <f t="shared" si="938"/>
        <v>0.27596546266072303</v>
      </c>
      <c r="GB300" s="80">
        <f t="shared" si="939"/>
        <v>0.91924763544310539</v>
      </c>
      <c r="GC300" s="80">
        <f t="shared" si="940"/>
        <v>0.13640139023193104</v>
      </c>
      <c r="GD300" s="80">
        <f t="shared" si="941"/>
        <v>0.13089315457821329</v>
      </c>
      <c r="GE300" s="80">
        <f t="shared" si="942"/>
        <v>0.91114171853255332</v>
      </c>
      <c r="GF300" s="80">
        <f t="shared" si="943"/>
        <v>5.6737598502028863E-2</v>
      </c>
      <c r="GG300" s="80">
        <f t="shared" si="944"/>
        <v>0.20083163296052928</v>
      </c>
      <c r="GH300" s="80">
        <f t="shared" si="945"/>
        <v>0.86910684542178673</v>
      </c>
      <c r="GI300" s="80">
        <f t="shared" si="946"/>
        <v>0.37141535686128757</v>
      </c>
      <c r="GJ300" s="80">
        <f t="shared" si="947"/>
        <v>-1.621762923938511E-2</v>
      </c>
      <c r="GK300" s="80">
        <f t="shared" si="948"/>
        <v>3.016323159569595E-2</v>
      </c>
      <c r="GL300" s="80">
        <f t="shared" si="949"/>
        <v>3.016323159569595E-2</v>
      </c>
      <c r="GM300" s="80">
        <f t="shared" si="950"/>
        <v>0.17066840136483333</v>
      </c>
      <c r="GN300" s="80">
        <f t="shared" si="951"/>
        <v>5.0589132961198657E-2</v>
      </c>
      <c r="GO300" s="80">
        <f t="shared" si="952"/>
        <v>0.71645855111285428</v>
      </c>
      <c r="GP300" s="80">
        <f t="shared" si="953"/>
        <v>0.87890234556732527</v>
      </c>
      <c r="GQ300" s="80">
        <f t="shared" si="954"/>
        <v>3.2877862719799103E-2</v>
      </c>
      <c r="GR300" s="80">
        <f t="shared" si="955"/>
        <v>440.45884135296376</v>
      </c>
      <c r="GS300" s="80">
        <f t="shared" si="956"/>
        <v>11.810311479794109</v>
      </c>
      <c r="GT300" s="80">
        <f t="shared" si="957"/>
        <v>2.2216106784381275</v>
      </c>
      <c r="GU300" s="80">
        <f t="shared" si="958"/>
        <v>9.1363739150767986E-6</v>
      </c>
      <c r="GV300" s="80">
        <f t="shared" si="959"/>
        <v>1865.5345497338139</v>
      </c>
      <c r="GW300" s="80">
        <f t="shared" si="960"/>
        <v>-8.0899848877115255E-3</v>
      </c>
      <c r="GX300" s="184">
        <f t="shared" ca="1" si="961"/>
        <v>20.482756394398994</v>
      </c>
      <c r="GY300" s="81" t="e">
        <f>#REF!</f>
        <v>#REF!</v>
      </c>
      <c r="GZ300" s="81" t="e">
        <f>#REF!</f>
        <v>#REF!</v>
      </c>
      <c r="HA300" s="81">
        <f t="shared" si="962"/>
        <v>6.4982480907969666</v>
      </c>
      <c r="HB300" s="81">
        <f t="shared" si="963"/>
        <v>4.6255687186920582</v>
      </c>
      <c r="HC300" s="81" t="e">
        <f t="shared" si="964"/>
        <v>#REF!</v>
      </c>
      <c r="HD300" s="80">
        <f t="shared" si="965"/>
        <v>440.45884135296376</v>
      </c>
      <c r="HE300" s="80">
        <f t="shared" si="966"/>
        <v>11.810311479794109</v>
      </c>
      <c r="HF300" s="81">
        <f t="shared" si="967"/>
        <v>-0.97289072138360666</v>
      </c>
      <c r="HG300" s="81"/>
      <c r="HH300" s="82">
        <f t="shared" si="968"/>
        <v>0.20829906011651037</v>
      </c>
      <c r="HI300" s="82">
        <f t="shared" si="969"/>
        <v>0.76704768407405299</v>
      </c>
      <c r="HJ300" s="82">
        <f t="shared" si="970"/>
        <v>3.2877862719799103E-2</v>
      </c>
      <c r="HK300" s="82">
        <f t="shared" si="971"/>
        <v>0</v>
      </c>
      <c r="HL300" s="82">
        <f t="shared" si="972"/>
        <v>1.4178822699437335E-2</v>
      </c>
      <c r="HM300" s="82">
        <f t="shared" si="973"/>
        <v>0</v>
      </c>
      <c r="HN300" s="82">
        <f t="shared" si="974"/>
        <v>0</v>
      </c>
      <c r="HO300" s="82">
        <f t="shared" si="975"/>
        <v>5.0705678680487504E-2</v>
      </c>
      <c r="HP300" s="82">
        <f t="shared" si="976"/>
        <v>0.12749730759965386</v>
      </c>
      <c r="HQ300" s="82">
        <f t="shared" si="977"/>
        <v>0.21356411077106427</v>
      </c>
      <c r="HR300" s="82">
        <f t="shared" si="978"/>
        <v>0.57978115416735643</v>
      </c>
      <c r="HS300" s="82">
        <f t="shared" si="979"/>
        <v>0.15744506110087761</v>
      </c>
      <c r="HT300" s="82">
        <f t="shared" si="980"/>
        <v>6.9379210343306866E-2</v>
      </c>
      <c r="HU300" s="82">
        <f t="shared" si="981"/>
        <v>1.8840581369568798E-2</v>
      </c>
      <c r="HV300" s="82">
        <f t="shared" si="982"/>
        <v>3.2877862719799103E-2</v>
      </c>
      <c r="HW300" s="82"/>
      <c r="HX300" s="186">
        <f t="shared" si="983"/>
        <v>-8.8180164174500454E-7</v>
      </c>
      <c r="HY300" s="186">
        <f t="shared" si="984"/>
        <v>1.6367129611305614E-12</v>
      </c>
      <c r="HZ300" s="186">
        <f t="shared" si="985"/>
        <v>2.7209111624838638E-5</v>
      </c>
      <c r="IA300" s="186">
        <f t="shared" si="986"/>
        <v>7.6278789759404295E-9</v>
      </c>
      <c r="IB300" s="82">
        <f t="shared" si="987"/>
        <v>2.2216106784381275</v>
      </c>
      <c r="IC300" s="82" t="e">
        <f t="shared" ca="1" si="988"/>
        <v>#REF!</v>
      </c>
      <c r="ID300" s="82" t="e">
        <f ca="1">ID$8+ID$9*IE300+ID$10*#REF!+ID$11*EW300/(EW300+EU300)</f>
        <v>#REF!</v>
      </c>
      <c r="IE300" s="82" t="e">
        <f t="shared" ca="1" si="989"/>
        <v>#REF!</v>
      </c>
      <c r="IF300" s="82" t="e">
        <f ca="1">IF$8+IF$9*IE300+IF$10*#REF!+IF$11*(EW300/(EW300+EU300))</f>
        <v>#REF!</v>
      </c>
      <c r="IG300" s="82" t="e">
        <f t="shared" ca="1" si="990"/>
        <v>#REF!</v>
      </c>
      <c r="IH300" s="184">
        <f t="shared" si="991"/>
        <v>7.8262154970459671E-2</v>
      </c>
      <c r="II300" s="187">
        <f t="shared" si="992"/>
        <v>-25</v>
      </c>
      <c r="IJ300" s="187"/>
      <c r="IK300" s="82">
        <f t="shared" si="993"/>
        <v>2.0747955459832679</v>
      </c>
      <c r="IL300" s="187">
        <f t="shared" si="994"/>
        <v>1865.5345497338139</v>
      </c>
      <c r="IM300" s="186">
        <f t="shared" si="995"/>
        <v>1.2493168113230934E-5</v>
      </c>
    </row>
    <row r="301" spans="1:247" ht="14" x14ac:dyDescent="0.2">
      <c r="A301" s="191" t="s">
        <v>235</v>
      </c>
      <c r="F301" s="200">
        <v>49.588765156295146</v>
      </c>
      <c r="G301" s="200">
        <v>1.7038089506357903</v>
      </c>
      <c r="H301" s="200">
        <v>17.226300960207208</v>
      </c>
      <c r="I301" s="200">
        <v>8.4782813016352048</v>
      </c>
      <c r="J301" s="200">
        <v>0.17830558785723385</v>
      </c>
      <c r="K301" s="200">
        <v>4.0614050567481046</v>
      </c>
      <c r="L301" s="200">
        <v>9.8761483940923434</v>
      </c>
      <c r="M301" s="200">
        <v>4.4477338304387777</v>
      </c>
      <c r="N301" s="200">
        <v>2.0505142603581894</v>
      </c>
      <c r="O301" s="201">
        <v>0.3</v>
      </c>
      <c r="P301" s="202">
        <v>0.49529329960342744</v>
      </c>
      <c r="Q301" s="194">
        <v>1.5</v>
      </c>
      <c r="R301" s="176">
        <f t="shared" ca="1" si="801"/>
        <v>10.748011575324625</v>
      </c>
      <c r="T301" s="4">
        <v>50.121000000000002</v>
      </c>
      <c r="U301" s="4">
        <v>1.264</v>
      </c>
      <c r="V301" s="4">
        <v>3.76</v>
      </c>
      <c r="W301" s="4">
        <v>7.7480000000000002</v>
      </c>
      <c r="X301" s="4">
        <v>0.23200000000000001</v>
      </c>
      <c r="Y301" s="4">
        <v>14.25</v>
      </c>
      <c r="Z301" s="4">
        <v>21.718</v>
      </c>
      <c r="AA301" s="4">
        <v>0.47</v>
      </c>
      <c r="AB301" s="4">
        <v>7.0000000000000001E-3</v>
      </c>
      <c r="AC301" s="4">
        <v>0</v>
      </c>
      <c r="AE301" s="177">
        <f t="shared" ca="1" si="802"/>
        <v>1408.9730020159373</v>
      </c>
      <c r="AF301" s="178">
        <f t="shared" ca="1" si="803"/>
        <v>1135.8230020159372</v>
      </c>
      <c r="AG301" s="178">
        <f t="shared" ca="1" si="804"/>
        <v>6.7835270993528001</v>
      </c>
      <c r="AH301" s="175"/>
      <c r="AI301" s="179">
        <f t="shared" ca="1" si="805"/>
        <v>1433.2468328418315</v>
      </c>
      <c r="AJ301" s="179">
        <f t="shared" ca="1" si="806"/>
        <v>6.3665016590806403</v>
      </c>
      <c r="AK301" s="179"/>
      <c r="AL301" s="179">
        <f t="shared" si="807"/>
        <v>1395.3588485706803</v>
      </c>
      <c r="AM301" s="179">
        <f t="shared" si="808"/>
        <v>3.8739346465592357</v>
      </c>
      <c r="AN301" s="180"/>
      <c r="AO301" s="179">
        <f t="shared" ca="1" si="809"/>
        <v>1399.9388835747732</v>
      </c>
      <c r="AP301" s="179">
        <f t="shared" ca="1" si="810"/>
        <v>1126.7888835747731</v>
      </c>
      <c r="AQ301" s="179">
        <f t="shared" ca="1" si="811"/>
        <v>5.0871973909407764</v>
      </c>
      <c r="AR301" s="179"/>
      <c r="AS301" s="179">
        <f t="shared" ca="1" si="812"/>
        <v>1403.9611886042082</v>
      </c>
      <c r="AT301" s="179">
        <f t="shared" ca="1" si="813"/>
        <v>1130.8111886042084</v>
      </c>
      <c r="AU301" s="181">
        <f t="shared" ca="1" si="814"/>
        <v>5.2416875983882125</v>
      </c>
      <c r="AV301" s="80"/>
      <c r="AW301" s="181">
        <f t="shared" si="815"/>
        <v>1413.3047678198309</v>
      </c>
      <c r="AX301" s="181">
        <f t="shared" si="816"/>
        <v>1140.1547678198308</v>
      </c>
      <c r="AY301" s="181">
        <f t="shared" ca="1" si="817"/>
        <v>1433.2468328418315</v>
      </c>
      <c r="AZ301" s="181">
        <f t="shared" ca="1" si="818"/>
        <v>1160.0968328418317</v>
      </c>
      <c r="BA301" s="181">
        <f t="shared" ca="1" si="819"/>
        <v>6.3665016590806403</v>
      </c>
      <c r="BB301" s="181"/>
      <c r="BC301" s="181">
        <f t="shared" si="820"/>
        <v>1395.3588485706803</v>
      </c>
      <c r="BD301" s="181">
        <f t="shared" si="821"/>
        <v>3.8739346465592357</v>
      </c>
      <c r="BE301" s="181">
        <f t="shared" si="822"/>
        <v>1122.2088485706804</v>
      </c>
      <c r="BF301" s="181"/>
      <c r="BG301" s="181">
        <f t="shared" ca="1" si="823"/>
        <v>6.7423863446031209</v>
      </c>
      <c r="BH301" s="181">
        <f t="shared" ca="1" si="824"/>
        <v>7.1540322058811832</v>
      </c>
      <c r="BI301" s="181">
        <f t="shared" ca="1" si="825"/>
        <v>1132.3325109659099</v>
      </c>
      <c r="BJ301" s="181">
        <f t="shared" ca="1" si="826"/>
        <v>1140.5103165076043</v>
      </c>
      <c r="BK301" s="181">
        <f t="shared" ca="1" si="827"/>
        <v>1140.5103165076043</v>
      </c>
      <c r="BL301" s="181"/>
      <c r="BM301" s="181">
        <f t="shared" si="828"/>
        <v>1123.8016206236593</v>
      </c>
      <c r="BN301" s="180"/>
      <c r="BO301" s="182">
        <f t="shared" ca="1" si="829"/>
        <v>0.74941298877957008</v>
      </c>
      <c r="BP301" s="182">
        <f t="shared" ca="1" si="830"/>
        <v>0.73194894835848978</v>
      </c>
      <c r="BQ301" s="182">
        <f t="shared" ca="1" si="831"/>
        <v>6.402765956333506E-2</v>
      </c>
      <c r="BR301" s="182">
        <f t="shared" ca="1" si="832"/>
        <v>1.2243089224529017E-2</v>
      </c>
      <c r="BS301" s="182">
        <f t="shared" ca="1" si="833"/>
        <v>2.0864173510720257E-2</v>
      </c>
      <c r="BT301" s="182">
        <f t="shared" ca="1" si="834"/>
        <v>8.4995020770612759E-2</v>
      </c>
      <c r="BU301" s="182">
        <f t="shared" si="835"/>
        <v>8.1732419319191812E-2</v>
      </c>
      <c r="BV301" s="181">
        <f t="shared" ca="1" si="836"/>
        <v>0.99581131074687868</v>
      </c>
      <c r="BW301" s="180"/>
      <c r="BX301" s="182">
        <f t="shared" si="837"/>
        <v>0.8044025075942326</v>
      </c>
      <c r="BY301" s="182">
        <f t="shared" si="838"/>
        <v>0.11617798901089332</v>
      </c>
      <c r="BZ301" s="182">
        <f t="shared" si="839"/>
        <v>6.0267487649928383E-3</v>
      </c>
      <c r="CA301" s="182">
        <f t="shared" si="840"/>
        <v>3.407873356782163E-2</v>
      </c>
      <c r="CB301" s="182">
        <f t="shared" si="841"/>
        <v>5.9795465641028181E-2</v>
      </c>
      <c r="CC301" s="182">
        <f t="shared" si="842"/>
        <v>0</v>
      </c>
      <c r="CD301" s="182">
        <f t="shared" si="843"/>
        <v>1.0204814445789685</v>
      </c>
      <c r="CE301" s="182">
        <f t="shared" si="844"/>
        <v>0.26046131624818353</v>
      </c>
      <c r="CF301" s="180"/>
      <c r="CG301" s="181">
        <f t="shared" ca="1" si="845"/>
        <v>3.2300729682210658</v>
      </c>
      <c r="CH301" s="181">
        <f t="shared" ca="1" si="846"/>
        <v>3.8278017096774164</v>
      </c>
      <c r="CI301" s="181">
        <f t="shared" ca="1" si="847"/>
        <v>7.200421260585264</v>
      </c>
      <c r="CJ301" s="181">
        <f t="shared" ca="1" si="848"/>
        <v>1161.6800629897702</v>
      </c>
      <c r="CK301" s="183">
        <f t="shared" ca="1" si="849"/>
        <v>0.27080000841711649</v>
      </c>
      <c r="CL301" s="79"/>
      <c r="CM301" s="181">
        <f t="shared" si="850"/>
        <v>-1.0839108679413216</v>
      </c>
      <c r="CN301" s="181">
        <f t="shared" si="851"/>
        <v>-1.442935562050176</v>
      </c>
      <c r="CO301" s="181">
        <f t="shared" ca="1" si="852"/>
        <v>857.39577369274923</v>
      </c>
      <c r="CP301" s="184"/>
      <c r="CQ301" s="80">
        <f t="shared" si="853"/>
        <v>0.82531984488951604</v>
      </c>
      <c r="CR301" s="80">
        <f t="shared" si="854"/>
        <v>2.1329926721931104E-2</v>
      </c>
      <c r="CS301" s="80">
        <f t="shared" si="855"/>
        <v>0.33789980404678666</v>
      </c>
      <c r="CT301" s="80">
        <f t="shared" si="856"/>
        <v>0.1180056523588545</v>
      </c>
      <c r="CU301" s="80">
        <f t="shared" si="857"/>
        <v>2.5135589477671733E-3</v>
      </c>
      <c r="CV301" s="80">
        <f t="shared" si="858"/>
        <v>0.10076827980935343</v>
      </c>
      <c r="CW301" s="80">
        <f t="shared" si="859"/>
        <v>0.17611637476224545</v>
      </c>
      <c r="CX301" s="80">
        <f t="shared" si="860"/>
        <v>0.14352412935495071</v>
      </c>
      <c r="CY301" s="80">
        <f t="shared" si="861"/>
        <v>4.3537183327491388E-2</v>
      </c>
      <c r="CZ301" s="80">
        <f t="shared" si="862"/>
        <v>3.9474151667585533E-3</v>
      </c>
      <c r="DA301" s="80">
        <f t="shared" si="863"/>
        <v>6.9790583090163583E-3</v>
      </c>
      <c r="DB301" s="80">
        <f t="shared" si="864"/>
        <v>1.7799412276946711</v>
      </c>
      <c r="DC301" s="80"/>
      <c r="DD301" s="80">
        <f t="shared" si="865"/>
        <v>0.46367814400166835</v>
      </c>
      <c r="DE301" s="80">
        <f t="shared" si="866"/>
        <v>1.1983500572969487E-2</v>
      </c>
      <c r="DF301" s="80">
        <f t="shared" si="867"/>
        <v>0.18983761867487323</v>
      </c>
      <c r="DG301" s="80">
        <f t="shared" si="868"/>
        <v>6.6297499334678614E-2</v>
      </c>
      <c r="DH301" s="80">
        <f t="shared" si="869"/>
        <v>1.4121583952649171E-3</v>
      </c>
      <c r="DI301" s="80">
        <f t="shared" si="870"/>
        <v>5.6613262416459462E-2</v>
      </c>
      <c r="DJ301" s="80">
        <f t="shared" si="871"/>
        <v>9.8945050556723341E-2</v>
      </c>
      <c r="DK301" s="80">
        <f t="shared" si="872"/>
        <v>8.0634195737372211E-2</v>
      </c>
      <c r="DL301" s="80">
        <f t="shared" si="873"/>
        <v>2.4459899377621306E-2</v>
      </c>
      <c r="DM301" s="80">
        <f t="shared" si="874"/>
        <v>2.2177221951710912E-3</v>
      </c>
      <c r="DN301" s="80">
        <f t="shared" si="875"/>
        <v>3.9209487371981572E-3</v>
      </c>
      <c r="DO301" s="80">
        <f t="shared" si="876"/>
        <v>1</v>
      </c>
      <c r="DP301" s="80">
        <f t="shared" si="877"/>
        <v>46.060460133740285</v>
      </c>
      <c r="DQ301" s="80">
        <f t="shared" si="878"/>
        <v>0.83417797993818688</v>
      </c>
      <c r="DR301" s="80">
        <f t="shared" si="879"/>
        <v>1.5823973319579163E-2</v>
      </c>
      <c r="DS301" s="80">
        <f t="shared" si="880"/>
        <v>3.6876845068212351E-2</v>
      </c>
      <c r="DT301" s="80">
        <f t="shared" si="881"/>
        <v>0.10784117227863887</v>
      </c>
      <c r="DU301" s="80">
        <f t="shared" si="882"/>
        <v>3.2704845814977975E-3</v>
      </c>
      <c r="DV301" s="80">
        <f t="shared" si="883"/>
        <v>0.35355941286807396</v>
      </c>
      <c r="DW301" s="80">
        <f t="shared" si="884"/>
        <v>0.38728614379411314</v>
      </c>
      <c r="DX301" s="80">
        <f t="shared" si="885"/>
        <v>7.5832259042996879E-3</v>
      </c>
      <c r="DY301" s="80">
        <f t="shared" si="886"/>
        <v>7.4313134315682198E-5</v>
      </c>
      <c r="DZ301" s="80">
        <f t="shared" si="887"/>
        <v>0</v>
      </c>
      <c r="EA301" s="80">
        <f t="shared" si="888"/>
        <v>1.7464935508869175</v>
      </c>
      <c r="EB301" s="80"/>
      <c r="EC301" s="80">
        <f t="shared" si="889"/>
        <v>1.6683559598763738</v>
      </c>
      <c r="ED301" s="80">
        <f t="shared" si="890"/>
        <v>3.1647946639158327E-2</v>
      </c>
      <c r="EE301" s="80">
        <f t="shared" si="891"/>
        <v>0.11063053520463706</v>
      </c>
      <c r="EF301" s="80">
        <f t="shared" si="892"/>
        <v>0.10784117227863887</v>
      </c>
      <c r="EG301" s="80">
        <f t="shared" si="893"/>
        <v>3.2704845814977975E-3</v>
      </c>
      <c r="EH301" s="80">
        <f t="shared" si="894"/>
        <v>0.35355941286807396</v>
      </c>
      <c r="EI301" s="80">
        <f t="shared" si="895"/>
        <v>0.38728614379411314</v>
      </c>
      <c r="EJ301" s="80">
        <f t="shared" si="896"/>
        <v>7.5832259042996879E-3</v>
      </c>
      <c r="EK301" s="80">
        <f t="shared" si="897"/>
        <v>7.4313134315682198E-5</v>
      </c>
      <c r="EL301" s="80">
        <f t="shared" si="898"/>
        <v>0</v>
      </c>
      <c r="EM301" s="80">
        <f t="shared" si="899"/>
        <v>2.6702491942811082</v>
      </c>
      <c r="EN301" s="80">
        <f t="shared" si="900"/>
        <v>2.2469812977943193</v>
      </c>
      <c r="EO301" s="80"/>
      <c r="EP301" s="80">
        <f t="shared" si="901"/>
        <v>1.8743823199529508</v>
      </c>
      <c r="EQ301" s="80">
        <f t="shared" si="902"/>
        <v>3.5556172105890668E-2</v>
      </c>
      <c r="ER301" s="80">
        <f t="shared" si="903"/>
        <v>0.12561768004704921</v>
      </c>
      <c r="ES301" s="80">
        <f t="shared" si="904"/>
        <v>4.0105482332814468E-2</v>
      </c>
      <c r="ET301" s="80">
        <f t="shared" si="905"/>
        <v>0.16572316237986368</v>
      </c>
      <c r="EU301" s="80">
        <f t="shared" si="906"/>
        <v>0.24231709724231676</v>
      </c>
      <c r="EV301" s="80">
        <f t="shared" si="907"/>
        <v>7.3487176893502325E-3</v>
      </c>
      <c r="EW301" s="80">
        <f t="shared" si="908"/>
        <v>0.79444138837370237</v>
      </c>
      <c r="EX301" s="80">
        <f t="shared" si="909"/>
        <v>0.87022472200025369</v>
      </c>
      <c r="EY301" s="80">
        <f t="shared" si="910"/>
        <v>3.407873356782163E-2</v>
      </c>
      <c r="EZ301" s="80">
        <f t="shared" si="911"/>
        <v>3.3396044597563029E-4</v>
      </c>
      <c r="FA301" s="80">
        <f t="shared" si="912"/>
        <v>0</v>
      </c>
      <c r="FB301" s="80">
        <f t="shared" si="913"/>
        <v>4.0244062737581254</v>
      </c>
      <c r="FC301" s="80">
        <f t="shared" si="914"/>
        <v>4.8478587070275025E-2</v>
      </c>
      <c r="FD301" s="80">
        <f t="shared" si="915"/>
        <v>7.2774780967630903E-2</v>
      </c>
      <c r="FE301" s="80">
        <f t="shared" si="916"/>
        <v>3.407873356782163E-2</v>
      </c>
      <c r="FF301" s="80">
        <f t="shared" si="917"/>
        <v>6.0267487649928383E-3</v>
      </c>
      <c r="FG301" s="80">
        <f t="shared" si="918"/>
        <v>5.9795465641028181E-2</v>
      </c>
      <c r="FH301" s="80">
        <f t="shared" si="919"/>
        <v>0</v>
      </c>
      <c r="FI301" s="184">
        <f t="shared" si="920"/>
        <v>0.8044025075942326</v>
      </c>
      <c r="FJ301" s="80">
        <f t="shared" si="921"/>
        <v>0.11617798901089332</v>
      </c>
      <c r="FK301" s="80">
        <f t="shared" si="922"/>
        <v>1.0204814445789685</v>
      </c>
      <c r="FL301" s="80">
        <f t="shared" si="923"/>
        <v>0.8044025075942326</v>
      </c>
      <c r="FM301" s="80">
        <f t="shared" si="924"/>
        <v>2.3374661724488188</v>
      </c>
      <c r="FN301" s="80">
        <f t="shared" si="925"/>
        <v>-3.391494898004054</v>
      </c>
      <c r="FO301" s="80">
        <f t="shared" si="926"/>
        <v>-3.391494898004054</v>
      </c>
      <c r="FP301" s="80">
        <f t="shared" si="927"/>
        <v>0.46060460133740289</v>
      </c>
      <c r="FQ301" s="185">
        <f t="shared" ca="1" si="928"/>
        <v>1433.2468328418315</v>
      </c>
      <c r="FR301" s="185">
        <f t="shared" ca="1" si="929"/>
        <v>6.3665016590806403</v>
      </c>
      <c r="FS301" s="80">
        <f t="shared" ca="1" si="930"/>
        <v>0.14332468328418316</v>
      </c>
      <c r="FT301" s="184">
        <f t="shared" ca="1" si="931"/>
        <v>-0.97847287007066408</v>
      </c>
      <c r="FU301" s="184">
        <f t="shared" ca="1" si="932"/>
        <v>5.6792729427808091</v>
      </c>
      <c r="FV301" s="80">
        <f t="shared" si="933"/>
        <v>175.1581616669165</v>
      </c>
      <c r="FW301" s="80">
        <f t="shared" si="934"/>
        <v>8.58198477789789E-2</v>
      </c>
      <c r="FX301" s="184">
        <f t="shared" si="935"/>
        <v>76.627430534283278</v>
      </c>
      <c r="FY301" s="184">
        <f t="shared" si="936"/>
        <v>314.178278053366</v>
      </c>
      <c r="FZ301" s="184">
        <f t="shared" si="937"/>
        <v>1.6611494615586205E-3</v>
      </c>
      <c r="GA301" s="184">
        <f t="shared" si="938"/>
        <v>0.26046131624818353</v>
      </c>
      <c r="GB301" s="80">
        <f t="shared" si="939"/>
        <v>0.91165217325742554</v>
      </c>
      <c r="GC301" s="80">
        <f t="shared" si="940"/>
        <v>0.12414024150898016</v>
      </c>
      <c r="GD301" s="80">
        <f t="shared" si="941"/>
        <v>0.13022557441090357</v>
      </c>
      <c r="GE301" s="80">
        <f t="shared" si="942"/>
        <v>0.92433834556129479</v>
      </c>
      <c r="GF301" s="80">
        <f t="shared" si="943"/>
        <v>6.3941552984449368E-2</v>
      </c>
      <c r="GG301" s="80">
        <f t="shared" si="944"/>
        <v>0.19383851017204173</v>
      </c>
      <c r="GH301" s="80">
        <f t="shared" si="945"/>
        <v>0.86977442558909646</v>
      </c>
      <c r="GI301" s="80">
        <f t="shared" si="946"/>
        <v>0.37413777656587055</v>
      </c>
      <c r="GJ301" s="80">
        <f t="shared" si="947"/>
        <v>-1.7125211112718301E-2</v>
      </c>
      <c r="GK301" s="80">
        <f t="shared" si="948"/>
        <v>3.1565372944005146E-2</v>
      </c>
      <c r="GL301" s="80">
        <f t="shared" si="949"/>
        <v>3.1565372944005146E-2</v>
      </c>
      <c r="GM301" s="80">
        <f t="shared" si="950"/>
        <v>0.1622731372280366</v>
      </c>
      <c r="GN301" s="80">
        <f t="shared" si="951"/>
        <v>5.6782453798569318E-2</v>
      </c>
      <c r="GO301" s="80">
        <f t="shared" si="952"/>
        <v>0.7376589345751331</v>
      </c>
      <c r="GP301" s="80">
        <f t="shared" si="953"/>
        <v>0.87022472200025369</v>
      </c>
      <c r="GQ301" s="80">
        <f t="shared" si="954"/>
        <v>3.407873356782163E-2</v>
      </c>
      <c r="GR301" s="80">
        <f t="shared" si="955"/>
        <v>440.43248248562213</v>
      </c>
      <c r="GS301" s="80">
        <f t="shared" si="956"/>
        <v>11.832008570089839</v>
      </c>
      <c r="GT301" s="80">
        <f t="shared" si="957"/>
        <v>2.2078410402391708</v>
      </c>
      <c r="GU301" s="80">
        <f t="shared" si="958"/>
        <v>9.0797462779835905E-6</v>
      </c>
      <c r="GV301" s="80">
        <f t="shared" si="959"/>
        <v>1850.7179611239847</v>
      </c>
      <c r="GW301" s="80">
        <f t="shared" si="960"/>
        <v>-8.0546301582170316E-3</v>
      </c>
      <c r="GX301" s="184">
        <f t="shared" ca="1" si="961"/>
        <v>20.175046260585251</v>
      </c>
      <c r="GY301" s="81" t="e">
        <f>#REF!</f>
        <v>#REF!</v>
      </c>
      <c r="GZ301" s="81" t="e">
        <f>#REF!</f>
        <v>#REF!</v>
      </c>
      <c r="HA301" s="81">
        <f t="shared" si="962"/>
        <v>6.4982480907969666</v>
      </c>
      <c r="HB301" s="81">
        <f t="shared" si="963"/>
        <v>4.6255687186920582</v>
      </c>
      <c r="HC301" s="81" t="e">
        <f t="shared" si="964"/>
        <v>#REF!</v>
      </c>
      <c r="HD301" s="80">
        <f t="shared" si="965"/>
        <v>440.43248248562213</v>
      </c>
      <c r="HE301" s="80">
        <f t="shared" si="966"/>
        <v>11.832008570089839</v>
      </c>
      <c r="HF301" s="81">
        <f t="shared" si="967"/>
        <v>-1.2865599984011737</v>
      </c>
      <c r="HG301" s="81"/>
      <c r="HH301" s="82">
        <f t="shared" si="968"/>
        <v>0.20118722786139195</v>
      </c>
      <c r="HI301" s="82">
        <f t="shared" si="969"/>
        <v>0.79444138837370237</v>
      </c>
      <c r="HJ301" s="82">
        <f t="shared" si="970"/>
        <v>3.407873356782163E-2</v>
      </c>
      <c r="HK301" s="82">
        <f t="shared" si="971"/>
        <v>0</v>
      </c>
      <c r="HL301" s="82">
        <f t="shared" si="972"/>
        <v>1.4399853502453396E-2</v>
      </c>
      <c r="HM301" s="82">
        <f t="shared" si="973"/>
        <v>0</v>
      </c>
      <c r="HN301" s="82">
        <f t="shared" si="974"/>
        <v>0</v>
      </c>
      <c r="HO301" s="82">
        <f t="shared" si="975"/>
        <v>4.0105482332814468E-2</v>
      </c>
      <c r="HP301" s="82">
        <f t="shared" si="976"/>
        <v>0.1112178265445958</v>
      </c>
      <c r="HQ301" s="82">
        <f t="shared" si="977"/>
        <v>0.20207055580841835</v>
      </c>
      <c r="HR301" s="82">
        <f t="shared" si="978"/>
        <v>0.59414388312685817</v>
      </c>
      <c r="HS301" s="82">
        <f t="shared" si="979"/>
        <v>0.15046315882634631</v>
      </c>
      <c r="HT301" s="82">
        <f t="shared" si="980"/>
        <v>7.6359090509620642E-2</v>
      </c>
      <c r="HU301" s="82">
        <f t="shared" si="981"/>
        <v>1.9337453922304019E-2</v>
      </c>
      <c r="HV301" s="82">
        <f t="shared" si="982"/>
        <v>3.407873356782163E-2</v>
      </c>
      <c r="HW301" s="82"/>
      <c r="HX301" s="186">
        <f t="shared" si="983"/>
        <v>-8.8011501901455203E-7</v>
      </c>
      <c r="HY301" s="186">
        <f t="shared" si="984"/>
        <v>1.6218213208452596E-12</v>
      </c>
      <c r="HZ301" s="186">
        <f t="shared" si="985"/>
        <v>2.7245879265459775E-5</v>
      </c>
      <c r="IA301" s="186">
        <f t="shared" si="986"/>
        <v>7.6628533159183101E-9</v>
      </c>
      <c r="IB301" s="82">
        <f t="shared" si="987"/>
        <v>2.2078410402391708</v>
      </c>
      <c r="IC301" s="82" t="e">
        <f t="shared" ca="1" si="988"/>
        <v>#REF!</v>
      </c>
      <c r="ID301" s="82" t="e">
        <f ca="1">ID$8+ID$9*IE301+ID$10*#REF!+ID$11*EW301/(EW301+EU301)</f>
        <v>#REF!</v>
      </c>
      <c r="IE301" s="82" t="e">
        <f t="shared" ca="1" si="989"/>
        <v>#REF!</v>
      </c>
      <c r="IF301" s="82" t="e">
        <f ca="1">IF$8+IF$9*IE301+IF$10*#REF!+IF$11*(EW301/(EW301+EU301))</f>
        <v>#REF!</v>
      </c>
      <c r="IG301" s="82" t="e">
        <f t="shared" ca="1" si="990"/>
        <v>#REF!</v>
      </c>
      <c r="IH301" s="184">
        <f t="shared" si="991"/>
        <v>8.58198477789789E-2</v>
      </c>
      <c r="II301" s="187">
        <f t="shared" si="992"/>
        <v>-25</v>
      </c>
      <c r="IJ301" s="187"/>
      <c r="IK301" s="82">
        <f t="shared" si="993"/>
        <v>2.0760108000107316</v>
      </c>
      <c r="IL301" s="187">
        <f t="shared" si="994"/>
        <v>1850.7179611239847</v>
      </c>
      <c r="IM301" s="186">
        <f t="shared" si="995"/>
        <v>1.2568671629355213E-5</v>
      </c>
    </row>
    <row r="302" spans="1:247" ht="14" x14ac:dyDescent="0.2">
      <c r="A302" s="191" t="s">
        <v>235</v>
      </c>
      <c r="F302" s="200">
        <v>49.588765156295146</v>
      </c>
      <c r="G302" s="200">
        <v>1.7038089506357903</v>
      </c>
      <c r="H302" s="200">
        <v>17.226300960207208</v>
      </c>
      <c r="I302" s="200">
        <v>8.4782813016352048</v>
      </c>
      <c r="J302" s="200">
        <v>0.17830558785723385</v>
      </c>
      <c r="K302" s="200">
        <v>4.0614050567481046</v>
      </c>
      <c r="L302" s="200">
        <v>9.8761483940923434</v>
      </c>
      <c r="M302" s="200">
        <v>4.4477338304387777</v>
      </c>
      <c r="N302" s="200">
        <v>2.0505142603581894</v>
      </c>
      <c r="O302" s="201">
        <v>0.3</v>
      </c>
      <c r="P302" s="202">
        <v>0.49529329960342744</v>
      </c>
      <c r="Q302" s="194">
        <v>1.5</v>
      </c>
      <c r="R302" s="176">
        <f t="shared" ca="1" si="801"/>
        <v>9.0254804418245875</v>
      </c>
      <c r="T302" s="4">
        <v>48.078000000000003</v>
      </c>
      <c r="U302" s="4">
        <v>1.5369999999999999</v>
      </c>
      <c r="V302" s="4">
        <v>5.835</v>
      </c>
      <c r="W302" s="4">
        <v>7.5819999999999999</v>
      </c>
      <c r="X302" s="4">
        <v>0.249</v>
      </c>
      <c r="Y302" s="4">
        <v>14.121</v>
      </c>
      <c r="Z302" s="4">
        <v>22.25</v>
      </c>
      <c r="AA302" s="4">
        <v>0.374</v>
      </c>
      <c r="AB302" s="4">
        <v>2.4E-2</v>
      </c>
      <c r="AC302" s="4">
        <v>0</v>
      </c>
      <c r="AE302" s="177">
        <f t="shared" ca="1" si="802"/>
        <v>1399.5558877696378</v>
      </c>
      <c r="AF302" s="178">
        <f t="shared" ca="1" si="803"/>
        <v>1126.405887769638</v>
      </c>
      <c r="AG302" s="178">
        <f t="shared" ca="1" si="804"/>
        <v>5.592589714621929</v>
      </c>
      <c r="AH302" s="175"/>
      <c r="AI302" s="179">
        <f t="shared" ca="1" si="805"/>
        <v>1420.0660123241521</v>
      </c>
      <c r="AJ302" s="179">
        <f t="shared" ca="1" si="806"/>
        <v>4.6739582358106588</v>
      </c>
      <c r="AK302" s="179"/>
      <c r="AL302" s="179">
        <f t="shared" si="807"/>
        <v>1389.7209058056339</v>
      </c>
      <c r="AM302" s="179">
        <f t="shared" si="808"/>
        <v>2.6818716131132172</v>
      </c>
      <c r="AN302" s="180"/>
      <c r="AO302" s="179">
        <f t="shared" ca="1" si="809"/>
        <v>1388.5160507075843</v>
      </c>
      <c r="AP302" s="179">
        <f t="shared" ca="1" si="810"/>
        <v>1115.3660507075842</v>
      </c>
      <c r="AQ302" s="179">
        <f t="shared" ca="1" si="811"/>
        <v>3.4885315103081886</v>
      </c>
      <c r="AR302" s="179"/>
      <c r="AS302" s="179">
        <f t="shared" ca="1" si="812"/>
        <v>1389.071315221709</v>
      </c>
      <c r="AT302" s="179">
        <f t="shared" ca="1" si="813"/>
        <v>1115.9213152217089</v>
      </c>
      <c r="AU302" s="181">
        <f t="shared" ca="1" si="814"/>
        <v>3.5093944642086079</v>
      </c>
      <c r="AV302" s="80"/>
      <c r="AW302" s="181">
        <f t="shared" si="815"/>
        <v>1403.3426320963251</v>
      </c>
      <c r="AX302" s="181">
        <f t="shared" si="816"/>
        <v>1130.1926320963253</v>
      </c>
      <c r="AY302" s="181">
        <f t="shared" ca="1" si="817"/>
        <v>1420.0660123241521</v>
      </c>
      <c r="AZ302" s="181">
        <f t="shared" ca="1" si="818"/>
        <v>1146.9160123241522</v>
      </c>
      <c r="BA302" s="181">
        <f t="shared" ca="1" si="819"/>
        <v>4.6739582358106588</v>
      </c>
      <c r="BB302" s="181"/>
      <c r="BC302" s="181">
        <f t="shared" si="820"/>
        <v>1389.7209058056339</v>
      </c>
      <c r="BD302" s="181">
        <f t="shared" si="821"/>
        <v>2.6818716131132172</v>
      </c>
      <c r="BE302" s="181">
        <f t="shared" si="822"/>
        <v>1116.5709058056341</v>
      </c>
      <c r="BF302" s="181"/>
      <c r="BG302" s="181">
        <f t="shared" ca="1" si="823"/>
        <v>5.3246192963482102</v>
      </c>
      <c r="BH302" s="181">
        <f t="shared" ca="1" si="824"/>
        <v>6.2614445956341189</v>
      </c>
      <c r="BI302" s="181">
        <f t="shared" ca="1" si="825"/>
        <v>1120.6557810007744</v>
      </c>
      <c r="BJ302" s="181">
        <f t="shared" ca="1" si="826"/>
        <v>1125.9247162355487</v>
      </c>
      <c r="BK302" s="181">
        <f t="shared" ca="1" si="827"/>
        <v>1125.9247162355487</v>
      </c>
      <c r="BL302" s="181"/>
      <c r="BM302" s="181">
        <f t="shared" si="828"/>
        <v>1117.8024304659334</v>
      </c>
      <c r="BN302" s="180"/>
      <c r="BO302" s="182">
        <f t="shared" ca="1" si="829"/>
        <v>0.76392522280075581</v>
      </c>
      <c r="BP302" s="182">
        <f t="shared" ca="1" si="830"/>
        <v>0.75967087165900726</v>
      </c>
      <c r="BQ302" s="182">
        <f t="shared" ca="1" si="831"/>
        <v>7.6947688949473597E-2</v>
      </c>
      <c r="BR302" s="182">
        <f t="shared" ca="1" si="832"/>
        <v>1.3857618994043926E-2</v>
      </c>
      <c r="BS302" s="182">
        <f t="shared" ca="1" si="833"/>
        <v>2.0858504490170016E-2</v>
      </c>
      <c r="BT302" s="182">
        <f t="shared" ca="1" si="834"/>
        <v>8.0138588792642768E-2</v>
      </c>
      <c r="BU302" s="182">
        <f t="shared" si="835"/>
        <v>8.1732419319191812E-2</v>
      </c>
      <c r="BV302" s="181">
        <f t="shared" ca="1" si="836"/>
        <v>1.0332056922045294</v>
      </c>
      <c r="BW302" s="180"/>
      <c r="BX302" s="182">
        <f t="shared" si="837"/>
        <v>0.77571759530963047</v>
      </c>
      <c r="BY302" s="182">
        <f t="shared" si="838"/>
        <v>0.12380551131323236</v>
      </c>
      <c r="BZ302" s="182">
        <f t="shared" si="839"/>
        <v>2.5969631704222628E-2</v>
      </c>
      <c r="CA302" s="182">
        <f t="shared" si="840"/>
        <v>2.7090268167991916E-2</v>
      </c>
      <c r="CB302" s="182">
        <f t="shared" si="841"/>
        <v>8.8943585750316578E-2</v>
      </c>
      <c r="CC302" s="182">
        <f t="shared" si="842"/>
        <v>0</v>
      </c>
      <c r="CD302" s="182">
        <f t="shared" si="843"/>
        <v>1.0415265922453938</v>
      </c>
      <c r="CE302" s="182">
        <f t="shared" si="844"/>
        <v>0.25720938459992537</v>
      </c>
      <c r="CF302" s="180"/>
      <c r="CG302" s="181">
        <f t="shared" ca="1" si="845"/>
        <v>3.5468474634171798</v>
      </c>
      <c r="CH302" s="181">
        <f t="shared" ca="1" si="846"/>
        <v>2.1341470031713321</v>
      </c>
      <c r="CI302" s="181">
        <f t="shared" ca="1" si="847"/>
        <v>8.9328512130118085</v>
      </c>
      <c r="CJ302" s="181">
        <f t="shared" ca="1" si="848"/>
        <v>1136.4285092356968</v>
      </c>
      <c r="CK302" s="183">
        <f t="shared" ca="1" si="849"/>
        <v>0.26780207250035948</v>
      </c>
      <c r="CL302" s="79"/>
      <c r="CM302" s="181">
        <f t="shared" si="850"/>
        <v>0.56068403151028068</v>
      </c>
      <c r="CN302" s="181">
        <f t="shared" si="851"/>
        <v>0.18682160742902465</v>
      </c>
      <c r="CO302" s="181">
        <f t="shared" ca="1" si="852"/>
        <v>801.42251529368457</v>
      </c>
      <c r="CP302" s="184"/>
      <c r="CQ302" s="80">
        <f t="shared" si="853"/>
        <v>0.82531984488951604</v>
      </c>
      <c r="CR302" s="80">
        <f t="shared" si="854"/>
        <v>2.1329926721931104E-2</v>
      </c>
      <c r="CS302" s="80">
        <f t="shared" si="855"/>
        <v>0.33789980404678666</v>
      </c>
      <c r="CT302" s="80">
        <f t="shared" si="856"/>
        <v>0.1180056523588545</v>
      </c>
      <c r="CU302" s="80">
        <f t="shared" si="857"/>
        <v>2.5135589477671733E-3</v>
      </c>
      <c r="CV302" s="80">
        <f t="shared" si="858"/>
        <v>0.10076827980935343</v>
      </c>
      <c r="CW302" s="80">
        <f t="shared" si="859"/>
        <v>0.17611637476224545</v>
      </c>
      <c r="CX302" s="80">
        <f t="shared" si="860"/>
        <v>0.14352412935495071</v>
      </c>
      <c r="CY302" s="80">
        <f t="shared" si="861"/>
        <v>4.3537183327491388E-2</v>
      </c>
      <c r="CZ302" s="80">
        <f t="shared" si="862"/>
        <v>3.9474151667585533E-3</v>
      </c>
      <c r="DA302" s="80">
        <f t="shared" si="863"/>
        <v>6.9790583090163583E-3</v>
      </c>
      <c r="DB302" s="80">
        <f t="shared" si="864"/>
        <v>1.7799412276946711</v>
      </c>
      <c r="DC302" s="80"/>
      <c r="DD302" s="80">
        <f t="shared" si="865"/>
        <v>0.46367814400166835</v>
      </c>
      <c r="DE302" s="80">
        <f t="shared" si="866"/>
        <v>1.1983500572969487E-2</v>
      </c>
      <c r="DF302" s="80">
        <f t="shared" si="867"/>
        <v>0.18983761867487323</v>
      </c>
      <c r="DG302" s="80">
        <f t="shared" si="868"/>
        <v>6.6297499334678614E-2</v>
      </c>
      <c r="DH302" s="80">
        <f t="shared" si="869"/>
        <v>1.4121583952649171E-3</v>
      </c>
      <c r="DI302" s="80">
        <f t="shared" si="870"/>
        <v>5.6613262416459462E-2</v>
      </c>
      <c r="DJ302" s="80">
        <f t="shared" si="871"/>
        <v>9.8945050556723341E-2</v>
      </c>
      <c r="DK302" s="80">
        <f t="shared" si="872"/>
        <v>8.0634195737372211E-2</v>
      </c>
      <c r="DL302" s="80">
        <f t="shared" si="873"/>
        <v>2.4459899377621306E-2</v>
      </c>
      <c r="DM302" s="80">
        <f t="shared" si="874"/>
        <v>2.2177221951710912E-3</v>
      </c>
      <c r="DN302" s="80">
        <f t="shared" si="875"/>
        <v>3.9209487371981572E-3</v>
      </c>
      <c r="DO302" s="80">
        <f t="shared" si="876"/>
        <v>1</v>
      </c>
      <c r="DP302" s="80">
        <f t="shared" si="877"/>
        <v>46.060460133740285</v>
      </c>
      <c r="DQ302" s="80">
        <f t="shared" si="878"/>
        <v>0.800175753066941</v>
      </c>
      <c r="DR302" s="80">
        <f t="shared" si="879"/>
        <v>1.924165110141865E-2</v>
      </c>
      <c r="DS302" s="80">
        <f t="shared" si="880"/>
        <v>5.7227763556654015E-2</v>
      </c>
      <c r="DT302" s="80">
        <f t="shared" si="881"/>
        <v>0.1055306876892927</v>
      </c>
      <c r="DU302" s="80">
        <f t="shared" si="882"/>
        <v>3.5101321585903084E-3</v>
      </c>
      <c r="DV302" s="80">
        <f t="shared" si="883"/>
        <v>0.35035876976211033</v>
      </c>
      <c r="DW302" s="80">
        <f t="shared" si="884"/>
        <v>0.39677303155995108</v>
      </c>
      <c r="DX302" s="80">
        <f t="shared" si="885"/>
        <v>6.0343116770384753E-3</v>
      </c>
      <c r="DY302" s="80">
        <f t="shared" si="886"/>
        <v>2.5478788908233897E-4</v>
      </c>
      <c r="DZ302" s="80">
        <f t="shared" si="887"/>
        <v>0</v>
      </c>
      <c r="EA302" s="80">
        <f t="shared" si="888"/>
        <v>1.739106888461079</v>
      </c>
      <c r="EB302" s="80"/>
      <c r="EC302" s="80">
        <f t="shared" si="889"/>
        <v>1.600351506133882</v>
      </c>
      <c r="ED302" s="80">
        <f t="shared" si="890"/>
        <v>3.84833022028373E-2</v>
      </c>
      <c r="EE302" s="80">
        <f t="shared" si="891"/>
        <v>0.17168329066996205</v>
      </c>
      <c r="EF302" s="80">
        <f t="shared" si="892"/>
        <v>0.1055306876892927</v>
      </c>
      <c r="EG302" s="80">
        <f t="shared" si="893"/>
        <v>3.5101321585903084E-3</v>
      </c>
      <c r="EH302" s="80">
        <f t="shared" si="894"/>
        <v>0.35035876976211033</v>
      </c>
      <c r="EI302" s="80">
        <f t="shared" si="895"/>
        <v>0.39677303155995108</v>
      </c>
      <c r="EJ302" s="80">
        <f t="shared" si="896"/>
        <v>6.0343116770384753E-3</v>
      </c>
      <c r="EK302" s="80">
        <f t="shared" si="897"/>
        <v>2.5478788908233897E-4</v>
      </c>
      <c r="EL302" s="80">
        <f t="shared" si="898"/>
        <v>0</v>
      </c>
      <c r="EM302" s="80">
        <f t="shared" si="899"/>
        <v>2.6729798197427468</v>
      </c>
      <c r="EN302" s="80">
        <f t="shared" si="900"/>
        <v>2.24468585796411</v>
      </c>
      <c r="EO302" s="80"/>
      <c r="EP302" s="80">
        <f t="shared" si="901"/>
        <v>1.7961431967951442</v>
      </c>
      <c r="EQ302" s="80">
        <f t="shared" si="902"/>
        <v>4.3191462111233987E-2</v>
      </c>
      <c r="ER302" s="80">
        <f t="shared" si="903"/>
        <v>0.20385680320485577</v>
      </c>
      <c r="ES302" s="80">
        <f t="shared" si="904"/>
        <v>5.3059899872214544E-2</v>
      </c>
      <c r="ET302" s="80">
        <f t="shared" si="905"/>
        <v>0.25691670307707032</v>
      </c>
      <c r="EU302" s="80">
        <f t="shared" si="906"/>
        <v>0.23688324223738252</v>
      </c>
      <c r="EV302" s="80">
        <f t="shared" si="907"/>
        <v>7.8791440159727E-3</v>
      </c>
      <c r="EW302" s="80">
        <f t="shared" si="908"/>
        <v>0.78644537569871276</v>
      </c>
      <c r="EX302" s="80">
        <f t="shared" si="909"/>
        <v>0.89063081276416967</v>
      </c>
      <c r="EY302" s="80">
        <f t="shared" si="910"/>
        <v>2.7090268167991916E-2</v>
      </c>
      <c r="EZ302" s="80">
        <f t="shared" si="911"/>
        <v>1.1438375428073091E-3</v>
      </c>
      <c r="FA302" s="80">
        <f t="shared" si="912"/>
        <v>0</v>
      </c>
      <c r="FB302" s="80">
        <f t="shared" si="913"/>
        <v>4.046324042410486</v>
      </c>
      <c r="FC302" s="80">
        <f t="shared" si="914"/>
        <v>9.1504247278165182E-2</v>
      </c>
      <c r="FD302" s="80">
        <f t="shared" si="915"/>
        <v>0.13738111508110329</v>
      </c>
      <c r="FE302" s="80">
        <f t="shared" si="916"/>
        <v>2.7090268167991916E-2</v>
      </c>
      <c r="FF302" s="80">
        <f t="shared" si="917"/>
        <v>2.5969631704222628E-2</v>
      </c>
      <c r="FG302" s="80">
        <f t="shared" si="918"/>
        <v>8.8943585750316578E-2</v>
      </c>
      <c r="FH302" s="80">
        <f t="shared" si="919"/>
        <v>0</v>
      </c>
      <c r="FI302" s="184">
        <f t="shared" si="920"/>
        <v>0.77571759530963047</v>
      </c>
      <c r="FJ302" s="80">
        <f t="shared" si="921"/>
        <v>0.12380551131323236</v>
      </c>
      <c r="FK302" s="80">
        <f t="shared" si="922"/>
        <v>1.041526592245394</v>
      </c>
      <c r="FL302" s="80">
        <f t="shared" si="923"/>
        <v>0.77571759530963047</v>
      </c>
      <c r="FM302" s="80">
        <f t="shared" si="924"/>
        <v>2.1079671869454764</v>
      </c>
      <c r="FN302" s="80">
        <f t="shared" si="925"/>
        <v>-3.5846826386432804</v>
      </c>
      <c r="FO302" s="80">
        <f t="shared" si="926"/>
        <v>-3.58468263864328</v>
      </c>
      <c r="FP302" s="80">
        <f t="shared" si="927"/>
        <v>0.46060460133740289</v>
      </c>
      <c r="FQ302" s="185">
        <f t="shared" ca="1" si="928"/>
        <v>1420.0660123241521</v>
      </c>
      <c r="FR302" s="185">
        <f t="shared" ca="1" si="929"/>
        <v>4.6739582358106588</v>
      </c>
      <c r="FS302" s="80">
        <f t="shared" ca="1" si="930"/>
        <v>0.14200660123241521</v>
      </c>
      <c r="FT302" s="184">
        <f t="shared" ca="1" si="931"/>
        <v>-0.42976641669145066</v>
      </c>
      <c r="FU302" s="184">
        <f t="shared" ca="1" si="932"/>
        <v>5.6840602508288276</v>
      </c>
      <c r="FV302" s="80">
        <f t="shared" si="933"/>
        <v>174.22712907427612</v>
      </c>
      <c r="FW302" s="80">
        <f t="shared" si="934"/>
        <v>6.9567214466064939E-2</v>
      </c>
      <c r="FX302" s="184">
        <f t="shared" si="935"/>
        <v>76.851693768210893</v>
      </c>
      <c r="FY302" s="184">
        <f t="shared" si="936"/>
        <v>313.75393642424086</v>
      </c>
      <c r="FZ302" s="184">
        <f t="shared" si="937"/>
        <v>1.6611494615586205E-3</v>
      </c>
      <c r="GA302" s="184">
        <f t="shared" si="938"/>
        <v>0.25720938459992537</v>
      </c>
      <c r="GB302" s="80">
        <f t="shared" si="939"/>
        <v>0.92560022494813421</v>
      </c>
      <c r="GC302" s="80">
        <f t="shared" si="940"/>
        <v>0.18775560926161372</v>
      </c>
      <c r="GD302" s="80">
        <f t="shared" si="941"/>
        <v>0.13274627228291128</v>
      </c>
      <c r="GE302" s="80">
        <f t="shared" si="942"/>
        <v>0.90374863801655136</v>
      </c>
      <c r="GF302" s="80">
        <f t="shared" si="943"/>
        <v>2.8075732641378748E-2</v>
      </c>
      <c r="GG302" s="80">
        <f t="shared" si="944"/>
        <v>0.14537899495921736</v>
      </c>
      <c r="GH302" s="80">
        <f t="shared" si="945"/>
        <v>0.86725372771708875</v>
      </c>
      <c r="GI302" s="80">
        <f t="shared" si="946"/>
        <v>0.31430016919239862</v>
      </c>
      <c r="GJ302" s="80">
        <f t="shared" si="947"/>
        <v>-1.0816164522232103E-2</v>
      </c>
      <c r="GK302" s="80">
        <f t="shared" si="948"/>
        <v>2.3804510110615656E-2</v>
      </c>
      <c r="GL302" s="80">
        <f t="shared" si="949"/>
        <v>2.3804510110615656E-2</v>
      </c>
      <c r="GM302" s="80">
        <f t="shared" si="950"/>
        <v>0.1215744848486017</v>
      </c>
      <c r="GN302" s="80">
        <f t="shared" si="951"/>
        <v>5.0595264941250134E-2</v>
      </c>
      <c r="GO302" s="80">
        <f t="shared" si="952"/>
        <v>0.73585011075746265</v>
      </c>
      <c r="GP302" s="80">
        <f t="shared" si="953"/>
        <v>0.89063081276416967</v>
      </c>
      <c r="GQ302" s="80">
        <f t="shared" si="954"/>
        <v>2.7090268167991916E-2</v>
      </c>
      <c r="GR302" s="80">
        <f t="shared" si="955"/>
        <v>440.46200698260725</v>
      </c>
      <c r="GS302" s="80">
        <f t="shared" si="956"/>
        <v>11.727008344368583</v>
      </c>
      <c r="GT302" s="80">
        <f t="shared" si="957"/>
        <v>2.321307481108204</v>
      </c>
      <c r="GU302" s="80">
        <f t="shared" si="958"/>
        <v>9.5463770160574875E-6</v>
      </c>
      <c r="GV302" s="80">
        <f t="shared" si="959"/>
        <v>1962.4619379419457</v>
      </c>
      <c r="GW302" s="80">
        <f t="shared" si="960"/>
        <v>-8.39327851689365E-3</v>
      </c>
      <c r="GX302" s="184">
        <f t="shared" ca="1" si="961"/>
        <v>21.907476213011812</v>
      </c>
      <c r="GY302" s="81" t="e">
        <f>#REF!</f>
        <v>#REF!</v>
      </c>
      <c r="GZ302" s="81" t="e">
        <f>#REF!</f>
        <v>#REF!</v>
      </c>
      <c r="HA302" s="81">
        <f t="shared" si="962"/>
        <v>6.4982480907969666</v>
      </c>
      <c r="HB302" s="81">
        <f t="shared" si="963"/>
        <v>4.6255687186920582</v>
      </c>
      <c r="HC302" s="81" t="e">
        <f t="shared" si="964"/>
        <v>#REF!</v>
      </c>
      <c r="HD302" s="80">
        <f t="shared" si="965"/>
        <v>440.46200698260725</v>
      </c>
      <c r="HE302" s="80">
        <f t="shared" si="966"/>
        <v>11.727008344368583</v>
      </c>
      <c r="HF302" s="81">
        <f t="shared" si="967"/>
        <v>0.36110271807370964</v>
      </c>
      <c r="HG302" s="81"/>
      <c r="HH302" s="82">
        <f t="shared" si="968"/>
        <v>0.15325813897519006</v>
      </c>
      <c r="HI302" s="82">
        <f t="shared" si="969"/>
        <v>0.78644537569871276</v>
      </c>
      <c r="HJ302" s="82">
        <f t="shared" si="970"/>
        <v>2.7090268167991916E-2</v>
      </c>
      <c r="HK302" s="82">
        <f t="shared" si="971"/>
        <v>0</v>
      </c>
      <c r="HL302" s="82">
        <f t="shared" si="972"/>
        <v>6.4413979110173269E-2</v>
      </c>
      <c r="HM302" s="82">
        <f t="shared" si="973"/>
        <v>0</v>
      </c>
      <c r="HN302" s="82">
        <f t="shared" si="974"/>
        <v>0</v>
      </c>
      <c r="HO302" s="82">
        <f t="shared" si="975"/>
        <v>5.3059899872214544E-2</v>
      </c>
      <c r="HP302" s="82">
        <f t="shared" si="976"/>
        <v>0.1394428240946825</v>
      </c>
      <c r="HQ302" s="82">
        <f t="shared" si="977"/>
        <v>0.16309201421724373</v>
      </c>
      <c r="HR302" s="82">
        <f t="shared" si="978"/>
        <v>0.57476665302823293</v>
      </c>
      <c r="HS302" s="82">
        <f t="shared" si="979"/>
        <v>0.11200735653108113</v>
      </c>
      <c r="HT302" s="82">
        <f t="shared" si="980"/>
        <v>6.885988442944696E-2</v>
      </c>
      <c r="HU302" s="82">
        <f t="shared" si="981"/>
        <v>1.3419034638391329E-2</v>
      </c>
      <c r="HV302" s="82">
        <f t="shared" si="982"/>
        <v>2.7090268167991916E-2</v>
      </c>
      <c r="HW302" s="82"/>
      <c r="HX302" s="186">
        <f t="shared" si="983"/>
        <v>-8.7632348946173646E-7</v>
      </c>
      <c r="HY302" s="186">
        <f t="shared" si="984"/>
        <v>1.6818592187654523E-12</v>
      </c>
      <c r="HZ302" s="186">
        <f t="shared" si="985"/>
        <v>2.6728164089875465E-5</v>
      </c>
      <c r="IA302" s="186">
        <f t="shared" si="986"/>
        <v>7.4751331472322365E-9</v>
      </c>
      <c r="IB302" s="82">
        <f t="shared" si="987"/>
        <v>2.321307481108204</v>
      </c>
      <c r="IC302" s="82" t="e">
        <f t="shared" ca="1" si="988"/>
        <v>#REF!</v>
      </c>
      <c r="ID302" s="82" t="e">
        <f ca="1">ID$8+ID$9*IE302+ID$10*#REF!+ID$11*EW302/(EW302+EU302)</f>
        <v>#REF!</v>
      </c>
      <c r="IE302" s="82" t="e">
        <f t="shared" ca="1" si="989"/>
        <v>#REF!</v>
      </c>
      <c r="IF302" s="82" t="e">
        <f ca="1">IF$8+IF$9*IE302+IF$10*#REF!+IF$11*(EW302/(EW302+EU302))</f>
        <v>#REF!</v>
      </c>
      <c r="IG302" s="82" t="e">
        <f t="shared" ca="1" si="990"/>
        <v>#REF!</v>
      </c>
      <c r="IH302" s="184">
        <f t="shared" si="991"/>
        <v>6.9567214466064939E-2</v>
      </c>
      <c r="II302" s="187">
        <f t="shared" si="992"/>
        <v>-25</v>
      </c>
      <c r="IJ302" s="187"/>
      <c r="IK302" s="82">
        <f t="shared" si="993"/>
        <v>2.0701297373680845</v>
      </c>
      <c r="IL302" s="187">
        <f t="shared" si="994"/>
        <v>1962.4619379419457</v>
      </c>
      <c r="IM302" s="186">
        <f t="shared" si="995"/>
        <v>1.1946497311923347E-5</v>
      </c>
    </row>
    <row r="303" spans="1:247" ht="14" x14ac:dyDescent="0.2">
      <c r="A303" s="191" t="s">
        <v>235</v>
      </c>
      <c r="F303" s="200">
        <v>49.588765156295146</v>
      </c>
      <c r="G303" s="200">
        <v>1.7038089506357903</v>
      </c>
      <c r="H303" s="200">
        <v>17.226300960207208</v>
      </c>
      <c r="I303" s="200">
        <v>8.4782813016352048</v>
      </c>
      <c r="J303" s="200">
        <v>0.17830558785723385</v>
      </c>
      <c r="K303" s="200">
        <v>4.0614050567481046</v>
      </c>
      <c r="L303" s="200">
        <v>9.8761483940923434</v>
      </c>
      <c r="M303" s="200">
        <v>4.4477338304387777</v>
      </c>
      <c r="N303" s="200">
        <v>2.0505142603581894</v>
      </c>
      <c r="O303" s="201">
        <v>0.3</v>
      </c>
      <c r="P303" s="202">
        <v>0.49529329960342744</v>
      </c>
      <c r="Q303" s="194">
        <v>1.5</v>
      </c>
      <c r="R303" s="176">
        <f t="shared" ca="1" si="801"/>
        <v>11.253131943138976</v>
      </c>
      <c r="T303" s="4">
        <v>48.780999999999999</v>
      </c>
      <c r="U303" s="4">
        <v>1.54</v>
      </c>
      <c r="V303" s="4">
        <v>5.17</v>
      </c>
      <c r="W303" s="4">
        <v>7.9020000000000001</v>
      </c>
      <c r="X303" s="4">
        <v>0.16800000000000001</v>
      </c>
      <c r="Y303" s="4">
        <v>14.382999999999999</v>
      </c>
      <c r="Z303" s="4">
        <v>21.94</v>
      </c>
      <c r="AA303" s="4">
        <v>0.504</v>
      </c>
      <c r="AB303" s="4">
        <v>0</v>
      </c>
      <c r="AC303" s="4">
        <v>0</v>
      </c>
      <c r="AE303" s="177">
        <f t="shared" ca="1" si="802"/>
        <v>1419.4827062128222</v>
      </c>
      <c r="AF303" s="178">
        <f t="shared" ca="1" si="803"/>
        <v>1146.3327062128224</v>
      </c>
      <c r="AG303" s="178">
        <f t="shared" ca="1" si="804"/>
        <v>7.3728332061617072</v>
      </c>
      <c r="AH303" s="175"/>
      <c r="AI303" s="179">
        <f t="shared" ca="1" si="805"/>
        <v>1438.6889121398158</v>
      </c>
      <c r="AJ303" s="179">
        <f t="shared" ca="1" si="806"/>
        <v>6.9163029043086315</v>
      </c>
      <c r="AK303" s="179"/>
      <c r="AL303" s="179">
        <f t="shared" si="807"/>
        <v>1400.5903477858999</v>
      </c>
      <c r="AM303" s="179">
        <f t="shared" si="808"/>
        <v>4.2770956633560653</v>
      </c>
      <c r="AN303" s="180"/>
      <c r="AO303" s="179">
        <f t="shared" ca="1" si="809"/>
        <v>1411.2852434066149</v>
      </c>
      <c r="AP303" s="179">
        <f t="shared" ca="1" si="810"/>
        <v>1138.1352434066148</v>
      </c>
      <c r="AQ303" s="179">
        <f t="shared" ca="1" si="811"/>
        <v>5.8572814073190855</v>
      </c>
      <c r="AR303" s="179"/>
      <c r="AS303" s="179">
        <f t="shared" ca="1" si="812"/>
        <v>1408.2576221523263</v>
      </c>
      <c r="AT303" s="179">
        <f t="shared" ca="1" si="813"/>
        <v>1135.1076221523263</v>
      </c>
      <c r="AU303" s="181">
        <f t="shared" ca="1" si="814"/>
        <v>5.7402782416389613</v>
      </c>
      <c r="AV303" s="80"/>
      <c r="AW303" s="181">
        <f t="shared" si="815"/>
        <v>1418.3198561623415</v>
      </c>
      <c r="AX303" s="181">
        <f t="shared" si="816"/>
        <v>1145.1698561623416</v>
      </c>
      <c r="AY303" s="181">
        <f t="shared" ca="1" si="817"/>
        <v>1438.6889121398158</v>
      </c>
      <c r="AZ303" s="181">
        <f t="shared" ca="1" si="818"/>
        <v>1165.5389121398157</v>
      </c>
      <c r="BA303" s="181">
        <f t="shared" ca="1" si="819"/>
        <v>6.9163029043086315</v>
      </c>
      <c r="BB303" s="181"/>
      <c r="BC303" s="181">
        <f t="shared" si="820"/>
        <v>1400.5903477858999</v>
      </c>
      <c r="BD303" s="181">
        <f t="shared" si="821"/>
        <v>4.2770956633560653</v>
      </c>
      <c r="BE303" s="181">
        <f t="shared" si="822"/>
        <v>1127.4403477859</v>
      </c>
      <c r="BF303" s="181"/>
      <c r="BG303" s="181">
        <f t="shared" ca="1" si="823"/>
        <v>7.298433801154891</v>
      </c>
      <c r="BH303" s="181">
        <f t="shared" ca="1" si="824"/>
        <v>7.6659470103865193</v>
      </c>
      <c r="BI303" s="181">
        <f t="shared" ca="1" si="825"/>
        <v>1142.466012257014</v>
      </c>
      <c r="BJ303" s="181">
        <f t="shared" ca="1" si="826"/>
        <v>1145.2593553014017</v>
      </c>
      <c r="BK303" s="181">
        <f t="shared" ca="1" si="827"/>
        <v>1145.2593553014017</v>
      </c>
      <c r="BL303" s="181"/>
      <c r="BM303" s="181">
        <f t="shared" si="828"/>
        <v>1125.8423009906714</v>
      </c>
      <c r="BN303" s="180"/>
      <c r="BO303" s="182">
        <f t="shared" ca="1" si="829"/>
        <v>0.71991914314734351</v>
      </c>
      <c r="BP303" s="182">
        <f t="shared" ca="1" si="830"/>
        <v>0.71046029710677538</v>
      </c>
      <c r="BQ303" s="182">
        <f t="shared" ca="1" si="831"/>
        <v>7.2215030010224154E-2</v>
      </c>
      <c r="BR303" s="182">
        <f t="shared" ca="1" si="832"/>
        <v>1.4014204471954703E-2</v>
      </c>
      <c r="BS303" s="182">
        <f t="shared" ca="1" si="833"/>
        <v>2.0865867540113422E-2</v>
      </c>
      <c r="BT303" s="182">
        <f t="shared" ca="1" si="834"/>
        <v>7.9719496040804708E-2</v>
      </c>
      <c r="BU303" s="182">
        <f t="shared" si="835"/>
        <v>8.1732419319191812E-2</v>
      </c>
      <c r="BV303" s="181">
        <f t="shared" ca="1" si="836"/>
        <v>0.9790073144890642</v>
      </c>
      <c r="BW303" s="180"/>
      <c r="BX303" s="182">
        <f t="shared" si="837"/>
        <v>0.77972934566837737</v>
      </c>
      <c r="BY303" s="182">
        <f t="shared" si="838"/>
        <v>0.13213431169382173</v>
      </c>
      <c r="BZ303" s="182">
        <f t="shared" si="839"/>
        <v>6.0042709743628811E-3</v>
      </c>
      <c r="CA303" s="182">
        <f t="shared" si="840"/>
        <v>3.6370108873893407E-2</v>
      </c>
      <c r="CB303" s="182">
        <f t="shared" si="841"/>
        <v>8.9203190140184616E-2</v>
      </c>
      <c r="CC303" s="182">
        <f t="shared" si="842"/>
        <v>0</v>
      </c>
      <c r="CD303" s="182">
        <f t="shared" si="843"/>
        <v>1.0434412273506399</v>
      </c>
      <c r="CE303" s="182">
        <f t="shared" si="844"/>
        <v>0.26318190619181558</v>
      </c>
      <c r="CF303" s="180"/>
      <c r="CG303" s="181">
        <f t="shared" ca="1" si="845"/>
        <v>4.118232702423029</v>
      </c>
      <c r="CH303" s="181">
        <f t="shared" ca="1" si="846"/>
        <v>3.7175230157090802</v>
      </c>
      <c r="CI303" s="181">
        <f t="shared" ca="1" si="847"/>
        <v>9.6761824463176236</v>
      </c>
      <c r="CJ303" s="181">
        <f t="shared" ca="1" si="848"/>
        <v>1156.0465834303373</v>
      </c>
      <c r="CK303" s="183">
        <f t="shared" ca="1" si="849"/>
        <v>0.27203137414529116</v>
      </c>
      <c r="CL303" s="79"/>
      <c r="CM303" s="181">
        <f t="shared" si="850"/>
        <v>0.14772125446134471</v>
      </c>
      <c r="CN303" s="181">
        <f t="shared" si="851"/>
        <v>-0.22680854751645618</v>
      </c>
      <c r="CO303" s="181">
        <f t="shared" ca="1" si="852"/>
        <v>827.42894624360258</v>
      </c>
      <c r="CP303" s="184"/>
      <c r="CQ303" s="80">
        <f t="shared" si="853"/>
        <v>0.82531984488951604</v>
      </c>
      <c r="CR303" s="80">
        <f t="shared" si="854"/>
        <v>2.1329926721931104E-2</v>
      </c>
      <c r="CS303" s="80">
        <f t="shared" si="855"/>
        <v>0.33789980404678666</v>
      </c>
      <c r="CT303" s="80">
        <f t="shared" si="856"/>
        <v>0.1180056523588545</v>
      </c>
      <c r="CU303" s="80">
        <f t="shared" si="857"/>
        <v>2.5135589477671733E-3</v>
      </c>
      <c r="CV303" s="80">
        <f t="shared" si="858"/>
        <v>0.10076827980935343</v>
      </c>
      <c r="CW303" s="80">
        <f t="shared" si="859"/>
        <v>0.17611637476224545</v>
      </c>
      <c r="CX303" s="80">
        <f t="shared" si="860"/>
        <v>0.14352412935495071</v>
      </c>
      <c r="CY303" s="80">
        <f t="shared" si="861"/>
        <v>4.3537183327491388E-2</v>
      </c>
      <c r="CZ303" s="80">
        <f t="shared" si="862"/>
        <v>3.9474151667585533E-3</v>
      </c>
      <c r="DA303" s="80">
        <f t="shared" si="863"/>
        <v>6.9790583090163583E-3</v>
      </c>
      <c r="DB303" s="80">
        <f t="shared" si="864"/>
        <v>1.7799412276946711</v>
      </c>
      <c r="DC303" s="80"/>
      <c r="DD303" s="80">
        <f t="shared" si="865"/>
        <v>0.46367814400166835</v>
      </c>
      <c r="DE303" s="80">
        <f t="shared" si="866"/>
        <v>1.1983500572969487E-2</v>
      </c>
      <c r="DF303" s="80">
        <f t="shared" si="867"/>
        <v>0.18983761867487323</v>
      </c>
      <c r="DG303" s="80">
        <f t="shared" si="868"/>
        <v>6.6297499334678614E-2</v>
      </c>
      <c r="DH303" s="80">
        <f t="shared" si="869"/>
        <v>1.4121583952649171E-3</v>
      </c>
      <c r="DI303" s="80">
        <f t="shared" si="870"/>
        <v>5.6613262416459462E-2</v>
      </c>
      <c r="DJ303" s="80">
        <f t="shared" si="871"/>
        <v>9.8945050556723341E-2</v>
      </c>
      <c r="DK303" s="80">
        <f t="shared" si="872"/>
        <v>8.0634195737372211E-2</v>
      </c>
      <c r="DL303" s="80">
        <f t="shared" si="873"/>
        <v>2.4459899377621306E-2</v>
      </c>
      <c r="DM303" s="80">
        <f t="shared" si="874"/>
        <v>2.2177221951710912E-3</v>
      </c>
      <c r="DN303" s="80">
        <f t="shared" si="875"/>
        <v>3.9209487371981572E-3</v>
      </c>
      <c r="DO303" s="80">
        <f t="shared" si="876"/>
        <v>1</v>
      </c>
      <c r="DP303" s="80">
        <f t="shared" si="877"/>
        <v>46.060460133740285</v>
      </c>
      <c r="DQ303" s="80">
        <f t="shared" si="878"/>
        <v>0.81187598091348323</v>
      </c>
      <c r="DR303" s="80">
        <f t="shared" si="879"/>
        <v>1.9279208000120184E-2</v>
      </c>
      <c r="DS303" s="80">
        <f t="shared" si="880"/>
        <v>5.070566196879199E-2</v>
      </c>
      <c r="DT303" s="80">
        <f t="shared" si="881"/>
        <v>0.10998463388562266</v>
      </c>
      <c r="DU303" s="80">
        <f t="shared" si="882"/>
        <v>2.3682819383259914E-3</v>
      </c>
      <c r="DV303" s="80">
        <f t="shared" si="883"/>
        <v>0.35685930072150929</v>
      </c>
      <c r="DW303" s="80">
        <f t="shared" si="884"/>
        <v>0.39124495786181246</v>
      </c>
      <c r="DX303" s="80">
        <f t="shared" si="885"/>
        <v>8.1317996931213679E-3</v>
      </c>
      <c r="DY303" s="80">
        <f t="shared" si="886"/>
        <v>0</v>
      </c>
      <c r="DZ303" s="80">
        <f t="shared" si="887"/>
        <v>0</v>
      </c>
      <c r="EA303" s="80">
        <f t="shared" si="888"/>
        <v>1.7504498249827871</v>
      </c>
      <c r="EB303" s="80"/>
      <c r="EC303" s="80">
        <f t="shared" si="889"/>
        <v>1.6237519618269665</v>
      </c>
      <c r="ED303" s="80">
        <f t="shared" si="890"/>
        <v>3.8558416000240368E-2</v>
      </c>
      <c r="EE303" s="80">
        <f t="shared" si="891"/>
        <v>0.15211698590637596</v>
      </c>
      <c r="EF303" s="80">
        <f t="shared" si="892"/>
        <v>0.10998463388562266</v>
      </c>
      <c r="EG303" s="80">
        <f t="shared" si="893"/>
        <v>2.3682819383259914E-3</v>
      </c>
      <c r="EH303" s="80">
        <f t="shared" si="894"/>
        <v>0.35685930072150929</v>
      </c>
      <c r="EI303" s="80">
        <f t="shared" si="895"/>
        <v>0.39124495786181246</v>
      </c>
      <c r="EJ303" s="80">
        <f t="shared" si="896"/>
        <v>8.1317996931213679E-3</v>
      </c>
      <c r="EK303" s="80">
        <f t="shared" si="897"/>
        <v>0</v>
      </c>
      <c r="EL303" s="80">
        <f t="shared" si="898"/>
        <v>0</v>
      </c>
      <c r="EM303" s="80">
        <f t="shared" si="899"/>
        <v>2.6830163378339744</v>
      </c>
      <c r="EN303" s="80">
        <f t="shared" si="900"/>
        <v>2.2362890286549129</v>
      </c>
      <c r="EO303" s="80"/>
      <c r="EP303" s="80">
        <f t="shared" si="901"/>
        <v>1.8155893487452679</v>
      </c>
      <c r="EQ303" s="80">
        <f t="shared" si="902"/>
        <v>4.311388133182479E-2</v>
      </c>
      <c r="ER303" s="80">
        <f t="shared" si="903"/>
        <v>0.18441065125473211</v>
      </c>
      <c r="ES303" s="80">
        <f t="shared" si="904"/>
        <v>4.2374379848256288E-2</v>
      </c>
      <c r="ET303" s="80">
        <f t="shared" si="905"/>
        <v>0.22678503110298839</v>
      </c>
      <c r="EU303" s="80">
        <f t="shared" si="906"/>
        <v>0.2459574300790453</v>
      </c>
      <c r="EV303" s="80">
        <f t="shared" si="907"/>
        <v>5.296162915440006E-3</v>
      </c>
      <c r="EW303" s="80">
        <f t="shared" si="908"/>
        <v>0.79804053897697547</v>
      </c>
      <c r="EX303" s="80">
        <f t="shared" si="909"/>
        <v>0.87493680678292485</v>
      </c>
      <c r="EY303" s="80">
        <f t="shared" si="910"/>
        <v>3.6370108873893407E-2</v>
      </c>
      <c r="EZ303" s="80">
        <f t="shared" si="911"/>
        <v>0</v>
      </c>
      <c r="FA303" s="80">
        <f t="shared" si="912"/>
        <v>0</v>
      </c>
      <c r="FB303" s="80">
        <f t="shared" si="913"/>
        <v>4.0460893088083605</v>
      </c>
      <c r="FC303" s="80">
        <f t="shared" si="914"/>
        <v>9.2178617616719652E-2</v>
      </c>
      <c r="FD303" s="80">
        <f t="shared" si="915"/>
        <v>0.13669290603553463</v>
      </c>
      <c r="FE303" s="80">
        <f t="shared" si="916"/>
        <v>3.6370108873893407E-2</v>
      </c>
      <c r="FF303" s="80">
        <f t="shared" si="917"/>
        <v>6.0042709743628811E-3</v>
      </c>
      <c r="FG303" s="80">
        <f t="shared" si="918"/>
        <v>8.9203190140184616E-2</v>
      </c>
      <c r="FH303" s="80">
        <f t="shared" si="919"/>
        <v>0</v>
      </c>
      <c r="FI303" s="184">
        <f t="shared" si="920"/>
        <v>0.77972934566837737</v>
      </c>
      <c r="FJ303" s="80">
        <f t="shared" si="921"/>
        <v>0.13213431169382173</v>
      </c>
      <c r="FK303" s="80">
        <f t="shared" si="922"/>
        <v>1.0434412273506402</v>
      </c>
      <c r="FL303" s="80">
        <f t="shared" si="923"/>
        <v>0.77972934566837737</v>
      </c>
      <c r="FM303" s="80">
        <f t="shared" si="924"/>
        <v>2.402539884249411</v>
      </c>
      <c r="FN303" s="80">
        <f t="shared" si="925"/>
        <v>-3.295268277697323</v>
      </c>
      <c r="FO303" s="80">
        <f t="shared" si="926"/>
        <v>-3.295268277697323</v>
      </c>
      <c r="FP303" s="80">
        <f t="shared" si="927"/>
        <v>0.46060460133740289</v>
      </c>
      <c r="FQ303" s="185">
        <f t="shared" ca="1" si="928"/>
        <v>1438.6889121398158</v>
      </c>
      <c r="FR303" s="185">
        <f t="shared" ca="1" si="929"/>
        <v>6.9163029043086315</v>
      </c>
      <c r="FS303" s="80">
        <f t="shared" ca="1" si="930"/>
        <v>0.14386889121398158</v>
      </c>
      <c r="FT303" s="184">
        <f t="shared" ca="1" si="931"/>
        <v>-0.96199206716954011</v>
      </c>
      <c r="FU303" s="184">
        <f t="shared" ca="1" si="932"/>
        <v>5.6816375996889432</v>
      </c>
      <c r="FV303" s="80">
        <f t="shared" si="933"/>
        <v>175.12661201469774</v>
      </c>
      <c r="FW303" s="80">
        <f t="shared" si="934"/>
        <v>7.7023063830526053E-2</v>
      </c>
      <c r="FX303" s="184">
        <f t="shared" si="935"/>
        <v>76.440813356999243</v>
      </c>
      <c r="FY303" s="184">
        <f t="shared" si="936"/>
        <v>313.80170867955212</v>
      </c>
      <c r="FZ303" s="184">
        <f t="shared" si="937"/>
        <v>1.6611494615586205E-3</v>
      </c>
      <c r="GA303" s="184">
        <f t="shared" si="938"/>
        <v>0.26318190619181558</v>
      </c>
      <c r="GB303" s="80">
        <f t="shared" si="939"/>
        <v>0.9166030785722582</v>
      </c>
      <c r="GC303" s="80">
        <f t="shared" si="940"/>
        <v>0.17766687879680071</v>
      </c>
      <c r="GD303" s="80">
        <f t="shared" si="941"/>
        <v>0.13208402668280708</v>
      </c>
      <c r="GE303" s="80">
        <f t="shared" si="942"/>
        <v>0.91451173881991887</v>
      </c>
      <c r="GF303" s="80">
        <f t="shared" si="943"/>
        <v>3.7307612619382313E-2</v>
      </c>
      <c r="GG303" s="80">
        <f t="shared" si="944"/>
        <v>0.15377881246232566</v>
      </c>
      <c r="GH303" s="80">
        <f t="shared" si="945"/>
        <v>0.86791597331719295</v>
      </c>
      <c r="GI303" s="80">
        <f t="shared" si="946"/>
        <v>0.33156874053913821</v>
      </c>
      <c r="GJ303" s="80">
        <f t="shared" si="947"/>
        <v>-1.2824679540172015E-2</v>
      </c>
      <c r="GK303" s="80">
        <f t="shared" si="948"/>
        <v>2.6665104086581553E-2</v>
      </c>
      <c r="GL303" s="80">
        <f t="shared" si="949"/>
        <v>2.6665104086581553E-2</v>
      </c>
      <c r="GM303" s="80">
        <f t="shared" si="950"/>
        <v>0.12711370837574412</v>
      </c>
      <c r="GN303" s="80">
        <f t="shared" si="951"/>
        <v>5.6731817341160243E-2</v>
      </c>
      <c r="GO303" s="80">
        <f t="shared" si="952"/>
        <v>0.74130872163581518</v>
      </c>
      <c r="GP303" s="80">
        <f t="shared" si="953"/>
        <v>0.87493680678292485</v>
      </c>
      <c r="GQ303" s="80">
        <f t="shared" si="954"/>
        <v>3.6370108873893407E-2</v>
      </c>
      <c r="GR303" s="80">
        <f t="shared" si="955"/>
        <v>440.47931634384037</v>
      </c>
      <c r="GS303" s="80">
        <f t="shared" si="956"/>
        <v>11.752845271306414</v>
      </c>
      <c r="GT303" s="80">
        <f t="shared" si="957"/>
        <v>2.3129593777453454</v>
      </c>
      <c r="GU303" s="80">
        <f t="shared" si="958"/>
        <v>9.5120454409777321E-6</v>
      </c>
      <c r="GV303" s="80">
        <f t="shared" si="959"/>
        <v>1951.3092930301132</v>
      </c>
      <c r="GW303" s="80">
        <f t="shared" si="960"/>
        <v>-8.3815301650167796E-3</v>
      </c>
      <c r="GX303" s="184">
        <f t="shared" ca="1" si="961"/>
        <v>22.650807446317629</v>
      </c>
      <c r="GY303" s="81" t="e">
        <f>#REF!</f>
        <v>#REF!</v>
      </c>
      <c r="GZ303" s="81" t="e">
        <f>#REF!</f>
        <v>#REF!</v>
      </c>
      <c r="HA303" s="81">
        <f t="shared" si="962"/>
        <v>6.4982480907969666</v>
      </c>
      <c r="HB303" s="81">
        <f t="shared" si="963"/>
        <v>4.6255687186920582</v>
      </c>
      <c r="HC303" s="81" t="e">
        <f t="shared" si="964"/>
        <v>#REF!</v>
      </c>
      <c r="HD303" s="80">
        <f t="shared" si="965"/>
        <v>440.47931634384037</v>
      </c>
      <c r="HE303" s="80">
        <f t="shared" si="966"/>
        <v>11.752845271306414</v>
      </c>
      <c r="HF303" s="81">
        <f t="shared" si="967"/>
        <v>-7.684196116701969E-2</v>
      </c>
      <c r="HG303" s="81"/>
      <c r="HH303" s="82">
        <f t="shared" si="968"/>
        <v>0.15907497537776566</v>
      </c>
      <c r="HI303" s="82">
        <f t="shared" si="969"/>
        <v>0.79804053897697547</v>
      </c>
      <c r="HJ303" s="82">
        <f t="shared" si="970"/>
        <v>3.6370108873893407E-2</v>
      </c>
      <c r="HK303" s="82">
        <f t="shared" si="971"/>
        <v>0</v>
      </c>
      <c r="HL303" s="82">
        <f t="shared" si="972"/>
        <v>5.5808508742826245E-2</v>
      </c>
      <c r="HM303" s="82">
        <f t="shared" si="973"/>
        <v>0</v>
      </c>
      <c r="HN303" s="82">
        <f t="shared" si="974"/>
        <v>0</v>
      </c>
      <c r="HO303" s="82">
        <f t="shared" si="975"/>
        <v>4.2374379848256288E-2</v>
      </c>
      <c r="HP303" s="82">
        <f t="shared" si="976"/>
        <v>0.12860214251190588</v>
      </c>
      <c r="HQ303" s="82">
        <f t="shared" si="977"/>
        <v>0.16620248339095128</v>
      </c>
      <c r="HR303" s="82">
        <f t="shared" si="978"/>
        <v>0.57575899363300076</v>
      </c>
      <c r="HS303" s="82">
        <f t="shared" si="979"/>
        <v>0.11476716189519189</v>
      </c>
      <c r="HT303" s="82">
        <f t="shared" si="980"/>
        <v>7.3952073465741869E-2</v>
      </c>
      <c r="HU303" s="82">
        <f t="shared" si="981"/>
        <v>1.4741010877439911E-2</v>
      </c>
      <c r="HV303" s="82">
        <f t="shared" si="982"/>
        <v>3.6370108873893407E-2</v>
      </c>
      <c r="HW303" s="82"/>
      <c r="HX303" s="186">
        <f t="shared" si="983"/>
        <v>-8.7595597692228095E-7</v>
      </c>
      <c r="HY303" s="186">
        <f t="shared" si="984"/>
        <v>1.667943767417364E-12</v>
      </c>
      <c r="HZ303" s="186">
        <f t="shared" si="985"/>
        <v>2.6787053573670991E-5</v>
      </c>
      <c r="IA303" s="186">
        <f t="shared" si="986"/>
        <v>7.4755719998026788E-9</v>
      </c>
      <c r="IB303" s="82">
        <f t="shared" si="987"/>
        <v>2.3129593777453454</v>
      </c>
      <c r="IC303" s="82" t="e">
        <f t="shared" ca="1" si="988"/>
        <v>#REF!</v>
      </c>
      <c r="ID303" s="82" t="e">
        <f ca="1">ID$8+ID$9*IE303+ID$10*#REF!+ID$11*EW303/(EW303+EU303)</f>
        <v>#REF!</v>
      </c>
      <c r="IE303" s="82" t="e">
        <f t="shared" ca="1" si="989"/>
        <v>#REF!</v>
      </c>
      <c r="IF303" s="82" t="e">
        <f ca="1">IF$8+IF$9*IE303+IF$10*#REF!+IF$11*(EW303/(EW303+EU303))</f>
        <v>#REF!</v>
      </c>
      <c r="IG303" s="82" t="e">
        <f t="shared" ca="1" si="990"/>
        <v>#REF!</v>
      </c>
      <c r="IH303" s="184">
        <f t="shared" si="991"/>
        <v>7.7023063830526053E-2</v>
      </c>
      <c r="II303" s="187">
        <f t="shared" si="992"/>
        <v>-25</v>
      </c>
      <c r="IJ303" s="187"/>
      <c r="IK303" s="82">
        <f t="shared" si="993"/>
        <v>2.0715768636458725</v>
      </c>
      <c r="IL303" s="187">
        <f t="shared" si="994"/>
        <v>1951.3092930301132</v>
      </c>
      <c r="IM303" s="186">
        <f t="shared" si="995"/>
        <v>1.1992272745363024E-5</v>
      </c>
    </row>
    <row r="304" spans="1:247" ht="14" x14ac:dyDescent="0.2">
      <c r="A304" s="191" t="s">
        <v>235</v>
      </c>
      <c r="F304" s="200">
        <v>49.588765156295146</v>
      </c>
      <c r="G304" s="200">
        <v>1.7038089506357903</v>
      </c>
      <c r="H304" s="200">
        <v>17.226300960207208</v>
      </c>
      <c r="I304" s="200">
        <v>8.4782813016352048</v>
      </c>
      <c r="J304" s="200">
        <v>0.17830558785723385</v>
      </c>
      <c r="K304" s="200">
        <v>4.0614050567481046</v>
      </c>
      <c r="L304" s="200">
        <v>9.8761483940923434</v>
      </c>
      <c r="M304" s="200">
        <v>4.4477338304387777</v>
      </c>
      <c r="N304" s="200">
        <v>2.0505142603581894</v>
      </c>
      <c r="O304" s="201">
        <v>0.3</v>
      </c>
      <c r="P304" s="202">
        <v>0.49529329960342744</v>
      </c>
      <c r="Q304" s="194">
        <v>1.5</v>
      </c>
      <c r="R304" s="176">
        <f t="shared" ca="1" si="801"/>
        <v>11.3026207527538</v>
      </c>
      <c r="T304" s="4">
        <v>47.482999999999997</v>
      </c>
      <c r="U304" s="4">
        <v>2.0329999999999999</v>
      </c>
      <c r="V304" s="4">
        <v>6.298</v>
      </c>
      <c r="W304" s="4">
        <v>8.7750000000000004</v>
      </c>
      <c r="X304" s="4">
        <v>0.27800000000000002</v>
      </c>
      <c r="Y304" s="4">
        <v>12.695</v>
      </c>
      <c r="Z304" s="4">
        <v>21.484999999999999</v>
      </c>
      <c r="AA304" s="4">
        <v>0.497</v>
      </c>
      <c r="AB304" s="4">
        <v>1E-3</v>
      </c>
      <c r="AC304" s="4">
        <v>0</v>
      </c>
      <c r="AE304" s="177">
        <f t="shared" ca="1" si="802"/>
        <v>1418.7406569817806</v>
      </c>
      <c r="AF304" s="178">
        <f t="shared" ca="1" si="803"/>
        <v>1145.5906569817807</v>
      </c>
      <c r="AG304" s="178">
        <f t="shared" ca="1" si="804"/>
        <v>7.5452468326925297</v>
      </c>
      <c r="AH304" s="175"/>
      <c r="AI304" s="179">
        <f t="shared" ca="1" si="805"/>
        <v>1440.35236760267</v>
      </c>
      <c r="AJ304" s="179">
        <f t="shared" ca="1" si="806"/>
        <v>6.9742596819617084</v>
      </c>
      <c r="AK304" s="179"/>
      <c r="AL304" s="179">
        <f t="shared" si="807"/>
        <v>1404.4194706735848</v>
      </c>
      <c r="AM304" s="179">
        <f t="shared" si="808"/>
        <v>4.3367433659943808</v>
      </c>
      <c r="AN304" s="180"/>
      <c r="AO304" s="179">
        <f t="shared" ca="1" si="809"/>
        <v>1409.1504647532954</v>
      </c>
      <c r="AP304" s="179">
        <f t="shared" ca="1" si="810"/>
        <v>1136.0004647532955</v>
      </c>
      <c r="AQ304" s="179">
        <f t="shared" ca="1" si="811"/>
        <v>5.7685915749006504</v>
      </c>
      <c r="AR304" s="179"/>
      <c r="AS304" s="179">
        <f t="shared" ca="1" si="812"/>
        <v>1408.1776323861563</v>
      </c>
      <c r="AT304" s="179">
        <f t="shared" ca="1" si="813"/>
        <v>1135.0276323861563</v>
      </c>
      <c r="AU304" s="181">
        <f t="shared" ca="1" si="814"/>
        <v>5.7310005034766291</v>
      </c>
      <c r="AV304" s="80"/>
      <c r="AW304" s="181">
        <f t="shared" si="815"/>
        <v>1420.5685871022808</v>
      </c>
      <c r="AX304" s="181">
        <f t="shared" si="816"/>
        <v>1147.418587102281</v>
      </c>
      <c r="AY304" s="181">
        <f t="shared" ca="1" si="817"/>
        <v>1440.35236760267</v>
      </c>
      <c r="AZ304" s="181">
        <f t="shared" ca="1" si="818"/>
        <v>1167.2023676026702</v>
      </c>
      <c r="BA304" s="181">
        <f t="shared" ca="1" si="819"/>
        <v>6.9742596819617084</v>
      </c>
      <c r="BB304" s="181"/>
      <c r="BC304" s="181">
        <f t="shared" si="820"/>
        <v>1404.4194706735848</v>
      </c>
      <c r="BD304" s="181">
        <f t="shared" si="821"/>
        <v>4.3367433659943808</v>
      </c>
      <c r="BE304" s="181">
        <f t="shared" si="822"/>
        <v>1131.2694706735847</v>
      </c>
      <c r="BF304" s="181"/>
      <c r="BG304" s="181">
        <f t="shared" ca="1" si="823"/>
        <v>7.4478742862107001</v>
      </c>
      <c r="BH304" s="181">
        <f t="shared" ca="1" si="824"/>
        <v>8.2277296818406231</v>
      </c>
      <c r="BI304" s="181">
        <f t="shared" ca="1" si="825"/>
        <v>1141.0980296534426</v>
      </c>
      <c r="BJ304" s="181">
        <f t="shared" ca="1" si="826"/>
        <v>1145.7602702765844</v>
      </c>
      <c r="BK304" s="181">
        <f t="shared" ca="1" si="827"/>
        <v>1145.7602702765844</v>
      </c>
      <c r="BL304" s="181"/>
      <c r="BM304" s="181">
        <f t="shared" si="828"/>
        <v>1126.1447262119809</v>
      </c>
      <c r="BN304" s="180"/>
      <c r="BO304" s="182">
        <f t="shared" ca="1" si="829"/>
        <v>0.72733757793164755</v>
      </c>
      <c r="BP304" s="182">
        <f t="shared" ca="1" si="830"/>
        <v>0.71070300730331626</v>
      </c>
      <c r="BQ304" s="182">
        <f t="shared" ca="1" si="831"/>
        <v>8.6986910789928429E-2</v>
      </c>
      <c r="BR304" s="182">
        <f t="shared" ca="1" si="832"/>
        <v>1.6346411657860316E-2</v>
      </c>
      <c r="BS304" s="182">
        <f t="shared" ca="1" si="833"/>
        <v>2.0866100547513394E-2</v>
      </c>
      <c r="BT304" s="182">
        <f t="shared" ca="1" si="834"/>
        <v>7.4105249199511961E-2</v>
      </c>
      <c r="BU304" s="182">
        <f t="shared" si="835"/>
        <v>8.1732419319191812E-2</v>
      </c>
      <c r="BV304" s="181">
        <f t="shared" ca="1" si="836"/>
        <v>0.99074009881732217</v>
      </c>
      <c r="BW304" s="180"/>
      <c r="BX304" s="182">
        <f t="shared" si="837"/>
        <v>0.74606535040895283</v>
      </c>
      <c r="BY304" s="182">
        <f t="shared" si="838"/>
        <v>0.1220095091070052</v>
      </c>
      <c r="BZ304" s="182">
        <f t="shared" si="839"/>
        <v>3.3500641491150819E-2</v>
      </c>
      <c r="CA304" s="182">
        <f t="shared" si="840"/>
        <v>3.6326238663195086E-2</v>
      </c>
      <c r="CB304" s="182">
        <f t="shared" si="841"/>
        <v>8.8245506318940528E-2</v>
      </c>
      <c r="CC304" s="182">
        <f t="shared" si="842"/>
        <v>0</v>
      </c>
      <c r="CD304" s="182">
        <f t="shared" si="843"/>
        <v>1.0261472459892444</v>
      </c>
      <c r="CE304" s="182">
        <f t="shared" si="844"/>
        <v>0.33111808613313065</v>
      </c>
      <c r="CF304" s="180"/>
      <c r="CG304" s="181">
        <f t="shared" ca="1" si="845"/>
        <v>6.128181942885476</v>
      </c>
      <c r="CH304" s="181">
        <f t="shared" ca="1" si="846"/>
        <v>4.737856713075395</v>
      </c>
      <c r="CI304" s="181">
        <f t="shared" ca="1" si="847"/>
        <v>10.368427021232186</v>
      </c>
      <c r="CJ304" s="181">
        <f t="shared" ca="1" si="848"/>
        <v>1141.4154953538878</v>
      </c>
      <c r="CK304" s="183">
        <f t="shared" ca="1" si="849"/>
        <v>0.27240701263071693</v>
      </c>
      <c r="CL304" s="79"/>
      <c r="CM304" s="181">
        <f t="shared" si="850"/>
        <v>0.50529654715017158</v>
      </c>
      <c r="CN304" s="181">
        <f t="shared" si="851"/>
        <v>0.13279561521817801</v>
      </c>
      <c r="CO304" s="181">
        <f t="shared" ca="1" si="852"/>
        <v>825.25805282214549</v>
      </c>
      <c r="CP304" s="184"/>
      <c r="CQ304" s="80">
        <f t="shared" si="853"/>
        <v>0.82531984488951604</v>
      </c>
      <c r="CR304" s="80">
        <f t="shared" si="854"/>
        <v>2.1329926721931104E-2</v>
      </c>
      <c r="CS304" s="80">
        <f t="shared" si="855"/>
        <v>0.33789980404678666</v>
      </c>
      <c r="CT304" s="80">
        <f t="shared" si="856"/>
        <v>0.1180056523588545</v>
      </c>
      <c r="CU304" s="80">
        <f t="shared" si="857"/>
        <v>2.5135589477671733E-3</v>
      </c>
      <c r="CV304" s="80">
        <f t="shared" si="858"/>
        <v>0.10076827980935343</v>
      </c>
      <c r="CW304" s="80">
        <f t="shared" si="859"/>
        <v>0.17611637476224545</v>
      </c>
      <c r="CX304" s="80">
        <f t="shared" si="860"/>
        <v>0.14352412935495071</v>
      </c>
      <c r="CY304" s="80">
        <f t="shared" si="861"/>
        <v>4.3537183327491388E-2</v>
      </c>
      <c r="CZ304" s="80">
        <f t="shared" si="862"/>
        <v>3.9474151667585533E-3</v>
      </c>
      <c r="DA304" s="80">
        <f t="shared" si="863"/>
        <v>6.9790583090163583E-3</v>
      </c>
      <c r="DB304" s="80">
        <f t="shared" si="864"/>
        <v>1.7799412276946711</v>
      </c>
      <c r="DC304" s="80"/>
      <c r="DD304" s="80">
        <f t="shared" si="865"/>
        <v>0.46367814400166835</v>
      </c>
      <c r="DE304" s="80">
        <f t="shared" si="866"/>
        <v>1.1983500572969487E-2</v>
      </c>
      <c r="DF304" s="80">
        <f t="shared" si="867"/>
        <v>0.18983761867487323</v>
      </c>
      <c r="DG304" s="80">
        <f t="shared" si="868"/>
        <v>6.6297499334678614E-2</v>
      </c>
      <c r="DH304" s="80">
        <f t="shared" si="869"/>
        <v>1.4121583952649171E-3</v>
      </c>
      <c r="DI304" s="80">
        <f t="shared" si="870"/>
        <v>5.6613262416459462E-2</v>
      </c>
      <c r="DJ304" s="80">
        <f t="shared" si="871"/>
        <v>9.8945050556723341E-2</v>
      </c>
      <c r="DK304" s="80">
        <f t="shared" si="872"/>
        <v>8.0634195737372211E-2</v>
      </c>
      <c r="DL304" s="80">
        <f t="shared" si="873"/>
        <v>2.4459899377621306E-2</v>
      </c>
      <c r="DM304" s="80">
        <f t="shared" si="874"/>
        <v>2.2177221951710912E-3</v>
      </c>
      <c r="DN304" s="80">
        <f t="shared" si="875"/>
        <v>3.9209487371981572E-3</v>
      </c>
      <c r="DO304" s="80">
        <f t="shared" si="876"/>
        <v>1</v>
      </c>
      <c r="DP304" s="80">
        <f t="shared" si="877"/>
        <v>46.060460133740285</v>
      </c>
      <c r="DQ304" s="80">
        <f t="shared" si="878"/>
        <v>0.79027299976865828</v>
      </c>
      <c r="DR304" s="80">
        <f t="shared" si="879"/>
        <v>2.5451058353405408E-2</v>
      </c>
      <c r="DS304" s="80">
        <f t="shared" si="880"/>
        <v>6.17687154892557E-2</v>
      </c>
      <c r="DT304" s="80">
        <f t="shared" si="881"/>
        <v>0.1221355558524853</v>
      </c>
      <c r="DU304" s="80">
        <f t="shared" si="882"/>
        <v>3.9189427312775332E-3</v>
      </c>
      <c r="DV304" s="80">
        <f t="shared" si="883"/>
        <v>0.314978017288435</v>
      </c>
      <c r="DW304" s="80">
        <f t="shared" si="884"/>
        <v>0.38313117227260896</v>
      </c>
      <c r="DX304" s="80">
        <f t="shared" si="885"/>
        <v>8.0188580307169049E-3</v>
      </c>
      <c r="DY304" s="80">
        <f t="shared" si="886"/>
        <v>1.0616162045097457E-5</v>
      </c>
      <c r="DZ304" s="80">
        <f t="shared" si="887"/>
        <v>0</v>
      </c>
      <c r="EA304" s="80">
        <f t="shared" si="888"/>
        <v>1.7096859359488883</v>
      </c>
      <c r="EB304" s="80"/>
      <c r="EC304" s="80">
        <f t="shared" si="889"/>
        <v>1.5805459995373166</v>
      </c>
      <c r="ED304" s="80">
        <f t="shared" si="890"/>
        <v>5.0902116706810815E-2</v>
      </c>
      <c r="EE304" s="80">
        <f t="shared" si="891"/>
        <v>0.18530614646776711</v>
      </c>
      <c r="EF304" s="80">
        <f t="shared" si="892"/>
        <v>0.1221355558524853</v>
      </c>
      <c r="EG304" s="80">
        <f t="shared" si="893"/>
        <v>3.9189427312775332E-3</v>
      </c>
      <c r="EH304" s="80">
        <f t="shared" si="894"/>
        <v>0.314978017288435</v>
      </c>
      <c r="EI304" s="80">
        <f t="shared" si="895"/>
        <v>0.38313117227260896</v>
      </c>
      <c r="EJ304" s="80">
        <f t="shared" si="896"/>
        <v>8.0188580307169049E-3</v>
      </c>
      <c r="EK304" s="80">
        <f t="shared" si="897"/>
        <v>1.0616162045097457E-5</v>
      </c>
      <c r="EL304" s="80">
        <f t="shared" si="898"/>
        <v>0</v>
      </c>
      <c r="EM304" s="80">
        <f t="shared" si="899"/>
        <v>2.6489474250494629</v>
      </c>
      <c r="EN304" s="80">
        <f t="shared" si="900"/>
        <v>2.2650506171854143</v>
      </c>
      <c r="EO304" s="80"/>
      <c r="EP304" s="80">
        <f t="shared" si="901"/>
        <v>1.7900083458709681</v>
      </c>
      <c r="EQ304" s="80">
        <f t="shared" si="902"/>
        <v>5.7647935431402911E-2</v>
      </c>
      <c r="ER304" s="80">
        <f t="shared" si="903"/>
        <v>0.20999165412903187</v>
      </c>
      <c r="ES304" s="80">
        <f t="shared" si="904"/>
        <v>6.9826880154345905E-2</v>
      </c>
      <c r="ET304" s="80">
        <f t="shared" si="905"/>
        <v>0.27981853428337777</v>
      </c>
      <c r="EU304" s="80">
        <f t="shared" si="906"/>
        <v>0.27664321616395549</v>
      </c>
      <c r="EV304" s="80">
        <f t="shared" si="907"/>
        <v>8.8766036521944706E-3</v>
      </c>
      <c r="EW304" s="80">
        <f t="shared" si="908"/>
        <v>0.71344115245900774</v>
      </c>
      <c r="EX304" s="80">
        <f t="shared" si="909"/>
        <v>0.86781149821904424</v>
      </c>
      <c r="EY304" s="80">
        <f t="shared" si="910"/>
        <v>3.6326238663195086E-2</v>
      </c>
      <c r="EZ304" s="80">
        <f t="shared" si="911"/>
        <v>4.8092288784776731E-5</v>
      </c>
      <c r="FA304" s="80">
        <f t="shared" si="912"/>
        <v>0</v>
      </c>
      <c r="FB304" s="80">
        <f t="shared" si="913"/>
        <v>4.0306216170319313</v>
      </c>
      <c r="FC304" s="80">
        <f t="shared" si="914"/>
        <v>6.1195141775075235E-2</v>
      </c>
      <c r="FD304" s="80">
        <f t="shared" si="915"/>
        <v>9.1166931381112093E-2</v>
      </c>
      <c r="FE304" s="80">
        <f t="shared" si="916"/>
        <v>3.6326238663195086E-2</v>
      </c>
      <c r="FF304" s="80">
        <f t="shared" si="917"/>
        <v>3.3500641491150819E-2</v>
      </c>
      <c r="FG304" s="80">
        <f t="shared" si="918"/>
        <v>8.8245506318940528E-2</v>
      </c>
      <c r="FH304" s="80">
        <f t="shared" si="919"/>
        <v>0</v>
      </c>
      <c r="FI304" s="184">
        <f t="shared" si="920"/>
        <v>0.74606535040895283</v>
      </c>
      <c r="FJ304" s="80">
        <f t="shared" si="921"/>
        <v>0.1220095091070052</v>
      </c>
      <c r="FK304" s="80">
        <f t="shared" si="922"/>
        <v>1.0261472459892444</v>
      </c>
      <c r="FL304" s="80">
        <f t="shared" si="923"/>
        <v>0.74606535040895283</v>
      </c>
      <c r="FM304" s="80">
        <f t="shared" si="924"/>
        <v>2.4013329400903123</v>
      </c>
      <c r="FN304" s="80">
        <f t="shared" si="925"/>
        <v>-3.2523415525729393</v>
      </c>
      <c r="FO304" s="80">
        <f t="shared" si="926"/>
        <v>-3.2523415525729393</v>
      </c>
      <c r="FP304" s="80">
        <f t="shared" si="927"/>
        <v>0.46060460133740289</v>
      </c>
      <c r="FQ304" s="185">
        <f t="shared" ca="1" si="928"/>
        <v>1440.35236760267</v>
      </c>
      <c r="FR304" s="185">
        <f t="shared" ca="1" si="929"/>
        <v>6.9742596819617084</v>
      </c>
      <c r="FS304" s="80">
        <f t="shared" ca="1" si="930"/>
        <v>0.144035236760267</v>
      </c>
      <c r="FT304" s="184">
        <f t="shared" ca="1" si="931"/>
        <v>-0.74736135921339031</v>
      </c>
      <c r="FU304" s="184">
        <f t="shared" ca="1" si="932"/>
        <v>5.6855916785705825</v>
      </c>
      <c r="FV304" s="80">
        <f t="shared" si="933"/>
        <v>176.36639084537106</v>
      </c>
      <c r="FW304" s="80">
        <f t="shared" si="934"/>
        <v>8.0666292226693942E-2</v>
      </c>
      <c r="FX304" s="184">
        <f t="shared" si="935"/>
        <v>72.058621978981591</v>
      </c>
      <c r="FY304" s="184">
        <f t="shared" si="936"/>
        <v>314.94764263738438</v>
      </c>
      <c r="FZ304" s="184">
        <f t="shared" si="937"/>
        <v>1.6611494615586205E-3</v>
      </c>
      <c r="GA304" s="184">
        <f t="shared" si="938"/>
        <v>0.33111808613313065</v>
      </c>
      <c r="GB304" s="80">
        <f t="shared" si="939"/>
        <v>0.91301434053443375</v>
      </c>
      <c r="GC304" s="80">
        <f t="shared" si="940"/>
        <v>0.18866995736082404</v>
      </c>
      <c r="GD304" s="80">
        <f t="shared" si="941"/>
        <v>0.13229309440170575</v>
      </c>
      <c r="GE304" s="80">
        <f t="shared" si="942"/>
        <v>0.8725251844142512</v>
      </c>
      <c r="GF304" s="80">
        <f t="shared" si="943"/>
        <v>5.6364042433636796E-2</v>
      </c>
      <c r="GG304" s="80">
        <f t="shared" si="944"/>
        <v>0.21544807438888025</v>
      </c>
      <c r="GH304" s="80">
        <f t="shared" si="945"/>
        <v>0.86770690559829422</v>
      </c>
      <c r="GI304" s="80">
        <f t="shared" si="946"/>
        <v>0.38530946952749495</v>
      </c>
      <c r="GJ304" s="80">
        <f t="shared" si="947"/>
        <v>-1.8740892831303122E-2</v>
      </c>
      <c r="GK304" s="80">
        <f t="shared" si="948"/>
        <v>3.3303342721593902E-2</v>
      </c>
      <c r="GL304" s="80">
        <f t="shared" si="949"/>
        <v>3.3303342721593902E-2</v>
      </c>
      <c r="GM304" s="80">
        <f t="shared" si="950"/>
        <v>0.18214473166728634</v>
      </c>
      <c r="GN304" s="80">
        <f t="shared" si="951"/>
        <v>5.3682316743972343E-2</v>
      </c>
      <c r="GO304" s="80">
        <f t="shared" si="952"/>
        <v>0.65975883571503535</v>
      </c>
      <c r="GP304" s="80">
        <f t="shared" si="953"/>
        <v>0.86781149821904424</v>
      </c>
      <c r="GQ304" s="80">
        <f t="shared" si="954"/>
        <v>3.6326238663195086E-2</v>
      </c>
      <c r="GR304" s="80">
        <f t="shared" si="955"/>
        <v>440.45569688391367</v>
      </c>
      <c r="GS304" s="80">
        <f t="shared" si="956"/>
        <v>11.726337175090686</v>
      </c>
      <c r="GT304" s="80">
        <f t="shared" si="957"/>
        <v>2.3074649422785183</v>
      </c>
      <c r="GU304" s="80">
        <f t="shared" si="958"/>
        <v>9.4894495751204058E-6</v>
      </c>
      <c r="GV304" s="80">
        <f t="shared" si="959"/>
        <v>1950.8655624730832</v>
      </c>
      <c r="GW304" s="80">
        <f t="shared" si="960"/>
        <v>-8.3427675890777042E-3</v>
      </c>
      <c r="GX304" s="184">
        <f t="shared" ca="1" si="961"/>
        <v>23.343052021232175</v>
      </c>
      <c r="GY304" s="81" t="e">
        <f>#REF!</f>
        <v>#REF!</v>
      </c>
      <c r="GZ304" s="81" t="e">
        <f>#REF!</f>
        <v>#REF!</v>
      </c>
      <c r="HA304" s="81">
        <f t="shared" si="962"/>
        <v>6.4982480907969666</v>
      </c>
      <c r="HB304" s="81">
        <f t="shared" si="963"/>
        <v>4.6255687186920582</v>
      </c>
      <c r="HC304" s="81" t="e">
        <f t="shared" si="964"/>
        <v>#REF!</v>
      </c>
      <c r="HD304" s="80">
        <f t="shared" si="965"/>
        <v>440.45569688391367</v>
      </c>
      <c r="HE304" s="80">
        <f t="shared" si="966"/>
        <v>11.726337175090686</v>
      </c>
      <c r="HF304" s="81">
        <f t="shared" si="967"/>
        <v>0.38023264192551665</v>
      </c>
      <c r="HG304" s="81"/>
      <c r="HH304" s="82">
        <f t="shared" si="968"/>
        <v>0.22432467804107473</v>
      </c>
      <c r="HI304" s="82">
        <f t="shared" si="969"/>
        <v>0.71344115245900774</v>
      </c>
      <c r="HJ304" s="82">
        <f t="shared" si="970"/>
        <v>3.6326238663195086E-2</v>
      </c>
      <c r="HK304" s="82">
        <f t="shared" si="971"/>
        <v>0</v>
      </c>
      <c r="HL304" s="82">
        <f t="shared" si="972"/>
        <v>2.4868903111880149E-2</v>
      </c>
      <c r="HM304" s="82">
        <f t="shared" si="973"/>
        <v>0</v>
      </c>
      <c r="HN304" s="82">
        <f t="shared" si="974"/>
        <v>0</v>
      </c>
      <c r="HO304" s="82">
        <f t="shared" si="975"/>
        <v>6.9826880154345905E-2</v>
      </c>
      <c r="HP304" s="82">
        <f t="shared" si="976"/>
        <v>0.18512275101715173</v>
      </c>
      <c r="HQ304" s="82">
        <f t="shared" si="977"/>
        <v>0.23921182745744649</v>
      </c>
      <c r="HR304" s="82">
        <f t="shared" si="978"/>
        <v>0.50046155704746798</v>
      </c>
      <c r="HS304" s="82">
        <f t="shared" si="979"/>
        <v>0.1573582870425444</v>
      </c>
      <c r="HT304" s="82">
        <f t="shared" si="980"/>
        <v>7.2930875973154577E-2</v>
      </c>
      <c r="HU304" s="82">
        <f t="shared" si="981"/>
        <v>2.2931387144606106E-2</v>
      </c>
      <c r="HV304" s="82">
        <f t="shared" si="982"/>
        <v>3.6326238663195086E-2</v>
      </c>
      <c r="HW304" s="82"/>
      <c r="HX304" s="186">
        <f t="shared" si="983"/>
        <v>-8.8116809404094432E-7</v>
      </c>
      <c r="HY304" s="186">
        <f t="shared" si="984"/>
        <v>1.6594111312957966E-12</v>
      </c>
      <c r="HZ304" s="186">
        <f t="shared" si="985"/>
        <v>2.6804502690593354E-5</v>
      </c>
      <c r="IA304" s="186">
        <f t="shared" si="986"/>
        <v>7.3954855257613518E-9</v>
      </c>
      <c r="IB304" s="82">
        <f t="shared" si="987"/>
        <v>2.3074649422785183</v>
      </c>
      <c r="IC304" s="82" t="e">
        <f t="shared" ca="1" si="988"/>
        <v>#REF!</v>
      </c>
      <c r="ID304" s="82" t="e">
        <f ca="1">ID$8+ID$9*IE304+ID$10*#REF!+ID$11*EW304/(EW304+EU304)</f>
        <v>#REF!</v>
      </c>
      <c r="IE304" s="82" t="e">
        <f t="shared" ca="1" si="989"/>
        <v>#REF!</v>
      </c>
      <c r="IF304" s="82" t="e">
        <f ca="1">IF$8+IF$9*IE304+IF$10*#REF!+IF$11*(EW304/(EW304+EU304))</f>
        <v>#REF!</v>
      </c>
      <c r="IG304" s="82" t="e">
        <f t="shared" ca="1" si="990"/>
        <v>#REF!</v>
      </c>
      <c r="IH304" s="184">
        <f t="shared" si="991"/>
        <v>8.0666292226693942E-2</v>
      </c>
      <c r="II304" s="187">
        <f t="shared" si="992"/>
        <v>-25</v>
      </c>
      <c r="IJ304" s="187"/>
      <c r="IK304" s="82">
        <f t="shared" si="993"/>
        <v>2.0700921451768295</v>
      </c>
      <c r="IL304" s="187">
        <f t="shared" si="994"/>
        <v>1950.8655624730832</v>
      </c>
      <c r="IM304" s="186">
        <f t="shared" si="995"/>
        <v>1.2022400566506125E-5</v>
      </c>
    </row>
    <row r="305" spans="1:247" ht="14" x14ac:dyDescent="0.2">
      <c r="A305" s="191" t="s">
        <v>235</v>
      </c>
      <c r="F305" s="200">
        <v>49.588765156295146</v>
      </c>
      <c r="G305" s="200">
        <v>1.7038089506357903</v>
      </c>
      <c r="H305" s="200">
        <v>17.226300960207208</v>
      </c>
      <c r="I305" s="200">
        <v>8.4782813016352048</v>
      </c>
      <c r="J305" s="200">
        <v>0.17830558785723385</v>
      </c>
      <c r="K305" s="200">
        <v>4.0614050567481046</v>
      </c>
      <c r="L305" s="200">
        <v>9.8761483940923434</v>
      </c>
      <c r="M305" s="200">
        <v>4.4477338304387777</v>
      </c>
      <c r="N305" s="200">
        <v>2.0505142603581894</v>
      </c>
      <c r="O305" s="201">
        <v>0.3</v>
      </c>
      <c r="P305" s="202">
        <v>0.49529329960342744</v>
      </c>
      <c r="Q305" s="194">
        <v>1.5</v>
      </c>
      <c r="R305" s="176">
        <f t="shared" ca="1" si="801"/>
        <v>9.6965084196857205</v>
      </c>
      <c r="T305" s="4">
        <v>51.158999999999999</v>
      </c>
      <c r="U305" s="4">
        <v>1.2310000000000001</v>
      </c>
      <c r="V305" s="4">
        <v>3.621</v>
      </c>
      <c r="W305" s="4">
        <v>7.8929999999999998</v>
      </c>
      <c r="X305" s="4">
        <v>0.24399999999999999</v>
      </c>
      <c r="Y305" s="4">
        <v>14.776999999999999</v>
      </c>
      <c r="Z305" s="4">
        <v>21.827999999999999</v>
      </c>
      <c r="AA305" s="4">
        <v>0.41499999999999998</v>
      </c>
      <c r="AB305" s="4">
        <v>0</v>
      </c>
      <c r="AC305" s="4">
        <v>0</v>
      </c>
      <c r="AE305" s="177">
        <f t="shared" ca="1" si="802"/>
        <v>1404.7056152588787</v>
      </c>
      <c r="AF305" s="178">
        <f t="shared" ca="1" si="803"/>
        <v>1131.5556152588788</v>
      </c>
      <c r="AG305" s="178">
        <f t="shared" ca="1" si="804"/>
        <v>6.0093387804368517</v>
      </c>
      <c r="AH305" s="175"/>
      <c r="AI305" s="179">
        <f t="shared" ca="1" si="805"/>
        <v>1424.6080736178358</v>
      </c>
      <c r="AJ305" s="179">
        <f t="shared" ca="1" si="806"/>
        <v>5.3009587802011584</v>
      </c>
      <c r="AK305" s="179"/>
      <c r="AL305" s="179">
        <f t="shared" si="807"/>
        <v>1390.8273035841598</v>
      </c>
      <c r="AM305" s="179">
        <f t="shared" si="808"/>
        <v>3.1194443348130401</v>
      </c>
      <c r="AN305" s="180"/>
      <c r="AO305" s="179">
        <f t="shared" ca="1" si="809"/>
        <v>1395.0268709086811</v>
      </c>
      <c r="AP305" s="179">
        <f t="shared" ca="1" si="810"/>
        <v>1121.8768709086812</v>
      </c>
      <c r="AQ305" s="179">
        <f t="shared" ca="1" si="811"/>
        <v>4.1800285505111692</v>
      </c>
      <c r="AR305" s="179"/>
      <c r="AS305" s="179">
        <f t="shared" ca="1" si="812"/>
        <v>1394.7328642196526</v>
      </c>
      <c r="AT305" s="179">
        <f t="shared" ca="1" si="813"/>
        <v>1121.5828642196525</v>
      </c>
      <c r="AU305" s="181">
        <f t="shared" ca="1" si="814"/>
        <v>4.1688876584824239</v>
      </c>
      <c r="AV305" s="80"/>
      <c r="AW305" s="181">
        <f t="shared" si="815"/>
        <v>1406.5217806541793</v>
      </c>
      <c r="AX305" s="181">
        <f t="shared" si="816"/>
        <v>1133.3717806541795</v>
      </c>
      <c r="AY305" s="181">
        <f t="shared" ca="1" si="817"/>
        <v>1424.6080736178358</v>
      </c>
      <c r="AZ305" s="181">
        <f t="shared" ca="1" si="818"/>
        <v>1151.4580736178359</v>
      </c>
      <c r="BA305" s="181">
        <f t="shared" ca="1" si="819"/>
        <v>5.3009587802011584</v>
      </c>
      <c r="BB305" s="181"/>
      <c r="BC305" s="181">
        <f t="shared" si="820"/>
        <v>1390.8273035841598</v>
      </c>
      <c r="BD305" s="181">
        <f t="shared" si="821"/>
        <v>3.1194443348130401</v>
      </c>
      <c r="BE305" s="181">
        <f t="shared" si="822"/>
        <v>1117.6773035841597</v>
      </c>
      <c r="BF305" s="181"/>
      <c r="BG305" s="181">
        <f t="shared" ca="1" si="823"/>
        <v>5.8218044345966167</v>
      </c>
      <c r="BH305" s="181">
        <f t="shared" ca="1" si="824"/>
        <v>6.132772420535856</v>
      </c>
      <c r="BI305" s="181">
        <f t="shared" ca="1" si="825"/>
        <v>1126.7521239063717</v>
      </c>
      <c r="BJ305" s="181">
        <f t="shared" ca="1" si="826"/>
        <v>1131.3216941354863</v>
      </c>
      <c r="BK305" s="181">
        <f t="shared" ca="1" si="827"/>
        <v>1131.3216941354863</v>
      </c>
      <c r="BL305" s="181"/>
      <c r="BM305" s="181">
        <f t="shared" si="828"/>
        <v>1119.9985689136047</v>
      </c>
      <c r="BN305" s="180"/>
      <c r="BO305" s="182">
        <f t="shared" ca="1" si="829"/>
        <v>0.75068568636768884</v>
      </c>
      <c r="BP305" s="182">
        <f t="shared" ca="1" si="830"/>
        <v>0.74658626062935651</v>
      </c>
      <c r="BQ305" s="182">
        <f t="shared" ca="1" si="831"/>
        <v>6.7720587012121927E-2</v>
      </c>
      <c r="BR305" s="182">
        <f t="shared" ca="1" si="832"/>
        <v>1.2659049279893534E-2</v>
      </c>
      <c r="BS305" s="182">
        <f t="shared" ca="1" si="833"/>
        <v>2.0860585405128283E-2</v>
      </c>
      <c r="BT305" s="182">
        <f t="shared" ca="1" si="834"/>
        <v>8.3654854264272521E-2</v>
      </c>
      <c r="BU305" s="182">
        <f t="shared" si="835"/>
        <v>8.1732419319191812E-2</v>
      </c>
      <c r="BV305" s="181">
        <f t="shared" ca="1" si="836"/>
        <v>1.0132137559099645</v>
      </c>
      <c r="BW305" s="180"/>
      <c r="BX305" s="182">
        <f t="shared" si="837"/>
        <v>0.79619385486604011</v>
      </c>
      <c r="BY305" s="182">
        <f t="shared" si="838"/>
        <v>0.1281936818956555</v>
      </c>
      <c r="BZ305" s="182">
        <f t="shared" si="839"/>
        <v>8.1883025825976972E-3</v>
      </c>
      <c r="CA305" s="182">
        <f t="shared" si="840"/>
        <v>2.9582315038903909E-2</v>
      </c>
      <c r="CB305" s="182">
        <f t="shared" si="841"/>
        <v>5.5470435166077983E-2</v>
      </c>
      <c r="CC305" s="182">
        <f t="shared" si="842"/>
        <v>0</v>
      </c>
      <c r="CD305" s="182">
        <f t="shared" si="843"/>
        <v>1.0176285895492754</v>
      </c>
      <c r="CE305" s="182">
        <f t="shared" si="844"/>
        <v>0.25587291259871991</v>
      </c>
      <c r="CF305" s="180"/>
      <c r="CG305" s="181">
        <f t="shared" ca="1" si="845"/>
        <v>2.6460386158673828</v>
      </c>
      <c r="CH305" s="181">
        <f t="shared" ca="1" si="846"/>
        <v>3.3033901388976865</v>
      </c>
      <c r="CI305" s="181">
        <f t="shared" ca="1" si="847"/>
        <v>6.3667370671192716</v>
      </c>
      <c r="CJ305" s="181">
        <f t="shared" ca="1" si="848"/>
        <v>1160.3021945172409</v>
      </c>
      <c r="CK305" s="183">
        <f t="shared" ca="1" si="849"/>
        <v>0.26883763711943592</v>
      </c>
      <c r="CL305" s="79"/>
      <c r="CM305" s="181">
        <f t="shared" si="850"/>
        <v>-1.2100521944238827</v>
      </c>
      <c r="CN305" s="181">
        <f t="shared" si="851"/>
        <v>-1.5551631873772518</v>
      </c>
      <c r="CO305" s="181">
        <f t="shared" ca="1" si="852"/>
        <v>898.05503670065707</v>
      </c>
      <c r="CP305" s="184"/>
      <c r="CQ305" s="80">
        <f t="shared" si="853"/>
        <v>0.82531984488951604</v>
      </c>
      <c r="CR305" s="80">
        <f t="shared" si="854"/>
        <v>2.1329926721931104E-2</v>
      </c>
      <c r="CS305" s="80">
        <f t="shared" si="855"/>
        <v>0.33789980404678666</v>
      </c>
      <c r="CT305" s="80">
        <f t="shared" si="856"/>
        <v>0.1180056523588545</v>
      </c>
      <c r="CU305" s="80">
        <f t="shared" si="857"/>
        <v>2.5135589477671733E-3</v>
      </c>
      <c r="CV305" s="80">
        <f t="shared" si="858"/>
        <v>0.10076827980935343</v>
      </c>
      <c r="CW305" s="80">
        <f t="shared" si="859"/>
        <v>0.17611637476224545</v>
      </c>
      <c r="CX305" s="80">
        <f t="shared" si="860"/>
        <v>0.14352412935495071</v>
      </c>
      <c r="CY305" s="80">
        <f t="shared" si="861"/>
        <v>4.3537183327491388E-2</v>
      </c>
      <c r="CZ305" s="80">
        <f t="shared" si="862"/>
        <v>3.9474151667585533E-3</v>
      </c>
      <c r="DA305" s="80">
        <f t="shared" si="863"/>
        <v>6.9790583090163583E-3</v>
      </c>
      <c r="DB305" s="80">
        <f t="shared" si="864"/>
        <v>1.7799412276946711</v>
      </c>
      <c r="DC305" s="80"/>
      <c r="DD305" s="80">
        <f t="shared" si="865"/>
        <v>0.46367814400166835</v>
      </c>
      <c r="DE305" s="80">
        <f t="shared" si="866"/>
        <v>1.1983500572969487E-2</v>
      </c>
      <c r="DF305" s="80">
        <f t="shared" si="867"/>
        <v>0.18983761867487323</v>
      </c>
      <c r="DG305" s="80">
        <f t="shared" si="868"/>
        <v>6.6297499334678614E-2</v>
      </c>
      <c r="DH305" s="80">
        <f t="shared" si="869"/>
        <v>1.4121583952649171E-3</v>
      </c>
      <c r="DI305" s="80">
        <f t="shared" si="870"/>
        <v>5.6613262416459462E-2</v>
      </c>
      <c r="DJ305" s="80">
        <f t="shared" si="871"/>
        <v>9.8945050556723341E-2</v>
      </c>
      <c r="DK305" s="80">
        <f t="shared" si="872"/>
        <v>8.0634195737372211E-2</v>
      </c>
      <c r="DL305" s="80">
        <f t="shared" si="873"/>
        <v>2.4459899377621306E-2</v>
      </c>
      <c r="DM305" s="80">
        <f t="shared" si="874"/>
        <v>2.2177221951710912E-3</v>
      </c>
      <c r="DN305" s="80">
        <f t="shared" si="875"/>
        <v>3.9209487371981572E-3</v>
      </c>
      <c r="DO305" s="80">
        <f t="shared" si="876"/>
        <v>1</v>
      </c>
      <c r="DP305" s="80">
        <f t="shared" si="877"/>
        <v>46.060460133740285</v>
      </c>
      <c r="DQ305" s="80">
        <f t="shared" si="878"/>
        <v>0.85145370754090499</v>
      </c>
      <c r="DR305" s="80">
        <f t="shared" si="879"/>
        <v>1.5410847433862302E-2</v>
      </c>
      <c r="DS305" s="80">
        <f t="shared" si="880"/>
        <v>3.5513578721275779E-2</v>
      </c>
      <c r="DT305" s="80">
        <f t="shared" si="881"/>
        <v>0.10985936664885088</v>
      </c>
      <c r="DU305" s="80">
        <f t="shared" si="882"/>
        <v>3.439647577092511E-3</v>
      </c>
      <c r="DV305" s="80">
        <f t="shared" si="883"/>
        <v>0.3666349083474757</v>
      </c>
      <c r="DW305" s="80">
        <f t="shared" si="884"/>
        <v>0.38924771833216232</v>
      </c>
      <c r="DX305" s="80">
        <f t="shared" si="885"/>
        <v>6.6958271282646182E-3</v>
      </c>
      <c r="DY305" s="80">
        <f t="shared" si="886"/>
        <v>0</v>
      </c>
      <c r="DZ305" s="80">
        <f t="shared" si="887"/>
        <v>0</v>
      </c>
      <c r="EA305" s="80">
        <f t="shared" si="888"/>
        <v>1.7782556017298892</v>
      </c>
      <c r="EB305" s="80"/>
      <c r="EC305" s="80">
        <f t="shared" si="889"/>
        <v>1.70290741508181</v>
      </c>
      <c r="ED305" s="80">
        <f t="shared" si="890"/>
        <v>3.0821694867724604E-2</v>
      </c>
      <c r="EE305" s="80">
        <f t="shared" si="891"/>
        <v>0.10654073616382734</v>
      </c>
      <c r="EF305" s="80">
        <f t="shared" si="892"/>
        <v>0.10985936664885088</v>
      </c>
      <c r="EG305" s="80">
        <f t="shared" si="893"/>
        <v>3.439647577092511E-3</v>
      </c>
      <c r="EH305" s="80">
        <f t="shared" si="894"/>
        <v>0.3666349083474757</v>
      </c>
      <c r="EI305" s="80">
        <f t="shared" si="895"/>
        <v>0.38924771833216232</v>
      </c>
      <c r="EJ305" s="80">
        <f t="shared" si="896"/>
        <v>6.6958271282646182E-3</v>
      </c>
      <c r="EK305" s="80">
        <f t="shared" si="897"/>
        <v>0</v>
      </c>
      <c r="EL305" s="80">
        <f t="shared" si="898"/>
        <v>0</v>
      </c>
      <c r="EM305" s="80">
        <f t="shared" si="899"/>
        <v>2.7161473141472081</v>
      </c>
      <c r="EN305" s="80">
        <f t="shared" si="900"/>
        <v>2.2090112597165321</v>
      </c>
      <c r="EO305" s="80"/>
      <c r="EP305" s="80">
        <f t="shared" si="901"/>
        <v>1.8808708270852463</v>
      </c>
      <c r="EQ305" s="80">
        <f t="shared" si="902"/>
        <v>3.404273550317545E-2</v>
      </c>
      <c r="ER305" s="80">
        <f t="shared" si="903"/>
        <v>0.11912917291475367</v>
      </c>
      <c r="ES305" s="80">
        <f t="shared" si="904"/>
        <v>3.7770617621501607E-2</v>
      </c>
      <c r="ET305" s="80">
        <f t="shared" si="905"/>
        <v>0.15689979053625527</v>
      </c>
      <c r="EU305" s="80">
        <f t="shared" si="906"/>
        <v>0.24268057791263845</v>
      </c>
      <c r="EV305" s="80">
        <f t="shared" si="907"/>
        <v>7.5982202272540456E-3</v>
      </c>
      <c r="EW305" s="80">
        <f t="shared" si="908"/>
        <v>0.80990064074471257</v>
      </c>
      <c r="EX305" s="80">
        <f t="shared" si="909"/>
        <v>0.8598525926147158</v>
      </c>
      <c r="EY305" s="80">
        <f t="shared" si="910"/>
        <v>2.9582315038903909E-2</v>
      </c>
      <c r="EZ305" s="80">
        <f t="shared" si="911"/>
        <v>0</v>
      </c>
      <c r="FA305" s="80">
        <f t="shared" si="912"/>
        <v>0</v>
      </c>
      <c r="FB305" s="80">
        <f t="shared" si="913"/>
        <v>4.0214276996629019</v>
      </c>
      <c r="FC305" s="80">
        <f t="shared" si="914"/>
        <v>4.2855399325805066E-2</v>
      </c>
      <c r="FD305" s="80">
        <f t="shared" si="915"/>
        <v>6.3940574134001338E-2</v>
      </c>
      <c r="FE305" s="80">
        <f t="shared" si="916"/>
        <v>2.9582315038903909E-2</v>
      </c>
      <c r="FF305" s="80">
        <f t="shared" si="917"/>
        <v>8.1883025825976972E-3</v>
      </c>
      <c r="FG305" s="80">
        <f t="shared" si="918"/>
        <v>5.5470435166077983E-2</v>
      </c>
      <c r="FH305" s="80">
        <f t="shared" si="919"/>
        <v>0</v>
      </c>
      <c r="FI305" s="184">
        <f t="shared" si="920"/>
        <v>0.79619385486604011</v>
      </c>
      <c r="FJ305" s="80">
        <f t="shared" si="921"/>
        <v>0.1281936818956555</v>
      </c>
      <c r="FK305" s="80">
        <f t="shared" si="922"/>
        <v>1.0176285895492752</v>
      </c>
      <c r="FL305" s="80">
        <f t="shared" si="923"/>
        <v>0.79619385486604011</v>
      </c>
      <c r="FM305" s="80">
        <f t="shared" si="924"/>
        <v>2.195969349621631</v>
      </c>
      <c r="FN305" s="80">
        <f t="shared" si="925"/>
        <v>-3.5227346380483335</v>
      </c>
      <c r="FO305" s="80">
        <f t="shared" si="926"/>
        <v>-3.5227346380483335</v>
      </c>
      <c r="FP305" s="80">
        <f t="shared" si="927"/>
        <v>0.46060460133740289</v>
      </c>
      <c r="FQ305" s="185">
        <f t="shared" ca="1" si="928"/>
        <v>1424.6080736178358</v>
      </c>
      <c r="FR305" s="185">
        <f t="shared" ca="1" si="929"/>
        <v>5.3009587802011584</v>
      </c>
      <c r="FS305" s="80">
        <f t="shared" ca="1" si="930"/>
        <v>0.14246080736178357</v>
      </c>
      <c r="FT305" s="184">
        <f t="shared" ca="1" si="931"/>
        <v>-0.6523015298802195</v>
      </c>
      <c r="FU305" s="184">
        <f t="shared" ca="1" si="932"/>
        <v>5.6811495360450452</v>
      </c>
      <c r="FV305" s="80">
        <f t="shared" si="933"/>
        <v>174.85372541057674</v>
      </c>
      <c r="FW305" s="80">
        <f t="shared" si="934"/>
        <v>0.10025588673444784</v>
      </c>
      <c r="FX305" s="184">
        <f t="shared" si="935"/>
        <v>76.944242058375664</v>
      </c>
      <c r="FY305" s="184">
        <f t="shared" si="936"/>
        <v>313.97906038546103</v>
      </c>
      <c r="FZ305" s="184">
        <f t="shared" si="937"/>
        <v>1.6611494615586205E-3</v>
      </c>
      <c r="GA305" s="184">
        <f t="shared" si="938"/>
        <v>0.25587291259871991</v>
      </c>
      <c r="GB305" s="80">
        <f t="shared" si="939"/>
        <v>0.89703312788087386</v>
      </c>
      <c r="GC305" s="80">
        <f t="shared" si="940"/>
        <v>0.11466875245048212</v>
      </c>
      <c r="GD305" s="80">
        <f t="shared" si="941"/>
        <v>0.12938455495574772</v>
      </c>
      <c r="GE305" s="80">
        <f t="shared" si="942"/>
        <v>0.92818664687532293</v>
      </c>
      <c r="GF305" s="80">
        <f t="shared" si="943"/>
        <v>8.1539172456222997E-2</v>
      </c>
      <c r="GG305" s="80">
        <f t="shared" si="944"/>
        <v>0.19982517858683338</v>
      </c>
      <c r="GH305" s="80">
        <f t="shared" si="945"/>
        <v>0.87061544504425226</v>
      </c>
      <c r="GI305" s="80">
        <f t="shared" si="946"/>
        <v>0.39425836174277057</v>
      </c>
      <c r="GJ305" s="80">
        <f t="shared" si="947"/>
        <v>-2.0575373609732016E-2</v>
      </c>
      <c r="GK305" s="80">
        <f t="shared" si="948"/>
        <v>3.5818854007054146E-2</v>
      </c>
      <c r="GL305" s="80">
        <f t="shared" si="949"/>
        <v>3.5818854007054146E-2</v>
      </c>
      <c r="GM305" s="80">
        <f t="shared" si="950"/>
        <v>0.16400632457977923</v>
      </c>
      <c r="GN305" s="80">
        <f t="shared" si="951"/>
        <v>6.7148018112071994E-2</v>
      </c>
      <c r="GO305" s="80">
        <f t="shared" si="952"/>
        <v>0.74275262263264064</v>
      </c>
      <c r="GP305" s="80">
        <f t="shared" si="953"/>
        <v>0.8598525926147158</v>
      </c>
      <c r="GQ305" s="80">
        <f t="shared" si="954"/>
        <v>2.9582315038903909E-2</v>
      </c>
      <c r="GR305" s="80">
        <f t="shared" si="955"/>
        <v>440.35764896974172</v>
      </c>
      <c r="GS305" s="80">
        <f t="shared" si="956"/>
        <v>11.844770237111005</v>
      </c>
      <c r="GT305" s="80">
        <f t="shared" si="957"/>
        <v>2.1915668872794618</v>
      </c>
      <c r="GU305" s="80">
        <f t="shared" si="958"/>
        <v>9.0128188239367868E-6</v>
      </c>
      <c r="GV305" s="80">
        <f t="shared" si="959"/>
        <v>1835.1799498976698</v>
      </c>
      <c r="GW305" s="80">
        <f t="shared" si="960"/>
        <v>-8.0039024472693225E-3</v>
      </c>
      <c r="GX305" s="184">
        <f t="shared" ca="1" si="961"/>
        <v>19.34136206711926</v>
      </c>
      <c r="GY305" s="81" t="e">
        <f>#REF!</f>
        <v>#REF!</v>
      </c>
      <c r="GZ305" s="81" t="e">
        <f>#REF!</f>
        <v>#REF!</v>
      </c>
      <c r="HA305" s="81">
        <f t="shared" si="962"/>
        <v>6.4982480907969666</v>
      </c>
      <c r="HB305" s="81">
        <f t="shared" si="963"/>
        <v>4.6255687186920582</v>
      </c>
      <c r="HC305" s="81" t="e">
        <f t="shared" si="964"/>
        <v>#REF!</v>
      </c>
      <c r="HD305" s="80">
        <f t="shared" si="965"/>
        <v>440.35764896974172</v>
      </c>
      <c r="HE305" s="80">
        <f t="shared" si="966"/>
        <v>11.844770237111005</v>
      </c>
      <c r="HF305" s="81">
        <f t="shared" si="967"/>
        <v>-1.3925586759194744</v>
      </c>
      <c r="HG305" s="81"/>
      <c r="HH305" s="82">
        <f t="shared" si="968"/>
        <v>0.20742339881408742</v>
      </c>
      <c r="HI305" s="82">
        <f t="shared" si="969"/>
        <v>0.80990064074471269</v>
      </c>
      <c r="HJ305" s="82">
        <f t="shared" si="970"/>
        <v>2.9582315038903909E-2</v>
      </c>
      <c r="HK305" s="82">
        <f t="shared" si="971"/>
        <v>0</v>
      </c>
      <c r="HL305" s="82">
        <f t="shared" si="972"/>
        <v>1.3273084286901157E-2</v>
      </c>
      <c r="HM305" s="82">
        <f t="shared" si="973"/>
        <v>0</v>
      </c>
      <c r="HN305" s="82">
        <f t="shared" si="974"/>
        <v>0</v>
      </c>
      <c r="HO305" s="82">
        <f t="shared" si="975"/>
        <v>3.7770617621501607E-2</v>
      </c>
      <c r="HP305" s="82">
        <f t="shared" si="976"/>
        <v>0.10585608862785251</v>
      </c>
      <c r="HQ305" s="82">
        <f t="shared" si="977"/>
        <v>0.20389117994699524</v>
      </c>
      <c r="HR305" s="82">
        <f t="shared" si="978"/>
        <v>0.58969644764296347</v>
      </c>
      <c r="HS305" s="82">
        <f t="shared" si="979"/>
        <v>0.15102697205699867</v>
      </c>
      <c r="HT305" s="82">
        <f t="shared" si="980"/>
        <v>8.8021845206928365E-2</v>
      </c>
      <c r="HU305" s="82">
        <f t="shared" si="981"/>
        <v>2.254324713945198E-2</v>
      </c>
      <c r="HV305" s="82">
        <f t="shared" si="982"/>
        <v>2.9582315038903909E-2</v>
      </c>
      <c r="HW305" s="82"/>
      <c r="HX305" s="186">
        <f t="shared" si="983"/>
        <v>-8.788092440378695E-7</v>
      </c>
      <c r="HY305" s="186">
        <f t="shared" si="984"/>
        <v>1.5972463591327953E-12</v>
      </c>
      <c r="HZ305" s="186">
        <f t="shared" si="985"/>
        <v>2.7269695527721957E-5</v>
      </c>
      <c r="IA305" s="186">
        <f t="shared" si="986"/>
        <v>7.6959390491413149E-9</v>
      </c>
      <c r="IB305" s="82">
        <f t="shared" si="987"/>
        <v>2.1915668872794618</v>
      </c>
      <c r="IC305" s="82" t="e">
        <f t="shared" ca="1" si="988"/>
        <v>#REF!</v>
      </c>
      <c r="ID305" s="82" t="e">
        <f ca="1">ID$8+ID$9*IE305+ID$10*#REF!+ID$11*EW305/(EW305+EU305)</f>
        <v>#REF!</v>
      </c>
      <c r="IE305" s="82" t="e">
        <f t="shared" ca="1" si="989"/>
        <v>#REF!</v>
      </c>
      <c r="IF305" s="82" t="e">
        <f ca="1">IF$8+IF$9*IE305+IF$10*#REF!+IF$11*(EW305/(EW305+EU305))</f>
        <v>#REF!</v>
      </c>
      <c r="IG305" s="82" t="e">
        <f t="shared" ca="1" si="990"/>
        <v>#REF!</v>
      </c>
      <c r="IH305" s="184">
        <f t="shared" si="991"/>
        <v>0.10025588673444784</v>
      </c>
      <c r="II305" s="187">
        <f t="shared" si="992"/>
        <v>-25</v>
      </c>
      <c r="IJ305" s="187"/>
      <c r="IK305" s="82">
        <f t="shared" si="993"/>
        <v>2.0767255809805873</v>
      </c>
      <c r="IL305" s="187">
        <f t="shared" si="994"/>
        <v>1835.1799498976698</v>
      </c>
      <c r="IM305" s="186">
        <f t="shared" si="995"/>
        <v>1.2657908234750951E-5</v>
      </c>
    </row>
    <row r="306" spans="1:247" ht="14" x14ac:dyDescent="0.2">
      <c r="A306" s="191" t="s">
        <v>235</v>
      </c>
      <c r="F306" s="200">
        <v>49.588765156295146</v>
      </c>
      <c r="G306" s="200">
        <v>1.7038089506357903</v>
      </c>
      <c r="H306" s="200">
        <v>17.226300960207208</v>
      </c>
      <c r="I306" s="200">
        <v>8.4782813016352048</v>
      </c>
      <c r="J306" s="200">
        <v>0.17830558785723385</v>
      </c>
      <c r="K306" s="200">
        <v>4.0614050567481046</v>
      </c>
      <c r="L306" s="200">
        <v>9.8761483940923434</v>
      </c>
      <c r="M306" s="200">
        <v>4.4477338304387777</v>
      </c>
      <c r="N306" s="200">
        <v>2.0505142603581894</v>
      </c>
      <c r="O306" s="201">
        <v>0.3</v>
      </c>
      <c r="P306" s="202">
        <v>0.49529329960342744</v>
      </c>
      <c r="Q306" s="194">
        <v>1.5</v>
      </c>
      <c r="R306" s="176">
        <f t="shared" ca="1" si="801"/>
        <v>9.5710659436106376</v>
      </c>
      <c r="T306" s="4">
        <v>49.66</v>
      </c>
      <c r="U306" s="4">
        <v>1.427</v>
      </c>
      <c r="V306" s="4">
        <v>4.8970000000000002</v>
      </c>
      <c r="W306" s="4">
        <v>7.5330000000000004</v>
      </c>
      <c r="X306" s="4">
        <v>0.16800000000000001</v>
      </c>
      <c r="Y306" s="4">
        <v>14.101000000000001</v>
      </c>
      <c r="Z306" s="4">
        <v>22.488</v>
      </c>
      <c r="AA306" s="4">
        <v>0.40600000000000003</v>
      </c>
      <c r="AB306" s="4">
        <v>0</v>
      </c>
      <c r="AC306" s="4">
        <v>2.81E-2</v>
      </c>
      <c r="AE306" s="177">
        <f t="shared" ca="1" si="802"/>
        <v>1396.5884310727192</v>
      </c>
      <c r="AF306" s="178">
        <f t="shared" ca="1" si="803"/>
        <v>1123.4384310727191</v>
      </c>
      <c r="AG306" s="178">
        <f t="shared" ca="1" si="804"/>
        <v>5.8406004155244391</v>
      </c>
      <c r="AH306" s="175"/>
      <c r="AI306" s="179">
        <f t="shared" ca="1" si="805"/>
        <v>1423.5037831378791</v>
      </c>
      <c r="AJ306" s="179">
        <f t="shared" ca="1" si="806"/>
        <v>5.1801909608173009</v>
      </c>
      <c r="AK306" s="179"/>
      <c r="AL306" s="179">
        <f t="shared" si="807"/>
        <v>1389.927085050057</v>
      </c>
      <c r="AM306" s="179">
        <f t="shared" si="808"/>
        <v>3.0317267386366931</v>
      </c>
      <c r="AN306" s="180"/>
      <c r="AO306" s="179">
        <f t="shared" ca="1" si="809"/>
        <v>1385.6549379010057</v>
      </c>
      <c r="AP306" s="179">
        <f t="shared" ca="1" si="810"/>
        <v>1112.5049379010056</v>
      </c>
      <c r="AQ306" s="179">
        <f t="shared" ca="1" si="811"/>
        <v>3.7480706712399581</v>
      </c>
      <c r="AR306" s="179"/>
      <c r="AS306" s="179">
        <f t="shared" ca="1" si="812"/>
        <v>1393.7487100433752</v>
      </c>
      <c r="AT306" s="179">
        <f t="shared" ca="1" si="813"/>
        <v>1120.5987100433754</v>
      </c>
      <c r="AU306" s="181">
        <f t="shared" ca="1" si="814"/>
        <v>4.0543218985035736</v>
      </c>
      <c r="AV306" s="80"/>
      <c r="AW306" s="181">
        <f t="shared" si="815"/>
        <v>1405.5483755233747</v>
      </c>
      <c r="AX306" s="181">
        <f t="shared" si="816"/>
        <v>1132.3983755233749</v>
      </c>
      <c r="AY306" s="181">
        <f t="shared" ca="1" si="817"/>
        <v>1423.5037831378791</v>
      </c>
      <c r="AZ306" s="181">
        <f t="shared" ca="1" si="818"/>
        <v>1150.353783137879</v>
      </c>
      <c r="BA306" s="181">
        <f t="shared" ca="1" si="819"/>
        <v>5.1801909608173009</v>
      </c>
      <c r="BB306" s="181"/>
      <c r="BC306" s="181">
        <f t="shared" si="820"/>
        <v>1389.927085050057</v>
      </c>
      <c r="BD306" s="181">
        <f t="shared" si="821"/>
        <v>3.0317267386366931</v>
      </c>
      <c r="BE306" s="181">
        <f t="shared" si="822"/>
        <v>1116.7770850500569</v>
      </c>
      <c r="BF306" s="181"/>
      <c r="BG306" s="181">
        <f t="shared" ca="1" si="823"/>
        <v>5.7066451886742193</v>
      </c>
      <c r="BH306" s="181">
        <f t="shared" ca="1" si="824"/>
        <v>6.7120557312880447</v>
      </c>
      <c r="BI306" s="181">
        <f t="shared" ca="1" si="825"/>
        <v>1118.9645590644654</v>
      </c>
      <c r="BJ306" s="181">
        <f t="shared" ca="1" si="826"/>
        <v>1130.281585438182</v>
      </c>
      <c r="BK306" s="181">
        <f t="shared" ca="1" si="827"/>
        <v>1130.281585438182</v>
      </c>
      <c r="BL306" s="181"/>
      <c r="BM306" s="181">
        <f t="shared" si="828"/>
        <v>1119.5577665480969</v>
      </c>
      <c r="BN306" s="180"/>
      <c r="BO306" s="182">
        <f t="shared" ca="1" si="829"/>
        <v>0.78058151031881362</v>
      </c>
      <c r="BP306" s="182">
        <f t="shared" ca="1" si="830"/>
        <v>0.76061586819623206</v>
      </c>
      <c r="BQ306" s="182">
        <f t="shared" ca="1" si="831"/>
        <v>6.767499872160905E-2</v>
      </c>
      <c r="BR306" s="182">
        <f t="shared" ca="1" si="832"/>
        <v>1.2311241020794792E-2</v>
      </c>
      <c r="BS306" s="182">
        <f t="shared" ca="1" si="833"/>
        <v>2.0860290559823077E-2</v>
      </c>
      <c r="BT306" s="182">
        <f t="shared" ca="1" si="834"/>
        <v>8.4767571291171739E-2</v>
      </c>
      <c r="BU306" s="182">
        <f t="shared" si="835"/>
        <v>8.1732419319191812E-2</v>
      </c>
      <c r="BV306" s="181">
        <f t="shared" ca="1" si="836"/>
        <v>1.0279623891088225</v>
      </c>
      <c r="BW306" s="180"/>
      <c r="BX306" s="182">
        <f t="shared" si="837"/>
        <v>0.79915025099651427</v>
      </c>
      <c r="BY306" s="182">
        <f t="shared" si="838"/>
        <v>0.10602914783709028</v>
      </c>
      <c r="BZ306" s="182">
        <f t="shared" si="839"/>
        <v>2.2501783165751795E-2</v>
      </c>
      <c r="CA306" s="182">
        <f t="shared" si="840"/>
        <v>2.9135147633534007E-2</v>
      </c>
      <c r="CB306" s="182">
        <f t="shared" si="841"/>
        <v>6.9737977239553939E-2</v>
      </c>
      <c r="CC306" s="182">
        <f t="shared" si="842"/>
        <v>4.1112409730473953E-4</v>
      </c>
      <c r="CD306" s="182">
        <f t="shared" si="843"/>
        <v>1.0269654309697491</v>
      </c>
      <c r="CE306" s="182">
        <f t="shared" si="844"/>
        <v>0.25590957648729018</v>
      </c>
      <c r="CF306" s="180"/>
      <c r="CG306" s="181">
        <f t="shared" ca="1" si="845"/>
        <v>3.3334938193456765</v>
      </c>
      <c r="CH306" s="181">
        <f t="shared" ca="1" si="846"/>
        <v>3.2152194592972307</v>
      </c>
      <c r="CI306" s="181">
        <f t="shared" ca="1" si="847"/>
        <v>7.6899500229601001</v>
      </c>
      <c r="CJ306" s="181">
        <f t="shared" ca="1" si="848"/>
        <v>1143.0343560636388</v>
      </c>
      <c r="CK306" s="183">
        <f t="shared" ca="1" si="849"/>
        <v>0.2685861058400435</v>
      </c>
      <c r="CL306" s="79"/>
      <c r="CM306" s="181">
        <f t="shared" si="850"/>
        <v>-0.30050128225252704</v>
      </c>
      <c r="CN306" s="181">
        <f t="shared" si="851"/>
        <v>-0.67016725080060524</v>
      </c>
      <c r="CO306" s="181">
        <f t="shared" ca="1" si="852"/>
        <v>801.83989954115543</v>
      </c>
      <c r="CP306" s="184"/>
      <c r="CQ306" s="80">
        <f t="shared" si="853"/>
        <v>0.82531984488951604</v>
      </c>
      <c r="CR306" s="80">
        <f t="shared" si="854"/>
        <v>2.1329926721931104E-2</v>
      </c>
      <c r="CS306" s="80">
        <f t="shared" si="855"/>
        <v>0.33789980404678666</v>
      </c>
      <c r="CT306" s="80">
        <f t="shared" si="856"/>
        <v>0.1180056523588545</v>
      </c>
      <c r="CU306" s="80">
        <f t="shared" si="857"/>
        <v>2.5135589477671733E-3</v>
      </c>
      <c r="CV306" s="80">
        <f t="shared" si="858"/>
        <v>0.10076827980935343</v>
      </c>
      <c r="CW306" s="80">
        <f t="shared" si="859"/>
        <v>0.17611637476224545</v>
      </c>
      <c r="CX306" s="80">
        <f t="shared" si="860"/>
        <v>0.14352412935495071</v>
      </c>
      <c r="CY306" s="80">
        <f t="shared" si="861"/>
        <v>4.3537183327491388E-2</v>
      </c>
      <c r="CZ306" s="80">
        <f t="shared" si="862"/>
        <v>3.9474151667585533E-3</v>
      </c>
      <c r="DA306" s="80">
        <f t="shared" si="863"/>
        <v>6.9790583090163583E-3</v>
      </c>
      <c r="DB306" s="80">
        <f t="shared" si="864"/>
        <v>1.7799412276946711</v>
      </c>
      <c r="DC306" s="80"/>
      <c r="DD306" s="80">
        <f t="shared" si="865"/>
        <v>0.46367814400166835</v>
      </c>
      <c r="DE306" s="80">
        <f t="shared" si="866"/>
        <v>1.1983500572969487E-2</v>
      </c>
      <c r="DF306" s="80">
        <f t="shared" si="867"/>
        <v>0.18983761867487323</v>
      </c>
      <c r="DG306" s="80">
        <f t="shared" si="868"/>
        <v>6.6297499334678614E-2</v>
      </c>
      <c r="DH306" s="80">
        <f t="shared" si="869"/>
        <v>1.4121583952649171E-3</v>
      </c>
      <c r="DI306" s="80">
        <f t="shared" si="870"/>
        <v>5.6613262416459462E-2</v>
      </c>
      <c r="DJ306" s="80">
        <f t="shared" si="871"/>
        <v>9.8945050556723341E-2</v>
      </c>
      <c r="DK306" s="80">
        <f t="shared" si="872"/>
        <v>8.0634195737372211E-2</v>
      </c>
      <c r="DL306" s="80">
        <f t="shared" si="873"/>
        <v>2.4459899377621306E-2</v>
      </c>
      <c r="DM306" s="80">
        <f t="shared" si="874"/>
        <v>2.2177221951710912E-3</v>
      </c>
      <c r="DN306" s="80">
        <f t="shared" si="875"/>
        <v>3.9209487371981572E-3</v>
      </c>
      <c r="DO306" s="80">
        <f t="shared" si="876"/>
        <v>1</v>
      </c>
      <c r="DP306" s="80">
        <f t="shared" si="877"/>
        <v>46.060460133740285</v>
      </c>
      <c r="DQ306" s="80">
        <f t="shared" si="878"/>
        <v>0.82650542654237458</v>
      </c>
      <c r="DR306" s="80">
        <f t="shared" si="879"/>
        <v>1.7864564815695781E-2</v>
      </c>
      <c r="DS306" s="80">
        <f t="shared" si="880"/>
        <v>4.8028167632722316E-2</v>
      </c>
      <c r="DT306" s="80">
        <f t="shared" si="881"/>
        <v>0.10484867717797969</v>
      </c>
      <c r="DU306" s="80">
        <f t="shared" si="882"/>
        <v>2.3682819383259914E-3</v>
      </c>
      <c r="DV306" s="80">
        <f t="shared" si="883"/>
        <v>0.34986254602475164</v>
      </c>
      <c r="DW306" s="80">
        <f t="shared" si="884"/>
        <v>0.40101716556045752</v>
      </c>
      <c r="DX306" s="80">
        <f t="shared" si="885"/>
        <v>6.5506164194588804E-3</v>
      </c>
      <c r="DY306" s="80">
        <f t="shared" si="886"/>
        <v>0</v>
      </c>
      <c r="DZ306" s="80">
        <f t="shared" si="887"/>
        <v>1.8487061030985895E-4</v>
      </c>
      <c r="EA306" s="80">
        <f t="shared" si="888"/>
        <v>1.757230316722076</v>
      </c>
      <c r="EB306" s="80"/>
      <c r="EC306" s="80">
        <f t="shared" si="889"/>
        <v>1.6530108530847492</v>
      </c>
      <c r="ED306" s="80">
        <f t="shared" si="890"/>
        <v>3.5729129631391562E-2</v>
      </c>
      <c r="EE306" s="80">
        <f t="shared" si="891"/>
        <v>0.14408450289816693</v>
      </c>
      <c r="EF306" s="80">
        <f t="shared" si="892"/>
        <v>0.10484867717797969</v>
      </c>
      <c r="EG306" s="80">
        <f t="shared" si="893"/>
        <v>2.3682819383259914E-3</v>
      </c>
      <c r="EH306" s="80">
        <f t="shared" si="894"/>
        <v>0.34986254602475164</v>
      </c>
      <c r="EI306" s="80">
        <f t="shared" si="895"/>
        <v>0.40101716556045752</v>
      </c>
      <c r="EJ306" s="80">
        <f t="shared" si="896"/>
        <v>6.5506164194588804E-3</v>
      </c>
      <c r="EK306" s="80">
        <f t="shared" si="897"/>
        <v>0</v>
      </c>
      <c r="EL306" s="80">
        <f t="shared" si="898"/>
        <v>5.5461183092957687E-4</v>
      </c>
      <c r="EM306" s="80">
        <f t="shared" si="899"/>
        <v>2.6980263845662114</v>
      </c>
      <c r="EN306" s="80">
        <f t="shared" si="900"/>
        <v>2.2238477853005429</v>
      </c>
      <c r="EO306" s="80"/>
      <c r="EP306" s="80">
        <f t="shared" si="901"/>
        <v>1.8380222623551403</v>
      </c>
      <c r="EQ306" s="80">
        <f t="shared" si="902"/>
        <v>3.9728072900743067E-2</v>
      </c>
      <c r="ER306" s="80">
        <f t="shared" si="903"/>
        <v>0.16197773764485968</v>
      </c>
      <c r="ES306" s="80">
        <f t="shared" si="904"/>
        <v>5.1636930799285802E-2</v>
      </c>
      <c r="ET306" s="80">
        <f t="shared" si="905"/>
        <v>0.21361466844414548</v>
      </c>
      <c r="EU306" s="80">
        <f t="shared" si="906"/>
        <v>0.2331674985339417</v>
      </c>
      <c r="EV306" s="80">
        <f t="shared" si="907"/>
        <v>5.266698543513533E-3</v>
      </c>
      <c r="EW306" s="80">
        <f t="shared" si="908"/>
        <v>0.77804104813675323</v>
      </c>
      <c r="EX306" s="80">
        <f t="shared" si="909"/>
        <v>0.89180113549912465</v>
      </c>
      <c r="EY306" s="80">
        <f t="shared" si="910"/>
        <v>2.9135147633534007E-2</v>
      </c>
      <c r="EZ306" s="80">
        <f t="shared" si="911"/>
        <v>0</v>
      </c>
      <c r="FA306" s="80">
        <f t="shared" si="912"/>
        <v>8.2224819460947906E-4</v>
      </c>
      <c r="FB306" s="80">
        <f t="shared" si="913"/>
        <v>4.0295987802415052</v>
      </c>
      <c r="FC306" s="80">
        <f t="shared" si="914"/>
        <v>5.9197560483012265E-2</v>
      </c>
      <c r="FD306" s="80">
        <f t="shared" si="915"/>
        <v>8.8144101253865514E-2</v>
      </c>
      <c r="FE306" s="80">
        <f t="shared" si="916"/>
        <v>2.9135147633534007E-2</v>
      </c>
      <c r="FF306" s="80">
        <f t="shared" si="917"/>
        <v>2.2501783165751795E-2</v>
      </c>
      <c r="FG306" s="80">
        <f t="shared" si="918"/>
        <v>6.9737977239553939E-2</v>
      </c>
      <c r="FH306" s="80">
        <f t="shared" si="919"/>
        <v>4.1112409730473953E-4</v>
      </c>
      <c r="FI306" s="184">
        <f t="shared" si="920"/>
        <v>0.79915025099651427</v>
      </c>
      <c r="FJ306" s="80">
        <f t="shared" si="921"/>
        <v>0.10602914783709028</v>
      </c>
      <c r="FK306" s="80">
        <f t="shared" si="922"/>
        <v>1.0269654309697489</v>
      </c>
      <c r="FL306" s="80">
        <f t="shared" si="923"/>
        <v>0.79915025099651416</v>
      </c>
      <c r="FM306" s="80">
        <f t="shared" si="924"/>
        <v>2.1807378995517102</v>
      </c>
      <c r="FN306" s="80">
        <f t="shared" si="925"/>
        <v>-3.5416723725541095</v>
      </c>
      <c r="FO306" s="80">
        <f t="shared" si="926"/>
        <v>-3.541672372554109</v>
      </c>
      <c r="FP306" s="80">
        <f t="shared" si="927"/>
        <v>0.46060460133740289</v>
      </c>
      <c r="FQ306" s="185">
        <f t="shared" ca="1" si="928"/>
        <v>1423.5037831378791</v>
      </c>
      <c r="FR306" s="185">
        <f t="shared" ca="1" si="929"/>
        <v>5.1801909608173009</v>
      </c>
      <c r="FS306" s="80">
        <f t="shared" ca="1" si="930"/>
        <v>0.14235037831378791</v>
      </c>
      <c r="FT306" s="184">
        <f t="shared" ca="1" si="931"/>
        <v>-0.64159088783134555</v>
      </c>
      <c r="FU306" s="184">
        <f t="shared" ca="1" si="932"/>
        <v>5.6809306755359055</v>
      </c>
      <c r="FV306" s="80">
        <f t="shared" si="933"/>
        <v>175.00753796442038</v>
      </c>
      <c r="FW306" s="80">
        <f t="shared" si="934"/>
        <v>6.9434860504132279E-2</v>
      </c>
      <c r="FX306" s="184">
        <f t="shared" si="935"/>
        <v>76.94170017632635</v>
      </c>
      <c r="FY306" s="184">
        <f t="shared" si="936"/>
        <v>314.2463393854145</v>
      </c>
      <c r="FZ306" s="184">
        <f t="shared" si="937"/>
        <v>1.6611494615586205E-3</v>
      </c>
      <c r="GA306" s="184">
        <f t="shared" si="938"/>
        <v>0.25590957648729018</v>
      </c>
      <c r="GB306" s="80">
        <f t="shared" si="939"/>
        <v>0.92620298167617221</v>
      </c>
      <c r="GC306" s="80">
        <f t="shared" si="940"/>
        <v>0.15138481237765061</v>
      </c>
      <c r="GD306" s="80">
        <f t="shared" si="941"/>
        <v>0.13162507312801297</v>
      </c>
      <c r="GE306" s="80">
        <f t="shared" si="942"/>
        <v>0.90863499629997113</v>
      </c>
      <c r="GF306" s="80">
        <f t="shared" si="943"/>
        <v>4.3375989887711519E-2</v>
      </c>
      <c r="GG306" s="80">
        <f t="shared" si="944"/>
        <v>0.17396993805092942</v>
      </c>
      <c r="GH306" s="80">
        <f t="shared" si="945"/>
        <v>0.86837492687198703</v>
      </c>
      <c r="GI306" s="80">
        <f t="shared" si="946"/>
        <v>0.34046312829885006</v>
      </c>
      <c r="GJ306" s="80">
        <f t="shared" si="947"/>
        <v>-1.2838462706139624E-2</v>
      </c>
      <c r="GK306" s="80">
        <f t="shared" si="948"/>
        <v>2.6126487348686674E-2</v>
      </c>
      <c r="GL306" s="80">
        <f t="shared" si="949"/>
        <v>2.6126487348686674E-2</v>
      </c>
      <c r="GM306" s="80">
        <f t="shared" si="950"/>
        <v>0.14784345070224275</v>
      </c>
      <c r="GN306" s="80">
        <f t="shared" si="951"/>
        <v>4.7670530975141116E-2</v>
      </c>
      <c r="GO306" s="80">
        <f t="shared" si="952"/>
        <v>0.73037051716161216</v>
      </c>
      <c r="GP306" s="80">
        <f t="shared" si="953"/>
        <v>0.89180113549912465</v>
      </c>
      <c r="GQ306" s="80">
        <f t="shared" si="954"/>
        <v>2.9135147633534007E-2</v>
      </c>
      <c r="GR306" s="80">
        <f t="shared" si="955"/>
        <v>440.46690028241568</v>
      </c>
      <c r="GS306" s="80">
        <f t="shared" si="956"/>
        <v>11.779880071833249</v>
      </c>
      <c r="GT306" s="80">
        <f t="shared" si="957"/>
        <v>2.2503104457614049</v>
      </c>
      <c r="GU306" s="80">
        <f t="shared" si="958"/>
        <v>9.2544017081937763E-6</v>
      </c>
      <c r="GV306" s="80">
        <f t="shared" si="959"/>
        <v>1894.2990821341823</v>
      </c>
      <c r="GW306" s="80">
        <f t="shared" si="960"/>
        <v>-8.1733441915401855E-3</v>
      </c>
      <c r="GX306" s="184">
        <f t="shared" ca="1" si="961"/>
        <v>20.664575022960115</v>
      </c>
      <c r="GY306" s="81" t="e">
        <f>#REF!</f>
        <v>#REF!</v>
      </c>
      <c r="GZ306" s="81" t="e">
        <f>#REF!</f>
        <v>#REF!</v>
      </c>
      <c r="HA306" s="81">
        <f t="shared" si="962"/>
        <v>6.4982480907969666</v>
      </c>
      <c r="HB306" s="81">
        <f t="shared" si="963"/>
        <v>4.6255687186920582</v>
      </c>
      <c r="HC306" s="81" t="e">
        <f t="shared" si="964"/>
        <v>#REF!</v>
      </c>
      <c r="HD306" s="80">
        <f t="shared" si="965"/>
        <v>440.46690028241568</v>
      </c>
      <c r="HE306" s="80">
        <f t="shared" si="966"/>
        <v>11.779880071833249</v>
      </c>
      <c r="HF306" s="81">
        <f t="shared" si="967"/>
        <v>-0.49470254756516852</v>
      </c>
      <c r="HG306" s="81"/>
      <c r="HH306" s="82">
        <f t="shared" si="968"/>
        <v>0.17923663659444294</v>
      </c>
      <c r="HI306" s="82">
        <f t="shared" si="969"/>
        <v>0.77804104813675323</v>
      </c>
      <c r="HJ306" s="82">
        <f t="shared" si="970"/>
        <v>2.9135147633534007E-2</v>
      </c>
      <c r="HK306" s="82">
        <f t="shared" si="971"/>
        <v>0</v>
      </c>
      <c r="HL306" s="82">
        <f t="shared" si="972"/>
        <v>3.0062412849478259E-2</v>
      </c>
      <c r="HM306" s="82">
        <f t="shared" si="973"/>
        <v>0</v>
      </c>
      <c r="HN306" s="82">
        <f t="shared" si="974"/>
        <v>0</v>
      </c>
      <c r="HO306" s="82">
        <f t="shared" si="975"/>
        <v>5.1636930799285802E-2</v>
      </c>
      <c r="HP306" s="82">
        <f t="shared" si="976"/>
        <v>0.13191532479538143</v>
      </c>
      <c r="HQ306" s="82">
        <f t="shared" si="977"/>
        <v>0.18723578273400643</v>
      </c>
      <c r="HR306" s="82">
        <f t="shared" si="978"/>
        <v>0.59317434269942937</v>
      </c>
      <c r="HS306" s="82">
        <f t="shared" si="979"/>
        <v>0.13664905515483547</v>
      </c>
      <c r="HT306" s="82">
        <f t="shared" si="980"/>
        <v>6.4260159953824961E-2</v>
      </c>
      <c r="HU306" s="82">
        <f t="shared" si="981"/>
        <v>1.4803556913516555E-2</v>
      </c>
      <c r="HV306" s="82">
        <f t="shared" si="982"/>
        <v>2.9135147633534007E-2</v>
      </c>
      <c r="HW306" s="82"/>
      <c r="HX306" s="186">
        <f t="shared" si="983"/>
        <v>-8.7992735163869539E-7</v>
      </c>
      <c r="HY306" s="186">
        <f t="shared" si="984"/>
        <v>1.66156546347111E-12</v>
      </c>
      <c r="HZ306" s="186">
        <f t="shared" si="985"/>
        <v>2.7053981892787058E-5</v>
      </c>
      <c r="IA306" s="186">
        <f t="shared" si="986"/>
        <v>7.5942111246983652E-9</v>
      </c>
      <c r="IB306" s="82">
        <f t="shared" si="987"/>
        <v>2.2503104457614049</v>
      </c>
      <c r="IC306" s="82" t="e">
        <f t="shared" ca="1" si="988"/>
        <v>#REF!</v>
      </c>
      <c r="ID306" s="82" t="e">
        <f ca="1">ID$8+ID$9*IE306+ID$10*#REF!+ID$11*EW306/(EW306+EU306)</f>
        <v>#REF!</v>
      </c>
      <c r="IE306" s="82" t="e">
        <f t="shared" ca="1" si="989"/>
        <v>#REF!</v>
      </c>
      <c r="IF306" s="82" t="e">
        <f ca="1">IF$8+IF$9*IE306+IF$10*#REF!+IF$11*(EW306/(EW306+EU306))</f>
        <v>#REF!</v>
      </c>
      <c r="IG306" s="82" t="e">
        <f t="shared" ca="1" si="990"/>
        <v>#REF!</v>
      </c>
      <c r="IH306" s="184">
        <f t="shared" si="991"/>
        <v>6.9434860504132279E-2</v>
      </c>
      <c r="II306" s="187">
        <f t="shared" si="992"/>
        <v>-25</v>
      </c>
      <c r="IJ306" s="187"/>
      <c r="IK306" s="82">
        <f t="shared" si="993"/>
        <v>2.0730910828233804</v>
      </c>
      <c r="IL306" s="187">
        <f t="shared" si="994"/>
        <v>1894.2990821341823</v>
      </c>
      <c r="IM306" s="186">
        <f t="shared" si="995"/>
        <v>1.2335797722408297E-5</v>
      </c>
    </row>
    <row r="307" spans="1:247" ht="14" x14ac:dyDescent="0.2">
      <c r="A307" s="191" t="s">
        <v>235</v>
      </c>
      <c r="F307" s="200">
        <v>49.588765156295146</v>
      </c>
      <c r="G307" s="200">
        <v>1.7038089506357903</v>
      </c>
      <c r="H307" s="200">
        <v>17.226300960207208</v>
      </c>
      <c r="I307" s="200">
        <v>8.4782813016352048</v>
      </c>
      <c r="J307" s="200">
        <v>0.17830558785723385</v>
      </c>
      <c r="K307" s="200">
        <v>4.0614050567481046</v>
      </c>
      <c r="L307" s="200">
        <v>9.8761483940923434</v>
      </c>
      <c r="M307" s="200">
        <v>4.4477338304387777</v>
      </c>
      <c r="N307" s="200">
        <v>2.0505142603581894</v>
      </c>
      <c r="O307" s="201">
        <v>0.3</v>
      </c>
      <c r="P307" s="202">
        <v>0.49529329960342744</v>
      </c>
      <c r="Q307" s="194">
        <v>1.5</v>
      </c>
      <c r="R307" s="176">
        <f t="shared" ca="1" si="801"/>
        <v>7.9409716387724654</v>
      </c>
      <c r="T307" s="4">
        <v>49.277000000000001</v>
      </c>
      <c r="U307" s="4">
        <v>1.2110000000000001</v>
      </c>
      <c r="V307" s="4">
        <v>3.6829999999999998</v>
      </c>
      <c r="W307" s="4">
        <v>7.9139999999999997</v>
      </c>
      <c r="X307" s="4">
        <v>0.20599999999999999</v>
      </c>
      <c r="Y307" s="4">
        <v>14.528</v>
      </c>
      <c r="Z307" s="4">
        <v>21.646000000000001</v>
      </c>
      <c r="AA307" s="4">
        <v>0.38100000000000001</v>
      </c>
      <c r="AB307" s="4">
        <v>1.9E-2</v>
      </c>
      <c r="AC307" s="4">
        <v>2.3400000000000001E-2</v>
      </c>
      <c r="AE307" s="177">
        <f t="shared" ca="1" si="802"/>
        <v>1392.8175539070517</v>
      </c>
      <c r="AF307" s="178">
        <f t="shared" ca="1" si="803"/>
        <v>1119.6675539070516</v>
      </c>
      <c r="AG307" s="178">
        <f t="shared" ca="1" si="804"/>
        <v>4.7367803803283044</v>
      </c>
      <c r="AH307" s="175"/>
      <c r="AI307" s="179">
        <f t="shared" ca="1" si="805"/>
        <v>1411.3515549522915</v>
      </c>
      <c r="AJ307" s="179">
        <f t="shared" ca="1" si="806"/>
        <v>3.7414586689455387</v>
      </c>
      <c r="AK307" s="179"/>
      <c r="AL307" s="179">
        <f t="shared" si="807"/>
        <v>1382.0637203861786</v>
      </c>
      <c r="AM307" s="179">
        <f t="shared" si="808"/>
        <v>1.9983748795589387</v>
      </c>
      <c r="AN307" s="180"/>
      <c r="AO307" s="179">
        <f t="shared" ca="1" si="809"/>
        <v>1381.9736677271762</v>
      </c>
      <c r="AP307" s="179">
        <f t="shared" ca="1" si="810"/>
        <v>1108.8236677271761</v>
      </c>
      <c r="AQ307" s="179">
        <f t="shared" ca="1" si="811"/>
        <v>2.6502381131528612</v>
      </c>
      <c r="AR307" s="179"/>
      <c r="AS307" s="179">
        <f t="shared" ca="1" si="812"/>
        <v>1381.586361834469</v>
      </c>
      <c r="AT307" s="179">
        <f t="shared" ca="1" si="813"/>
        <v>1108.4363618344692</v>
      </c>
      <c r="AU307" s="181">
        <f t="shared" ca="1" si="814"/>
        <v>2.6358519134829077</v>
      </c>
      <c r="AV307" s="80"/>
      <c r="AW307" s="181">
        <f t="shared" si="815"/>
        <v>1395.4409815716813</v>
      </c>
      <c r="AX307" s="181">
        <f t="shared" si="816"/>
        <v>1122.2909815716812</v>
      </c>
      <c r="AY307" s="181">
        <f t="shared" ca="1" si="817"/>
        <v>1411.3515549522915</v>
      </c>
      <c r="AZ307" s="181">
        <f t="shared" ca="1" si="818"/>
        <v>1138.2015549522916</v>
      </c>
      <c r="BA307" s="181">
        <f t="shared" ca="1" si="819"/>
        <v>3.7414586689455387</v>
      </c>
      <c r="BB307" s="181"/>
      <c r="BC307" s="181">
        <f t="shared" si="820"/>
        <v>1382.0637203861786</v>
      </c>
      <c r="BD307" s="181">
        <f t="shared" si="821"/>
        <v>1.9983748795589387</v>
      </c>
      <c r="BE307" s="181">
        <f t="shared" si="822"/>
        <v>1108.9137203861787</v>
      </c>
      <c r="BF307" s="181"/>
      <c r="BG307" s="181">
        <f t="shared" ca="1" si="823"/>
        <v>4.4159130338530801</v>
      </c>
      <c r="BH307" s="181">
        <f t="shared" ca="1" si="824"/>
        <v>4.916927801148038</v>
      </c>
      <c r="BI307" s="181">
        <f t="shared" ca="1" si="825"/>
        <v>1113.7536150418377</v>
      </c>
      <c r="BJ307" s="181">
        <f t="shared" ca="1" si="826"/>
        <v>1117.9124899825488</v>
      </c>
      <c r="BK307" s="181">
        <f t="shared" ca="1" si="827"/>
        <v>1117.9124899825488</v>
      </c>
      <c r="BL307" s="181"/>
      <c r="BM307" s="181">
        <f t="shared" si="828"/>
        <v>1114.3858418026712</v>
      </c>
      <c r="BN307" s="180"/>
      <c r="BO307" s="182">
        <f t="shared" ca="1" si="829"/>
        <v>0.77340349893874405</v>
      </c>
      <c r="BP307" s="182">
        <f t="shared" ca="1" si="830"/>
        <v>0.77935907353585376</v>
      </c>
      <c r="BQ307" s="182">
        <f t="shared" ca="1" si="831"/>
        <v>6.5789030583581348E-2</v>
      </c>
      <c r="BR307" s="182">
        <f t="shared" ca="1" si="832"/>
        <v>1.1875352642789282E-2</v>
      </c>
      <c r="BS307" s="182">
        <f t="shared" ca="1" si="833"/>
        <v>2.0855344122375139E-2</v>
      </c>
      <c r="BT307" s="182">
        <f t="shared" ca="1" si="834"/>
        <v>8.6224646518058987E-2</v>
      </c>
      <c r="BU307" s="182">
        <f t="shared" si="835"/>
        <v>8.1732419319191812E-2</v>
      </c>
      <c r="BV307" s="181">
        <f t="shared" ca="1" si="836"/>
        <v>1.0458358667218501</v>
      </c>
      <c r="BW307" s="180"/>
      <c r="BX307" s="182">
        <f t="shared" si="837"/>
        <v>0.80528878361075618</v>
      </c>
      <c r="BY307" s="182">
        <f t="shared" si="838"/>
        <v>0.13107195552337286</v>
      </c>
      <c r="BZ307" s="182">
        <f t="shared" si="839"/>
        <v>0</v>
      </c>
      <c r="CA307" s="182">
        <f t="shared" si="840"/>
        <v>2.4080322038154106E-2</v>
      </c>
      <c r="CB307" s="182">
        <f t="shared" si="841"/>
        <v>6.9890846003082041E-2</v>
      </c>
      <c r="CC307" s="182">
        <f t="shared" si="842"/>
        <v>3.4918700470120518E-4</v>
      </c>
      <c r="CD307" s="182">
        <f t="shared" si="843"/>
        <v>1.0306810941800666</v>
      </c>
      <c r="CE307" s="182">
        <f t="shared" si="844"/>
        <v>0.26095083928535817</v>
      </c>
      <c r="CF307" s="180"/>
      <c r="CG307" s="181">
        <f t="shared" ca="1" si="845"/>
        <v>0.98159603743852131</v>
      </c>
      <c r="CH307" s="181">
        <f t="shared" ca="1" si="846"/>
        <v>1.3101791624228944</v>
      </c>
      <c r="CI307" s="181">
        <f t="shared" ca="1" si="847"/>
        <v>6.3803226311170089</v>
      </c>
      <c r="CJ307" s="181">
        <f t="shared" ca="1" si="848"/>
        <v>1140.0090006607438</v>
      </c>
      <c r="CK307" s="183">
        <f t="shared" ca="1" si="849"/>
        <v>0.26580789229581775</v>
      </c>
      <c r="CL307" s="79"/>
      <c r="CM307" s="181">
        <f t="shared" si="850"/>
        <v>-1.6994268611756238</v>
      </c>
      <c r="CN307" s="181">
        <f t="shared" si="851"/>
        <v>-2.1296079740986813</v>
      </c>
      <c r="CO307" s="181">
        <f t="shared" ca="1" si="852"/>
        <v>853.66853440284069</v>
      </c>
      <c r="CP307" s="184"/>
      <c r="CQ307" s="80">
        <f t="shared" si="853"/>
        <v>0.82531984488951604</v>
      </c>
      <c r="CR307" s="80">
        <f t="shared" si="854"/>
        <v>2.1329926721931104E-2</v>
      </c>
      <c r="CS307" s="80">
        <f t="shared" si="855"/>
        <v>0.33789980404678666</v>
      </c>
      <c r="CT307" s="80">
        <f t="shared" si="856"/>
        <v>0.1180056523588545</v>
      </c>
      <c r="CU307" s="80">
        <f t="shared" si="857"/>
        <v>2.5135589477671733E-3</v>
      </c>
      <c r="CV307" s="80">
        <f t="shared" si="858"/>
        <v>0.10076827980935343</v>
      </c>
      <c r="CW307" s="80">
        <f t="shared" si="859"/>
        <v>0.17611637476224545</v>
      </c>
      <c r="CX307" s="80">
        <f t="shared" si="860"/>
        <v>0.14352412935495071</v>
      </c>
      <c r="CY307" s="80">
        <f t="shared" si="861"/>
        <v>4.3537183327491388E-2</v>
      </c>
      <c r="CZ307" s="80">
        <f t="shared" si="862"/>
        <v>3.9474151667585533E-3</v>
      </c>
      <c r="DA307" s="80">
        <f t="shared" si="863"/>
        <v>6.9790583090163583E-3</v>
      </c>
      <c r="DB307" s="80">
        <f t="shared" si="864"/>
        <v>1.7799412276946711</v>
      </c>
      <c r="DC307" s="80"/>
      <c r="DD307" s="80">
        <f t="shared" si="865"/>
        <v>0.46367814400166835</v>
      </c>
      <c r="DE307" s="80">
        <f t="shared" si="866"/>
        <v>1.1983500572969487E-2</v>
      </c>
      <c r="DF307" s="80">
        <f t="shared" si="867"/>
        <v>0.18983761867487323</v>
      </c>
      <c r="DG307" s="80">
        <f t="shared" si="868"/>
        <v>6.6297499334678614E-2</v>
      </c>
      <c r="DH307" s="80">
        <f t="shared" si="869"/>
        <v>1.4121583952649171E-3</v>
      </c>
      <c r="DI307" s="80">
        <f t="shared" si="870"/>
        <v>5.6613262416459462E-2</v>
      </c>
      <c r="DJ307" s="80">
        <f t="shared" si="871"/>
        <v>9.8945050556723341E-2</v>
      </c>
      <c r="DK307" s="80">
        <f t="shared" si="872"/>
        <v>8.0634195737372211E-2</v>
      </c>
      <c r="DL307" s="80">
        <f t="shared" si="873"/>
        <v>2.4459899377621306E-2</v>
      </c>
      <c r="DM307" s="80">
        <f t="shared" si="874"/>
        <v>2.2177221951710912E-3</v>
      </c>
      <c r="DN307" s="80">
        <f t="shared" si="875"/>
        <v>3.9209487371981572E-3</v>
      </c>
      <c r="DO307" s="80">
        <f t="shared" si="876"/>
        <v>1</v>
      </c>
      <c r="DP307" s="80">
        <f t="shared" si="877"/>
        <v>46.060460133740285</v>
      </c>
      <c r="DQ307" s="80">
        <f t="shared" si="878"/>
        <v>0.82013104920919444</v>
      </c>
      <c r="DR307" s="80">
        <f t="shared" si="879"/>
        <v>1.5160468109185418E-2</v>
      </c>
      <c r="DS307" s="80">
        <f t="shared" si="880"/>
        <v>3.6121654358038859E-2</v>
      </c>
      <c r="DT307" s="80">
        <f t="shared" si="881"/>
        <v>0.11015165686798503</v>
      </c>
      <c r="DU307" s="80">
        <f t="shared" si="882"/>
        <v>2.903964757709251E-3</v>
      </c>
      <c r="DV307" s="80">
        <f t="shared" si="883"/>
        <v>0.36045692281735991</v>
      </c>
      <c r="DW307" s="80">
        <f t="shared" si="884"/>
        <v>0.38600220409648095</v>
      </c>
      <c r="DX307" s="80">
        <f t="shared" si="885"/>
        <v>6.1472533394429391E-3</v>
      </c>
      <c r="DY307" s="80">
        <f t="shared" si="886"/>
        <v>2.0170707885685166E-4</v>
      </c>
      <c r="DZ307" s="80">
        <f t="shared" si="887"/>
        <v>1.5394919150358359E-4</v>
      </c>
      <c r="EA307" s="80">
        <f t="shared" si="888"/>
        <v>1.7374308298257573</v>
      </c>
      <c r="EB307" s="80"/>
      <c r="EC307" s="80">
        <f t="shared" si="889"/>
        <v>1.6402620984183889</v>
      </c>
      <c r="ED307" s="80">
        <f t="shared" si="890"/>
        <v>3.0320936218370835E-2</v>
      </c>
      <c r="EE307" s="80">
        <f t="shared" si="891"/>
        <v>0.10836496307411658</v>
      </c>
      <c r="EF307" s="80">
        <f t="shared" si="892"/>
        <v>0.11015165686798503</v>
      </c>
      <c r="EG307" s="80">
        <f t="shared" si="893"/>
        <v>2.903964757709251E-3</v>
      </c>
      <c r="EH307" s="80">
        <f t="shared" si="894"/>
        <v>0.36045692281735991</v>
      </c>
      <c r="EI307" s="80">
        <f t="shared" si="895"/>
        <v>0.38600220409648095</v>
      </c>
      <c r="EJ307" s="80">
        <f t="shared" si="896"/>
        <v>6.1472533394429391E-3</v>
      </c>
      <c r="EK307" s="80">
        <f t="shared" si="897"/>
        <v>2.0170707885685166E-4</v>
      </c>
      <c r="EL307" s="80">
        <f t="shared" si="898"/>
        <v>4.6184757451075075E-4</v>
      </c>
      <c r="EM307" s="80">
        <f t="shared" si="899"/>
        <v>2.645273554243222</v>
      </c>
      <c r="EN307" s="80">
        <f t="shared" si="900"/>
        <v>2.2681964178621676</v>
      </c>
      <c r="EO307" s="80"/>
      <c r="EP307" s="80">
        <f t="shared" si="901"/>
        <v>1.8602183079938359</v>
      </c>
      <c r="EQ307" s="80">
        <f t="shared" si="902"/>
        <v>3.4386919458367991E-2</v>
      </c>
      <c r="ER307" s="80">
        <f t="shared" si="903"/>
        <v>0.13978169200616408</v>
      </c>
      <c r="ES307" s="80">
        <f t="shared" si="904"/>
        <v>2.4080322038154106E-2</v>
      </c>
      <c r="ET307" s="80">
        <f t="shared" si="905"/>
        <v>0.16386201404431819</v>
      </c>
      <c r="EU307" s="80">
        <f t="shared" si="906"/>
        <v>0.24984559352954627</v>
      </c>
      <c r="EV307" s="80">
        <f t="shared" si="907"/>
        <v>6.586762461034101E-3</v>
      </c>
      <c r="EW307" s="80">
        <f t="shared" si="908"/>
        <v>0.81758710112795563</v>
      </c>
      <c r="EX307" s="80">
        <f t="shared" si="909"/>
        <v>0.87552881661853943</v>
      </c>
      <c r="EY307" s="80">
        <f t="shared" si="910"/>
        <v>2.7886356008431444E-2</v>
      </c>
      <c r="EZ307" s="80">
        <f t="shared" si="911"/>
        <v>9.150225474411054E-4</v>
      </c>
      <c r="FA307" s="80">
        <f t="shared" si="912"/>
        <v>6.9837400940241036E-4</v>
      </c>
      <c r="FB307" s="80">
        <f t="shared" si="913"/>
        <v>4.0375152677988719</v>
      </c>
      <c r="FC307" s="80">
        <f t="shared" si="914"/>
        <v>7.4115513050303033E-2</v>
      </c>
      <c r="FD307" s="80">
        <f t="shared" si="915"/>
        <v>0.11150006469991425</v>
      </c>
      <c r="FE307" s="80">
        <f t="shared" si="916"/>
        <v>2.4080322038154106E-2</v>
      </c>
      <c r="FF307" s="80">
        <f t="shared" si="917"/>
        <v>0</v>
      </c>
      <c r="FG307" s="80">
        <f t="shared" si="918"/>
        <v>6.9890846003082041E-2</v>
      </c>
      <c r="FH307" s="80">
        <f t="shared" si="919"/>
        <v>3.4918700470120518E-4</v>
      </c>
      <c r="FI307" s="184">
        <f t="shared" si="920"/>
        <v>0.80528878361075618</v>
      </c>
      <c r="FJ307" s="80">
        <f t="shared" si="921"/>
        <v>0.13107195552337286</v>
      </c>
      <c r="FK307" s="80">
        <f t="shared" si="922"/>
        <v>1.0306810941800664</v>
      </c>
      <c r="FL307" s="80">
        <f t="shared" si="923"/>
        <v>0.80528878361075618</v>
      </c>
      <c r="FM307" s="80">
        <f t="shared" si="924"/>
        <v>1.9901876257754787</v>
      </c>
      <c r="FN307" s="80">
        <f t="shared" si="925"/>
        <v>-3.7398746199287274</v>
      </c>
      <c r="FO307" s="80">
        <f t="shared" si="926"/>
        <v>-3.7398746199287274</v>
      </c>
      <c r="FP307" s="80">
        <f t="shared" si="927"/>
        <v>0.46060460133740289</v>
      </c>
      <c r="FQ307" s="185">
        <f t="shared" ca="1" si="928"/>
        <v>1411.3515549522915</v>
      </c>
      <c r="FR307" s="185">
        <f t="shared" ca="1" si="929"/>
        <v>3.7414586689455387</v>
      </c>
      <c r="FS307" s="80">
        <f t="shared" ca="1" si="930"/>
        <v>0.14113515549522915</v>
      </c>
      <c r="FT307" s="184">
        <f t="shared" ca="1" si="931"/>
        <v>-0.39385126328437842</v>
      </c>
      <c r="FU307" s="184">
        <f t="shared" ca="1" si="932"/>
        <v>5.6816700026185805</v>
      </c>
      <c r="FV307" s="80">
        <f t="shared" si="933"/>
        <v>173.24812436905722</v>
      </c>
      <c r="FW307" s="80">
        <f t="shared" si="934"/>
        <v>8.6420363589452681E-2</v>
      </c>
      <c r="FX307" s="184">
        <f t="shared" si="935"/>
        <v>76.593784809101038</v>
      </c>
      <c r="FY307" s="184">
        <f t="shared" si="936"/>
        <v>312.85354718101303</v>
      </c>
      <c r="FZ307" s="184">
        <f t="shared" si="937"/>
        <v>1.6611494615586205E-3</v>
      </c>
      <c r="GA307" s="184">
        <f t="shared" si="938"/>
        <v>0.26095083928535817</v>
      </c>
      <c r="GB307" s="80">
        <f t="shared" si="939"/>
        <v>0.91000193508800498</v>
      </c>
      <c r="GC307" s="80">
        <f t="shared" si="940"/>
        <v>0.13328112855622753</v>
      </c>
      <c r="GD307" s="80">
        <f t="shared" si="941"/>
        <v>0.13044696514686693</v>
      </c>
      <c r="GE307" s="80">
        <f t="shared" si="942"/>
        <v>0.94153275850347784</v>
      </c>
      <c r="GF307" s="80">
        <f t="shared" si="943"/>
        <v>5.1784423103721E-2</v>
      </c>
      <c r="GG307" s="80">
        <f t="shared" si="944"/>
        <v>0.17573008047924324</v>
      </c>
      <c r="GH307" s="80">
        <f t="shared" si="945"/>
        <v>0.86955303485313307</v>
      </c>
      <c r="GI307" s="80">
        <f t="shared" si="946"/>
        <v>0.36063992703974418</v>
      </c>
      <c r="GJ307" s="80">
        <f t="shared" si="947"/>
        <v>-1.5815367189961044E-2</v>
      </c>
      <c r="GK307" s="80">
        <f t="shared" si="948"/>
        <v>3.0242236893306441E-2</v>
      </c>
      <c r="GL307" s="80">
        <f t="shared" si="949"/>
        <v>3.0242236893306441E-2</v>
      </c>
      <c r="GM307" s="80">
        <f t="shared" si="950"/>
        <v>0.1454878435859368</v>
      </c>
      <c r="GN307" s="80">
        <f t="shared" si="951"/>
        <v>5.9755828018688582E-2</v>
      </c>
      <c r="GO307" s="80">
        <f t="shared" si="952"/>
        <v>0.75783127310926701</v>
      </c>
      <c r="GP307" s="80">
        <f t="shared" si="953"/>
        <v>0.87552881661853943</v>
      </c>
      <c r="GQ307" s="80">
        <f t="shared" si="954"/>
        <v>2.7886356008431444E-2</v>
      </c>
      <c r="GR307" s="80">
        <f t="shared" si="955"/>
        <v>440.85757596295622</v>
      </c>
      <c r="GS307" s="80">
        <f t="shared" si="956"/>
        <v>11.842862411827307</v>
      </c>
      <c r="GT307" s="80">
        <f t="shared" si="957"/>
        <v>2.2408685385174585</v>
      </c>
      <c r="GU307" s="80">
        <f t="shared" si="958"/>
        <v>9.2155718646530479E-6</v>
      </c>
      <c r="GV307" s="80">
        <f t="shared" si="959"/>
        <v>1876.7539826997927</v>
      </c>
      <c r="GW307" s="80">
        <f t="shared" si="960"/>
        <v>-8.1825784552108528E-3</v>
      </c>
      <c r="GX307" s="184">
        <f t="shared" ca="1" si="961"/>
        <v>19.354947631116996</v>
      </c>
      <c r="GY307" s="81" t="e">
        <f>#REF!</f>
        <v>#REF!</v>
      </c>
      <c r="GZ307" s="81" t="e">
        <f>#REF!</f>
        <v>#REF!</v>
      </c>
      <c r="HA307" s="81">
        <f t="shared" si="962"/>
        <v>6.4982480907969666</v>
      </c>
      <c r="HB307" s="81">
        <f t="shared" si="963"/>
        <v>4.6255687186920582</v>
      </c>
      <c r="HC307" s="81" t="e">
        <f t="shared" si="964"/>
        <v>#REF!</v>
      </c>
      <c r="HD307" s="80">
        <f t="shared" si="965"/>
        <v>440.85757596295622</v>
      </c>
      <c r="HE307" s="80">
        <f t="shared" si="966"/>
        <v>11.842862411827307</v>
      </c>
      <c r="HF307" s="81">
        <f t="shared" si="967"/>
        <v>-2.0233147825849187</v>
      </c>
      <c r="HG307" s="81"/>
      <c r="HH307" s="82">
        <f t="shared" si="968"/>
        <v>0.18231684294027733</v>
      </c>
      <c r="HI307" s="82">
        <f t="shared" si="969"/>
        <v>0.81758710112795563</v>
      </c>
      <c r="HJ307" s="82">
        <f t="shared" si="970"/>
        <v>2.7886356008431444E-2</v>
      </c>
      <c r="HK307" s="82">
        <f t="shared" si="971"/>
        <v>0</v>
      </c>
      <c r="HL307" s="82">
        <f t="shared" si="972"/>
        <v>4.6229157041871589E-2</v>
      </c>
      <c r="HM307" s="82">
        <f t="shared" si="973"/>
        <v>0</v>
      </c>
      <c r="HN307" s="82">
        <f t="shared" si="974"/>
        <v>0</v>
      </c>
      <c r="HO307" s="82">
        <f t="shared" si="975"/>
        <v>2.4080322038154106E-2</v>
      </c>
      <c r="HP307" s="82">
        <f t="shared" si="976"/>
        <v>9.35525349642925E-2</v>
      </c>
      <c r="HQ307" s="82">
        <f t="shared" si="977"/>
        <v>0.18233435723685487</v>
      </c>
      <c r="HR307" s="82">
        <f t="shared" si="978"/>
        <v>0.60159514555731375</v>
      </c>
      <c r="HS307" s="82">
        <f t="shared" si="979"/>
        <v>0.13415197905506163</v>
      </c>
      <c r="HT307" s="82">
        <f t="shared" si="980"/>
        <v>7.8974094955135229E-2</v>
      </c>
      <c r="HU307" s="82">
        <f t="shared" si="981"/>
        <v>1.7610732417893842E-2</v>
      </c>
      <c r="HV307" s="82">
        <f t="shared" si="982"/>
        <v>2.7886356008431444E-2</v>
      </c>
      <c r="HW307" s="82"/>
      <c r="HX307" s="186">
        <f t="shared" si="983"/>
        <v>-8.7786915466523153E-7</v>
      </c>
      <c r="HY307" s="186">
        <f t="shared" si="984"/>
        <v>1.6285686259423647E-12</v>
      </c>
      <c r="HZ307" s="186">
        <f t="shared" si="985"/>
        <v>2.712900971387774E-5</v>
      </c>
      <c r="IA307" s="186">
        <f t="shared" si="986"/>
        <v>7.6537200940957754E-9</v>
      </c>
      <c r="IB307" s="82">
        <f t="shared" si="987"/>
        <v>2.2408685385174585</v>
      </c>
      <c r="IC307" s="82" t="e">
        <f t="shared" ca="1" si="988"/>
        <v>#REF!</v>
      </c>
      <c r="ID307" s="82" t="e">
        <f ca="1">ID$8+ID$9*IE307+ID$10*#REF!+ID$11*EW307/(EW307+EU307)</f>
        <v>#REF!</v>
      </c>
      <c r="IE307" s="82" t="e">
        <f t="shared" ca="1" si="989"/>
        <v>#REF!</v>
      </c>
      <c r="IF307" s="82" t="e">
        <f ca="1">IF$8+IF$9*IE307+IF$10*#REF!+IF$11*(EW307/(EW307+EU307))</f>
        <v>#REF!</v>
      </c>
      <c r="IG307" s="82" t="e">
        <f t="shared" ca="1" si="990"/>
        <v>#REF!</v>
      </c>
      <c r="IH307" s="184">
        <f t="shared" si="991"/>
        <v>8.6420363589452681E-2</v>
      </c>
      <c r="II307" s="187">
        <f t="shared" si="992"/>
        <v>-25</v>
      </c>
      <c r="IJ307" s="187"/>
      <c r="IK307" s="82">
        <f t="shared" si="993"/>
        <v>2.0766187236864475</v>
      </c>
      <c r="IL307" s="187">
        <f t="shared" si="994"/>
        <v>1876.7539826997927</v>
      </c>
      <c r="IM307" s="186">
        <f t="shared" si="995"/>
        <v>1.238757084712927E-5</v>
      </c>
    </row>
    <row r="308" spans="1:247" ht="14" x14ac:dyDescent="0.2">
      <c r="A308" s="191" t="s">
        <v>235</v>
      </c>
      <c r="F308" s="200">
        <v>49.588765156295146</v>
      </c>
      <c r="G308" s="200">
        <v>1.7038089506357903</v>
      </c>
      <c r="H308" s="200">
        <v>17.226300960207208</v>
      </c>
      <c r="I308" s="200">
        <v>8.4782813016352048</v>
      </c>
      <c r="J308" s="200">
        <v>0.17830558785723385</v>
      </c>
      <c r="K308" s="200">
        <v>4.0614050567481046</v>
      </c>
      <c r="L308" s="200">
        <v>9.8761483940923434</v>
      </c>
      <c r="M308" s="200">
        <v>4.4477338304387777</v>
      </c>
      <c r="N308" s="200">
        <v>2.0505142603581894</v>
      </c>
      <c r="O308" s="201">
        <v>0.3</v>
      </c>
      <c r="P308" s="202">
        <v>0.49529329960342744</v>
      </c>
      <c r="Q308" s="194">
        <v>1.5</v>
      </c>
      <c r="R308" s="176">
        <f t="shared" ca="1" si="801"/>
        <v>11.712306056909746</v>
      </c>
      <c r="T308" s="4">
        <v>50.652000000000001</v>
      </c>
      <c r="U308" s="4">
        <v>1.1479999999999999</v>
      </c>
      <c r="V308" s="4">
        <v>3.6440000000000001</v>
      </c>
      <c r="W308" s="4">
        <v>7.6520000000000001</v>
      </c>
      <c r="X308" s="4">
        <v>0.30399999999999999</v>
      </c>
      <c r="Y308" s="4">
        <v>14.701000000000001</v>
      </c>
      <c r="Z308" s="4">
        <v>21.372</v>
      </c>
      <c r="AA308" s="4">
        <v>0.54100000000000004</v>
      </c>
      <c r="AB308" s="4">
        <v>0</v>
      </c>
      <c r="AC308" s="4">
        <v>0.03</v>
      </c>
      <c r="AE308" s="177">
        <f t="shared" ca="1" si="802"/>
        <v>1422.7027785306507</v>
      </c>
      <c r="AF308" s="178">
        <f t="shared" ca="1" si="803"/>
        <v>1149.5527785306508</v>
      </c>
      <c r="AG308" s="178">
        <f t="shared" ca="1" si="804"/>
        <v>7.7324659568480465</v>
      </c>
      <c r="AH308" s="175"/>
      <c r="AI308" s="179">
        <f t="shared" ca="1" si="805"/>
        <v>1442.6929228866675</v>
      </c>
      <c r="AJ308" s="179">
        <f t="shared" ca="1" si="806"/>
        <v>7.4333795567990695</v>
      </c>
      <c r="AK308" s="179"/>
      <c r="AL308" s="179">
        <f t="shared" si="807"/>
        <v>1402.1253611525906</v>
      </c>
      <c r="AM308" s="179">
        <f t="shared" si="808"/>
        <v>4.6377003383841791</v>
      </c>
      <c r="AN308" s="180"/>
      <c r="AO308" s="179">
        <f t="shared" ca="1" si="809"/>
        <v>1415.2800442455784</v>
      </c>
      <c r="AP308" s="179">
        <f t="shared" ca="1" si="810"/>
        <v>1142.1300442455786</v>
      </c>
      <c r="AQ308" s="179">
        <f t="shared" ca="1" si="811"/>
        <v>6.3671172375704437</v>
      </c>
      <c r="AR308" s="179"/>
      <c r="AS308" s="179">
        <f t="shared" ca="1" si="812"/>
        <v>1412.8495758131776</v>
      </c>
      <c r="AT308" s="179">
        <f t="shared" ca="1" si="813"/>
        <v>1139.6995758131775</v>
      </c>
      <c r="AU308" s="181">
        <f t="shared" ca="1" si="814"/>
        <v>6.2725807628910104</v>
      </c>
      <c r="AV308" s="80"/>
      <c r="AW308" s="181">
        <f t="shared" si="815"/>
        <v>1421.2513903483009</v>
      </c>
      <c r="AX308" s="181">
        <f t="shared" si="816"/>
        <v>1148.1013903483008</v>
      </c>
      <c r="AY308" s="181">
        <f t="shared" ca="1" si="817"/>
        <v>1442.6929228866675</v>
      </c>
      <c r="AZ308" s="181">
        <f t="shared" ca="1" si="818"/>
        <v>1169.5429228866674</v>
      </c>
      <c r="BA308" s="181">
        <f t="shared" ca="1" si="819"/>
        <v>7.4333795567990695</v>
      </c>
      <c r="BB308" s="181"/>
      <c r="BC308" s="181">
        <f t="shared" si="820"/>
        <v>1402.1253611525906</v>
      </c>
      <c r="BD308" s="181">
        <f t="shared" si="821"/>
        <v>4.6377003383841791</v>
      </c>
      <c r="BE308" s="181">
        <f t="shared" si="822"/>
        <v>1128.9753611525907</v>
      </c>
      <c r="BF308" s="181"/>
      <c r="BG308" s="181">
        <f t="shared" ca="1" si="823"/>
        <v>7.7272080871119098</v>
      </c>
      <c r="BH308" s="181">
        <f t="shared" ca="1" si="824"/>
        <v>7.7214694523715277</v>
      </c>
      <c r="BI308" s="181">
        <f t="shared" ca="1" si="825"/>
        <v>1146.4205970584817</v>
      </c>
      <c r="BJ308" s="181">
        <f t="shared" ca="1" si="826"/>
        <v>1149.7303636786978</v>
      </c>
      <c r="BK308" s="181">
        <f t="shared" ca="1" si="827"/>
        <v>1149.7303636786978</v>
      </c>
      <c r="BL308" s="181"/>
      <c r="BM308" s="181">
        <f t="shared" si="828"/>
        <v>1127.6726318036617</v>
      </c>
      <c r="BN308" s="180"/>
      <c r="BO308" s="182">
        <f t="shared" ca="1" si="829"/>
        <v>0.71478303904726481</v>
      </c>
      <c r="BP308" s="182">
        <f t="shared" ca="1" si="830"/>
        <v>0.70230368685580469</v>
      </c>
      <c r="BQ308" s="182">
        <f t="shared" ca="1" si="831"/>
        <v>6.7736301641251245E-2</v>
      </c>
      <c r="BR308" s="182">
        <f t="shared" ca="1" si="832"/>
        <v>1.3415889013652248E-2</v>
      </c>
      <c r="BS308" s="182">
        <f t="shared" ca="1" si="833"/>
        <v>2.0867554541054503E-2</v>
      </c>
      <c r="BT308" s="182">
        <f t="shared" ca="1" si="834"/>
        <v>8.1388489710275069E-2</v>
      </c>
      <c r="BU308" s="182">
        <f t="shared" si="835"/>
        <v>8.1732419319191812E-2</v>
      </c>
      <c r="BV308" s="181">
        <f t="shared" ca="1" si="836"/>
        <v>0.96744434108122956</v>
      </c>
      <c r="BW308" s="180"/>
      <c r="BX308" s="182">
        <f t="shared" si="837"/>
        <v>0.78998315719300882</v>
      </c>
      <c r="BY308" s="182">
        <f t="shared" si="838"/>
        <v>0.13096791924770063</v>
      </c>
      <c r="BZ308" s="182">
        <f t="shared" si="839"/>
        <v>2.3364267590835139E-3</v>
      </c>
      <c r="CA308" s="182">
        <f t="shared" si="840"/>
        <v>3.8968206468470858E-2</v>
      </c>
      <c r="CB308" s="182">
        <f t="shared" si="841"/>
        <v>5.7955294806591895E-2</v>
      </c>
      <c r="CC308" s="182">
        <f t="shared" si="842"/>
        <v>4.4056483607802312E-4</v>
      </c>
      <c r="CD308" s="182">
        <f t="shared" si="843"/>
        <v>1.0206515693109339</v>
      </c>
      <c r="CE308" s="182">
        <f t="shared" si="844"/>
        <v>0.24934264781240828</v>
      </c>
      <c r="CF308" s="180"/>
      <c r="CG308" s="181">
        <f t="shared" ca="1" si="845"/>
        <v>4.143292422002105</v>
      </c>
      <c r="CH308" s="181">
        <f t="shared" ca="1" si="846"/>
        <v>4.7182760304947777</v>
      </c>
      <c r="CI308" s="181">
        <f t="shared" ca="1" si="847"/>
        <v>7.6011489245384336</v>
      </c>
      <c r="CJ308" s="181">
        <f t="shared" ca="1" si="848"/>
        <v>1179.8623777930775</v>
      </c>
      <c r="CK308" s="183">
        <f t="shared" ca="1" si="849"/>
        <v>0.27293496035453507</v>
      </c>
      <c r="CL308" s="79"/>
      <c r="CM308" s="181">
        <f t="shared" si="850"/>
        <v>-0.4318703405963884</v>
      </c>
      <c r="CN308" s="181">
        <f t="shared" si="851"/>
        <v>-0.72129688450211138</v>
      </c>
      <c r="CO308" s="181">
        <f t="shared" ca="1" si="852"/>
        <v>902.08900116791608</v>
      </c>
      <c r="CP308" s="184"/>
      <c r="CQ308" s="80">
        <f t="shared" si="853"/>
        <v>0.82531984488951604</v>
      </c>
      <c r="CR308" s="80">
        <f t="shared" si="854"/>
        <v>2.1329926721931104E-2</v>
      </c>
      <c r="CS308" s="80">
        <f t="shared" si="855"/>
        <v>0.33789980404678666</v>
      </c>
      <c r="CT308" s="80">
        <f t="shared" si="856"/>
        <v>0.1180056523588545</v>
      </c>
      <c r="CU308" s="80">
        <f t="shared" si="857"/>
        <v>2.5135589477671733E-3</v>
      </c>
      <c r="CV308" s="80">
        <f t="shared" si="858"/>
        <v>0.10076827980935343</v>
      </c>
      <c r="CW308" s="80">
        <f t="shared" si="859"/>
        <v>0.17611637476224545</v>
      </c>
      <c r="CX308" s="80">
        <f t="shared" si="860"/>
        <v>0.14352412935495071</v>
      </c>
      <c r="CY308" s="80">
        <f t="shared" si="861"/>
        <v>4.3537183327491388E-2</v>
      </c>
      <c r="CZ308" s="80">
        <f t="shared" si="862"/>
        <v>3.9474151667585533E-3</v>
      </c>
      <c r="DA308" s="80">
        <f t="shared" si="863"/>
        <v>6.9790583090163583E-3</v>
      </c>
      <c r="DB308" s="80">
        <f t="shared" si="864"/>
        <v>1.7799412276946711</v>
      </c>
      <c r="DC308" s="80"/>
      <c r="DD308" s="80">
        <f t="shared" si="865"/>
        <v>0.46367814400166835</v>
      </c>
      <c r="DE308" s="80">
        <f t="shared" si="866"/>
        <v>1.1983500572969487E-2</v>
      </c>
      <c r="DF308" s="80">
        <f t="shared" si="867"/>
        <v>0.18983761867487323</v>
      </c>
      <c r="DG308" s="80">
        <f t="shared" si="868"/>
        <v>6.6297499334678614E-2</v>
      </c>
      <c r="DH308" s="80">
        <f t="shared" si="869"/>
        <v>1.4121583952649171E-3</v>
      </c>
      <c r="DI308" s="80">
        <f t="shared" si="870"/>
        <v>5.6613262416459462E-2</v>
      </c>
      <c r="DJ308" s="80">
        <f t="shared" si="871"/>
        <v>9.8945050556723341E-2</v>
      </c>
      <c r="DK308" s="80">
        <f t="shared" si="872"/>
        <v>8.0634195737372211E-2</v>
      </c>
      <c r="DL308" s="80">
        <f t="shared" si="873"/>
        <v>2.4459899377621306E-2</v>
      </c>
      <c r="DM308" s="80">
        <f t="shared" si="874"/>
        <v>2.2177221951710912E-3</v>
      </c>
      <c r="DN308" s="80">
        <f t="shared" si="875"/>
        <v>3.9209487371981572E-3</v>
      </c>
      <c r="DO308" s="80">
        <f t="shared" si="876"/>
        <v>1</v>
      </c>
      <c r="DP308" s="80">
        <f t="shared" si="877"/>
        <v>46.060460133740285</v>
      </c>
      <c r="DQ308" s="80">
        <f t="shared" si="878"/>
        <v>0.843015563133797</v>
      </c>
      <c r="DR308" s="80">
        <f t="shared" si="879"/>
        <v>1.4371773236453226E-2</v>
      </c>
      <c r="DS308" s="80">
        <f t="shared" si="880"/>
        <v>3.5739155167171764E-2</v>
      </c>
      <c r="DT308" s="80">
        <f t="shared" si="881"/>
        <v>0.10650498841973989</v>
      </c>
      <c r="DU308" s="80">
        <f t="shared" si="882"/>
        <v>4.2854625550660793E-3</v>
      </c>
      <c r="DV308" s="80">
        <f t="shared" si="883"/>
        <v>0.36474925814551268</v>
      </c>
      <c r="DW308" s="80">
        <f t="shared" si="884"/>
        <v>0.38111610024715842</v>
      </c>
      <c r="DX308" s="80">
        <f t="shared" si="885"/>
        <v>8.7287770515449611E-3</v>
      </c>
      <c r="DY308" s="80">
        <f t="shared" si="886"/>
        <v>0</v>
      </c>
      <c r="DZ308" s="80">
        <f t="shared" si="887"/>
        <v>1.9737075833792768E-4</v>
      </c>
      <c r="EA308" s="80">
        <f t="shared" si="888"/>
        <v>1.7587084487147819</v>
      </c>
      <c r="EB308" s="80"/>
      <c r="EC308" s="80">
        <f t="shared" si="889"/>
        <v>1.686031126267594</v>
      </c>
      <c r="ED308" s="80">
        <f t="shared" si="890"/>
        <v>2.8743546472906452E-2</v>
      </c>
      <c r="EE308" s="80">
        <f t="shared" si="891"/>
        <v>0.10721746550151529</v>
      </c>
      <c r="EF308" s="80">
        <f t="shared" si="892"/>
        <v>0.10650498841973989</v>
      </c>
      <c r="EG308" s="80">
        <f t="shared" si="893"/>
        <v>4.2854625550660793E-3</v>
      </c>
      <c r="EH308" s="80">
        <f t="shared" si="894"/>
        <v>0.36474925814551268</v>
      </c>
      <c r="EI308" s="80">
        <f t="shared" si="895"/>
        <v>0.38111610024715842</v>
      </c>
      <c r="EJ308" s="80">
        <f t="shared" si="896"/>
        <v>8.7287770515449611E-3</v>
      </c>
      <c r="EK308" s="80">
        <f t="shared" si="897"/>
        <v>0</v>
      </c>
      <c r="EL308" s="80">
        <f t="shared" si="898"/>
        <v>5.9211227501378301E-4</v>
      </c>
      <c r="EM308" s="80">
        <f t="shared" si="899"/>
        <v>2.6879688369360517</v>
      </c>
      <c r="EN308" s="80">
        <f t="shared" si="900"/>
        <v>2.2321687355718192</v>
      </c>
      <c r="EO308" s="80"/>
      <c r="EP308" s="80">
        <f t="shared" si="901"/>
        <v>1.8817529836277327</v>
      </c>
      <c r="EQ308" s="80">
        <f t="shared" si="902"/>
        <v>3.2080222893138707E-2</v>
      </c>
      <c r="ER308" s="80">
        <f t="shared" si="903"/>
        <v>0.11824701637226731</v>
      </c>
      <c r="ES308" s="80">
        <f t="shared" si="904"/>
        <v>4.1304633227554371E-2</v>
      </c>
      <c r="ET308" s="80">
        <f t="shared" si="905"/>
        <v>0.15955164959982168</v>
      </c>
      <c r="EU308" s="80">
        <f t="shared" si="906"/>
        <v>0.23773710533298203</v>
      </c>
      <c r="EV308" s="80">
        <f t="shared" si="907"/>
        <v>9.5658755328822277E-3</v>
      </c>
      <c r="EW308" s="80">
        <f t="shared" si="908"/>
        <v>0.8141818903554281</v>
      </c>
      <c r="EX308" s="80">
        <f t="shared" si="909"/>
        <v>0.85071544359476226</v>
      </c>
      <c r="EY308" s="80">
        <f t="shared" si="910"/>
        <v>3.8968206468470858E-2</v>
      </c>
      <c r="EZ308" s="80">
        <f t="shared" si="911"/>
        <v>0</v>
      </c>
      <c r="FA308" s="80">
        <f t="shared" si="912"/>
        <v>8.8112967215604624E-4</v>
      </c>
      <c r="FB308" s="80">
        <f t="shared" si="913"/>
        <v>4.0254345070773745</v>
      </c>
      <c r="FC308" s="80">
        <f t="shared" si="914"/>
        <v>5.0869014154750328E-2</v>
      </c>
      <c r="FD308" s="80">
        <f t="shared" si="915"/>
        <v>7.5821401240506958E-2</v>
      </c>
      <c r="FE308" s="80">
        <f t="shared" si="916"/>
        <v>3.8968206468470858E-2</v>
      </c>
      <c r="FF308" s="80">
        <f t="shared" si="917"/>
        <v>2.3364267590835139E-3</v>
      </c>
      <c r="FG308" s="80">
        <f t="shared" si="918"/>
        <v>5.7955294806591895E-2</v>
      </c>
      <c r="FH308" s="80">
        <f t="shared" si="919"/>
        <v>4.4056483607802312E-4</v>
      </c>
      <c r="FI308" s="184">
        <f t="shared" si="920"/>
        <v>0.78998315719300882</v>
      </c>
      <c r="FJ308" s="80">
        <f t="shared" si="921"/>
        <v>0.13096791924770063</v>
      </c>
      <c r="FK308" s="80">
        <f t="shared" si="922"/>
        <v>1.0206515693109337</v>
      </c>
      <c r="FL308" s="80">
        <f t="shared" si="923"/>
        <v>0.78998315719300882</v>
      </c>
      <c r="FM308" s="80">
        <f t="shared" si="924"/>
        <v>2.4715387266477631</v>
      </c>
      <c r="FN308" s="80">
        <f t="shared" si="925"/>
        <v>-3.2393341937890341</v>
      </c>
      <c r="FO308" s="80">
        <f t="shared" si="926"/>
        <v>-3.2393341937890341</v>
      </c>
      <c r="FP308" s="80">
        <f t="shared" si="927"/>
        <v>0.46060460133740289</v>
      </c>
      <c r="FQ308" s="185">
        <f t="shared" ca="1" si="928"/>
        <v>1442.6929228866675</v>
      </c>
      <c r="FR308" s="185">
        <f t="shared" ca="1" si="929"/>
        <v>7.4333795567990695</v>
      </c>
      <c r="FS308" s="80">
        <f t="shared" ca="1" si="930"/>
        <v>0.14426929228866675</v>
      </c>
      <c r="FT308" s="184">
        <f t="shared" ca="1" si="931"/>
        <v>-1.2247589120167985</v>
      </c>
      <c r="FU308" s="184">
        <f t="shared" ca="1" si="932"/>
        <v>5.6800448165788202</v>
      </c>
      <c r="FV308" s="80">
        <f t="shared" si="933"/>
        <v>175.74624112334047</v>
      </c>
      <c r="FW308" s="80">
        <f t="shared" si="934"/>
        <v>9.93177554764271E-2</v>
      </c>
      <c r="FX308" s="184">
        <f t="shared" si="935"/>
        <v>77.39967561120055</v>
      </c>
      <c r="FY308" s="184">
        <f t="shared" si="936"/>
        <v>314.43525642708386</v>
      </c>
      <c r="FZ308" s="184">
        <f t="shared" si="937"/>
        <v>1.6611494615586205E-3</v>
      </c>
      <c r="GA308" s="184">
        <f t="shared" si="938"/>
        <v>0.24934264781240828</v>
      </c>
      <c r="GB308" s="80">
        <f t="shared" si="939"/>
        <v>0.89924952559611537</v>
      </c>
      <c r="GC308" s="80">
        <f t="shared" si="940"/>
        <v>0.12513499994759947</v>
      </c>
      <c r="GD308" s="80">
        <f t="shared" si="941"/>
        <v>0.12979035850218576</v>
      </c>
      <c r="GE308" s="80">
        <f t="shared" si="942"/>
        <v>0.92661514387930688</v>
      </c>
      <c r="GF308" s="80">
        <f t="shared" si="943"/>
        <v>7.4434837654352881E-2</v>
      </c>
      <c r="GG308" s="80">
        <f t="shared" si="944"/>
        <v>0.18686809117823172</v>
      </c>
      <c r="GH308" s="80">
        <f t="shared" si="945"/>
        <v>0.87020964149781421</v>
      </c>
      <c r="GI308" s="80">
        <f t="shared" si="946"/>
        <v>0.38021508482518918</v>
      </c>
      <c r="GJ308" s="80">
        <f t="shared" si="947"/>
        <v>-1.8827048837155212E-2</v>
      </c>
      <c r="GK308" s="80">
        <f t="shared" si="948"/>
        <v>3.4002908933170525E-2</v>
      </c>
      <c r="GL308" s="80">
        <f t="shared" si="949"/>
        <v>3.4002908933170525E-2</v>
      </c>
      <c r="GM308" s="80">
        <f t="shared" si="950"/>
        <v>0.15286518224506118</v>
      </c>
      <c r="GN308" s="80">
        <f t="shared" si="951"/>
        <v>6.6747565470714101E-2</v>
      </c>
      <c r="GO308" s="80">
        <f t="shared" si="952"/>
        <v>0.74743432488471395</v>
      </c>
      <c r="GP308" s="80">
        <f t="shared" si="953"/>
        <v>0.85071544359476226</v>
      </c>
      <c r="GQ308" s="80">
        <f t="shared" si="954"/>
        <v>3.8968206468470858E-2</v>
      </c>
      <c r="GR308" s="80">
        <f t="shared" si="955"/>
        <v>440.0150300467206</v>
      </c>
      <c r="GS308" s="80">
        <f t="shared" si="956"/>
        <v>11.820799777498046</v>
      </c>
      <c r="GT308" s="80">
        <f t="shared" si="957"/>
        <v>2.2080842369954876</v>
      </c>
      <c r="GU308" s="80">
        <f t="shared" si="958"/>
        <v>9.0807464246439424E-6</v>
      </c>
      <c r="GV308" s="80">
        <f t="shared" si="959"/>
        <v>1852.6020429832877</v>
      </c>
      <c r="GW308" s="80">
        <f t="shared" si="960"/>
        <v>-8.0478858682885394E-3</v>
      </c>
      <c r="GX308" s="184">
        <f t="shared" ca="1" si="961"/>
        <v>20.575773924538453</v>
      </c>
      <c r="GY308" s="81" t="e">
        <f>#REF!</f>
        <v>#REF!</v>
      </c>
      <c r="GZ308" s="81" t="e">
        <f>#REF!</f>
        <v>#REF!</v>
      </c>
      <c r="HA308" s="81">
        <f t="shared" si="962"/>
        <v>6.4982480907969666</v>
      </c>
      <c r="HB308" s="81">
        <f t="shared" si="963"/>
        <v>4.6255687186920582</v>
      </c>
      <c r="HC308" s="81" t="e">
        <f t="shared" si="964"/>
        <v>#REF!</v>
      </c>
      <c r="HD308" s="80">
        <f t="shared" si="965"/>
        <v>440.0150300467206</v>
      </c>
      <c r="HE308" s="80">
        <f t="shared" si="966"/>
        <v>11.820799777498046</v>
      </c>
      <c r="HF308" s="81">
        <f t="shared" si="967"/>
        <v>-0.55421237753992614</v>
      </c>
      <c r="HG308" s="81"/>
      <c r="HH308" s="82">
        <f t="shared" si="968"/>
        <v>0.19643396671111396</v>
      </c>
      <c r="HI308" s="82">
        <f t="shared" si="969"/>
        <v>0.8141818903554281</v>
      </c>
      <c r="HJ308" s="82">
        <f t="shared" si="970"/>
        <v>3.8968206468470858E-2</v>
      </c>
      <c r="HK308" s="82">
        <f t="shared" si="971"/>
        <v>0</v>
      </c>
      <c r="HL308" s="82">
        <f t="shared" si="972"/>
        <v>1.190080768627947E-2</v>
      </c>
      <c r="HM308" s="82">
        <f t="shared" si="973"/>
        <v>0</v>
      </c>
      <c r="HN308" s="82">
        <f t="shared" si="974"/>
        <v>0</v>
      </c>
      <c r="HO308" s="82">
        <f t="shared" si="975"/>
        <v>4.1304633227554371E-2</v>
      </c>
      <c r="HP308" s="82">
        <f t="shared" si="976"/>
        <v>0.10634620868598783</v>
      </c>
      <c r="HQ308" s="82">
        <f t="shared" si="977"/>
        <v>0.19437055666362868</v>
      </c>
      <c r="HR308" s="82">
        <f t="shared" si="978"/>
        <v>0.59009813128472599</v>
      </c>
      <c r="HS308" s="82">
        <f t="shared" si="979"/>
        <v>0.14237029593776893</v>
      </c>
      <c r="HT308" s="82">
        <f t="shared" si="980"/>
        <v>8.8874099590457861E-2</v>
      </c>
      <c r="HU308" s="82">
        <f t="shared" si="981"/>
        <v>2.144225034630904E-2</v>
      </c>
      <c r="HV308" s="82">
        <f t="shared" si="982"/>
        <v>3.8968206468470858E-2</v>
      </c>
      <c r="HW308" s="82"/>
      <c r="HX308" s="186">
        <f t="shared" si="983"/>
        <v>-8.7754829454778491E-7</v>
      </c>
      <c r="HY308" s="186">
        <f t="shared" si="984"/>
        <v>1.6034798578409786E-12</v>
      </c>
      <c r="HZ308" s="186">
        <f t="shared" si="985"/>
        <v>2.7196576635623093E-5</v>
      </c>
      <c r="IA308" s="186">
        <f t="shared" si="986"/>
        <v>7.6444600352861997E-9</v>
      </c>
      <c r="IB308" s="82">
        <f t="shared" si="987"/>
        <v>2.2080842369954876</v>
      </c>
      <c r="IC308" s="82" t="e">
        <f t="shared" ca="1" si="988"/>
        <v>#REF!</v>
      </c>
      <c r="ID308" s="82" t="e">
        <f ca="1">ID$8+ID$9*IE308+ID$10*#REF!+ID$11*EW308/(EW308+EU308)</f>
        <v>#REF!</v>
      </c>
      <c r="IE308" s="82" t="e">
        <f t="shared" ca="1" si="989"/>
        <v>#REF!</v>
      </c>
      <c r="IF308" s="82" t="e">
        <f ca="1">IF$8+IF$9*IE308+IF$10*#REF!+IF$11*(EW308/(EW308+EU308))</f>
        <v>#REF!</v>
      </c>
      <c r="IG308" s="82" t="e">
        <f t="shared" ca="1" si="990"/>
        <v>#REF!</v>
      </c>
      <c r="IH308" s="184">
        <f t="shared" si="991"/>
        <v>9.93177554764271E-2</v>
      </c>
      <c r="II308" s="187">
        <f t="shared" si="992"/>
        <v>-25</v>
      </c>
      <c r="IJ308" s="187"/>
      <c r="IK308" s="82">
        <f t="shared" si="993"/>
        <v>2.0753829955376655</v>
      </c>
      <c r="IL308" s="187">
        <f t="shared" si="994"/>
        <v>1852.6020429832877</v>
      </c>
      <c r="IM308" s="186">
        <f t="shared" si="995"/>
        <v>1.2567338100474743E-5</v>
      </c>
    </row>
    <row r="309" spans="1:247" ht="14" x14ac:dyDescent="0.2">
      <c r="A309" s="191" t="s">
        <v>235</v>
      </c>
      <c r="F309" s="200">
        <v>49.588765156295146</v>
      </c>
      <c r="G309" s="200">
        <v>1.7038089506357903</v>
      </c>
      <c r="H309" s="200">
        <v>17.226300960207208</v>
      </c>
      <c r="I309" s="200">
        <v>8.4782813016352048</v>
      </c>
      <c r="J309" s="200">
        <v>0.17830558785723385</v>
      </c>
      <c r="K309" s="200">
        <v>4.0614050567481046</v>
      </c>
      <c r="L309" s="200">
        <v>9.8761483940923434</v>
      </c>
      <c r="M309" s="200">
        <v>4.4477338304387777</v>
      </c>
      <c r="N309" s="200">
        <v>2.0505142603581894</v>
      </c>
      <c r="O309" s="201">
        <v>0.3</v>
      </c>
      <c r="P309" s="202">
        <v>0.49529329960342744</v>
      </c>
      <c r="Q309" s="194">
        <v>1.5</v>
      </c>
      <c r="R309" s="176">
        <f t="shared" ca="1" si="801"/>
        <v>10.115643021593556</v>
      </c>
      <c r="T309" s="4">
        <v>48.256999999999998</v>
      </c>
      <c r="U309" s="4">
        <v>1.1200000000000001</v>
      </c>
      <c r="V309" s="4">
        <v>3.8109999999999999</v>
      </c>
      <c r="W309" s="4">
        <v>7.3940000000000001</v>
      </c>
      <c r="X309" s="4">
        <v>0.26400000000000001</v>
      </c>
      <c r="Y309" s="4">
        <v>13.859</v>
      </c>
      <c r="Z309" s="4">
        <v>21.579000000000001</v>
      </c>
      <c r="AA309" s="4">
        <v>0.42</v>
      </c>
      <c r="AB309" s="4">
        <v>1.4E-2</v>
      </c>
      <c r="AC309" s="4">
        <v>1.6400000000000001E-2</v>
      </c>
      <c r="AE309" s="177">
        <f t="shared" ca="1" si="802"/>
        <v>1400.1104474026147</v>
      </c>
      <c r="AF309" s="178">
        <f t="shared" ca="1" si="803"/>
        <v>1126.9604474026146</v>
      </c>
      <c r="AG309" s="178">
        <f t="shared" ca="1" si="804"/>
        <v>6.1709051309750267</v>
      </c>
      <c r="AH309" s="175"/>
      <c r="AI309" s="179">
        <f t="shared" ca="1" si="805"/>
        <v>1427.2463326390723</v>
      </c>
      <c r="AJ309" s="179">
        <f t="shared" ca="1" si="806"/>
        <v>5.7121535319719179</v>
      </c>
      <c r="AK309" s="179"/>
      <c r="AL309" s="179">
        <f t="shared" si="807"/>
        <v>1390.5059423672317</v>
      </c>
      <c r="AM309" s="179">
        <f t="shared" si="808"/>
        <v>3.4002717864959005</v>
      </c>
      <c r="AN309" s="180"/>
      <c r="AO309" s="179">
        <f t="shared" ca="1" si="809"/>
        <v>1390.2986006788915</v>
      </c>
      <c r="AP309" s="179">
        <f t="shared" ca="1" si="810"/>
        <v>1117.1486006788914</v>
      </c>
      <c r="AQ309" s="179">
        <f t="shared" ca="1" si="811"/>
        <v>4.3040242451721795</v>
      </c>
      <c r="AR309" s="179"/>
      <c r="AS309" s="179">
        <f t="shared" ca="1" si="812"/>
        <v>1398.6209442351026</v>
      </c>
      <c r="AT309" s="179">
        <f t="shared" ca="1" si="813"/>
        <v>1125.4709442351027</v>
      </c>
      <c r="AU309" s="181">
        <f t="shared" ca="1" si="814"/>
        <v>4.6212002956247389</v>
      </c>
      <c r="AV309" s="80"/>
      <c r="AW309" s="181">
        <f t="shared" si="815"/>
        <v>1408.0509506719056</v>
      </c>
      <c r="AX309" s="181">
        <f t="shared" si="816"/>
        <v>1134.9009506719058</v>
      </c>
      <c r="AY309" s="181">
        <f t="shared" ca="1" si="817"/>
        <v>1427.2463326390723</v>
      </c>
      <c r="AZ309" s="181">
        <f t="shared" ca="1" si="818"/>
        <v>1154.0963326390724</v>
      </c>
      <c r="BA309" s="181">
        <f t="shared" ca="1" si="819"/>
        <v>5.7121535319719179</v>
      </c>
      <c r="BB309" s="181"/>
      <c r="BC309" s="181">
        <f t="shared" si="820"/>
        <v>1390.5059423672317</v>
      </c>
      <c r="BD309" s="181">
        <f t="shared" si="821"/>
        <v>3.4002717864959005</v>
      </c>
      <c r="BE309" s="181">
        <f t="shared" si="822"/>
        <v>1117.3559423672318</v>
      </c>
      <c r="BF309" s="181"/>
      <c r="BG309" s="181">
        <f t="shared" ca="1" si="823"/>
        <v>6.1186975129858041</v>
      </c>
      <c r="BH309" s="181">
        <f t="shared" ca="1" si="824"/>
        <v>6.8035606188300015</v>
      </c>
      <c r="BI309" s="181">
        <f t="shared" ca="1" si="825"/>
        <v>1123.4215596064482</v>
      </c>
      <c r="BJ309" s="181">
        <f t="shared" ca="1" si="826"/>
        <v>1134.8651445301316</v>
      </c>
      <c r="BK309" s="181">
        <f t="shared" ca="1" si="827"/>
        <v>1134.8651445301316</v>
      </c>
      <c r="BL309" s="181"/>
      <c r="BM309" s="181">
        <f t="shared" si="828"/>
        <v>1121.4116740724126</v>
      </c>
      <c r="BN309" s="180"/>
      <c r="BO309" s="182">
        <f t="shared" ca="1" si="829"/>
        <v>0.77237335994133749</v>
      </c>
      <c r="BP309" s="182">
        <f t="shared" ca="1" si="830"/>
        <v>0.75128195101458628</v>
      </c>
      <c r="BQ309" s="182">
        <f t="shared" ca="1" si="831"/>
        <v>5.9198219138677198E-2</v>
      </c>
      <c r="BR309" s="182">
        <f t="shared" ca="1" si="832"/>
        <v>1.1130128522504439E-2</v>
      </c>
      <c r="BS309" s="182">
        <f t="shared" ca="1" si="833"/>
        <v>2.0862066457451981E-2</v>
      </c>
      <c r="BT309" s="182">
        <f t="shared" ca="1" si="834"/>
        <v>8.8924045185854492E-2</v>
      </c>
      <c r="BU309" s="182">
        <f t="shared" si="835"/>
        <v>8.1732419319191812E-2</v>
      </c>
      <c r="BV309" s="181">
        <f t="shared" ca="1" si="836"/>
        <v>1.0131288296382661</v>
      </c>
      <c r="BW309" s="180"/>
      <c r="BX309" s="182">
        <f t="shared" si="837"/>
        <v>0.82061278965744455</v>
      </c>
      <c r="BY309" s="182">
        <f t="shared" si="838"/>
        <v>0.10738359364810895</v>
      </c>
      <c r="BZ309" s="182">
        <f t="shared" si="839"/>
        <v>3.1165814991231666E-3</v>
      </c>
      <c r="CA309" s="182">
        <f t="shared" si="840"/>
        <v>3.1408631195976755E-2</v>
      </c>
      <c r="CB309" s="182">
        <f t="shared" si="841"/>
        <v>6.7799157002182101E-2</v>
      </c>
      <c r="CC309" s="182">
        <f t="shared" si="842"/>
        <v>2.5004547012908015E-4</v>
      </c>
      <c r="CD309" s="182">
        <f t="shared" si="843"/>
        <v>1.0305707984729646</v>
      </c>
      <c r="CE309" s="182">
        <f t="shared" si="844"/>
        <v>0.25557362604105716</v>
      </c>
      <c r="CF309" s="180"/>
      <c r="CG309" s="181">
        <f t="shared" ca="1" si="845"/>
        <v>2.1767515578239909</v>
      </c>
      <c r="CH309" s="181">
        <f t="shared" ca="1" si="846"/>
        <v>2.8279310689960546</v>
      </c>
      <c r="CI309" s="181">
        <f t="shared" ca="1" si="847"/>
        <v>7.3270338362963949</v>
      </c>
      <c r="CJ309" s="181">
        <f t="shared" ca="1" si="848"/>
        <v>1150.0389641626898</v>
      </c>
      <c r="CK309" s="183">
        <f t="shared" ca="1" si="849"/>
        <v>0.26943794421188427</v>
      </c>
      <c r="CL309" s="79"/>
      <c r="CM309" s="181">
        <f t="shared" si="850"/>
        <v>-1.2820975072040826</v>
      </c>
      <c r="CN309" s="181">
        <f t="shared" si="851"/>
        <v>-1.6910563676015864</v>
      </c>
      <c r="CO309" s="181">
        <f t="shared" ca="1" si="852"/>
        <v>799.41434926227714</v>
      </c>
      <c r="CP309" s="184"/>
      <c r="CQ309" s="80">
        <f t="shared" si="853"/>
        <v>0.82531984488951604</v>
      </c>
      <c r="CR309" s="80">
        <f t="shared" si="854"/>
        <v>2.1329926721931104E-2</v>
      </c>
      <c r="CS309" s="80">
        <f t="shared" si="855"/>
        <v>0.33789980404678666</v>
      </c>
      <c r="CT309" s="80">
        <f t="shared" si="856"/>
        <v>0.1180056523588545</v>
      </c>
      <c r="CU309" s="80">
        <f t="shared" si="857"/>
        <v>2.5135589477671733E-3</v>
      </c>
      <c r="CV309" s="80">
        <f t="shared" si="858"/>
        <v>0.10076827980935343</v>
      </c>
      <c r="CW309" s="80">
        <f t="shared" si="859"/>
        <v>0.17611637476224545</v>
      </c>
      <c r="CX309" s="80">
        <f t="shared" si="860"/>
        <v>0.14352412935495071</v>
      </c>
      <c r="CY309" s="80">
        <f t="shared" si="861"/>
        <v>4.3537183327491388E-2</v>
      </c>
      <c r="CZ309" s="80">
        <f t="shared" si="862"/>
        <v>3.9474151667585533E-3</v>
      </c>
      <c r="DA309" s="80">
        <f t="shared" si="863"/>
        <v>6.9790583090163583E-3</v>
      </c>
      <c r="DB309" s="80">
        <f t="shared" si="864"/>
        <v>1.7799412276946711</v>
      </c>
      <c r="DC309" s="80"/>
      <c r="DD309" s="80">
        <f t="shared" si="865"/>
        <v>0.46367814400166835</v>
      </c>
      <c r="DE309" s="80">
        <f t="shared" si="866"/>
        <v>1.1983500572969487E-2</v>
      </c>
      <c r="DF309" s="80">
        <f t="shared" si="867"/>
        <v>0.18983761867487323</v>
      </c>
      <c r="DG309" s="80">
        <f t="shared" si="868"/>
        <v>6.6297499334678614E-2</v>
      </c>
      <c r="DH309" s="80">
        <f t="shared" si="869"/>
        <v>1.4121583952649171E-3</v>
      </c>
      <c r="DI309" s="80">
        <f t="shared" si="870"/>
        <v>5.6613262416459462E-2</v>
      </c>
      <c r="DJ309" s="80">
        <f t="shared" si="871"/>
        <v>9.8945050556723341E-2</v>
      </c>
      <c r="DK309" s="80">
        <f t="shared" si="872"/>
        <v>8.0634195737372211E-2</v>
      </c>
      <c r="DL309" s="80">
        <f t="shared" si="873"/>
        <v>2.4459899377621306E-2</v>
      </c>
      <c r="DM309" s="80">
        <f t="shared" si="874"/>
        <v>2.2177221951710912E-3</v>
      </c>
      <c r="DN309" s="80">
        <f t="shared" si="875"/>
        <v>3.9209487371981572E-3</v>
      </c>
      <c r="DO309" s="80">
        <f t="shared" si="876"/>
        <v>1</v>
      </c>
      <c r="DP309" s="80">
        <f t="shared" si="877"/>
        <v>46.060460133740285</v>
      </c>
      <c r="DQ309" s="80">
        <f t="shared" si="878"/>
        <v>0.80315490069785278</v>
      </c>
      <c r="DR309" s="80">
        <f t="shared" si="879"/>
        <v>1.4021242181905589E-2</v>
      </c>
      <c r="DS309" s="80">
        <f t="shared" si="880"/>
        <v>3.7377036317807789E-2</v>
      </c>
      <c r="DT309" s="80">
        <f t="shared" si="881"/>
        <v>0.10291399429894886</v>
      </c>
      <c r="DU309" s="80">
        <f t="shared" si="882"/>
        <v>3.7215859030837006E-3</v>
      </c>
      <c r="DV309" s="80">
        <f t="shared" si="883"/>
        <v>0.34385823880271138</v>
      </c>
      <c r="DW309" s="80">
        <f t="shared" si="884"/>
        <v>0.38480742687785102</v>
      </c>
      <c r="DX309" s="80">
        <f t="shared" si="885"/>
        <v>6.7764997442678063E-3</v>
      </c>
      <c r="DY309" s="80">
        <f t="shared" si="886"/>
        <v>1.486262686313644E-4</v>
      </c>
      <c r="DZ309" s="80">
        <f t="shared" si="887"/>
        <v>1.0789601455806715E-4</v>
      </c>
      <c r="EA309" s="80">
        <f t="shared" si="888"/>
        <v>1.6968874471076183</v>
      </c>
      <c r="EB309" s="80"/>
      <c r="EC309" s="80">
        <f t="shared" si="889"/>
        <v>1.6063098013957056</v>
      </c>
      <c r="ED309" s="80">
        <f t="shared" si="890"/>
        <v>2.8042484363811179E-2</v>
      </c>
      <c r="EE309" s="80">
        <f t="shared" si="891"/>
        <v>0.11213110895342338</v>
      </c>
      <c r="EF309" s="80">
        <f t="shared" si="892"/>
        <v>0.10291399429894886</v>
      </c>
      <c r="EG309" s="80">
        <f t="shared" si="893"/>
        <v>3.7215859030837006E-3</v>
      </c>
      <c r="EH309" s="80">
        <f t="shared" si="894"/>
        <v>0.34385823880271138</v>
      </c>
      <c r="EI309" s="80">
        <f t="shared" si="895"/>
        <v>0.38480742687785102</v>
      </c>
      <c r="EJ309" s="80">
        <f t="shared" si="896"/>
        <v>6.7764997442678063E-3</v>
      </c>
      <c r="EK309" s="80">
        <f t="shared" si="897"/>
        <v>1.486262686313644E-4</v>
      </c>
      <c r="EL309" s="80">
        <f t="shared" si="898"/>
        <v>3.2368804367420144E-4</v>
      </c>
      <c r="EM309" s="80">
        <f t="shared" si="899"/>
        <v>2.5890334546521085</v>
      </c>
      <c r="EN309" s="80">
        <f t="shared" si="900"/>
        <v>2.3174671571813379</v>
      </c>
      <c r="EO309" s="80"/>
      <c r="EP309" s="80">
        <f t="shared" si="901"/>
        <v>1.8612851044965126</v>
      </c>
      <c r="EQ309" s="80">
        <f t="shared" si="902"/>
        <v>3.2493768259451807E-2</v>
      </c>
      <c r="ER309" s="80">
        <f t="shared" si="903"/>
        <v>0.13871489550348737</v>
      </c>
      <c r="ES309" s="80">
        <f t="shared" si="904"/>
        <v>3.4525212695099922E-2</v>
      </c>
      <c r="ET309" s="80">
        <f t="shared" si="905"/>
        <v>0.17324010819858729</v>
      </c>
      <c r="EU309" s="80">
        <f t="shared" si="906"/>
        <v>0.23849980180216143</v>
      </c>
      <c r="EV309" s="80">
        <f t="shared" si="907"/>
        <v>8.6246531030255251E-3</v>
      </c>
      <c r="EW309" s="80">
        <f t="shared" si="908"/>
        <v>0.79688017515150111</v>
      </c>
      <c r="EX309" s="80">
        <f t="shared" si="909"/>
        <v>0.89177857362887891</v>
      </c>
      <c r="EY309" s="80">
        <f t="shared" si="910"/>
        <v>3.1408631195976755E-2</v>
      </c>
      <c r="EZ309" s="80">
        <f t="shared" si="911"/>
        <v>6.8887299249519582E-4</v>
      </c>
      <c r="FA309" s="80">
        <f t="shared" si="912"/>
        <v>5.000909402581603E-4</v>
      </c>
      <c r="FB309" s="80">
        <f t="shared" si="913"/>
        <v>4.0353997797688503</v>
      </c>
      <c r="FC309" s="80">
        <f t="shared" si="914"/>
        <v>7.011068654520243E-2</v>
      </c>
      <c r="FD309" s="80">
        <f t="shared" si="915"/>
        <v>0.10526772572965193</v>
      </c>
      <c r="FE309" s="80">
        <f t="shared" si="916"/>
        <v>3.1408631195976755E-2</v>
      </c>
      <c r="FF309" s="80">
        <f t="shared" si="917"/>
        <v>3.1165814991231666E-3</v>
      </c>
      <c r="FG309" s="80">
        <f t="shared" si="918"/>
        <v>6.7799157002182101E-2</v>
      </c>
      <c r="FH309" s="80">
        <f t="shared" si="919"/>
        <v>2.5004547012908015E-4</v>
      </c>
      <c r="FI309" s="184">
        <f t="shared" si="920"/>
        <v>0.82061278965744455</v>
      </c>
      <c r="FJ309" s="80">
        <f t="shared" si="921"/>
        <v>0.10738359364810895</v>
      </c>
      <c r="FK309" s="80">
        <f t="shared" si="922"/>
        <v>1.0305707984729646</v>
      </c>
      <c r="FL309" s="80">
        <f t="shared" si="923"/>
        <v>0.82061278965744455</v>
      </c>
      <c r="FM309" s="80">
        <f t="shared" si="924"/>
        <v>2.2558753657414896</v>
      </c>
      <c r="FN309" s="80">
        <f t="shared" si="925"/>
        <v>-3.4930372950960198</v>
      </c>
      <c r="FO309" s="80">
        <f t="shared" si="926"/>
        <v>-3.4930372950960198</v>
      </c>
      <c r="FP309" s="80">
        <f t="shared" si="927"/>
        <v>0.46060460133740289</v>
      </c>
      <c r="FQ309" s="185">
        <f t="shared" ca="1" si="928"/>
        <v>1427.2463326390723</v>
      </c>
      <c r="FR309" s="185">
        <f t="shared" ca="1" si="929"/>
        <v>5.7121535319719179</v>
      </c>
      <c r="FS309" s="80">
        <f t="shared" ca="1" si="930"/>
        <v>0.14272463326390722</v>
      </c>
      <c r="FT309" s="184">
        <f t="shared" ca="1" si="931"/>
        <v>-0.90006316147075727</v>
      </c>
      <c r="FU309" s="184">
        <f t="shared" ca="1" si="932"/>
        <v>5.6780583896532306</v>
      </c>
      <c r="FV309" s="80">
        <f t="shared" si="933"/>
        <v>174.35784196147688</v>
      </c>
      <c r="FW309" s="80">
        <f t="shared" si="934"/>
        <v>6.828933552747718E-2</v>
      </c>
      <c r="FX309" s="184">
        <f t="shared" si="935"/>
        <v>76.964997671300807</v>
      </c>
      <c r="FY309" s="184">
        <f t="shared" si="936"/>
        <v>313.62890144872927</v>
      </c>
      <c r="FZ309" s="184">
        <f t="shared" si="937"/>
        <v>1.6611494615586205E-3</v>
      </c>
      <c r="GA309" s="184">
        <f t="shared" si="938"/>
        <v>0.25557362604105716</v>
      </c>
      <c r="GB309" s="80">
        <f t="shared" si="939"/>
        <v>0.93181185792788124</v>
      </c>
      <c r="GC309" s="80">
        <f t="shared" si="940"/>
        <v>0.1376297584400123</v>
      </c>
      <c r="GD309" s="80">
        <f t="shared" si="941"/>
        <v>0.13140771109118046</v>
      </c>
      <c r="GE309" s="80">
        <f t="shared" si="942"/>
        <v>0.93298101904544828</v>
      </c>
      <c r="GF309" s="80">
        <f t="shared" si="943"/>
        <v>3.2288271363011822E-2</v>
      </c>
      <c r="GG309" s="80">
        <f t="shared" si="944"/>
        <v>0.16838911525695899</v>
      </c>
      <c r="GH309" s="80">
        <f t="shared" si="945"/>
        <v>0.86859228890881957</v>
      </c>
      <c r="GI309" s="80">
        <f t="shared" si="946"/>
        <v>0.33233300948641814</v>
      </c>
      <c r="GJ309" s="80">
        <f t="shared" si="947"/>
        <v>-1.14821409145399E-2</v>
      </c>
      <c r="GK309" s="80">
        <f t="shared" si="948"/>
        <v>2.4060868188868167E-2</v>
      </c>
      <c r="GL309" s="80">
        <f t="shared" si="949"/>
        <v>2.4060868188868167E-2</v>
      </c>
      <c r="GM309" s="80">
        <f t="shared" si="950"/>
        <v>0.14432824706809083</v>
      </c>
      <c r="GN309" s="80">
        <f t="shared" si="951"/>
        <v>4.4127273883250592E-2</v>
      </c>
      <c r="GO309" s="80">
        <f t="shared" si="952"/>
        <v>0.75275290126825056</v>
      </c>
      <c r="GP309" s="80">
        <f t="shared" si="953"/>
        <v>0.89177857362887891</v>
      </c>
      <c r="GQ309" s="80">
        <f t="shared" si="954"/>
        <v>3.1408631195976755E-2</v>
      </c>
      <c r="GR309" s="80">
        <f t="shared" si="955"/>
        <v>440.72312442192214</v>
      </c>
      <c r="GS309" s="80">
        <f t="shared" si="956"/>
        <v>11.825702211331635</v>
      </c>
      <c r="GT309" s="80">
        <f t="shared" si="957"/>
        <v>2.2395453402521719</v>
      </c>
      <c r="GU309" s="80">
        <f t="shared" si="958"/>
        <v>9.2101302117870568E-6</v>
      </c>
      <c r="GV309" s="80">
        <f t="shared" si="959"/>
        <v>1878.2525745047728</v>
      </c>
      <c r="GW309" s="80">
        <f t="shared" si="960"/>
        <v>-8.1658989536893389E-3</v>
      </c>
      <c r="GX309" s="184">
        <f t="shared" ca="1" si="961"/>
        <v>20.301658836296383</v>
      </c>
      <c r="GY309" s="81" t="e">
        <f>#REF!</f>
        <v>#REF!</v>
      </c>
      <c r="GZ309" s="81" t="e">
        <f>#REF!</f>
        <v>#REF!</v>
      </c>
      <c r="HA309" s="81">
        <f t="shared" si="962"/>
        <v>6.4982480907969666</v>
      </c>
      <c r="HB309" s="81">
        <f t="shared" si="963"/>
        <v>4.6255687186920582</v>
      </c>
      <c r="HC309" s="81" t="e">
        <f t="shared" si="964"/>
        <v>#REF!</v>
      </c>
      <c r="HD309" s="80">
        <f t="shared" si="965"/>
        <v>440.72312442192214</v>
      </c>
      <c r="HE309" s="80">
        <f t="shared" si="966"/>
        <v>11.825702211331635</v>
      </c>
      <c r="HF309" s="81">
        <f t="shared" si="967"/>
        <v>-1.5697739330342984</v>
      </c>
      <c r="HG309" s="81"/>
      <c r="HH309" s="82">
        <f t="shared" si="968"/>
        <v>0.1770137683599845</v>
      </c>
      <c r="HI309" s="82">
        <f t="shared" si="969"/>
        <v>0.79688017515150111</v>
      </c>
      <c r="HJ309" s="82">
        <f t="shared" si="970"/>
        <v>3.1408631195976755E-2</v>
      </c>
      <c r="HK309" s="82">
        <f t="shared" si="971"/>
        <v>0</v>
      </c>
      <c r="HL309" s="82">
        <f t="shared" si="972"/>
        <v>3.8702055349225675E-2</v>
      </c>
      <c r="HM309" s="82">
        <f t="shared" si="973"/>
        <v>0</v>
      </c>
      <c r="HN309" s="82">
        <f t="shared" si="974"/>
        <v>0</v>
      </c>
      <c r="HO309" s="82">
        <f t="shared" si="975"/>
        <v>3.4525212695099922E-2</v>
      </c>
      <c r="HP309" s="82">
        <f t="shared" si="976"/>
        <v>0.10001284015426169</v>
      </c>
      <c r="HQ309" s="82">
        <f t="shared" si="977"/>
        <v>0.18175877315936598</v>
      </c>
      <c r="HR309" s="82">
        <f t="shared" si="978"/>
        <v>0.61618774787844077</v>
      </c>
      <c r="HS309" s="82">
        <f t="shared" si="979"/>
        <v>0.13687593024695083</v>
      </c>
      <c r="HT309" s="82">
        <f t="shared" si="980"/>
        <v>6.2851395761168438E-2</v>
      </c>
      <c r="HU309" s="82">
        <f t="shared" si="981"/>
        <v>1.39613994139759E-2</v>
      </c>
      <c r="HV309" s="82">
        <f t="shared" si="982"/>
        <v>3.1408631195976755E-2</v>
      </c>
      <c r="HW309" s="82"/>
      <c r="HX309" s="186">
        <f t="shared" si="983"/>
        <v>-8.8014900971707063E-7</v>
      </c>
      <c r="HY309" s="186">
        <f t="shared" si="984"/>
        <v>1.654750061402341E-12</v>
      </c>
      <c r="HZ309" s="186">
        <f t="shared" si="985"/>
        <v>2.7177206663142278E-5</v>
      </c>
      <c r="IA309" s="186">
        <f t="shared" si="986"/>
        <v>7.6533399022630867E-9</v>
      </c>
      <c r="IB309" s="82">
        <f t="shared" si="987"/>
        <v>2.2395453402521719</v>
      </c>
      <c r="IC309" s="82" t="e">
        <f t="shared" ca="1" si="988"/>
        <v>#REF!</v>
      </c>
      <c r="ID309" s="82" t="e">
        <f ca="1">ID$8+ID$9*IE309+ID$10*#REF!+ID$11*EW309/(EW309+EU309)</f>
        <v>#REF!</v>
      </c>
      <c r="IE309" s="82" t="e">
        <f t="shared" ca="1" si="989"/>
        <v>#REF!</v>
      </c>
      <c r="IF309" s="82" t="e">
        <f ca="1">IF$8+IF$9*IE309+IF$10*#REF!+IF$11*(EW309/(EW309+EU309))</f>
        <v>#REF!</v>
      </c>
      <c r="IG309" s="82" t="e">
        <f t="shared" ca="1" si="990"/>
        <v>#REF!</v>
      </c>
      <c r="IH309" s="184">
        <f t="shared" si="991"/>
        <v>6.828933552747718E-2</v>
      </c>
      <c r="II309" s="187">
        <f t="shared" si="992"/>
        <v>-25</v>
      </c>
      <c r="IJ309" s="187"/>
      <c r="IK309" s="82">
        <f t="shared" si="993"/>
        <v>2.0756575808566851</v>
      </c>
      <c r="IL309" s="187">
        <f t="shared" si="994"/>
        <v>1878.2525745047728</v>
      </c>
      <c r="IM309" s="186">
        <f t="shared" si="995"/>
        <v>1.2394826384283925E-5</v>
      </c>
    </row>
    <row r="310" spans="1:247" ht="14" x14ac:dyDescent="0.2">
      <c r="A310" s="191" t="s">
        <v>235</v>
      </c>
      <c r="F310" s="200">
        <v>49.588765156295146</v>
      </c>
      <c r="G310" s="200">
        <v>1.7038089506357903</v>
      </c>
      <c r="H310" s="200">
        <v>17.226300960207208</v>
      </c>
      <c r="I310" s="200">
        <v>8.4782813016352048</v>
      </c>
      <c r="J310" s="200">
        <v>0.17830558785723385</v>
      </c>
      <c r="K310" s="200">
        <v>4.0614050567481046</v>
      </c>
      <c r="L310" s="200">
        <v>9.8761483940923434</v>
      </c>
      <c r="M310" s="200">
        <v>4.4477338304387777</v>
      </c>
      <c r="N310" s="200">
        <v>2.0505142603581894</v>
      </c>
      <c r="O310" s="201">
        <v>0.3</v>
      </c>
      <c r="P310" s="202">
        <v>0.49529329960342744</v>
      </c>
      <c r="Q310" s="194">
        <v>1.5</v>
      </c>
      <c r="R310" s="176">
        <f t="shared" ca="1" si="801"/>
        <v>10.74790215934058</v>
      </c>
      <c r="T310" s="4">
        <v>49.088999999999999</v>
      </c>
      <c r="U310" s="4">
        <v>1.2070000000000001</v>
      </c>
      <c r="V310" s="4">
        <v>4.2880000000000003</v>
      </c>
      <c r="W310" s="4">
        <v>7.7869999999999999</v>
      </c>
      <c r="X310" s="4">
        <v>0.17899999999999999</v>
      </c>
      <c r="Y310" s="4">
        <v>14.445</v>
      </c>
      <c r="Z310" s="4">
        <v>21.768999999999998</v>
      </c>
      <c r="AA310" s="4">
        <v>0.59199999999999997</v>
      </c>
      <c r="AB310" s="4">
        <v>1.0999999999999999E-2</v>
      </c>
      <c r="AC310" s="4">
        <v>2.81E-2</v>
      </c>
      <c r="AE310" s="177">
        <f t="shared" ca="1" si="802"/>
        <v>1412.9219487645287</v>
      </c>
      <c r="AF310" s="178">
        <f t="shared" ca="1" si="803"/>
        <v>1139.7719487645286</v>
      </c>
      <c r="AG310" s="178">
        <f t="shared" ca="1" si="804"/>
        <v>6.8453789789765898</v>
      </c>
      <c r="AH310" s="175"/>
      <c r="AI310" s="179">
        <f t="shared" ca="1" si="805"/>
        <v>1433.4645418995563</v>
      </c>
      <c r="AJ310" s="179">
        <f t="shared" ca="1" si="806"/>
        <v>6.3669153529768554</v>
      </c>
      <c r="AK310" s="179"/>
      <c r="AL310" s="179">
        <f t="shared" si="807"/>
        <v>1396.0040166187721</v>
      </c>
      <c r="AM310" s="179">
        <f t="shared" si="808"/>
        <v>3.8775876382684951</v>
      </c>
      <c r="AN310" s="180"/>
      <c r="AO310" s="179">
        <f t="shared" ca="1" si="809"/>
        <v>1404.3731872938515</v>
      </c>
      <c r="AP310" s="179">
        <f t="shared" ca="1" si="810"/>
        <v>1131.2231872938514</v>
      </c>
      <c r="AQ310" s="179">
        <f t="shared" ca="1" si="811"/>
        <v>5.2497249450663173</v>
      </c>
      <c r="AR310" s="179"/>
      <c r="AS310" s="179">
        <f t="shared" ca="1" si="812"/>
        <v>1403.8610128564826</v>
      </c>
      <c r="AT310" s="179">
        <f t="shared" ca="1" si="813"/>
        <v>1130.7110128564827</v>
      </c>
      <c r="AU310" s="181">
        <f t="shared" ca="1" si="814"/>
        <v>5.2300559961170237</v>
      </c>
      <c r="AV310" s="80"/>
      <c r="AW310" s="181">
        <f t="shared" si="815"/>
        <v>1413.6461133031019</v>
      </c>
      <c r="AX310" s="181">
        <f t="shared" si="816"/>
        <v>1140.496113303102</v>
      </c>
      <c r="AY310" s="181">
        <f t="shared" ca="1" si="817"/>
        <v>1433.4645418995563</v>
      </c>
      <c r="AZ310" s="181">
        <f t="shared" ca="1" si="818"/>
        <v>1160.3145418995564</v>
      </c>
      <c r="BA310" s="181">
        <f t="shared" ca="1" si="819"/>
        <v>6.3669153529768554</v>
      </c>
      <c r="BB310" s="181"/>
      <c r="BC310" s="181">
        <f t="shared" si="820"/>
        <v>1396.0040166187721</v>
      </c>
      <c r="BD310" s="181">
        <f t="shared" si="821"/>
        <v>3.8775876382684951</v>
      </c>
      <c r="BE310" s="181">
        <f t="shared" si="822"/>
        <v>1122.8540166187722</v>
      </c>
      <c r="BF310" s="181"/>
      <c r="BG310" s="181">
        <f t="shared" ca="1" si="823"/>
        <v>6.7607483691570849</v>
      </c>
      <c r="BH310" s="181">
        <f t="shared" ca="1" si="824"/>
        <v>7.0902284456046569</v>
      </c>
      <c r="BI310" s="181">
        <f t="shared" ca="1" si="825"/>
        <v>1135.9323667230174</v>
      </c>
      <c r="BJ310" s="181">
        <f t="shared" ca="1" si="826"/>
        <v>1140.5138879241113</v>
      </c>
      <c r="BK310" s="181">
        <f t="shared" ca="1" si="827"/>
        <v>1140.5138879241113</v>
      </c>
      <c r="BL310" s="181"/>
      <c r="BM310" s="181">
        <f t="shared" si="828"/>
        <v>1123.8200842465944</v>
      </c>
      <c r="BN310" s="180"/>
      <c r="BO310" s="182">
        <f t="shared" ca="1" si="829"/>
        <v>0.7348254144998535</v>
      </c>
      <c r="BP310" s="182">
        <f t="shared" ca="1" si="830"/>
        <v>0.72537767854235535</v>
      </c>
      <c r="BQ310" s="182">
        <f t="shared" ca="1" si="831"/>
        <v>6.5968930486853788E-2</v>
      </c>
      <c r="BR310" s="182">
        <f t="shared" ca="1" si="832"/>
        <v>1.2718416740851297E-2</v>
      </c>
      <c r="BS310" s="182">
        <f t="shared" ca="1" si="833"/>
        <v>2.0864106018465754E-2</v>
      </c>
      <c r="BT310" s="182">
        <f t="shared" ca="1" si="834"/>
        <v>8.3472858617418683E-2</v>
      </c>
      <c r="BU310" s="182">
        <f t="shared" si="835"/>
        <v>8.1732419319191812E-2</v>
      </c>
      <c r="BV310" s="181">
        <f t="shared" ca="1" si="836"/>
        <v>0.99013440972513678</v>
      </c>
      <c r="BW310" s="180"/>
      <c r="BX310" s="182">
        <f t="shared" si="837"/>
        <v>0.79791757842494082</v>
      </c>
      <c r="BY310" s="182">
        <f t="shared" si="838"/>
        <v>0.12786004918011185</v>
      </c>
      <c r="BZ310" s="182">
        <f t="shared" si="839"/>
        <v>0</v>
      </c>
      <c r="CA310" s="182">
        <f t="shared" si="840"/>
        <v>3.4026861824029281E-2</v>
      </c>
      <c r="CB310" s="182">
        <f t="shared" si="841"/>
        <v>7.7915428399210507E-2</v>
      </c>
      <c r="CC310" s="182">
        <f t="shared" si="842"/>
        <v>4.1729717707839184E-4</v>
      </c>
      <c r="CD310" s="182">
        <f t="shared" si="843"/>
        <v>1.0381372150053709</v>
      </c>
      <c r="CE310" s="182">
        <f t="shared" si="844"/>
        <v>0.2582385721546705</v>
      </c>
      <c r="CF310" s="180"/>
      <c r="CG310" s="181">
        <f t="shared" ca="1" si="845"/>
        <v>3.6792462392058951</v>
      </c>
      <c r="CH310" s="181">
        <f t="shared" ca="1" si="846"/>
        <v>3.1606948965885238</v>
      </c>
      <c r="CI310" s="181">
        <f t="shared" ca="1" si="847"/>
        <v>8.3741821960371077</v>
      </c>
      <c r="CJ310" s="181">
        <f t="shared" ca="1" si="848"/>
        <v>1154.3072366458018</v>
      </c>
      <c r="CK310" s="183">
        <f t="shared" ca="1" si="849"/>
        <v>0.27084934086414097</v>
      </c>
      <c r="CL310" s="79"/>
      <c r="CM310" s="181">
        <f t="shared" si="850"/>
        <v>-0.30708319246716947</v>
      </c>
      <c r="CN310" s="181">
        <f t="shared" si="851"/>
        <v>-0.67829467765761797</v>
      </c>
      <c r="CO310" s="181">
        <f t="shared" ca="1" si="852"/>
        <v>807.58800004778561</v>
      </c>
      <c r="CP310" s="184"/>
      <c r="CQ310" s="80">
        <f t="shared" si="853"/>
        <v>0.82531984488951604</v>
      </c>
      <c r="CR310" s="80">
        <f t="shared" si="854"/>
        <v>2.1329926721931104E-2</v>
      </c>
      <c r="CS310" s="80">
        <f t="shared" si="855"/>
        <v>0.33789980404678666</v>
      </c>
      <c r="CT310" s="80">
        <f t="shared" si="856"/>
        <v>0.1180056523588545</v>
      </c>
      <c r="CU310" s="80">
        <f t="shared" si="857"/>
        <v>2.5135589477671733E-3</v>
      </c>
      <c r="CV310" s="80">
        <f t="shared" si="858"/>
        <v>0.10076827980935343</v>
      </c>
      <c r="CW310" s="80">
        <f t="shared" si="859"/>
        <v>0.17611637476224545</v>
      </c>
      <c r="CX310" s="80">
        <f t="shared" si="860"/>
        <v>0.14352412935495071</v>
      </c>
      <c r="CY310" s="80">
        <f t="shared" si="861"/>
        <v>4.3537183327491388E-2</v>
      </c>
      <c r="CZ310" s="80">
        <f t="shared" si="862"/>
        <v>3.9474151667585533E-3</v>
      </c>
      <c r="DA310" s="80">
        <f t="shared" si="863"/>
        <v>6.9790583090163583E-3</v>
      </c>
      <c r="DB310" s="80">
        <f t="shared" si="864"/>
        <v>1.7799412276946711</v>
      </c>
      <c r="DC310" s="80"/>
      <c r="DD310" s="80">
        <f t="shared" si="865"/>
        <v>0.46367814400166835</v>
      </c>
      <c r="DE310" s="80">
        <f t="shared" si="866"/>
        <v>1.1983500572969487E-2</v>
      </c>
      <c r="DF310" s="80">
        <f t="shared" si="867"/>
        <v>0.18983761867487323</v>
      </c>
      <c r="DG310" s="80">
        <f t="shared" si="868"/>
        <v>6.6297499334678614E-2</v>
      </c>
      <c r="DH310" s="80">
        <f t="shared" si="869"/>
        <v>1.4121583952649171E-3</v>
      </c>
      <c r="DI310" s="80">
        <f t="shared" si="870"/>
        <v>5.6613262416459462E-2</v>
      </c>
      <c r="DJ310" s="80">
        <f t="shared" si="871"/>
        <v>9.8945050556723341E-2</v>
      </c>
      <c r="DK310" s="80">
        <f t="shared" si="872"/>
        <v>8.0634195737372211E-2</v>
      </c>
      <c r="DL310" s="80">
        <f t="shared" si="873"/>
        <v>2.4459899377621306E-2</v>
      </c>
      <c r="DM310" s="80">
        <f t="shared" si="874"/>
        <v>2.2177221951710912E-3</v>
      </c>
      <c r="DN310" s="80">
        <f t="shared" si="875"/>
        <v>3.9209487371981572E-3</v>
      </c>
      <c r="DO310" s="80">
        <f t="shared" si="876"/>
        <v>1</v>
      </c>
      <c r="DP310" s="80">
        <f t="shared" si="877"/>
        <v>46.060460133740285</v>
      </c>
      <c r="DQ310" s="80">
        <f t="shared" si="878"/>
        <v>0.81700211203259421</v>
      </c>
      <c r="DR310" s="80">
        <f t="shared" si="879"/>
        <v>1.5110392244250041E-2</v>
      </c>
      <c r="DS310" s="80">
        <f t="shared" si="880"/>
        <v>4.2055295652259198E-2</v>
      </c>
      <c r="DT310" s="80">
        <f t="shared" si="881"/>
        <v>0.10838399697131658</v>
      </c>
      <c r="DU310" s="80">
        <f t="shared" si="882"/>
        <v>2.5233480176211453E-3</v>
      </c>
      <c r="DV310" s="80">
        <f t="shared" si="883"/>
        <v>0.35839759430732127</v>
      </c>
      <c r="DW310" s="80">
        <f t="shared" si="884"/>
        <v>0.38819560107993595</v>
      </c>
      <c r="DX310" s="80">
        <f t="shared" si="885"/>
        <v>9.5516377347774802E-3</v>
      </c>
      <c r="DY310" s="80">
        <f t="shared" si="886"/>
        <v>1.1677778249607202E-4</v>
      </c>
      <c r="DZ310" s="80">
        <f t="shared" si="887"/>
        <v>1.8487061030985895E-4</v>
      </c>
      <c r="EA310" s="80">
        <f t="shared" si="888"/>
        <v>1.7415216264328817</v>
      </c>
      <c r="EB310" s="80"/>
      <c r="EC310" s="80">
        <f t="shared" si="889"/>
        <v>1.6340042240651884</v>
      </c>
      <c r="ED310" s="80">
        <f t="shared" si="890"/>
        <v>3.0220784488500081E-2</v>
      </c>
      <c r="EE310" s="80">
        <f t="shared" si="891"/>
        <v>0.12616588695677761</v>
      </c>
      <c r="EF310" s="80">
        <f t="shared" si="892"/>
        <v>0.10838399697131658</v>
      </c>
      <c r="EG310" s="80">
        <f t="shared" si="893"/>
        <v>2.5233480176211453E-3</v>
      </c>
      <c r="EH310" s="80">
        <f t="shared" si="894"/>
        <v>0.35839759430732127</v>
      </c>
      <c r="EI310" s="80">
        <f t="shared" si="895"/>
        <v>0.38819560107993595</v>
      </c>
      <c r="EJ310" s="80">
        <f t="shared" si="896"/>
        <v>9.5516377347774802E-3</v>
      </c>
      <c r="EK310" s="80">
        <f t="shared" si="897"/>
        <v>1.1677778249607202E-4</v>
      </c>
      <c r="EL310" s="80">
        <f t="shared" si="898"/>
        <v>5.5461183092957687E-4</v>
      </c>
      <c r="EM310" s="80">
        <f t="shared" si="899"/>
        <v>2.6581144632348646</v>
      </c>
      <c r="EN310" s="80">
        <f t="shared" si="900"/>
        <v>2.2572391381137655</v>
      </c>
      <c r="EO310" s="80"/>
      <c r="EP310" s="80">
        <f t="shared" si="901"/>
        <v>1.844169143201579</v>
      </c>
      <c r="EQ310" s="80">
        <f t="shared" si="902"/>
        <v>3.4107768765971887E-2</v>
      </c>
      <c r="ER310" s="80">
        <f t="shared" si="903"/>
        <v>0.15583085679842101</v>
      </c>
      <c r="ES310" s="80">
        <f t="shared" si="904"/>
        <v>3.4026861824029281E-2</v>
      </c>
      <c r="ET310" s="80">
        <f t="shared" si="905"/>
        <v>0.18985771862245029</v>
      </c>
      <c r="EU310" s="80">
        <f t="shared" si="906"/>
        <v>0.24464859990885962</v>
      </c>
      <c r="EV310" s="80">
        <f t="shared" si="907"/>
        <v>5.6957999044562327E-3</v>
      </c>
      <c r="EW310" s="80">
        <f t="shared" si="908"/>
        <v>0.80898907687630484</v>
      </c>
      <c r="EX310" s="80">
        <f t="shared" si="909"/>
        <v>0.87625030400122972</v>
      </c>
      <c r="EY310" s="80">
        <f t="shared" si="910"/>
        <v>4.312066105604808E-2</v>
      </c>
      <c r="EZ310" s="80">
        <f t="shared" si="911"/>
        <v>5.2719076222454073E-4</v>
      </c>
      <c r="FA310" s="80">
        <f t="shared" si="912"/>
        <v>8.3459435415678368E-4</v>
      </c>
      <c r="FB310" s="80">
        <f t="shared" si="913"/>
        <v>4.0482008574532822</v>
      </c>
      <c r="FC310" s="80">
        <f t="shared" si="914"/>
        <v>9.5874524144339265E-2</v>
      </c>
      <c r="FD310" s="80">
        <f t="shared" si="915"/>
        <v>0.14288082775696687</v>
      </c>
      <c r="FE310" s="80">
        <f t="shared" si="916"/>
        <v>3.4026861824029281E-2</v>
      </c>
      <c r="FF310" s="80">
        <f t="shared" si="917"/>
        <v>0</v>
      </c>
      <c r="FG310" s="80">
        <f t="shared" si="918"/>
        <v>7.7915428399210507E-2</v>
      </c>
      <c r="FH310" s="80">
        <f t="shared" si="919"/>
        <v>4.1729717707839184E-4</v>
      </c>
      <c r="FI310" s="184">
        <f t="shared" si="920"/>
        <v>0.79791757842494082</v>
      </c>
      <c r="FJ310" s="80">
        <f t="shared" si="921"/>
        <v>0.12786004918011185</v>
      </c>
      <c r="FK310" s="80">
        <f t="shared" si="922"/>
        <v>1.0381372150053707</v>
      </c>
      <c r="FL310" s="80">
        <f t="shared" si="923"/>
        <v>0.79791757842494082</v>
      </c>
      <c r="FM310" s="80">
        <f t="shared" si="924"/>
        <v>2.3359428980827697</v>
      </c>
      <c r="FN310" s="80">
        <f t="shared" si="925"/>
        <v>-3.3849237040628335</v>
      </c>
      <c r="FO310" s="80">
        <f t="shared" si="926"/>
        <v>-3.3849237040628335</v>
      </c>
      <c r="FP310" s="80">
        <f t="shared" si="927"/>
        <v>0.46060460133740289</v>
      </c>
      <c r="FQ310" s="185">
        <f t="shared" ca="1" si="928"/>
        <v>1433.4645418995563</v>
      </c>
      <c r="FR310" s="185">
        <f t="shared" ca="1" si="929"/>
        <v>6.3669153529768554</v>
      </c>
      <c r="FS310" s="80">
        <f t="shared" ca="1" si="930"/>
        <v>0.14334645418995562</v>
      </c>
      <c r="FT310" s="184">
        <f t="shared" ca="1" si="931"/>
        <v>-0.93182827632137533</v>
      </c>
      <c r="FU310" s="184">
        <f t="shared" ca="1" si="932"/>
        <v>5.6800041783673638</v>
      </c>
      <c r="FV310" s="80">
        <f t="shared" si="933"/>
        <v>174.57087754945829</v>
      </c>
      <c r="FW310" s="80">
        <f t="shared" si="934"/>
        <v>7.0716304497681848E-2</v>
      </c>
      <c r="FX310" s="184">
        <f t="shared" si="935"/>
        <v>76.780575970353894</v>
      </c>
      <c r="FY310" s="184">
        <f t="shared" si="936"/>
        <v>313.40470341999037</v>
      </c>
      <c r="FZ310" s="184">
        <f t="shared" si="937"/>
        <v>1.6611494615586205E-3</v>
      </c>
      <c r="GA310" s="184">
        <f t="shared" si="938"/>
        <v>0.2582385721546705</v>
      </c>
      <c r="GB310" s="80">
        <f t="shared" si="939"/>
        <v>0.92506676496173401</v>
      </c>
      <c r="GC310" s="80">
        <f t="shared" si="940"/>
        <v>0.16484374908849719</v>
      </c>
      <c r="GD310" s="80">
        <f t="shared" si="941"/>
        <v>0.13200402127661681</v>
      </c>
      <c r="GE310" s="80">
        <f t="shared" si="942"/>
        <v>0.93186536940999887</v>
      </c>
      <c r="GF310" s="80">
        <f t="shared" si="943"/>
        <v>2.5897783230826366E-2</v>
      </c>
      <c r="GG310" s="80">
        <f t="shared" si="944"/>
        <v>0.14877407576452034</v>
      </c>
      <c r="GH310" s="80">
        <f t="shared" si="945"/>
        <v>0.86799597872338319</v>
      </c>
      <c r="GI310" s="80">
        <f t="shared" si="946"/>
        <v>0.32060563376699969</v>
      </c>
      <c r="GJ310" s="80">
        <f t="shared" si="947"/>
        <v>-1.1148122786863595E-2</v>
      </c>
      <c r="GK310" s="80">
        <f t="shared" si="948"/>
        <v>2.4109173608503228E-2</v>
      </c>
      <c r="GL310" s="80">
        <f t="shared" si="949"/>
        <v>2.4109173608503228E-2</v>
      </c>
      <c r="GM310" s="80">
        <f t="shared" si="950"/>
        <v>0.12466490215601711</v>
      </c>
      <c r="GN310" s="80">
        <f t="shared" si="951"/>
        <v>5.0824061429762757E-2</v>
      </c>
      <c r="GO310" s="80">
        <f t="shared" si="952"/>
        <v>0.75816501544654202</v>
      </c>
      <c r="GP310" s="80">
        <f t="shared" si="953"/>
        <v>0.87625030400122972</v>
      </c>
      <c r="GQ310" s="80">
        <f t="shared" si="954"/>
        <v>4.312066105604808E-2</v>
      </c>
      <c r="GR310" s="80">
        <f t="shared" si="955"/>
        <v>440.47564165770285</v>
      </c>
      <c r="GS310" s="80">
        <f t="shared" si="956"/>
        <v>11.783120811460119</v>
      </c>
      <c r="GT310" s="80">
        <f t="shared" si="957"/>
        <v>2.2942988512365816</v>
      </c>
      <c r="GU310" s="80">
        <f t="shared" si="958"/>
        <v>9.4353040257104419E-6</v>
      </c>
      <c r="GV310" s="80">
        <f t="shared" si="959"/>
        <v>1930.8210667415319</v>
      </c>
      <c r="GW310" s="80">
        <f t="shared" si="960"/>
        <v>-8.3353502959280842E-3</v>
      </c>
      <c r="GX310" s="184">
        <f t="shared" ca="1" si="961"/>
        <v>21.348807196037107</v>
      </c>
      <c r="GY310" s="81" t="e">
        <f>#REF!</f>
        <v>#REF!</v>
      </c>
      <c r="GZ310" s="81" t="e">
        <f>#REF!</f>
        <v>#REF!</v>
      </c>
      <c r="HA310" s="81">
        <f t="shared" si="962"/>
        <v>6.4982480907969666</v>
      </c>
      <c r="HB310" s="81">
        <f t="shared" si="963"/>
        <v>4.6255687186920582</v>
      </c>
      <c r="HC310" s="81" t="e">
        <f t="shared" si="964"/>
        <v>#REF!</v>
      </c>
      <c r="HD310" s="80">
        <f t="shared" si="965"/>
        <v>440.47564165770285</v>
      </c>
      <c r="HE310" s="80">
        <f t="shared" si="966"/>
        <v>11.783120811460119</v>
      </c>
      <c r="HF310" s="81">
        <f t="shared" si="967"/>
        <v>-0.55832662843621961</v>
      </c>
      <c r="HG310" s="81"/>
      <c r="HH310" s="82">
        <f t="shared" si="968"/>
        <v>0.15446987566897658</v>
      </c>
      <c r="HI310" s="82">
        <f t="shared" si="969"/>
        <v>0.80898907687630484</v>
      </c>
      <c r="HJ310" s="82">
        <f t="shared" si="970"/>
        <v>4.312066105604808E-2</v>
      </c>
      <c r="HK310" s="82">
        <f t="shared" si="971"/>
        <v>0</v>
      </c>
      <c r="HL310" s="82">
        <f t="shared" si="972"/>
        <v>5.2753863088291185E-2</v>
      </c>
      <c r="HM310" s="82">
        <f t="shared" si="973"/>
        <v>0</v>
      </c>
      <c r="HN310" s="82">
        <f t="shared" si="974"/>
        <v>0</v>
      </c>
      <c r="HO310" s="82">
        <f t="shared" si="975"/>
        <v>3.4026861824029281E-2</v>
      </c>
      <c r="HP310" s="82">
        <f t="shared" si="976"/>
        <v>0.10307699371012984</v>
      </c>
      <c r="HQ310" s="82">
        <f t="shared" si="977"/>
        <v>0.16032844498553422</v>
      </c>
      <c r="HR310" s="82">
        <f t="shared" si="978"/>
        <v>0.60491571749544426</v>
      </c>
      <c r="HS310" s="82">
        <f t="shared" si="979"/>
        <v>0.1155037297073645</v>
      </c>
      <c r="HT310" s="82">
        <f t="shared" si="980"/>
        <v>6.7701907149671225E-2</v>
      </c>
      <c r="HU310" s="82">
        <f t="shared" si="981"/>
        <v>1.2927127793050948E-2</v>
      </c>
      <c r="HV310" s="82">
        <f t="shared" si="982"/>
        <v>4.312066105604808E-2</v>
      </c>
      <c r="HW310" s="82"/>
      <c r="HX310" s="186">
        <f t="shared" si="983"/>
        <v>-8.7679365281332598E-7</v>
      </c>
      <c r="HY310" s="186">
        <f t="shared" si="984"/>
        <v>1.668067969062068E-12</v>
      </c>
      <c r="HZ310" s="186">
        <f t="shared" si="985"/>
        <v>2.6935416773029901E-5</v>
      </c>
      <c r="IA310" s="186">
        <f t="shared" si="986"/>
        <v>7.5299785585867196E-9</v>
      </c>
      <c r="IB310" s="82">
        <f t="shared" si="987"/>
        <v>2.2942988512365816</v>
      </c>
      <c r="IC310" s="82" t="e">
        <f t="shared" ca="1" si="988"/>
        <v>#REF!</v>
      </c>
      <c r="ID310" s="82" t="e">
        <f ca="1">ID$8+ID$9*IE310+ID$10*#REF!+ID$11*EW310/(EW310+EU310)</f>
        <v>#REF!</v>
      </c>
      <c r="IE310" s="82" t="e">
        <f t="shared" ca="1" si="989"/>
        <v>#REF!</v>
      </c>
      <c r="IF310" s="82" t="e">
        <f ca="1">IF$8+IF$9*IE310+IF$10*#REF!+IF$11*(EW310/(EW310+EU310))</f>
        <v>#REF!</v>
      </c>
      <c r="IG310" s="82" t="e">
        <f t="shared" ca="1" si="990"/>
        <v>#REF!</v>
      </c>
      <c r="IH310" s="184">
        <f t="shared" si="991"/>
        <v>7.0716304497681848E-2</v>
      </c>
      <c r="II310" s="187">
        <f t="shared" si="992"/>
        <v>-25</v>
      </c>
      <c r="IJ310" s="187"/>
      <c r="IK310" s="82">
        <f t="shared" si="993"/>
        <v>2.0732725966498813</v>
      </c>
      <c r="IL310" s="187">
        <f t="shared" si="994"/>
        <v>1930.8210667415319</v>
      </c>
      <c r="IM310" s="186">
        <f t="shared" si="995"/>
        <v>1.2094594632386077E-5</v>
      </c>
    </row>
    <row r="311" spans="1:247" ht="14" x14ac:dyDescent="0.2">
      <c r="A311" s="191" t="s">
        <v>235</v>
      </c>
      <c r="F311" s="200">
        <v>49.588765156295146</v>
      </c>
      <c r="G311" s="200">
        <v>1.7038089506357903</v>
      </c>
      <c r="H311" s="200">
        <v>17.226300960207208</v>
      </c>
      <c r="I311" s="200">
        <v>8.4782813016352048</v>
      </c>
      <c r="J311" s="200">
        <v>0.17830558785723385</v>
      </c>
      <c r="K311" s="200">
        <v>4.0614050567481046</v>
      </c>
      <c r="L311" s="200">
        <v>9.8761483940923434</v>
      </c>
      <c r="M311" s="200">
        <v>4.4477338304387777</v>
      </c>
      <c r="N311" s="200">
        <v>2.0505142603581894</v>
      </c>
      <c r="O311" s="201">
        <v>0.3</v>
      </c>
      <c r="P311" s="202">
        <v>0.49529329960342744</v>
      </c>
      <c r="Q311" s="194">
        <v>1.5</v>
      </c>
      <c r="R311" s="176">
        <f t="shared" ca="1" si="801"/>
        <v>9.6030869565623611</v>
      </c>
      <c r="T311" s="4">
        <v>48.423000000000002</v>
      </c>
      <c r="U311" s="4">
        <v>1.5189999999999999</v>
      </c>
      <c r="V311" s="4">
        <v>5.5060000000000002</v>
      </c>
      <c r="W311" s="4">
        <v>7.9779999999999998</v>
      </c>
      <c r="X311" s="4">
        <v>0.159</v>
      </c>
      <c r="Y311" s="4">
        <v>13.994</v>
      </c>
      <c r="Z311" s="4">
        <v>22.277999999999999</v>
      </c>
      <c r="AA311" s="4">
        <v>0.40300000000000002</v>
      </c>
      <c r="AB311" s="4">
        <v>2.1000000000000001E-2</v>
      </c>
      <c r="AC311" s="4">
        <v>3.2899999999999999E-2</v>
      </c>
      <c r="AE311" s="177">
        <f t="shared" ca="1" si="802"/>
        <v>1402.7682258377065</v>
      </c>
      <c r="AF311" s="178">
        <f t="shared" ca="1" si="803"/>
        <v>1129.6182258377066</v>
      </c>
      <c r="AG311" s="178">
        <f t="shared" ca="1" si="804"/>
        <v>5.9791823863380555</v>
      </c>
      <c r="AH311" s="175"/>
      <c r="AI311" s="179">
        <f t="shared" ca="1" si="805"/>
        <v>1424.2888701373276</v>
      </c>
      <c r="AJ311" s="179">
        <f t="shared" ca="1" si="806"/>
        <v>5.2119894449026738</v>
      </c>
      <c r="AK311" s="179"/>
      <c r="AL311" s="179">
        <f t="shared" si="807"/>
        <v>1391.6530337965416</v>
      </c>
      <c r="AM311" s="179">
        <f t="shared" si="808"/>
        <v>3.0624910160734951</v>
      </c>
      <c r="AN311" s="180"/>
      <c r="AO311" s="179">
        <f t="shared" ca="1" si="809"/>
        <v>1392.3489919295127</v>
      </c>
      <c r="AP311" s="179">
        <f t="shared" ca="1" si="810"/>
        <v>1119.1989919295129</v>
      </c>
      <c r="AQ311" s="179">
        <f t="shared" ca="1" si="811"/>
        <v>4.003405052354525</v>
      </c>
      <c r="AR311" s="179"/>
      <c r="AS311" s="179">
        <f t="shared" ca="1" si="812"/>
        <v>1393.7747652460168</v>
      </c>
      <c r="AT311" s="179">
        <f t="shared" ca="1" si="813"/>
        <v>1120.624765246017</v>
      </c>
      <c r="AU311" s="181">
        <f t="shared" ca="1" si="814"/>
        <v>4.0573553951337544</v>
      </c>
      <c r="AV311" s="80"/>
      <c r="AW311" s="181">
        <f t="shared" si="815"/>
        <v>1406.5880789244163</v>
      </c>
      <c r="AX311" s="181">
        <f t="shared" si="816"/>
        <v>1133.4380789244165</v>
      </c>
      <c r="AY311" s="181">
        <f t="shared" ca="1" si="817"/>
        <v>1424.2888701373276</v>
      </c>
      <c r="AZ311" s="181">
        <f t="shared" ca="1" si="818"/>
        <v>1151.1388701373276</v>
      </c>
      <c r="BA311" s="181">
        <f t="shared" ca="1" si="819"/>
        <v>5.2119894449026738</v>
      </c>
      <c r="BB311" s="181"/>
      <c r="BC311" s="181">
        <f t="shared" si="820"/>
        <v>1391.6530337965416</v>
      </c>
      <c r="BD311" s="181">
        <f t="shared" si="821"/>
        <v>3.0624910160734951</v>
      </c>
      <c r="BE311" s="181">
        <f t="shared" si="822"/>
        <v>1118.5030337965418</v>
      </c>
      <c r="BF311" s="181"/>
      <c r="BG311" s="181">
        <f t="shared" ca="1" si="823"/>
        <v>5.7788642314614798</v>
      </c>
      <c r="BH311" s="181">
        <f t="shared" ca="1" si="824"/>
        <v>6.6108906114228976</v>
      </c>
      <c r="BI311" s="181">
        <f t="shared" ca="1" si="825"/>
        <v>1124.5350621896641</v>
      </c>
      <c r="BJ311" s="181">
        <f t="shared" ca="1" si="826"/>
        <v>1130.5554219850947</v>
      </c>
      <c r="BK311" s="181">
        <f t="shared" ca="1" si="827"/>
        <v>1130.5554219850947</v>
      </c>
      <c r="BL311" s="181"/>
      <c r="BM311" s="181">
        <f t="shared" si="828"/>
        <v>1119.7123327996133</v>
      </c>
      <c r="BN311" s="180"/>
      <c r="BO311" s="182">
        <f t="shared" ca="1" si="829"/>
        <v>0.75855496850786963</v>
      </c>
      <c r="BP311" s="182">
        <f t="shared" ca="1" si="830"/>
        <v>0.75033226017989807</v>
      </c>
      <c r="BQ311" s="182">
        <f t="shared" ca="1" si="831"/>
        <v>7.3142074943163826E-2</v>
      </c>
      <c r="BR311" s="182">
        <f t="shared" ca="1" si="832"/>
        <v>1.3419467068705835E-2</v>
      </c>
      <c r="BS311" s="182">
        <f t="shared" ca="1" si="833"/>
        <v>2.0860313897488519E-2</v>
      </c>
      <c r="BT311" s="182">
        <f t="shared" ca="1" si="834"/>
        <v>8.1371204058230506E-2</v>
      </c>
      <c r="BU311" s="182">
        <f t="shared" si="835"/>
        <v>8.1732419319191812E-2</v>
      </c>
      <c r="BV311" s="181">
        <f t="shared" ca="1" si="836"/>
        <v>1.0208577394666785</v>
      </c>
      <c r="BW311" s="180"/>
      <c r="BX311" s="182">
        <f t="shared" si="837"/>
        <v>0.78346466201830445</v>
      </c>
      <c r="BY311" s="182">
        <f t="shared" si="838"/>
        <v>0.12180733169568497</v>
      </c>
      <c r="BZ311" s="182">
        <f t="shared" si="839"/>
        <v>1.9227768222966391E-2</v>
      </c>
      <c r="CA311" s="182">
        <f t="shared" si="840"/>
        <v>2.9146909083160127E-2</v>
      </c>
      <c r="CB311" s="182">
        <f t="shared" si="841"/>
        <v>8.7231680059933342E-2</v>
      </c>
      <c r="CC311" s="182">
        <f t="shared" si="842"/>
        <v>4.8513072582825043E-4</v>
      </c>
      <c r="CD311" s="182">
        <f t="shared" si="843"/>
        <v>1.0413634818058775</v>
      </c>
      <c r="CE311" s="182">
        <f t="shared" si="844"/>
        <v>0.2730993368945227</v>
      </c>
      <c r="CF311" s="180"/>
      <c r="CG311" s="181">
        <f t="shared" ca="1" si="845"/>
        <v>3.5088558232660034</v>
      </c>
      <c r="CH311" s="181">
        <f t="shared" ca="1" si="846"/>
        <v>2.5444792921756409</v>
      </c>
      <c r="CI311" s="181">
        <f t="shared" ca="1" si="847"/>
        <v>8.9160227577681539</v>
      </c>
      <c r="CJ311" s="181">
        <f t="shared" ca="1" si="848"/>
        <v>1137.5263178506707</v>
      </c>
      <c r="CK311" s="183">
        <f t="shared" ca="1" si="849"/>
        <v>0.26876494599925654</v>
      </c>
      <c r="CL311" s="79"/>
      <c r="CM311" s="181">
        <f t="shared" si="850"/>
        <v>-4.4510439319595342E-2</v>
      </c>
      <c r="CN311" s="181">
        <f t="shared" si="851"/>
        <v>-0.44930684363873807</v>
      </c>
      <c r="CO311" s="181">
        <f t="shared" ca="1" si="852"/>
        <v>795.11431349597626</v>
      </c>
      <c r="CP311" s="184"/>
      <c r="CQ311" s="80">
        <f t="shared" si="853"/>
        <v>0.82531984488951604</v>
      </c>
      <c r="CR311" s="80">
        <f t="shared" si="854"/>
        <v>2.1329926721931104E-2</v>
      </c>
      <c r="CS311" s="80">
        <f t="shared" si="855"/>
        <v>0.33789980404678666</v>
      </c>
      <c r="CT311" s="80">
        <f t="shared" si="856"/>
        <v>0.1180056523588545</v>
      </c>
      <c r="CU311" s="80">
        <f t="shared" si="857"/>
        <v>2.5135589477671733E-3</v>
      </c>
      <c r="CV311" s="80">
        <f t="shared" si="858"/>
        <v>0.10076827980935343</v>
      </c>
      <c r="CW311" s="80">
        <f t="shared" si="859"/>
        <v>0.17611637476224545</v>
      </c>
      <c r="CX311" s="80">
        <f t="shared" si="860"/>
        <v>0.14352412935495071</v>
      </c>
      <c r="CY311" s="80">
        <f t="shared" si="861"/>
        <v>4.3537183327491388E-2</v>
      </c>
      <c r="CZ311" s="80">
        <f t="shared" si="862"/>
        <v>3.9474151667585533E-3</v>
      </c>
      <c r="DA311" s="80">
        <f t="shared" si="863"/>
        <v>6.9790583090163583E-3</v>
      </c>
      <c r="DB311" s="80">
        <f t="shared" si="864"/>
        <v>1.7799412276946711</v>
      </c>
      <c r="DC311" s="80"/>
      <c r="DD311" s="80">
        <f t="shared" si="865"/>
        <v>0.46367814400166835</v>
      </c>
      <c r="DE311" s="80">
        <f t="shared" si="866"/>
        <v>1.1983500572969487E-2</v>
      </c>
      <c r="DF311" s="80">
        <f t="shared" si="867"/>
        <v>0.18983761867487323</v>
      </c>
      <c r="DG311" s="80">
        <f t="shared" si="868"/>
        <v>6.6297499334678614E-2</v>
      </c>
      <c r="DH311" s="80">
        <f t="shared" si="869"/>
        <v>1.4121583952649171E-3</v>
      </c>
      <c r="DI311" s="80">
        <f t="shared" si="870"/>
        <v>5.6613262416459462E-2</v>
      </c>
      <c r="DJ311" s="80">
        <f t="shared" si="871"/>
        <v>9.8945050556723341E-2</v>
      </c>
      <c r="DK311" s="80">
        <f t="shared" si="872"/>
        <v>8.0634195737372211E-2</v>
      </c>
      <c r="DL311" s="80">
        <f t="shared" si="873"/>
        <v>2.4459899377621306E-2</v>
      </c>
      <c r="DM311" s="80">
        <f t="shared" si="874"/>
        <v>2.2177221951710912E-3</v>
      </c>
      <c r="DN311" s="80">
        <f t="shared" si="875"/>
        <v>3.9209487371981572E-3</v>
      </c>
      <c r="DO311" s="80">
        <f t="shared" si="876"/>
        <v>1</v>
      </c>
      <c r="DP311" s="80">
        <f t="shared" si="877"/>
        <v>46.060460133740285</v>
      </c>
      <c r="DQ311" s="80">
        <f t="shared" si="878"/>
        <v>0.80591768565165944</v>
      </c>
      <c r="DR311" s="80">
        <f t="shared" si="879"/>
        <v>1.901630970920945E-2</v>
      </c>
      <c r="DS311" s="80">
        <f t="shared" si="880"/>
        <v>5.4001039613185434E-2</v>
      </c>
      <c r="DT311" s="80">
        <f t="shared" si="881"/>
        <v>0.11104244610725102</v>
      </c>
      <c r="DU311" s="80">
        <f t="shared" si="882"/>
        <v>2.2414096916299562E-3</v>
      </c>
      <c r="DV311" s="80">
        <f t="shared" si="883"/>
        <v>0.34720774902988255</v>
      </c>
      <c r="DW311" s="80">
        <f t="shared" si="884"/>
        <v>0.39727234144236356</v>
      </c>
      <c r="DX311" s="80">
        <f t="shared" si="885"/>
        <v>6.5022128498569672E-3</v>
      </c>
      <c r="DY311" s="80">
        <f t="shared" si="886"/>
        <v>2.2293940294704659E-4</v>
      </c>
      <c r="DZ311" s="80">
        <f t="shared" si="887"/>
        <v>2.1644993164392736E-4</v>
      </c>
      <c r="EA311" s="80">
        <f t="shared" si="888"/>
        <v>1.7436405834296294</v>
      </c>
      <c r="EB311" s="80"/>
      <c r="EC311" s="80">
        <f t="shared" si="889"/>
        <v>1.6118353713033189</v>
      </c>
      <c r="ED311" s="80">
        <f t="shared" si="890"/>
        <v>3.80326194184189E-2</v>
      </c>
      <c r="EE311" s="80">
        <f t="shared" si="891"/>
        <v>0.16200311883955631</v>
      </c>
      <c r="EF311" s="80">
        <f t="shared" si="892"/>
        <v>0.11104244610725102</v>
      </c>
      <c r="EG311" s="80">
        <f t="shared" si="893"/>
        <v>2.2414096916299562E-3</v>
      </c>
      <c r="EH311" s="80">
        <f t="shared" si="894"/>
        <v>0.34720774902988255</v>
      </c>
      <c r="EI311" s="80">
        <f t="shared" si="895"/>
        <v>0.39727234144236356</v>
      </c>
      <c r="EJ311" s="80">
        <f t="shared" si="896"/>
        <v>6.5022128498569672E-3</v>
      </c>
      <c r="EK311" s="80">
        <f t="shared" si="897"/>
        <v>2.2293940294704659E-4</v>
      </c>
      <c r="EL311" s="80">
        <f t="shared" si="898"/>
        <v>6.493497949317821E-4</v>
      </c>
      <c r="EM311" s="80">
        <f t="shared" si="899"/>
        <v>2.6770095578801567</v>
      </c>
      <c r="EN311" s="80">
        <f t="shared" si="900"/>
        <v>2.2413069024494705</v>
      </c>
      <c r="EO311" s="80"/>
      <c r="EP311" s="80">
        <f t="shared" si="901"/>
        <v>1.8063088716571669</v>
      </c>
      <c r="EQ311" s="80">
        <f t="shared" si="902"/>
        <v>4.2621386210368026E-2</v>
      </c>
      <c r="ER311" s="80">
        <f t="shared" si="903"/>
        <v>0.19369112834283309</v>
      </c>
      <c r="ES311" s="80">
        <f t="shared" si="904"/>
        <v>4.8374677306126518E-2</v>
      </c>
      <c r="ET311" s="80">
        <f t="shared" si="905"/>
        <v>0.2420658056489596</v>
      </c>
      <c r="EU311" s="80">
        <f t="shared" si="906"/>
        <v>0.24888020092505503</v>
      </c>
      <c r="EV311" s="80">
        <f t="shared" si="907"/>
        <v>5.0236870130673603E-3</v>
      </c>
      <c r="EW311" s="80">
        <f t="shared" si="908"/>
        <v>0.77819912448461925</v>
      </c>
      <c r="EX311" s="80">
        <f t="shared" si="909"/>
        <v>0.89040924102703234</v>
      </c>
      <c r="EY311" s="80">
        <f t="shared" si="910"/>
        <v>2.9146909083160127E-2</v>
      </c>
      <c r="EZ311" s="80">
        <f t="shared" si="911"/>
        <v>9.9935124530635866E-4</v>
      </c>
      <c r="FA311" s="80">
        <f t="shared" si="912"/>
        <v>9.7026145165650087E-4</v>
      </c>
      <c r="FB311" s="80">
        <f t="shared" si="913"/>
        <v>4.0446248387463903</v>
      </c>
      <c r="FC311" s="80">
        <f t="shared" si="914"/>
        <v>8.8250326247474128E-2</v>
      </c>
      <c r="FD311" s="80">
        <f t="shared" si="915"/>
        <v>0.13239746238681072</v>
      </c>
      <c r="FE311" s="80">
        <f t="shared" si="916"/>
        <v>2.9146909083160127E-2</v>
      </c>
      <c r="FF311" s="80">
        <f t="shared" si="917"/>
        <v>1.9227768222966391E-2</v>
      </c>
      <c r="FG311" s="80">
        <f t="shared" si="918"/>
        <v>8.7231680059933342E-2</v>
      </c>
      <c r="FH311" s="80">
        <f t="shared" si="919"/>
        <v>4.8513072582825043E-4</v>
      </c>
      <c r="FI311" s="184">
        <f t="shared" si="920"/>
        <v>0.78346466201830445</v>
      </c>
      <c r="FJ311" s="80">
        <f t="shared" si="921"/>
        <v>0.12180733169568497</v>
      </c>
      <c r="FK311" s="80">
        <f t="shared" si="922"/>
        <v>1.0413634818058775</v>
      </c>
      <c r="FL311" s="80">
        <f t="shared" si="923"/>
        <v>0.78346466201830445</v>
      </c>
      <c r="FM311" s="80">
        <f t="shared" si="924"/>
        <v>2.1811415040381803</v>
      </c>
      <c r="FN311" s="80">
        <f t="shared" si="925"/>
        <v>-3.5214457492318569</v>
      </c>
      <c r="FO311" s="80">
        <f t="shared" si="926"/>
        <v>-3.5214457492318569</v>
      </c>
      <c r="FP311" s="80">
        <f t="shared" si="927"/>
        <v>0.46060460133740289</v>
      </c>
      <c r="FQ311" s="185">
        <f t="shared" ca="1" si="928"/>
        <v>1424.2888701373276</v>
      </c>
      <c r="FR311" s="185">
        <f t="shared" ca="1" si="929"/>
        <v>5.2119894449026738</v>
      </c>
      <c r="FS311" s="80">
        <f t="shared" ca="1" si="930"/>
        <v>0.14242888701373277</v>
      </c>
      <c r="FT311" s="184">
        <f t="shared" ca="1" si="931"/>
        <v>-0.5676168346353101</v>
      </c>
      <c r="FU311" s="184">
        <f t="shared" ca="1" si="932"/>
        <v>5.6826727171550306</v>
      </c>
      <c r="FV311" s="80">
        <f t="shared" si="933"/>
        <v>174.4448850109288</v>
      </c>
      <c r="FW311" s="80">
        <f t="shared" si="934"/>
        <v>6.8593082123930463E-2</v>
      </c>
      <c r="FX311" s="184">
        <f t="shared" si="935"/>
        <v>75.768161740984951</v>
      </c>
      <c r="FY311" s="184">
        <f t="shared" si="936"/>
        <v>313.79172662764057</v>
      </c>
      <c r="FZ311" s="184">
        <f t="shared" si="937"/>
        <v>1.6611494615586205E-3</v>
      </c>
      <c r="GA311" s="184">
        <f t="shared" si="938"/>
        <v>0.2730993368945227</v>
      </c>
      <c r="GB311" s="80">
        <f t="shared" si="939"/>
        <v>0.92457983712325975</v>
      </c>
      <c r="GC311" s="80">
        <f t="shared" si="940"/>
        <v>0.18021665121562519</v>
      </c>
      <c r="GD311" s="80">
        <f t="shared" si="941"/>
        <v>0.13246923302793195</v>
      </c>
      <c r="GE311" s="80">
        <f t="shared" si="942"/>
        <v>0.90900393648350541</v>
      </c>
      <c r="GF311" s="80">
        <f t="shared" si="943"/>
        <v>2.9825062678694669E-2</v>
      </c>
      <c r="GG311" s="80">
        <f t="shared" si="944"/>
        <v>0.16062987467758089</v>
      </c>
      <c r="GH311" s="80">
        <f t="shared" si="945"/>
        <v>0.86753076697206799</v>
      </c>
      <c r="GI311" s="80">
        <f t="shared" si="946"/>
        <v>0.32914662758668334</v>
      </c>
      <c r="GJ311" s="80">
        <f t="shared" si="947"/>
        <v>-1.2114731311053525E-2</v>
      </c>
      <c r="GK311" s="80">
        <f t="shared" si="948"/>
        <v>2.5435242858670926E-2</v>
      </c>
      <c r="GL311" s="80">
        <f t="shared" si="949"/>
        <v>2.5435242858670926E-2</v>
      </c>
      <c r="GM311" s="80">
        <f t="shared" si="950"/>
        <v>0.13519463181890995</v>
      </c>
      <c r="GN311" s="80">
        <f t="shared" si="951"/>
        <v>4.9984920018069326E-2</v>
      </c>
      <c r="GO311" s="80">
        <f t="shared" si="952"/>
        <v>0.72821420446654994</v>
      </c>
      <c r="GP311" s="80">
        <f t="shared" si="953"/>
        <v>0.89040924102703234</v>
      </c>
      <c r="GQ311" s="80">
        <f t="shared" si="954"/>
        <v>2.9146909083160127E-2</v>
      </c>
      <c r="GR311" s="80">
        <f t="shared" si="955"/>
        <v>440.65793469389558</v>
      </c>
      <c r="GS311" s="80">
        <f t="shared" si="956"/>
        <v>11.751086886056767</v>
      </c>
      <c r="GT311" s="80">
        <f t="shared" si="957"/>
        <v>2.3100890124281634</v>
      </c>
      <c r="GU311" s="80">
        <f t="shared" si="958"/>
        <v>9.5002410636108222E-6</v>
      </c>
      <c r="GV311" s="80">
        <f t="shared" si="959"/>
        <v>1949.1657219686333</v>
      </c>
      <c r="GW311" s="80">
        <f t="shared" si="960"/>
        <v>-8.369880017853484E-3</v>
      </c>
      <c r="GX311" s="184">
        <f t="shared" ca="1" si="961"/>
        <v>21.890647757768157</v>
      </c>
      <c r="GY311" s="81" t="e">
        <f>#REF!</f>
        <v>#REF!</v>
      </c>
      <c r="GZ311" s="81" t="e">
        <f>#REF!</f>
        <v>#REF!</v>
      </c>
      <c r="HA311" s="81">
        <f t="shared" si="962"/>
        <v>6.4982480907969666</v>
      </c>
      <c r="HB311" s="81">
        <f t="shared" si="963"/>
        <v>4.6255687186920582</v>
      </c>
      <c r="HC311" s="81" t="e">
        <f t="shared" si="964"/>
        <v>#REF!</v>
      </c>
      <c r="HD311" s="80">
        <f t="shared" si="965"/>
        <v>440.65793469389558</v>
      </c>
      <c r="HE311" s="80">
        <f t="shared" si="966"/>
        <v>11.751086886056767</v>
      </c>
      <c r="HF311" s="81">
        <f t="shared" si="967"/>
        <v>-0.28490733763968024</v>
      </c>
      <c r="HG311" s="81"/>
      <c r="HH311" s="82">
        <f t="shared" si="968"/>
        <v>0.16565356169064824</v>
      </c>
      <c r="HI311" s="82">
        <f t="shared" si="969"/>
        <v>0.77819912448461925</v>
      </c>
      <c r="HJ311" s="82">
        <f t="shared" si="970"/>
        <v>2.9146909083160127E-2</v>
      </c>
      <c r="HK311" s="82">
        <f t="shared" si="971"/>
        <v>0</v>
      </c>
      <c r="HL311" s="82">
        <f t="shared" si="972"/>
        <v>5.9103417164313998E-2</v>
      </c>
      <c r="HM311" s="82">
        <f t="shared" si="973"/>
        <v>0</v>
      </c>
      <c r="HN311" s="82">
        <f t="shared" si="974"/>
        <v>0</v>
      </c>
      <c r="HO311" s="82">
        <f t="shared" si="975"/>
        <v>4.8374677306126518E-2</v>
      </c>
      <c r="HP311" s="82">
        <f t="shared" si="976"/>
        <v>0.13458771117851909</v>
      </c>
      <c r="HQ311" s="82">
        <f t="shared" si="977"/>
        <v>0.17550785638161273</v>
      </c>
      <c r="HR311" s="82">
        <f t="shared" si="978"/>
        <v>0.57443861022475251</v>
      </c>
      <c r="HS311" s="82">
        <f t="shared" si="979"/>
        <v>0.12227950245944672</v>
      </c>
      <c r="HT311" s="82">
        <f t="shared" si="980"/>
        <v>6.6325322236563233E-2</v>
      </c>
      <c r="HU311" s="82">
        <f t="shared" si="981"/>
        <v>1.4118527653244365E-2</v>
      </c>
      <c r="HV311" s="82">
        <f t="shared" si="982"/>
        <v>2.9146909083160127E-2</v>
      </c>
      <c r="HW311" s="82"/>
      <c r="HX311" s="186">
        <f t="shared" si="983"/>
        <v>-8.7787242294150572E-7</v>
      </c>
      <c r="HY311" s="186">
        <f t="shared" si="984"/>
        <v>1.6779114067744873E-12</v>
      </c>
      <c r="HZ311" s="186">
        <f t="shared" si="985"/>
        <v>2.6819908710435931E-5</v>
      </c>
      <c r="IA311" s="186">
        <f t="shared" si="986"/>
        <v>7.496259851536353E-9</v>
      </c>
      <c r="IB311" s="82">
        <f t="shared" si="987"/>
        <v>2.3100890124281634</v>
      </c>
      <c r="IC311" s="82" t="e">
        <f t="shared" ca="1" si="988"/>
        <v>#REF!</v>
      </c>
      <c r="ID311" s="82" t="e">
        <f ca="1">ID$8+ID$9*IE311+ID$10*#REF!+ID$11*EW311/(EW311+EU311)</f>
        <v>#REF!</v>
      </c>
      <c r="IE311" s="82" t="e">
        <f t="shared" ca="1" si="989"/>
        <v>#REF!</v>
      </c>
      <c r="IF311" s="82" t="e">
        <f ca="1">IF$8+IF$9*IE311+IF$10*#REF!+IF$11*(EW311/(EW311+EU311))</f>
        <v>#REF!</v>
      </c>
      <c r="IG311" s="82" t="e">
        <f t="shared" ca="1" si="990"/>
        <v>#REF!</v>
      </c>
      <c r="IH311" s="184">
        <f t="shared" si="991"/>
        <v>6.8593082123930463E-2</v>
      </c>
      <c r="II311" s="187">
        <f t="shared" si="992"/>
        <v>-25</v>
      </c>
      <c r="IJ311" s="187"/>
      <c r="IK311" s="82">
        <f t="shared" si="993"/>
        <v>2.0714783764880393</v>
      </c>
      <c r="IL311" s="187">
        <f t="shared" si="994"/>
        <v>1949.1657219686333</v>
      </c>
      <c r="IM311" s="186">
        <f t="shared" si="995"/>
        <v>1.2008011915185572E-5</v>
      </c>
    </row>
    <row r="312" spans="1:247" ht="14" x14ac:dyDescent="0.2">
      <c r="A312" s="191" t="s">
        <v>235</v>
      </c>
      <c r="F312" s="200">
        <v>49.588765156295146</v>
      </c>
      <c r="G312" s="200">
        <v>1.7038089506357903</v>
      </c>
      <c r="H312" s="200">
        <v>17.226300960207208</v>
      </c>
      <c r="I312" s="200">
        <v>8.4782813016352048</v>
      </c>
      <c r="J312" s="200">
        <v>0.17830558785723385</v>
      </c>
      <c r="K312" s="200">
        <v>4.0614050567481046</v>
      </c>
      <c r="L312" s="200">
        <v>9.8761483940923434</v>
      </c>
      <c r="M312" s="200">
        <v>4.4477338304387777</v>
      </c>
      <c r="N312" s="200">
        <v>2.0505142603581894</v>
      </c>
      <c r="O312" s="201">
        <v>0.3</v>
      </c>
      <c r="P312" s="202">
        <v>0.49529329960342744</v>
      </c>
      <c r="Q312" s="194">
        <v>1.5</v>
      </c>
      <c r="R312" s="176" t="e">
        <f t="shared" ca="1" si="801"/>
        <v>#NUM!</v>
      </c>
      <c r="T312" s="4">
        <v>49.454999999999998</v>
      </c>
      <c r="U312" s="4">
        <v>1.1499999999999999</v>
      </c>
      <c r="V312" s="4">
        <v>3.68</v>
      </c>
      <c r="W312" s="4">
        <v>7.99</v>
      </c>
      <c r="X312" s="4">
        <v>0.22600000000000001</v>
      </c>
      <c r="Y312" s="4">
        <v>14.775</v>
      </c>
      <c r="Z312" s="4">
        <v>22.152999999999999</v>
      </c>
      <c r="AA312" s="4">
        <v>0.48699999999999999</v>
      </c>
      <c r="AB312" s="4">
        <v>1.4E-2</v>
      </c>
      <c r="AC312" s="4">
        <v>2.3400000000000001E-2</v>
      </c>
      <c r="AE312" s="177">
        <f t="shared" ca="1" si="802"/>
        <v>1359.9594268347093</v>
      </c>
      <c r="AF312" s="178">
        <f t="shared" ca="1" si="803"/>
        <v>1086.8094268347095</v>
      </c>
      <c r="AG312" s="178">
        <f t="shared" ca="1" si="804"/>
        <v>1.3774193738528355</v>
      </c>
      <c r="AH312" s="175"/>
      <c r="AI312" s="179">
        <f t="shared" ca="1" si="805"/>
        <v>1377.0168881608779</v>
      </c>
      <c r="AJ312" s="179">
        <f t="shared" ca="1" si="806"/>
        <v>-0.41305034537359742</v>
      </c>
      <c r="AK312" s="179"/>
      <c r="AL312" s="179">
        <f t="shared" si="807"/>
        <v>1360.0294740771149</v>
      </c>
      <c r="AM312" s="179">
        <f t="shared" si="808"/>
        <v>-1.0128029762774622</v>
      </c>
      <c r="AN312" s="180"/>
      <c r="AO312" s="179">
        <f t="shared" ca="1" si="809"/>
        <v>1345.6855581684777</v>
      </c>
      <c r="AP312" s="179">
        <f t="shared" ca="1" si="810"/>
        <v>1072.5355581684776</v>
      </c>
      <c r="AQ312" s="179">
        <f t="shared" ca="1" si="811"/>
        <v>-1.5113201862703258</v>
      </c>
      <c r="AR312" s="179"/>
      <c r="AS312" s="179">
        <f t="shared" ca="1" si="812"/>
        <v>1346.5498607311361</v>
      </c>
      <c r="AT312" s="179">
        <f t="shared" ca="1" si="813"/>
        <v>1073.399860731136</v>
      </c>
      <c r="AU312" s="181">
        <f t="shared" ca="1" si="814"/>
        <v>-1.4810234373545361</v>
      </c>
      <c r="AV312" s="80"/>
      <c r="AW312" s="181">
        <f t="shared" si="815"/>
        <v>1366.4454581455773</v>
      </c>
      <c r="AX312" s="181">
        <f t="shared" si="816"/>
        <v>1093.2954581455774</v>
      </c>
      <c r="AY312" s="181">
        <f t="shared" ca="1" si="817"/>
        <v>1377.0168881608779</v>
      </c>
      <c r="AZ312" s="181">
        <f t="shared" ca="1" si="818"/>
        <v>1103.8668881608778</v>
      </c>
      <c r="BA312" s="181">
        <f t="shared" ca="1" si="819"/>
        <v>-0.41305034537359742</v>
      </c>
      <c r="BB312" s="181"/>
      <c r="BC312" s="181">
        <f t="shared" si="820"/>
        <v>1360.0294740771149</v>
      </c>
      <c r="BD312" s="181">
        <f t="shared" si="821"/>
        <v>-1.0128029762774622</v>
      </c>
      <c r="BE312" s="181">
        <f t="shared" si="822"/>
        <v>1086.879474077115</v>
      </c>
      <c r="BF312" s="181"/>
      <c r="BG312" s="181">
        <f t="shared" ca="1" si="823"/>
        <v>0.71506539043557593</v>
      </c>
      <c r="BH312" s="181">
        <f t="shared" ca="1" si="824"/>
        <v>1.7924580444932918</v>
      </c>
      <c r="BI312" s="181">
        <f t="shared" ca="1" si="825"/>
        <v>1078.0022979651512</v>
      </c>
      <c r="BJ312" s="181">
        <f t="shared" ca="1" si="826"/>
        <v>1082.4486002670005</v>
      </c>
      <c r="BK312" s="181">
        <f t="shared" ca="1" si="827"/>
        <v>1082.4486002670005</v>
      </c>
      <c r="BL312" s="181"/>
      <c r="BM312" s="181">
        <f t="shared" si="828"/>
        <v>1099.531609969195</v>
      </c>
      <c r="BN312" s="180"/>
      <c r="BO312" s="182">
        <f t="shared" ca="1" si="829"/>
        <v>0.85139171959508575</v>
      </c>
      <c r="BP312" s="182">
        <f t="shared" ca="1" si="830"/>
        <v>0.88117523704229428</v>
      </c>
      <c r="BQ312" s="182">
        <f t="shared" ca="1" si="831"/>
        <v>6.7127383044797984E-2</v>
      </c>
      <c r="BR312" s="182">
        <f t="shared" ca="1" si="832"/>
        <v>1.0761172290060964E-2</v>
      </c>
      <c r="BS312" s="182">
        <f t="shared" ca="1" si="833"/>
        <v>2.0840890601813072E-2</v>
      </c>
      <c r="BT312" s="182">
        <f t="shared" ca="1" si="834"/>
        <v>9.0334951122247195E-2</v>
      </c>
      <c r="BU312" s="182">
        <f t="shared" si="835"/>
        <v>8.1732419319191812E-2</v>
      </c>
      <c r="BV312" s="181">
        <f t="shared" ca="1" si="836"/>
        <v>1.1519720534204052</v>
      </c>
      <c r="BW312" s="180"/>
      <c r="BX312" s="182">
        <f t="shared" si="837"/>
        <v>0.81374485066527269</v>
      </c>
      <c r="BY312" s="182">
        <f t="shared" si="838"/>
        <v>0.13042852702448671</v>
      </c>
      <c r="BZ312" s="182">
        <f t="shared" si="839"/>
        <v>0</v>
      </c>
      <c r="CA312" s="182">
        <f t="shared" si="840"/>
        <v>1.3558021115136903E-2</v>
      </c>
      <c r="CB312" s="182">
        <f t="shared" si="841"/>
        <v>7.4395552653816588E-2</v>
      </c>
      <c r="CC312" s="182">
        <f t="shared" si="842"/>
        <v>3.462451035006305E-4</v>
      </c>
      <c r="CD312" s="182">
        <f t="shared" si="843"/>
        <v>1.0324731965622136</v>
      </c>
      <c r="CE312" s="182">
        <f t="shared" si="844"/>
        <v>0.25905249115957707</v>
      </c>
      <c r="CF312" s="180"/>
      <c r="CG312" s="181">
        <f t="shared" ca="1" si="845"/>
        <v>-0.43996127532955143</v>
      </c>
      <c r="CH312" s="181">
        <f t="shared" ca="1" si="846"/>
        <v>-1.5595920297433885</v>
      </c>
      <c r="CI312" s="181">
        <f t="shared" ca="1" si="847"/>
        <v>4.694516948470743</v>
      </c>
      <c r="CJ312" s="181">
        <f t="shared" ca="1" si="848"/>
        <v>1097.7901915984371</v>
      </c>
      <c r="CK312" s="183">
        <f t="shared" ca="1" si="849"/>
        <v>0.25785684749364657</v>
      </c>
      <c r="CL312" s="79"/>
      <c r="CM312" s="181">
        <f t="shared" si="850"/>
        <v>-1.7709411135948832</v>
      </c>
      <c r="CN312" s="181">
        <f t="shared" si="851"/>
        <v>-2.2421729994735564</v>
      </c>
      <c r="CO312" s="181">
        <f t="shared" ca="1" si="852"/>
        <v>783.64707121770141</v>
      </c>
      <c r="CP312" s="184"/>
      <c r="CQ312" s="80">
        <f t="shared" si="853"/>
        <v>0.82531984488951604</v>
      </c>
      <c r="CR312" s="80">
        <f t="shared" si="854"/>
        <v>2.1329926721931104E-2</v>
      </c>
      <c r="CS312" s="80">
        <f t="shared" si="855"/>
        <v>0.33789980404678666</v>
      </c>
      <c r="CT312" s="80">
        <f t="shared" si="856"/>
        <v>0.1180056523588545</v>
      </c>
      <c r="CU312" s="80">
        <f t="shared" si="857"/>
        <v>2.5135589477671733E-3</v>
      </c>
      <c r="CV312" s="80">
        <f t="shared" si="858"/>
        <v>0.10076827980935343</v>
      </c>
      <c r="CW312" s="80">
        <f t="shared" si="859"/>
        <v>0.17611637476224545</v>
      </c>
      <c r="CX312" s="80">
        <f t="shared" si="860"/>
        <v>0.14352412935495071</v>
      </c>
      <c r="CY312" s="80">
        <f t="shared" si="861"/>
        <v>4.3537183327491388E-2</v>
      </c>
      <c r="CZ312" s="80">
        <f t="shared" si="862"/>
        <v>3.9474151667585533E-3</v>
      </c>
      <c r="DA312" s="80">
        <f t="shared" si="863"/>
        <v>6.9790583090163583E-3</v>
      </c>
      <c r="DB312" s="80">
        <f t="shared" si="864"/>
        <v>1.7799412276946711</v>
      </c>
      <c r="DC312" s="80"/>
      <c r="DD312" s="80">
        <f t="shared" si="865"/>
        <v>0.46367814400166835</v>
      </c>
      <c r="DE312" s="80">
        <f t="shared" si="866"/>
        <v>1.1983500572969487E-2</v>
      </c>
      <c r="DF312" s="80">
        <f t="shared" si="867"/>
        <v>0.18983761867487323</v>
      </c>
      <c r="DG312" s="80">
        <f t="shared" si="868"/>
        <v>6.6297499334678614E-2</v>
      </c>
      <c r="DH312" s="80">
        <f t="shared" si="869"/>
        <v>1.4121583952649171E-3</v>
      </c>
      <c r="DI312" s="80">
        <f t="shared" si="870"/>
        <v>5.6613262416459462E-2</v>
      </c>
      <c r="DJ312" s="80">
        <f t="shared" si="871"/>
        <v>9.8945050556723341E-2</v>
      </c>
      <c r="DK312" s="80">
        <f t="shared" si="872"/>
        <v>8.0634195737372211E-2</v>
      </c>
      <c r="DL312" s="80">
        <f t="shared" si="873"/>
        <v>2.4459899377621306E-2</v>
      </c>
      <c r="DM312" s="80">
        <f t="shared" si="874"/>
        <v>2.2177221951710912E-3</v>
      </c>
      <c r="DN312" s="80">
        <f t="shared" si="875"/>
        <v>3.9209487371981572E-3</v>
      </c>
      <c r="DO312" s="80">
        <f t="shared" si="876"/>
        <v>1</v>
      </c>
      <c r="DP312" s="80">
        <f t="shared" si="877"/>
        <v>46.060460133740285</v>
      </c>
      <c r="DQ312" s="80">
        <f t="shared" si="878"/>
        <v>0.823093553557252</v>
      </c>
      <c r="DR312" s="80">
        <f t="shared" si="879"/>
        <v>1.4396811168920914E-2</v>
      </c>
      <c r="DS312" s="80">
        <f t="shared" si="880"/>
        <v>3.6092231343356776E-2</v>
      </c>
      <c r="DT312" s="80">
        <f t="shared" si="881"/>
        <v>0.11120946908961339</v>
      </c>
      <c r="DU312" s="80">
        <f t="shared" si="882"/>
        <v>3.1859030837004406E-3</v>
      </c>
      <c r="DV312" s="80">
        <f t="shared" si="883"/>
        <v>0.36658528597373985</v>
      </c>
      <c r="DW312" s="80">
        <f t="shared" si="884"/>
        <v>0.39504327946730766</v>
      </c>
      <c r="DX312" s="80">
        <f t="shared" si="885"/>
        <v>7.8575127987105288E-3</v>
      </c>
      <c r="DY312" s="80">
        <f t="shared" si="886"/>
        <v>1.486262686313644E-4</v>
      </c>
      <c r="DZ312" s="80">
        <f t="shared" si="887"/>
        <v>1.5394919150358359E-4</v>
      </c>
      <c r="EA312" s="80">
        <f t="shared" si="888"/>
        <v>1.757766621942737</v>
      </c>
      <c r="EB312" s="80"/>
      <c r="EC312" s="80">
        <f t="shared" si="889"/>
        <v>1.646187107114504</v>
      </c>
      <c r="ED312" s="80">
        <f t="shared" si="890"/>
        <v>2.8793622337841829E-2</v>
      </c>
      <c r="EE312" s="80">
        <f t="shared" si="891"/>
        <v>0.10827669403007033</v>
      </c>
      <c r="EF312" s="80">
        <f t="shared" si="892"/>
        <v>0.11120946908961339</v>
      </c>
      <c r="EG312" s="80">
        <f t="shared" si="893"/>
        <v>3.1859030837004406E-3</v>
      </c>
      <c r="EH312" s="80">
        <f t="shared" si="894"/>
        <v>0.36658528597373985</v>
      </c>
      <c r="EI312" s="80">
        <f t="shared" si="895"/>
        <v>0.39504327946730766</v>
      </c>
      <c r="EJ312" s="80">
        <f t="shared" si="896"/>
        <v>7.8575127987105288E-3</v>
      </c>
      <c r="EK312" s="80">
        <f t="shared" si="897"/>
        <v>1.486262686313644E-4</v>
      </c>
      <c r="EL312" s="80">
        <f t="shared" si="898"/>
        <v>4.6184757451075075E-4</v>
      </c>
      <c r="EM312" s="80">
        <f t="shared" si="899"/>
        <v>2.6677493477386305</v>
      </c>
      <c r="EN312" s="80">
        <f t="shared" si="900"/>
        <v>2.2490868585858776</v>
      </c>
      <c r="EO312" s="80"/>
      <c r="EP312" s="80">
        <f t="shared" si="901"/>
        <v>1.8512088946923668</v>
      </c>
      <c r="EQ312" s="80">
        <f t="shared" si="902"/>
        <v>3.2379678805562417E-2</v>
      </c>
      <c r="ER312" s="80">
        <f t="shared" si="903"/>
        <v>0.14879110530763318</v>
      </c>
      <c r="ES312" s="80">
        <f t="shared" si="904"/>
        <v>1.3558021115136903E-2</v>
      </c>
      <c r="ET312" s="80">
        <f t="shared" si="905"/>
        <v>0.16234912642277008</v>
      </c>
      <c r="EU312" s="80">
        <f t="shared" si="906"/>
        <v>0.25011975547976184</v>
      </c>
      <c r="EV312" s="80">
        <f t="shared" si="907"/>
        <v>7.1653727582788847E-3</v>
      </c>
      <c r="EW312" s="80">
        <f t="shared" si="908"/>
        <v>0.82448214923448415</v>
      </c>
      <c r="EX312" s="80">
        <f t="shared" si="909"/>
        <v>0.88848664842258995</v>
      </c>
      <c r="EY312" s="80">
        <f t="shared" si="910"/>
        <v>3.534445755350038E-2</v>
      </c>
      <c r="EZ312" s="80">
        <f t="shared" si="911"/>
        <v>6.6854677523891224E-4</v>
      </c>
      <c r="FA312" s="80">
        <f t="shared" si="912"/>
        <v>6.92490207001261E-4</v>
      </c>
      <c r="FB312" s="80">
        <f t="shared" si="913"/>
        <v>4.0528971203515534</v>
      </c>
      <c r="FC312" s="80">
        <f t="shared" si="914"/>
        <v>0.10512569392787055</v>
      </c>
      <c r="FD312" s="80">
        <f t="shared" si="915"/>
        <v>0.15662017203229261</v>
      </c>
      <c r="FE312" s="80">
        <f t="shared" si="916"/>
        <v>1.3558021115136903E-2</v>
      </c>
      <c r="FF312" s="80">
        <f t="shared" si="917"/>
        <v>0</v>
      </c>
      <c r="FG312" s="80">
        <f t="shared" si="918"/>
        <v>7.4395552653816588E-2</v>
      </c>
      <c r="FH312" s="80">
        <f t="shared" si="919"/>
        <v>3.462451035006305E-4</v>
      </c>
      <c r="FI312" s="184">
        <f t="shared" si="920"/>
        <v>0.81374485066527269</v>
      </c>
      <c r="FJ312" s="80">
        <f t="shared" si="921"/>
        <v>0.13042852702448671</v>
      </c>
      <c r="FK312" s="80">
        <f t="shared" si="922"/>
        <v>1.0324731965622136</v>
      </c>
      <c r="FL312" s="80">
        <f t="shared" si="923"/>
        <v>0.81374485066527269</v>
      </c>
      <c r="FM312" s="80">
        <f t="shared" si="924"/>
        <v>1.4157709681475426</v>
      </c>
      <c r="FN312" s="80">
        <f t="shared" si="925"/>
        <v>-4.3247371926595699</v>
      </c>
      <c r="FO312" s="80">
        <f t="shared" si="926"/>
        <v>-4.3247371926595699</v>
      </c>
      <c r="FP312" s="80">
        <f t="shared" si="927"/>
        <v>0.46060460133740289</v>
      </c>
      <c r="FQ312" s="185">
        <f t="shared" ca="1" si="928"/>
        <v>1377.0168881608779</v>
      </c>
      <c r="FR312" s="185">
        <f t="shared" ca="1" si="929"/>
        <v>-0.41305034537359742</v>
      </c>
      <c r="FS312" s="80">
        <f t="shared" ca="1" si="930"/>
        <v>0.1377016888160878</v>
      </c>
      <c r="FT312" s="184">
        <f t="shared" ca="1" si="931"/>
        <v>0.12054875048028033</v>
      </c>
      <c r="FU312" s="184">
        <f t="shared" ca="1" si="932"/>
        <v>5.685510853610797</v>
      </c>
      <c r="FV312" s="80">
        <f t="shared" si="933"/>
        <v>171.21944811162595</v>
      </c>
      <c r="FW312" s="80">
        <f t="shared" si="934"/>
        <v>6.7986000746760714E-2</v>
      </c>
      <c r="FX312" s="184">
        <f t="shared" si="935"/>
        <v>76.724426563688937</v>
      </c>
      <c r="FY312" s="184">
        <f t="shared" si="936"/>
        <v>311.50964421628021</v>
      </c>
      <c r="FZ312" s="184">
        <f t="shared" si="937"/>
        <v>1.6611494615586205E-3</v>
      </c>
      <c r="GA312" s="184">
        <f t="shared" si="938"/>
        <v>0.25905249115957707</v>
      </c>
      <c r="GB312" s="80">
        <f t="shared" si="939"/>
        <v>0.93099647873436919</v>
      </c>
      <c r="GC312" s="80">
        <f t="shared" si="940"/>
        <v>0.15175588405557114</v>
      </c>
      <c r="GD312" s="80">
        <f t="shared" si="941"/>
        <v>0.13181918352487437</v>
      </c>
      <c r="GE312" s="80">
        <f t="shared" si="942"/>
        <v>0.95406230007930071</v>
      </c>
      <c r="GF312" s="80">
        <f t="shared" si="943"/>
        <v>1.5413910707074763E-2</v>
      </c>
      <c r="GG312" s="80">
        <f t="shared" si="944"/>
        <v>0.14499406155189129</v>
      </c>
      <c r="GH312" s="80">
        <f t="shared" si="945"/>
        <v>0.86818081647512568</v>
      </c>
      <c r="GI312" s="80">
        <f t="shared" si="946"/>
        <v>0.31358415872686868</v>
      </c>
      <c r="GJ312" s="80">
        <f t="shared" si="947"/>
        <v>-1.0005100809686113E-2</v>
      </c>
      <c r="GK312" s="80">
        <f t="shared" si="948"/>
        <v>2.2232859341493539E-2</v>
      </c>
      <c r="GL312" s="80">
        <f t="shared" si="949"/>
        <v>2.2232859341493539E-2</v>
      </c>
      <c r="GM312" s="80">
        <f t="shared" si="950"/>
        <v>0.12276120221039775</v>
      </c>
      <c r="GN312" s="80">
        <f t="shared" si="951"/>
        <v>4.6770661924137272E-2</v>
      </c>
      <c r="GO312" s="80">
        <f t="shared" si="952"/>
        <v>0.77771148731034689</v>
      </c>
      <c r="GP312" s="80">
        <f t="shared" si="953"/>
        <v>0.88848664842258995</v>
      </c>
      <c r="GQ312" s="80">
        <f t="shared" si="954"/>
        <v>3.534445755350038E-2</v>
      </c>
      <c r="GR312" s="80">
        <f t="shared" si="955"/>
        <v>441.09327132851348</v>
      </c>
      <c r="GS312" s="80">
        <f t="shared" si="956"/>
        <v>11.833538384338674</v>
      </c>
      <c r="GT312" s="80">
        <f t="shared" si="957"/>
        <v>2.2885927100137655</v>
      </c>
      <c r="GU312" s="80">
        <f t="shared" si="958"/>
        <v>9.4118375199316097E-6</v>
      </c>
      <c r="GV312" s="80">
        <f t="shared" si="959"/>
        <v>1918.1703526305173</v>
      </c>
      <c r="GW312" s="80">
        <f t="shared" si="960"/>
        <v>-8.3502033885361447E-3</v>
      </c>
      <c r="GX312" s="184">
        <f t="shared" ca="1" si="961"/>
        <v>17.669141948470759</v>
      </c>
      <c r="GY312" s="81" t="e">
        <f>#REF!</f>
        <v>#REF!</v>
      </c>
      <c r="GZ312" s="81" t="e">
        <f>#REF!</f>
        <v>#REF!</v>
      </c>
      <c r="HA312" s="81">
        <f t="shared" si="962"/>
        <v>6.4982480907969666</v>
      </c>
      <c r="HB312" s="81">
        <f t="shared" si="963"/>
        <v>4.6255687186920582</v>
      </c>
      <c r="HC312" s="81" t="e">
        <f t="shared" si="964"/>
        <v>#REF!</v>
      </c>
      <c r="HD312" s="80">
        <f t="shared" si="965"/>
        <v>441.09327132851348</v>
      </c>
      <c r="HE312" s="80">
        <f t="shared" si="966"/>
        <v>11.833538384338674</v>
      </c>
      <c r="HF312" s="81">
        <f t="shared" si="967"/>
        <v>-2.1853585736397179</v>
      </c>
      <c r="HG312" s="81"/>
      <c r="HH312" s="82">
        <f t="shared" si="968"/>
        <v>0.15215943431017018</v>
      </c>
      <c r="HI312" s="82">
        <f t="shared" si="969"/>
        <v>0.82448214923448415</v>
      </c>
      <c r="HJ312" s="82">
        <f t="shared" si="970"/>
        <v>3.534445755350038E-2</v>
      </c>
      <c r="HK312" s="82">
        <f t="shared" si="971"/>
        <v>0</v>
      </c>
      <c r="HL312" s="82">
        <f t="shared" si="972"/>
        <v>6.978123637437017E-2</v>
      </c>
      <c r="HM312" s="82">
        <f t="shared" si="973"/>
        <v>0</v>
      </c>
      <c r="HN312" s="82">
        <f t="shared" si="974"/>
        <v>0</v>
      </c>
      <c r="HO312" s="82">
        <f t="shared" si="975"/>
        <v>1.3558021115136903E-2</v>
      </c>
      <c r="HP312" s="82">
        <f t="shared" si="976"/>
        <v>7.9009868933263006E-2</v>
      </c>
      <c r="HQ312" s="82">
        <f t="shared" si="977"/>
        <v>0.15579864391798456</v>
      </c>
      <c r="HR312" s="82">
        <f t="shared" si="978"/>
        <v>0.62445198058546936</v>
      </c>
      <c r="HS312" s="82">
        <f t="shared" si="979"/>
        <v>0.11524356252948735</v>
      </c>
      <c r="HT312" s="82">
        <f t="shared" si="980"/>
        <v>6.4301883626251943E-2</v>
      </c>
      <c r="HU312" s="82">
        <f t="shared" si="981"/>
        <v>1.1867010397657819E-2</v>
      </c>
      <c r="HV312" s="82">
        <f t="shared" si="982"/>
        <v>3.534445755350038E-2</v>
      </c>
      <c r="HW312" s="82"/>
      <c r="HX312" s="186">
        <f t="shared" si="983"/>
        <v>-8.7728988965798653E-7</v>
      </c>
      <c r="HY312" s="186">
        <f t="shared" si="984"/>
        <v>1.6672793035820458E-12</v>
      </c>
      <c r="HZ312" s="186">
        <f t="shared" si="985"/>
        <v>2.7020100543537873E-5</v>
      </c>
      <c r="IA312" s="186">
        <f t="shared" si="986"/>
        <v>7.5994812705763604E-9</v>
      </c>
      <c r="IB312" s="82">
        <f t="shared" si="987"/>
        <v>2.2885927100137655</v>
      </c>
      <c r="IC312" s="82" t="e">
        <f t="shared" ca="1" si="988"/>
        <v>#REF!</v>
      </c>
      <c r="ID312" s="82" t="e">
        <f ca="1">ID$8+ID$9*IE312+ID$10*#REF!+ID$11*EW312/(EW312+EU312)</f>
        <v>#REF!</v>
      </c>
      <c r="IE312" s="82" t="e">
        <f t="shared" ca="1" si="989"/>
        <v>#REF!</v>
      </c>
      <c r="IF312" s="82" t="e">
        <f ca="1">IF$8+IF$9*IE312+IF$10*#REF!+IF$11*(EW312/(EW312+EU312))</f>
        <v>#REF!</v>
      </c>
      <c r="IG312" s="82" t="e">
        <f t="shared" ca="1" si="990"/>
        <v>#REF!</v>
      </c>
      <c r="IH312" s="184">
        <f t="shared" si="991"/>
        <v>6.7986000746760714E-2</v>
      </c>
      <c r="II312" s="187">
        <f t="shared" si="992"/>
        <v>-25</v>
      </c>
      <c r="IJ312" s="187"/>
      <c r="IK312" s="82">
        <f t="shared" si="993"/>
        <v>2.0760964849068091</v>
      </c>
      <c r="IL312" s="187">
        <f t="shared" si="994"/>
        <v>1918.1703526305173</v>
      </c>
      <c r="IM312" s="186">
        <f t="shared" si="995"/>
        <v>1.2125883306757853E-5</v>
      </c>
    </row>
    <row r="313" spans="1:247" ht="14" x14ac:dyDescent="0.2">
      <c r="A313" s="191" t="s">
        <v>235</v>
      </c>
      <c r="F313" s="200">
        <v>49.588765156295146</v>
      </c>
      <c r="G313" s="200">
        <v>1.7038089506357903</v>
      </c>
      <c r="H313" s="200">
        <v>17.226300960207208</v>
      </c>
      <c r="I313" s="200">
        <v>8.4782813016352048</v>
      </c>
      <c r="J313" s="200">
        <v>0.17830558785723385</v>
      </c>
      <c r="K313" s="200">
        <v>4.0614050567481046</v>
      </c>
      <c r="L313" s="200">
        <v>9.8761483940923434</v>
      </c>
      <c r="M313" s="200">
        <v>4.4477338304387777</v>
      </c>
      <c r="N313" s="200">
        <v>2.0505142603581894</v>
      </c>
      <c r="O313" s="201">
        <v>0.3</v>
      </c>
      <c r="P313" s="202">
        <v>0.49529329960342744</v>
      </c>
      <c r="Q313" s="194">
        <v>1.5</v>
      </c>
      <c r="R313" s="176">
        <f t="shared" ca="1" si="801"/>
        <v>10.139401629895429</v>
      </c>
      <c r="T313" s="4">
        <v>46.695</v>
      </c>
      <c r="U313" s="4">
        <v>2.11</v>
      </c>
      <c r="V313" s="4">
        <v>8.1720000000000006</v>
      </c>
      <c r="W313" s="4">
        <v>8.4770000000000003</v>
      </c>
      <c r="X313" s="4">
        <v>0.219</v>
      </c>
      <c r="Y313" s="4">
        <v>12.993</v>
      </c>
      <c r="Z313" s="4">
        <v>21.93</v>
      </c>
      <c r="AA313" s="4">
        <v>0.42599999999999999</v>
      </c>
      <c r="AB313" s="4">
        <v>3.9E-2</v>
      </c>
      <c r="AC313" s="4">
        <v>2.81E-2</v>
      </c>
      <c r="AE313" s="177">
        <f t="shared" ca="1" si="802"/>
        <v>1415.5171770490017</v>
      </c>
      <c r="AF313" s="178">
        <f t="shared" ca="1" si="803"/>
        <v>1142.3671770490018</v>
      </c>
      <c r="AG313" s="178">
        <f t="shared" ca="1" si="804"/>
        <v>6.7935440051649811</v>
      </c>
      <c r="AH313" s="175"/>
      <c r="AI313" s="179">
        <f t="shared" ca="1" si="805"/>
        <v>1431.3999028362903</v>
      </c>
      <c r="AJ313" s="179">
        <f t="shared" ca="1" si="806"/>
        <v>5.7451336203263246</v>
      </c>
      <c r="AK313" s="179"/>
      <c r="AL313" s="179">
        <f t="shared" si="807"/>
        <v>1402.3715197235883</v>
      </c>
      <c r="AM313" s="179">
        <f t="shared" si="808"/>
        <v>3.4842582551826959</v>
      </c>
      <c r="AN313" s="180"/>
      <c r="AO313" s="179">
        <f t="shared" ca="1" si="809"/>
        <v>1404.374378367894</v>
      </c>
      <c r="AP313" s="179">
        <f t="shared" ca="1" si="810"/>
        <v>1131.2243783678941</v>
      </c>
      <c r="AQ313" s="179">
        <f t="shared" ca="1" si="811"/>
        <v>4.7175194854751332</v>
      </c>
      <c r="AR313" s="179"/>
      <c r="AS313" s="179">
        <f t="shared" ca="1" si="812"/>
        <v>1397.0565639047261</v>
      </c>
      <c r="AT313" s="179">
        <f t="shared" ca="1" si="813"/>
        <v>1123.9065639047262</v>
      </c>
      <c r="AU313" s="181">
        <f t="shared" ca="1" si="814"/>
        <v>4.4392681017743776</v>
      </c>
      <c r="AV313" s="80"/>
      <c r="AW313" s="181">
        <f t="shared" si="815"/>
        <v>1414.4172565991519</v>
      </c>
      <c r="AX313" s="181">
        <f t="shared" si="816"/>
        <v>1141.267256599152</v>
      </c>
      <c r="AY313" s="181">
        <f t="shared" ca="1" si="817"/>
        <v>1431.3999028362903</v>
      </c>
      <c r="AZ313" s="181">
        <f t="shared" ca="1" si="818"/>
        <v>1158.2499028362904</v>
      </c>
      <c r="BA313" s="181">
        <f t="shared" ca="1" si="819"/>
        <v>5.7451336203263246</v>
      </c>
      <c r="BB313" s="181"/>
      <c r="BC313" s="181">
        <f t="shared" si="820"/>
        <v>1402.3715197235883</v>
      </c>
      <c r="BD313" s="181">
        <f t="shared" si="821"/>
        <v>3.4842582551826959</v>
      </c>
      <c r="BE313" s="181">
        <f t="shared" si="822"/>
        <v>1129.2215197235882</v>
      </c>
      <c r="BF313" s="181"/>
      <c r="BG313" s="181">
        <f t="shared" ca="1" si="823"/>
        <v>6.4746961032181769</v>
      </c>
      <c r="BH313" s="181">
        <f t="shared" ca="1" si="824"/>
        <v>7.4571394651404095</v>
      </c>
      <c r="BI313" s="181">
        <f t="shared" ca="1" si="825"/>
        <v>1135.5769029343205</v>
      </c>
      <c r="BJ313" s="181">
        <f t="shared" ca="1" si="826"/>
        <v>1135.1494843420351</v>
      </c>
      <c r="BK313" s="181">
        <f t="shared" ca="1" si="827"/>
        <v>1135.1494843420351</v>
      </c>
      <c r="BL313" s="181"/>
      <c r="BM313" s="181">
        <f t="shared" si="828"/>
        <v>1121.8348454648412</v>
      </c>
      <c r="BN313" s="180"/>
      <c r="BO313" s="182">
        <f t="shared" ca="1" si="829"/>
        <v>0.72423533572423315</v>
      </c>
      <c r="BP313" s="182">
        <f t="shared" ca="1" si="830"/>
        <v>0.72255575179841003</v>
      </c>
      <c r="BQ313" s="182">
        <f t="shared" ca="1" si="831"/>
        <v>0.10667865788700662</v>
      </c>
      <c r="BR313" s="182">
        <f t="shared" ca="1" si="832"/>
        <v>1.9215815674766178E-2</v>
      </c>
      <c r="BS313" s="182">
        <f t="shared" ca="1" si="833"/>
        <v>2.0861981548402971E-2</v>
      </c>
      <c r="BT313" s="182">
        <f t="shared" ca="1" si="834"/>
        <v>6.8628783346562694E-2</v>
      </c>
      <c r="BU313" s="182">
        <f t="shared" si="835"/>
        <v>8.1732419319191812E-2</v>
      </c>
      <c r="BV313" s="181">
        <f t="shared" ca="1" si="836"/>
        <v>1.0196734095743403</v>
      </c>
      <c r="BW313" s="180"/>
      <c r="BX313" s="182">
        <f t="shared" si="837"/>
        <v>0.70843069949712179</v>
      </c>
      <c r="BY313" s="182">
        <f t="shared" si="838"/>
        <v>0.13690174883810835</v>
      </c>
      <c r="BZ313" s="182">
        <f t="shared" si="839"/>
        <v>6.0356378656463976E-2</v>
      </c>
      <c r="CA313" s="182">
        <f t="shared" si="840"/>
        <v>3.0662202151379332E-2</v>
      </c>
      <c r="CB313" s="182">
        <f t="shared" si="841"/>
        <v>0.1030855019542444</v>
      </c>
      <c r="CC313" s="182">
        <f t="shared" si="842"/>
        <v>4.1235900864553345E-4</v>
      </c>
      <c r="CD313" s="182">
        <f t="shared" si="843"/>
        <v>1.0398488901059635</v>
      </c>
      <c r="CE313" s="182">
        <f t="shared" si="844"/>
        <v>0.31253684804665766</v>
      </c>
      <c r="CF313" s="180"/>
      <c r="CG313" s="181">
        <f t="shared" ca="1" si="845"/>
        <v>6.4498707528859995</v>
      </c>
      <c r="CH313" s="181">
        <f t="shared" ca="1" si="846"/>
        <v>3.0543979137852038</v>
      </c>
      <c r="CI313" s="181">
        <f t="shared" ca="1" si="847"/>
        <v>11.483219296532329</v>
      </c>
      <c r="CJ313" s="181">
        <f t="shared" ca="1" si="848"/>
        <v>1133.1856686513961</v>
      </c>
      <c r="CK313" s="183">
        <f t="shared" ca="1" si="849"/>
        <v>0.27038125630513543</v>
      </c>
      <c r="CL313" s="79"/>
      <c r="CM313" s="181">
        <f t="shared" si="850"/>
        <v>2.7077609160406704</v>
      </c>
      <c r="CN313" s="181">
        <f t="shared" si="851"/>
        <v>2.4075691095388798</v>
      </c>
      <c r="CO313" s="181">
        <f t="shared" ca="1" si="852"/>
        <v>818.04089831464205</v>
      </c>
      <c r="CP313" s="184"/>
      <c r="CQ313" s="80">
        <f t="shared" si="853"/>
        <v>0.82531984488951604</v>
      </c>
      <c r="CR313" s="80">
        <f t="shared" si="854"/>
        <v>2.1329926721931104E-2</v>
      </c>
      <c r="CS313" s="80">
        <f t="shared" si="855"/>
        <v>0.33789980404678666</v>
      </c>
      <c r="CT313" s="80">
        <f t="shared" si="856"/>
        <v>0.1180056523588545</v>
      </c>
      <c r="CU313" s="80">
        <f t="shared" si="857"/>
        <v>2.5135589477671733E-3</v>
      </c>
      <c r="CV313" s="80">
        <f t="shared" si="858"/>
        <v>0.10076827980935343</v>
      </c>
      <c r="CW313" s="80">
        <f t="shared" si="859"/>
        <v>0.17611637476224545</v>
      </c>
      <c r="CX313" s="80">
        <f t="shared" si="860"/>
        <v>0.14352412935495071</v>
      </c>
      <c r="CY313" s="80">
        <f t="shared" si="861"/>
        <v>4.3537183327491388E-2</v>
      </c>
      <c r="CZ313" s="80">
        <f t="shared" si="862"/>
        <v>3.9474151667585533E-3</v>
      </c>
      <c r="DA313" s="80">
        <f t="shared" si="863"/>
        <v>6.9790583090163583E-3</v>
      </c>
      <c r="DB313" s="80">
        <f t="shared" si="864"/>
        <v>1.7799412276946711</v>
      </c>
      <c r="DC313" s="80"/>
      <c r="DD313" s="80">
        <f t="shared" si="865"/>
        <v>0.46367814400166835</v>
      </c>
      <c r="DE313" s="80">
        <f t="shared" si="866"/>
        <v>1.1983500572969487E-2</v>
      </c>
      <c r="DF313" s="80">
        <f t="shared" si="867"/>
        <v>0.18983761867487323</v>
      </c>
      <c r="DG313" s="80">
        <f t="shared" si="868"/>
        <v>6.6297499334678614E-2</v>
      </c>
      <c r="DH313" s="80">
        <f t="shared" si="869"/>
        <v>1.4121583952649171E-3</v>
      </c>
      <c r="DI313" s="80">
        <f t="shared" si="870"/>
        <v>5.6613262416459462E-2</v>
      </c>
      <c r="DJ313" s="80">
        <f t="shared" si="871"/>
        <v>9.8945050556723341E-2</v>
      </c>
      <c r="DK313" s="80">
        <f t="shared" si="872"/>
        <v>8.0634195737372211E-2</v>
      </c>
      <c r="DL313" s="80">
        <f t="shared" si="873"/>
        <v>2.4459899377621306E-2</v>
      </c>
      <c r="DM313" s="80">
        <f t="shared" si="874"/>
        <v>2.2177221951710912E-3</v>
      </c>
      <c r="DN313" s="80">
        <f t="shared" si="875"/>
        <v>3.9209487371981572E-3</v>
      </c>
      <c r="DO313" s="80">
        <f t="shared" si="876"/>
        <v>1</v>
      </c>
      <c r="DP313" s="80">
        <f t="shared" si="877"/>
        <v>46.060460133740285</v>
      </c>
      <c r="DQ313" s="80">
        <f t="shared" si="878"/>
        <v>0.77715809287950433</v>
      </c>
      <c r="DR313" s="80">
        <f t="shared" si="879"/>
        <v>2.6415018753411419E-2</v>
      </c>
      <c r="DS313" s="80">
        <f t="shared" si="880"/>
        <v>8.0148291993997714E-2</v>
      </c>
      <c r="DT313" s="80">
        <f t="shared" si="881"/>
        <v>0.11798781845715303</v>
      </c>
      <c r="DU313" s="80">
        <f t="shared" si="882"/>
        <v>3.0872246696035241E-3</v>
      </c>
      <c r="DV313" s="80">
        <f t="shared" si="883"/>
        <v>0.32237175097507964</v>
      </c>
      <c r="DW313" s="80">
        <f t="shared" si="884"/>
        <v>0.39106663290380794</v>
      </c>
      <c r="DX313" s="80">
        <f t="shared" si="885"/>
        <v>6.8733068834716327E-3</v>
      </c>
      <c r="DY313" s="80">
        <f t="shared" si="886"/>
        <v>4.1403031975880078E-4</v>
      </c>
      <c r="DZ313" s="80">
        <f t="shared" si="887"/>
        <v>1.8487061030985895E-4</v>
      </c>
      <c r="EA313" s="80">
        <f t="shared" si="888"/>
        <v>1.725707038446098</v>
      </c>
      <c r="EB313" s="80"/>
      <c r="EC313" s="80">
        <f t="shared" si="889"/>
        <v>1.5543161857590087</v>
      </c>
      <c r="ED313" s="80">
        <f t="shared" si="890"/>
        <v>5.2830037506822837E-2</v>
      </c>
      <c r="EE313" s="80">
        <f t="shared" si="891"/>
        <v>0.24044487598199316</v>
      </c>
      <c r="EF313" s="80">
        <f t="shared" si="892"/>
        <v>0.11798781845715303</v>
      </c>
      <c r="EG313" s="80">
        <f t="shared" si="893"/>
        <v>3.0872246696035241E-3</v>
      </c>
      <c r="EH313" s="80">
        <f t="shared" si="894"/>
        <v>0.32237175097507964</v>
      </c>
      <c r="EI313" s="80">
        <f t="shared" si="895"/>
        <v>0.39106663290380794</v>
      </c>
      <c r="EJ313" s="80">
        <f t="shared" si="896"/>
        <v>6.8733068834716327E-3</v>
      </c>
      <c r="EK313" s="80">
        <f t="shared" si="897"/>
        <v>4.1403031975880078E-4</v>
      </c>
      <c r="EL313" s="80">
        <f t="shared" si="898"/>
        <v>5.5461183092957687E-4</v>
      </c>
      <c r="EM313" s="80">
        <f t="shared" si="899"/>
        <v>2.6899464752876288</v>
      </c>
      <c r="EN313" s="80">
        <f t="shared" si="900"/>
        <v>2.2305276536621181</v>
      </c>
      <c r="EO313" s="80"/>
      <c r="EP313" s="80">
        <f t="shared" si="901"/>
        <v>1.7334726174350472</v>
      </c>
      <c r="EQ313" s="80">
        <f t="shared" si="902"/>
        <v>5.8919429801487622E-2</v>
      </c>
      <c r="ER313" s="80">
        <f t="shared" si="903"/>
        <v>0.26652738256495279</v>
      </c>
      <c r="ES313" s="80">
        <f t="shared" si="904"/>
        <v>9.1018580807843308E-2</v>
      </c>
      <c r="ET313" s="80">
        <f t="shared" si="905"/>
        <v>0.35754596337279609</v>
      </c>
      <c r="EU313" s="80">
        <f t="shared" si="906"/>
        <v>0.2631750918639455</v>
      </c>
      <c r="EV313" s="80">
        <f t="shared" si="907"/>
        <v>6.8861399986185562E-3</v>
      </c>
      <c r="EW313" s="80">
        <f t="shared" si="908"/>
        <v>0.71905910530939299</v>
      </c>
      <c r="EX313" s="80">
        <f t="shared" si="909"/>
        <v>0.87228493911647564</v>
      </c>
      <c r="EY313" s="80">
        <f t="shared" si="910"/>
        <v>3.0662202151379332E-2</v>
      </c>
      <c r="EZ313" s="80">
        <f t="shared" si="911"/>
        <v>1.8470121553531488E-3</v>
      </c>
      <c r="FA313" s="80">
        <f t="shared" si="912"/>
        <v>8.2471801729106691E-4</v>
      </c>
      <c r="FB313" s="80">
        <f t="shared" si="913"/>
        <v>4.0446772192217866</v>
      </c>
      <c r="FC313" s="80">
        <f t="shared" si="914"/>
        <v>8.7507426288222487E-2</v>
      </c>
      <c r="FD313" s="80">
        <f t="shared" si="915"/>
        <v>0.13255115343038248</v>
      </c>
      <c r="FE313" s="80">
        <f t="shared" si="916"/>
        <v>3.0662202151379332E-2</v>
      </c>
      <c r="FF313" s="80">
        <f t="shared" si="917"/>
        <v>6.0356378656463976E-2</v>
      </c>
      <c r="FG313" s="80">
        <f t="shared" si="918"/>
        <v>0.1030855019542444</v>
      </c>
      <c r="FH313" s="80">
        <f t="shared" si="919"/>
        <v>4.1235900864553345E-4</v>
      </c>
      <c r="FI313" s="184">
        <f t="shared" si="920"/>
        <v>0.70843069949712179</v>
      </c>
      <c r="FJ313" s="80">
        <f t="shared" si="921"/>
        <v>0.13690174883810835</v>
      </c>
      <c r="FK313" s="80">
        <f t="shared" si="922"/>
        <v>1.0398488901059633</v>
      </c>
      <c r="FL313" s="80">
        <f t="shared" si="923"/>
        <v>0.70843069949712179</v>
      </c>
      <c r="FM313" s="80">
        <f t="shared" si="924"/>
        <v>2.2318233275093897</v>
      </c>
      <c r="FN313" s="80">
        <f t="shared" si="925"/>
        <v>-3.3700902090599554</v>
      </c>
      <c r="FO313" s="80">
        <f t="shared" si="926"/>
        <v>-3.3700902090599554</v>
      </c>
      <c r="FP313" s="80">
        <f t="shared" si="927"/>
        <v>0.46060460133740289</v>
      </c>
      <c r="FQ313" s="185">
        <f t="shared" ca="1" si="928"/>
        <v>1431.3999028362903</v>
      </c>
      <c r="FR313" s="185">
        <f t="shared" ca="1" si="929"/>
        <v>5.7451336203263246</v>
      </c>
      <c r="FS313" s="80">
        <f t="shared" ca="1" si="930"/>
        <v>0.14313999028362903</v>
      </c>
      <c r="FT313" s="184">
        <f t="shared" ca="1" si="931"/>
        <v>-0.3153102630191279</v>
      </c>
      <c r="FU313" s="184">
        <f t="shared" ca="1" si="932"/>
        <v>5.691205105087179</v>
      </c>
      <c r="FV313" s="80">
        <f t="shared" si="933"/>
        <v>175.44474486032794</v>
      </c>
      <c r="FW313" s="80">
        <f t="shared" si="934"/>
        <v>7.6598820886959976E-2</v>
      </c>
      <c r="FX313" s="184">
        <f t="shared" si="935"/>
        <v>73.206482464028696</v>
      </c>
      <c r="FY313" s="184">
        <f t="shared" si="936"/>
        <v>314.53466663669604</v>
      </c>
      <c r="FZ313" s="184">
        <f t="shared" si="937"/>
        <v>1.6611494615586205E-3</v>
      </c>
      <c r="GA313" s="184">
        <f t="shared" si="938"/>
        <v>0.31253684804665766</v>
      </c>
      <c r="GB313" s="80">
        <f t="shared" si="939"/>
        <v>0.90983328126647356</v>
      </c>
      <c r="GC313" s="80">
        <f t="shared" si="940"/>
        <v>0.23827015491484449</v>
      </c>
      <c r="GD313" s="80">
        <f t="shared" si="941"/>
        <v>0.1337410401685063</v>
      </c>
      <c r="GE313" s="80">
        <f t="shared" si="942"/>
        <v>0.85006198939066901</v>
      </c>
      <c r="GF313" s="80">
        <f t="shared" si="943"/>
        <v>4.466478149444697E-2</v>
      </c>
      <c r="GG313" s="80">
        <f t="shared" si="944"/>
        <v>0.175667665575723</v>
      </c>
      <c r="GH313" s="80">
        <f t="shared" si="945"/>
        <v>0.8662589598314937</v>
      </c>
      <c r="GI313" s="80">
        <f t="shared" si="946"/>
        <v>0.34994310624396019</v>
      </c>
      <c r="GJ313" s="80">
        <f t="shared" si="947"/>
        <v>-1.5839376992541402E-2</v>
      </c>
      <c r="GK313" s="80">
        <f t="shared" si="948"/>
        <v>3.0829907453397587E-2</v>
      </c>
      <c r="GL313" s="80">
        <f t="shared" si="949"/>
        <v>3.0829907453397587E-2</v>
      </c>
      <c r="GM313" s="80">
        <f t="shared" si="950"/>
        <v>0.14483775812232541</v>
      </c>
      <c r="GN313" s="80">
        <f t="shared" si="951"/>
        <v>5.9336811280128854E-2</v>
      </c>
      <c r="GO313" s="80">
        <f t="shared" si="952"/>
        <v>0.65972229402926419</v>
      </c>
      <c r="GP313" s="80">
        <f t="shared" si="953"/>
        <v>0.87228493911647564</v>
      </c>
      <c r="GQ313" s="80">
        <f t="shared" si="954"/>
        <v>3.0662202151379332E-2</v>
      </c>
      <c r="GR313" s="80">
        <f t="shared" si="955"/>
        <v>439.971159128051</v>
      </c>
      <c r="GS313" s="80">
        <f t="shared" si="956"/>
        <v>11.621272651900501</v>
      </c>
      <c r="GT313" s="80">
        <f t="shared" si="957"/>
        <v>2.3828499988492009</v>
      </c>
      <c r="GU313" s="80">
        <f t="shared" si="958"/>
        <v>9.7994706202673377E-6</v>
      </c>
      <c r="GV313" s="80">
        <f t="shared" si="959"/>
        <v>2031.8793868050705</v>
      </c>
      <c r="GW313" s="80">
        <f t="shared" si="960"/>
        <v>-8.5380364352862035E-3</v>
      </c>
      <c r="GX313" s="184">
        <f t="shared" ca="1" si="961"/>
        <v>24.457844296532318</v>
      </c>
      <c r="GY313" s="81" t="e">
        <f>#REF!</f>
        <v>#REF!</v>
      </c>
      <c r="GZ313" s="81" t="e">
        <f>#REF!</f>
        <v>#REF!</v>
      </c>
      <c r="HA313" s="81">
        <f t="shared" si="962"/>
        <v>6.4982480907969666</v>
      </c>
      <c r="HB313" s="81">
        <f t="shared" si="963"/>
        <v>4.6255687186920582</v>
      </c>
      <c r="HC313" s="81" t="e">
        <f t="shared" si="964"/>
        <v>#REF!</v>
      </c>
      <c r="HD313" s="80">
        <f t="shared" si="965"/>
        <v>439.971159128051</v>
      </c>
      <c r="HE313" s="80">
        <f t="shared" si="966"/>
        <v>11.621272651900501</v>
      </c>
      <c r="HF313" s="81">
        <f t="shared" si="967"/>
        <v>2.7090325934588861</v>
      </c>
      <c r="HG313" s="81"/>
      <c r="HH313" s="82">
        <f t="shared" si="968"/>
        <v>0.18255380557434156</v>
      </c>
      <c r="HI313" s="82">
        <f t="shared" si="969"/>
        <v>0.7190591053093931</v>
      </c>
      <c r="HJ313" s="82">
        <f t="shared" si="970"/>
        <v>3.0662202151379332E-2</v>
      </c>
      <c r="HK313" s="82">
        <f t="shared" si="971"/>
        <v>0</v>
      </c>
      <c r="HL313" s="82">
        <f t="shared" si="972"/>
        <v>5.6845224136843155E-2</v>
      </c>
      <c r="HM313" s="82">
        <f t="shared" si="973"/>
        <v>0</v>
      </c>
      <c r="HN313" s="82">
        <f t="shared" si="974"/>
        <v>0</v>
      </c>
      <c r="HO313" s="82">
        <f t="shared" si="975"/>
        <v>9.1018580807843308E-2</v>
      </c>
      <c r="HP313" s="82">
        <f t="shared" si="976"/>
        <v>0.20968215842810961</v>
      </c>
      <c r="HQ313" s="82">
        <f t="shared" si="977"/>
        <v>0.20247470213731483</v>
      </c>
      <c r="HR313" s="82">
        <f t="shared" si="978"/>
        <v>0.48310697572132577</v>
      </c>
      <c r="HS313" s="82">
        <f t="shared" si="979"/>
        <v>0.12265058083019725</v>
      </c>
      <c r="HT313" s="82">
        <f t="shared" si="980"/>
        <v>7.7402110068778895E-2</v>
      </c>
      <c r="HU313" s="82">
        <f t="shared" si="981"/>
        <v>1.9650748663365913E-2</v>
      </c>
      <c r="HV313" s="82">
        <f t="shared" si="982"/>
        <v>3.0662202151379332E-2</v>
      </c>
      <c r="HW313" s="82"/>
      <c r="HX313" s="186">
        <f t="shared" si="983"/>
        <v>-8.7637995805372076E-7</v>
      </c>
      <c r="HY313" s="186">
        <f t="shared" si="984"/>
        <v>1.6901304497167341E-12</v>
      </c>
      <c r="HZ313" s="186">
        <f t="shared" si="985"/>
        <v>2.6377919174924114E-5</v>
      </c>
      <c r="IA313" s="186">
        <f t="shared" si="986"/>
        <v>7.2538505966348509E-9</v>
      </c>
      <c r="IB313" s="82">
        <f t="shared" si="987"/>
        <v>2.3828499988492009</v>
      </c>
      <c r="IC313" s="82" t="e">
        <f t="shared" ca="1" si="988"/>
        <v>#REF!</v>
      </c>
      <c r="ID313" s="82" t="e">
        <f ca="1">ID$8+ID$9*IE313+ID$10*#REF!+ID$11*EW313/(EW313+EU313)</f>
        <v>#REF!</v>
      </c>
      <c r="IE313" s="82" t="e">
        <f t="shared" ca="1" si="989"/>
        <v>#REF!</v>
      </c>
      <c r="IF313" s="82" t="e">
        <f ca="1">IF$8+IF$9*IE313+IF$10*#REF!+IF$11*(EW313/(EW313+EU313))</f>
        <v>#REF!</v>
      </c>
      <c r="IG313" s="82" t="e">
        <f t="shared" ca="1" si="990"/>
        <v>#REF!</v>
      </c>
      <c r="IH313" s="184">
        <f t="shared" si="991"/>
        <v>7.6598820886959976E-2</v>
      </c>
      <c r="II313" s="187">
        <f t="shared" si="992"/>
        <v>-25</v>
      </c>
      <c r="IJ313" s="187"/>
      <c r="IK313" s="82">
        <f t="shared" si="993"/>
        <v>2.064207481232947</v>
      </c>
      <c r="IL313" s="187">
        <f t="shared" si="994"/>
        <v>2031.8793868050705</v>
      </c>
      <c r="IM313" s="186">
        <f t="shared" si="995"/>
        <v>1.1609039172976881E-5</v>
      </c>
    </row>
    <row r="314" spans="1:247" ht="14" x14ac:dyDescent="0.2">
      <c r="A314" s="191" t="s">
        <v>235</v>
      </c>
      <c r="F314" s="200">
        <v>49.588765156295146</v>
      </c>
      <c r="G314" s="200">
        <v>1.7038089506357903</v>
      </c>
      <c r="H314" s="200">
        <v>17.226300960207208</v>
      </c>
      <c r="I314" s="200">
        <v>8.4782813016352048</v>
      </c>
      <c r="J314" s="200">
        <v>0.17830558785723385</v>
      </c>
      <c r="K314" s="200">
        <v>4.0614050567481046</v>
      </c>
      <c r="L314" s="200">
        <v>9.8761483940923434</v>
      </c>
      <c r="M314" s="200">
        <v>4.4477338304387777</v>
      </c>
      <c r="N314" s="200">
        <v>2.0505142603581894</v>
      </c>
      <c r="O314" s="201">
        <v>0.3</v>
      </c>
      <c r="P314" s="202">
        <v>0.49529329960342744</v>
      </c>
      <c r="Q314" s="194">
        <v>1.5</v>
      </c>
      <c r="R314" s="176">
        <f t="shared" ca="1" si="801"/>
        <v>8.5915718163929391</v>
      </c>
      <c r="T314" s="4">
        <v>49.362000000000002</v>
      </c>
      <c r="U314" s="4">
        <v>1.274</v>
      </c>
      <c r="V314" s="4">
        <v>3.8820000000000001</v>
      </c>
      <c r="W314" s="4">
        <v>8</v>
      </c>
      <c r="X314" s="4">
        <v>0.23</v>
      </c>
      <c r="Y314" s="4">
        <v>14.401</v>
      </c>
      <c r="Z314" s="4">
        <v>21.881</v>
      </c>
      <c r="AA314" s="4">
        <v>0.41499999999999998</v>
      </c>
      <c r="AB314" s="4">
        <v>3.0000000000000001E-3</v>
      </c>
      <c r="AC314" s="4">
        <v>0.03</v>
      </c>
      <c r="AE314" s="177">
        <f t="shared" ca="1" si="802"/>
        <v>1395.3303445077345</v>
      </c>
      <c r="AF314" s="178">
        <f t="shared" ca="1" si="803"/>
        <v>1122.1803445077344</v>
      </c>
      <c r="AG314" s="178">
        <f t="shared" ca="1" si="804"/>
        <v>5.1491171568733014</v>
      </c>
      <c r="AH314" s="175"/>
      <c r="AI314" s="179">
        <f t="shared" ca="1" si="805"/>
        <v>1415.812210590118</v>
      </c>
      <c r="AJ314" s="179">
        <f t="shared" ca="1" si="806"/>
        <v>4.2869039311815254</v>
      </c>
      <c r="AK314" s="179"/>
      <c r="AL314" s="179">
        <f t="shared" si="807"/>
        <v>1384.6379546883109</v>
      </c>
      <c r="AM314" s="179">
        <f t="shared" si="808"/>
        <v>2.3887297731468928</v>
      </c>
      <c r="AN314" s="180"/>
      <c r="AO314" s="179">
        <f t="shared" ca="1" si="809"/>
        <v>1384.7741659814233</v>
      </c>
      <c r="AP314" s="179">
        <f t="shared" ca="1" si="810"/>
        <v>1111.6241659814232</v>
      </c>
      <c r="AQ314" s="179">
        <f t="shared" ca="1" si="811"/>
        <v>3.125692814463811</v>
      </c>
      <c r="AR314" s="179"/>
      <c r="AS314" s="179">
        <f t="shared" ca="1" si="812"/>
        <v>1386.2569877514852</v>
      </c>
      <c r="AT314" s="179">
        <f t="shared" ca="1" si="813"/>
        <v>1113.1069877514851</v>
      </c>
      <c r="AU314" s="181">
        <f t="shared" ca="1" si="814"/>
        <v>3.1811688969688472</v>
      </c>
      <c r="AV314" s="80"/>
      <c r="AW314" s="181">
        <f t="shared" si="815"/>
        <v>1399.0621911045098</v>
      </c>
      <c r="AX314" s="181">
        <f t="shared" si="816"/>
        <v>1125.9121911045099</v>
      </c>
      <c r="AY314" s="181">
        <f t="shared" ca="1" si="817"/>
        <v>1415.812210590118</v>
      </c>
      <c r="AZ314" s="181">
        <f t="shared" ca="1" si="818"/>
        <v>1142.6622105901179</v>
      </c>
      <c r="BA314" s="181">
        <f t="shared" ca="1" si="819"/>
        <v>4.2869039311815254</v>
      </c>
      <c r="BB314" s="181"/>
      <c r="BC314" s="181">
        <f t="shared" si="820"/>
        <v>1384.6379546883109</v>
      </c>
      <c r="BD314" s="181">
        <f t="shared" si="821"/>
        <v>2.3887297731468928</v>
      </c>
      <c r="BE314" s="181">
        <f t="shared" si="822"/>
        <v>1111.4879546883108</v>
      </c>
      <c r="BF314" s="181"/>
      <c r="BG314" s="181">
        <f t="shared" ca="1" si="823"/>
        <v>4.8935716140474064</v>
      </c>
      <c r="BH314" s="181">
        <f t="shared" ca="1" si="824"/>
        <v>5.4558025008025517</v>
      </c>
      <c r="BI314" s="181">
        <f t="shared" ca="1" si="825"/>
        <v>1116.8338275057449</v>
      </c>
      <c r="BJ314" s="181">
        <f t="shared" ca="1" si="826"/>
        <v>1122.5969372754807</v>
      </c>
      <c r="BK314" s="181">
        <f t="shared" ca="1" si="827"/>
        <v>1122.5969372754807</v>
      </c>
      <c r="BL314" s="181"/>
      <c r="BM314" s="181">
        <f t="shared" si="828"/>
        <v>1116.3350466373404</v>
      </c>
      <c r="BN314" s="180"/>
      <c r="BO314" s="182">
        <f t="shared" ca="1" si="829"/>
        <v>0.77187362431534867</v>
      </c>
      <c r="BP314" s="182">
        <f t="shared" ca="1" si="830"/>
        <v>0.77093583043630198</v>
      </c>
      <c r="BQ314" s="182">
        <f t="shared" ca="1" si="831"/>
        <v>6.472513791879457E-2</v>
      </c>
      <c r="BR314" s="182">
        <f t="shared" ca="1" si="832"/>
        <v>1.1811944013383709E-2</v>
      </c>
      <c r="BS314" s="182">
        <f t="shared" ca="1" si="833"/>
        <v>2.0857207275126396E-2</v>
      </c>
      <c r="BT314" s="182">
        <f t="shared" ca="1" si="834"/>
        <v>8.6445842790137284E-2</v>
      </c>
      <c r="BU314" s="182">
        <f t="shared" si="835"/>
        <v>8.1732419319191812E-2</v>
      </c>
      <c r="BV314" s="181">
        <f t="shared" ca="1" si="836"/>
        <v>1.0365083817529357</v>
      </c>
      <c r="BW314" s="180"/>
      <c r="BX314" s="182">
        <f t="shared" si="837"/>
        <v>0.80718232958896752</v>
      </c>
      <c r="BY314" s="182">
        <f t="shared" si="838"/>
        <v>0.12524108177631399</v>
      </c>
      <c r="BZ314" s="182">
        <f t="shared" si="839"/>
        <v>0</v>
      </c>
      <c r="CA314" s="182">
        <f t="shared" si="840"/>
        <v>2.5921776558502557E-2</v>
      </c>
      <c r="CB314" s="182">
        <f t="shared" si="841"/>
        <v>7.2963515133000145E-2</v>
      </c>
      <c r="CC314" s="182">
        <f t="shared" si="842"/>
        <v>4.4542838635281844E-4</v>
      </c>
      <c r="CD314" s="182">
        <f t="shared" si="843"/>
        <v>1.0317541314431371</v>
      </c>
      <c r="CE314" s="182">
        <f t="shared" si="844"/>
        <v>0.26611283386802437</v>
      </c>
      <c r="CF314" s="180"/>
      <c r="CG314" s="181">
        <f t="shared" ca="1" si="845"/>
        <v>1.4240951080796549</v>
      </c>
      <c r="CH314" s="181">
        <f t="shared" ca="1" si="846"/>
        <v>1.8430826236822107</v>
      </c>
      <c r="CI314" s="181">
        <f t="shared" ca="1" si="847"/>
        <v>6.882077839125877</v>
      </c>
      <c r="CJ314" s="181">
        <f t="shared" ca="1" si="848"/>
        <v>1139.7992273704021</v>
      </c>
      <c r="CK314" s="183">
        <f t="shared" ca="1" si="849"/>
        <v>0.26682985518799268</v>
      </c>
      <c r="CL314" s="79"/>
      <c r="CM314" s="181">
        <f t="shared" si="850"/>
        <v>-1.6149629814331619</v>
      </c>
      <c r="CN314" s="181">
        <f t="shared" si="851"/>
        <v>-2.054244195945591</v>
      </c>
      <c r="CO314" s="181">
        <f t="shared" ca="1" si="852"/>
        <v>833.02226047701299</v>
      </c>
      <c r="CP314" s="184"/>
      <c r="CQ314" s="80">
        <f t="shared" si="853"/>
        <v>0.82531984488951604</v>
      </c>
      <c r="CR314" s="80">
        <f t="shared" si="854"/>
        <v>2.1329926721931104E-2</v>
      </c>
      <c r="CS314" s="80">
        <f t="shared" si="855"/>
        <v>0.33789980404678666</v>
      </c>
      <c r="CT314" s="80">
        <f t="shared" si="856"/>
        <v>0.1180056523588545</v>
      </c>
      <c r="CU314" s="80">
        <f t="shared" si="857"/>
        <v>2.5135589477671733E-3</v>
      </c>
      <c r="CV314" s="80">
        <f t="shared" si="858"/>
        <v>0.10076827980935343</v>
      </c>
      <c r="CW314" s="80">
        <f t="shared" si="859"/>
        <v>0.17611637476224545</v>
      </c>
      <c r="CX314" s="80">
        <f t="shared" si="860"/>
        <v>0.14352412935495071</v>
      </c>
      <c r="CY314" s="80">
        <f t="shared" si="861"/>
        <v>4.3537183327491388E-2</v>
      </c>
      <c r="CZ314" s="80">
        <f t="shared" si="862"/>
        <v>3.9474151667585533E-3</v>
      </c>
      <c r="DA314" s="80">
        <f t="shared" si="863"/>
        <v>6.9790583090163583E-3</v>
      </c>
      <c r="DB314" s="80">
        <f t="shared" si="864"/>
        <v>1.7799412276946711</v>
      </c>
      <c r="DC314" s="80"/>
      <c r="DD314" s="80">
        <f t="shared" si="865"/>
        <v>0.46367814400166835</v>
      </c>
      <c r="DE314" s="80">
        <f t="shared" si="866"/>
        <v>1.1983500572969487E-2</v>
      </c>
      <c r="DF314" s="80">
        <f t="shared" si="867"/>
        <v>0.18983761867487323</v>
      </c>
      <c r="DG314" s="80">
        <f t="shared" si="868"/>
        <v>6.6297499334678614E-2</v>
      </c>
      <c r="DH314" s="80">
        <f t="shared" si="869"/>
        <v>1.4121583952649171E-3</v>
      </c>
      <c r="DI314" s="80">
        <f t="shared" si="870"/>
        <v>5.6613262416459462E-2</v>
      </c>
      <c r="DJ314" s="80">
        <f t="shared" si="871"/>
        <v>9.8945050556723341E-2</v>
      </c>
      <c r="DK314" s="80">
        <f t="shared" si="872"/>
        <v>8.0634195737372211E-2</v>
      </c>
      <c r="DL314" s="80">
        <f t="shared" si="873"/>
        <v>2.4459899377621306E-2</v>
      </c>
      <c r="DM314" s="80">
        <f t="shared" si="874"/>
        <v>2.2177221951710912E-3</v>
      </c>
      <c r="DN314" s="80">
        <f t="shared" si="875"/>
        <v>3.9209487371981572E-3</v>
      </c>
      <c r="DO314" s="80">
        <f t="shared" si="876"/>
        <v>1</v>
      </c>
      <c r="DP314" s="80">
        <f t="shared" si="877"/>
        <v>46.060460133740285</v>
      </c>
      <c r="DQ314" s="80">
        <f t="shared" si="878"/>
        <v>0.82154572825180627</v>
      </c>
      <c r="DR314" s="80">
        <f t="shared" si="879"/>
        <v>1.5949162981917606E-2</v>
      </c>
      <c r="DS314" s="80">
        <f t="shared" si="880"/>
        <v>3.8073380998617123E-2</v>
      </c>
      <c r="DT314" s="80">
        <f t="shared" si="881"/>
        <v>0.1113486549082487</v>
      </c>
      <c r="DU314" s="80">
        <f t="shared" si="882"/>
        <v>3.2422907488986784E-3</v>
      </c>
      <c r="DV314" s="80">
        <f t="shared" si="883"/>
        <v>0.35730590208513213</v>
      </c>
      <c r="DW314" s="80">
        <f t="shared" si="884"/>
        <v>0.39019284060958603</v>
      </c>
      <c r="DX314" s="80">
        <f t="shared" si="885"/>
        <v>6.6958271282646182E-3</v>
      </c>
      <c r="DY314" s="80">
        <f t="shared" si="886"/>
        <v>3.1848486135292372E-5</v>
      </c>
      <c r="DZ314" s="80">
        <f t="shared" si="887"/>
        <v>1.9737075833792768E-4</v>
      </c>
      <c r="EA314" s="80">
        <f t="shared" si="888"/>
        <v>1.7445830069569446</v>
      </c>
      <c r="EB314" s="80"/>
      <c r="EC314" s="80">
        <f t="shared" si="889"/>
        <v>1.6430914565036125</v>
      </c>
      <c r="ED314" s="80">
        <f t="shared" si="890"/>
        <v>3.1898325963835211E-2</v>
      </c>
      <c r="EE314" s="80">
        <f t="shared" si="891"/>
        <v>0.11422014299585137</v>
      </c>
      <c r="EF314" s="80">
        <f t="shared" si="892"/>
        <v>0.1113486549082487</v>
      </c>
      <c r="EG314" s="80">
        <f t="shared" si="893"/>
        <v>3.2422907488986784E-3</v>
      </c>
      <c r="EH314" s="80">
        <f t="shared" si="894"/>
        <v>0.35730590208513213</v>
      </c>
      <c r="EI314" s="80">
        <f t="shared" si="895"/>
        <v>0.39019284060958603</v>
      </c>
      <c r="EJ314" s="80">
        <f t="shared" si="896"/>
        <v>6.6958271282646182E-3</v>
      </c>
      <c r="EK314" s="80">
        <f t="shared" si="897"/>
        <v>3.1848486135292372E-5</v>
      </c>
      <c r="EL314" s="80">
        <f t="shared" si="898"/>
        <v>5.9211227501378301E-4</v>
      </c>
      <c r="EM314" s="80">
        <f t="shared" si="899"/>
        <v>2.6586194017045788</v>
      </c>
      <c r="EN314" s="80">
        <f t="shared" si="900"/>
        <v>2.2568104318177657</v>
      </c>
      <c r="EO314" s="80"/>
      <c r="EP314" s="80">
        <f t="shared" si="901"/>
        <v>1.8540729697339997</v>
      </c>
      <c r="EQ314" s="80">
        <f t="shared" si="902"/>
        <v>3.5994237396353393E-2</v>
      </c>
      <c r="ER314" s="80">
        <f t="shared" si="903"/>
        <v>0.14592703026600029</v>
      </c>
      <c r="ES314" s="80">
        <f t="shared" si="904"/>
        <v>2.5921776558502557E-2</v>
      </c>
      <c r="ET314" s="80">
        <f t="shared" si="905"/>
        <v>0.17184880682450285</v>
      </c>
      <c r="EU314" s="80">
        <f t="shared" si="906"/>
        <v>0.25129280596581216</v>
      </c>
      <c r="EV314" s="80">
        <f t="shared" si="907"/>
        <v>7.3172355851007734E-3</v>
      </c>
      <c r="EW314" s="80">
        <f t="shared" si="908"/>
        <v>0.80637168717578334</v>
      </c>
      <c r="EX314" s="80">
        <f t="shared" si="909"/>
        <v>0.88059127310832053</v>
      </c>
      <c r="EY314" s="80">
        <f t="shared" si="910"/>
        <v>3.0222425025431966E-2</v>
      </c>
      <c r="EZ314" s="80">
        <f t="shared" si="911"/>
        <v>1.437519914954626E-4</v>
      </c>
      <c r="FA314" s="80">
        <f t="shared" si="912"/>
        <v>8.9085677270563687E-4</v>
      </c>
      <c r="FB314" s="80">
        <f t="shared" si="913"/>
        <v>4.0387460495795056</v>
      </c>
      <c r="FC314" s="80">
        <f t="shared" si="914"/>
        <v>7.7348347167517276E-2</v>
      </c>
      <c r="FD314" s="80">
        <f t="shared" si="915"/>
        <v>0.11512300829176247</v>
      </c>
      <c r="FE314" s="80">
        <f t="shared" si="916"/>
        <v>2.5921776558502557E-2</v>
      </c>
      <c r="FF314" s="80">
        <f t="shared" si="917"/>
        <v>0</v>
      </c>
      <c r="FG314" s="80">
        <f t="shared" si="918"/>
        <v>7.2963515133000145E-2</v>
      </c>
      <c r="FH314" s="80">
        <f t="shared" si="919"/>
        <v>4.4542838635281844E-4</v>
      </c>
      <c r="FI314" s="184">
        <f t="shared" si="920"/>
        <v>0.80718232958896752</v>
      </c>
      <c r="FJ314" s="80">
        <f t="shared" si="921"/>
        <v>0.12524108177631399</v>
      </c>
      <c r="FK314" s="80">
        <f t="shared" si="922"/>
        <v>1.0317541314431371</v>
      </c>
      <c r="FL314" s="80">
        <f t="shared" si="923"/>
        <v>0.80718232958896752</v>
      </c>
      <c r="FM314" s="80">
        <f t="shared" si="924"/>
        <v>2.0638760409477852</v>
      </c>
      <c r="FN314" s="80">
        <f t="shared" si="925"/>
        <v>-3.6685348320690196</v>
      </c>
      <c r="FO314" s="80">
        <f t="shared" si="926"/>
        <v>-3.6685348320690196</v>
      </c>
      <c r="FP314" s="80">
        <f t="shared" si="927"/>
        <v>0.46060460133740289</v>
      </c>
      <c r="FQ314" s="185">
        <f t="shared" ca="1" si="928"/>
        <v>1415.812210590118</v>
      </c>
      <c r="FR314" s="185">
        <f t="shared" ca="1" si="929"/>
        <v>4.2869039311815254</v>
      </c>
      <c r="FS314" s="80">
        <f t="shared" ca="1" si="930"/>
        <v>0.1415812210590118</v>
      </c>
      <c r="FT314" s="184">
        <f t="shared" ca="1" si="931"/>
        <v>-0.49977411252715859</v>
      </c>
      <c r="FU314" s="184">
        <f t="shared" ca="1" si="932"/>
        <v>5.6809070604519363</v>
      </c>
      <c r="FV314" s="80">
        <f t="shared" si="933"/>
        <v>173.68731167224874</v>
      </c>
      <c r="FW314" s="80">
        <f t="shared" si="934"/>
        <v>8.0000018903383222E-2</v>
      </c>
      <c r="FX314" s="184">
        <f t="shared" si="935"/>
        <v>76.240782630473518</v>
      </c>
      <c r="FY314" s="184">
        <f t="shared" si="936"/>
        <v>312.95016708433167</v>
      </c>
      <c r="FZ314" s="184">
        <f t="shared" si="937"/>
        <v>1.6611494615586205E-3</v>
      </c>
      <c r="GA314" s="184">
        <f t="shared" si="938"/>
        <v>0.26611283386802437</v>
      </c>
      <c r="GB314" s="80">
        <f t="shared" si="939"/>
        <v>0.91813093371885324</v>
      </c>
      <c r="GC314" s="80">
        <f t="shared" si="940"/>
        <v>0.14015521789507884</v>
      </c>
      <c r="GD314" s="80">
        <f t="shared" si="941"/>
        <v>0.13096787455024925</v>
      </c>
      <c r="GE314" s="80">
        <f t="shared" si="942"/>
        <v>0.93808398604514398</v>
      </c>
      <c r="GF314" s="80">
        <f t="shared" si="943"/>
        <v>4.2232159928934254E-2</v>
      </c>
      <c r="GG314" s="80">
        <f t="shared" si="944"/>
        <v>0.1739444587982949</v>
      </c>
      <c r="GH314" s="80">
        <f t="shared" si="945"/>
        <v>0.86903212544975073</v>
      </c>
      <c r="GI314" s="80">
        <f t="shared" si="946"/>
        <v>0.35070009344409725</v>
      </c>
      <c r="GJ314" s="80">
        <f t="shared" si="947"/>
        <v>-1.4240670426595808E-2</v>
      </c>
      <c r="GK314" s="80">
        <f t="shared" si="948"/>
        <v>2.8079566192852026E-2</v>
      </c>
      <c r="GL314" s="80">
        <f t="shared" si="949"/>
        <v>2.8079566192852026E-2</v>
      </c>
      <c r="GM314" s="80">
        <f t="shared" si="950"/>
        <v>0.14586489260544289</v>
      </c>
      <c r="GN314" s="80">
        <f t="shared" si="951"/>
        <v>5.3789500088294737E-2</v>
      </c>
      <c r="GO314" s="80">
        <f t="shared" si="952"/>
        <v>0.75258218708748859</v>
      </c>
      <c r="GP314" s="80">
        <f t="shared" si="953"/>
        <v>0.88059127310832053</v>
      </c>
      <c r="GQ314" s="80">
        <f t="shared" si="954"/>
        <v>3.0222425025431966E-2</v>
      </c>
      <c r="GR314" s="80">
        <f t="shared" si="955"/>
        <v>440.90646759141066</v>
      </c>
      <c r="GS314" s="80">
        <f t="shared" si="956"/>
        <v>11.83416841131584</v>
      </c>
      <c r="GT314" s="80">
        <f t="shared" si="957"/>
        <v>2.2533540504674532</v>
      </c>
      <c r="GU314" s="80">
        <f t="shared" si="958"/>
        <v>9.2669185325474002E-6</v>
      </c>
      <c r="GV314" s="80">
        <f t="shared" si="959"/>
        <v>1888.5389787410852</v>
      </c>
      <c r="GW314" s="80">
        <f t="shared" si="960"/>
        <v>-8.2221133305684681E-3</v>
      </c>
      <c r="GX314" s="184">
        <f t="shared" ca="1" si="961"/>
        <v>19.85670283912588</v>
      </c>
      <c r="GY314" s="81" t="e">
        <f>#REF!</f>
        <v>#REF!</v>
      </c>
      <c r="GZ314" s="81" t="e">
        <f>#REF!</f>
        <v>#REF!</v>
      </c>
      <c r="HA314" s="81">
        <f t="shared" si="962"/>
        <v>6.4982480907969666</v>
      </c>
      <c r="HB314" s="81">
        <f t="shared" si="963"/>
        <v>4.6255687186920582</v>
      </c>
      <c r="HC314" s="81" t="e">
        <f t="shared" si="964"/>
        <v>#REF!</v>
      </c>
      <c r="HD314" s="80">
        <f t="shared" si="965"/>
        <v>440.90646759141066</v>
      </c>
      <c r="HE314" s="80">
        <f t="shared" si="966"/>
        <v>11.83416841131584</v>
      </c>
      <c r="HF314" s="81">
        <f t="shared" si="967"/>
        <v>-1.9483379828139675</v>
      </c>
      <c r="HG314" s="81"/>
      <c r="HH314" s="82">
        <f t="shared" si="968"/>
        <v>0.18126169438339568</v>
      </c>
      <c r="HI314" s="82">
        <f t="shared" si="969"/>
        <v>0.80637168717578334</v>
      </c>
      <c r="HJ314" s="82">
        <f t="shared" si="970"/>
        <v>3.0222425025431966E-2</v>
      </c>
      <c r="HK314" s="82">
        <f t="shared" si="971"/>
        <v>0</v>
      </c>
      <c r="HL314" s="82">
        <f t="shared" si="972"/>
        <v>4.7125922142085309E-2</v>
      </c>
      <c r="HM314" s="82">
        <f t="shared" si="973"/>
        <v>0</v>
      </c>
      <c r="HN314" s="82">
        <f t="shared" si="974"/>
        <v>0</v>
      </c>
      <c r="HO314" s="82">
        <f t="shared" si="975"/>
        <v>2.5921776558502557E-2</v>
      </c>
      <c r="HP314" s="82">
        <f t="shared" si="976"/>
        <v>9.8801108123914988E-2</v>
      </c>
      <c r="HQ314" s="82">
        <f t="shared" si="977"/>
        <v>0.18353135664292497</v>
      </c>
      <c r="HR314" s="82">
        <f t="shared" si="978"/>
        <v>0.59983031767642192</v>
      </c>
      <c r="HS314" s="82">
        <f t="shared" si="979"/>
        <v>0.13483392516589832</v>
      </c>
      <c r="HT314" s="82">
        <f t="shared" si="980"/>
        <v>7.28178188907697E-2</v>
      </c>
      <c r="HU314" s="82">
        <f t="shared" si="981"/>
        <v>1.6368482975477841E-2</v>
      </c>
      <c r="HV314" s="82">
        <f t="shared" si="982"/>
        <v>3.0222425025431966E-2</v>
      </c>
      <c r="HW314" s="82"/>
      <c r="HX314" s="186">
        <f t="shared" si="983"/>
        <v>-8.7867105309472092E-7</v>
      </c>
      <c r="HY314" s="186">
        <f t="shared" si="984"/>
        <v>1.6418999753335958E-12</v>
      </c>
      <c r="HZ314" s="186">
        <f t="shared" si="985"/>
        <v>2.7105228345286495E-5</v>
      </c>
      <c r="IA314" s="186">
        <f t="shared" si="986"/>
        <v>7.6279551035214116E-9</v>
      </c>
      <c r="IB314" s="82">
        <f t="shared" si="987"/>
        <v>2.2533540504674532</v>
      </c>
      <c r="IC314" s="82" t="e">
        <f t="shared" ca="1" si="988"/>
        <v>#REF!</v>
      </c>
      <c r="ID314" s="82" t="e">
        <f ca="1">ID$8+ID$9*IE314+ID$10*#REF!+ID$11*EW314/(EW314+EU314)</f>
        <v>#REF!</v>
      </c>
      <c r="IE314" s="82" t="e">
        <f t="shared" ca="1" si="989"/>
        <v>#REF!</v>
      </c>
      <c r="IF314" s="82" t="e">
        <f ca="1">IF$8+IF$9*IE314+IF$10*#REF!+IF$11*(EW314/(EW314+EU314))</f>
        <v>#REF!</v>
      </c>
      <c r="IG314" s="82" t="e">
        <f t="shared" ca="1" si="990"/>
        <v>#REF!</v>
      </c>
      <c r="IH314" s="184">
        <f t="shared" si="991"/>
        <v>8.0000018903383222E-2</v>
      </c>
      <c r="II314" s="187">
        <f t="shared" si="992"/>
        <v>-25</v>
      </c>
      <c r="IJ314" s="187"/>
      <c r="IK314" s="82">
        <f t="shared" si="993"/>
        <v>2.0761317727178001</v>
      </c>
      <c r="IL314" s="187">
        <f t="shared" si="994"/>
        <v>1888.5389787410852</v>
      </c>
      <c r="IM314" s="186">
        <f t="shared" si="995"/>
        <v>1.2319108623270133E-5</v>
      </c>
    </row>
    <row r="315" spans="1:247" ht="14" x14ac:dyDescent="0.2">
      <c r="A315" s="191" t="s">
        <v>235</v>
      </c>
      <c r="F315" s="200">
        <v>49.588765156295146</v>
      </c>
      <c r="G315" s="200">
        <v>1.7038089506357903</v>
      </c>
      <c r="H315" s="200">
        <v>17.226300960207208</v>
      </c>
      <c r="I315" s="200">
        <v>8.4782813016352048</v>
      </c>
      <c r="J315" s="200">
        <v>0.17830558785723385</v>
      </c>
      <c r="K315" s="200">
        <v>4.0614050567481046</v>
      </c>
      <c r="L315" s="200">
        <v>9.8761483940923434</v>
      </c>
      <c r="M315" s="200">
        <v>4.4477338304387777</v>
      </c>
      <c r="N315" s="200">
        <v>2.0505142603581894</v>
      </c>
      <c r="O315" s="201">
        <v>0.3</v>
      </c>
      <c r="P315" s="202">
        <v>0.49529329960342744</v>
      </c>
      <c r="Q315" s="194">
        <v>1.5</v>
      </c>
      <c r="R315" s="176">
        <f t="shared" ca="1" si="801"/>
        <v>11.521285625477805</v>
      </c>
      <c r="T315" s="4">
        <v>41.685000000000002</v>
      </c>
      <c r="U315" s="4">
        <v>3.4910000000000001</v>
      </c>
      <c r="V315" s="4">
        <v>9.8759999999999994</v>
      </c>
      <c r="W315" s="4">
        <v>10.102</v>
      </c>
      <c r="X315" s="4">
        <v>0.185</v>
      </c>
      <c r="Y315" s="4">
        <v>11.018000000000001</v>
      </c>
      <c r="Z315" s="4">
        <v>21.423999999999999</v>
      </c>
      <c r="AA315" s="4">
        <v>0.49</v>
      </c>
      <c r="AB315" s="4">
        <v>4.3999999999999997E-2</v>
      </c>
      <c r="AC315" s="4">
        <v>1.6400000000000001E-2</v>
      </c>
      <c r="AE315" s="177">
        <f t="shared" ca="1" si="802"/>
        <v>1430.0410624046988</v>
      </c>
      <c r="AF315" s="178">
        <f t="shared" ca="1" si="803"/>
        <v>1156.8910624046989</v>
      </c>
      <c r="AG315" s="178">
        <f t="shared" ca="1" si="804"/>
        <v>8.1062168099421292</v>
      </c>
      <c r="AH315" s="175"/>
      <c r="AI315" s="179">
        <f t="shared" ca="1" si="805"/>
        <v>1444.8264116070586</v>
      </c>
      <c r="AJ315" s="179">
        <f t="shared" ca="1" si="806"/>
        <v>7.2258098946413831</v>
      </c>
      <c r="AK315" s="179"/>
      <c r="AL315" s="179">
        <f t="shared" si="807"/>
        <v>1412.8009231291519</v>
      </c>
      <c r="AM315" s="179">
        <f t="shared" si="808"/>
        <v>4.55232193878392</v>
      </c>
      <c r="AN315" s="180"/>
      <c r="AO315" s="179">
        <f t="shared" ca="1" si="809"/>
        <v>1419.9331694039042</v>
      </c>
      <c r="AP315" s="179">
        <f t="shared" ca="1" si="810"/>
        <v>1146.7831694039041</v>
      </c>
      <c r="AQ315" s="179">
        <f t="shared" ca="1" si="811"/>
        <v>6.2625583973790739</v>
      </c>
      <c r="AR315" s="179"/>
      <c r="AS315" s="179">
        <f t="shared" ca="1" si="812"/>
        <v>1409.169811129</v>
      </c>
      <c r="AT315" s="179">
        <f t="shared" ca="1" si="813"/>
        <v>1136.0198111290001</v>
      </c>
      <c r="AU315" s="181">
        <f t="shared" ca="1" si="814"/>
        <v>5.8460670103086319</v>
      </c>
      <c r="AV315" s="80"/>
      <c r="AW315" s="181">
        <f t="shared" si="815"/>
        <v>1425.9894629483349</v>
      </c>
      <c r="AX315" s="181">
        <f t="shared" si="816"/>
        <v>1152.839462948335</v>
      </c>
      <c r="AY315" s="181">
        <f t="shared" ca="1" si="817"/>
        <v>1444.8264116070586</v>
      </c>
      <c r="AZ315" s="181">
        <f t="shared" ca="1" si="818"/>
        <v>1171.6764116070585</v>
      </c>
      <c r="BA315" s="181">
        <f t="shared" ca="1" si="819"/>
        <v>7.2258098946413831</v>
      </c>
      <c r="BB315" s="181"/>
      <c r="BC315" s="181">
        <f t="shared" si="820"/>
        <v>1412.8009231291519</v>
      </c>
      <c r="BD315" s="181">
        <f t="shared" si="821"/>
        <v>4.55232193878392</v>
      </c>
      <c r="BE315" s="181">
        <f t="shared" si="822"/>
        <v>1139.650923129152</v>
      </c>
      <c r="BF315" s="181"/>
      <c r="BG315" s="181">
        <f t="shared" ca="1" si="823"/>
        <v>7.8661898328092636</v>
      </c>
      <c r="BH315" s="181">
        <f t="shared" ca="1" si="824"/>
        <v>8.8320364960386097</v>
      </c>
      <c r="BI315" s="181">
        <f t="shared" ca="1" si="825"/>
        <v>1150.5801376811069</v>
      </c>
      <c r="BJ315" s="181">
        <f t="shared" ca="1" si="826"/>
        <v>1147.9350425959187</v>
      </c>
      <c r="BK315" s="181">
        <f t="shared" ca="1" si="827"/>
        <v>1147.9350425959187</v>
      </c>
      <c r="BL315" s="181"/>
      <c r="BM315" s="181">
        <f t="shared" si="828"/>
        <v>1127.2388417746906</v>
      </c>
      <c r="BN315" s="180"/>
      <c r="BO315" s="182">
        <f t="shared" ca="1" si="829"/>
        <v>0.69563445548259317</v>
      </c>
      <c r="BP315" s="182">
        <f t="shared" ca="1" si="830"/>
        <v>0.68906052420119701</v>
      </c>
      <c r="BQ315" s="182">
        <f t="shared" ca="1" si="831"/>
        <v>0.11704760171416122</v>
      </c>
      <c r="BR315" s="182">
        <f t="shared" ca="1" si="832"/>
        <v>2.1733430368760284E-2</v>
      </c>
      <c r="BS315" s="182">
        <f t="shared" ca="1" si="833"/>
        <v>2.0866770367244901E-2</v>
      </c>
      <c r="BT315" s="182">
        <f t="shared" ca="1" si="834"/>
        <v>6.4738713763803454E-2</v>
      </c>
      <c r="BU315" s="182">
        <f t="shared" si="835"/>
        <v>8.1732419319191812E-2</v>
      </c>
      <c r="BV315" s="181">
        <f t="shared" ca="1" si="836"/>
        <v>0.99517945973435873</v>
      </c>
      <c r="BW315" s="180"/>
      <c r="BX315" s="182">
        <f t="shared" si="837"/>
        <v>0.68324088931528959</v>
      </c>
      <c r="BY315" s="182">
        <f t="shared" si="838"/>
        <v>0.14108135604338295</v>
      </c>
      <c r="BZ315" s="182">
        <f t="shared" si="839"/>
        <v>3.2796783515402328E-2</v>
      </c>
      <c r="CA315" s="182">
        <f t="shared" si="840"/>
        <v>3.6873709685667166E-2</v>
      </c>
      <c r="CB315" s="182">
        <f t="shared" si="841"/>
        <v>0.17464835702535889</v>
      </c>
      <c r="CC315" s="182">
        <f t="shared" si="842"/>
        <v>2.5161702525724561E-4</v>
      </c>
      <c r="CD315" s="182">
        <f t="shared" si="843"/>
        <v>1.0688927126103582</v>
      </c>
      <c r="CE315" s="182">
        <f t="shared" si="844"/>
        <v>0.43921086947754356</v>
      </c>
      <c r="CF315" s="180"/>
      <c r="CG315" s="181">
        <f t="shared" ca="1" si="845"/>
        <v>7.1848687631386383</v>
      </c>
      <c r="CH315" s="181">
        <f t="shared" ca="1" si="846"/>
        <v>0.86852986053573922</v>
      </c>
      <c r="CI315" s="181">
        <f t="shared" ca="1" si="847"/>
        <v>16.855136847985857</v>
      </c>
      <c r="CJ315" s="181">
        <f t="shared" ca="1" si="848"/>
        <v>1085.2860214076163</v>
      </c>
      <c r="CK315" s="183">
        <f t="shared" ca="1" si="849"/>
        <v>0.27341559817113559</v>
      </c>
      <c r="CL315" s="79"/>
      <c r="CM315" s="181">
        <f t="shared" si="850"/>
        <v>1.5714732651935759</v>
      </c>
      <c r="CN315" s="181">
        <f t="shared" si="851"/>
        <v>0.97700911760700582</v>
      </c>
      <c r="CO315" s="181">
        <f t="shared" ca="1" si="852"/>
        <v>691.83531820135443</v>
      </c>
      <c r="CP315" s="184"/>
      <c r="CQ315" s="80">
        <f t="shared" si="853"/>
        <v>0.82531984488951604</v>
      </c>
      <c r="CR315" s="80">
        <f t="shared" si="854"/>
        <v>2.1329926721931104E-2</v>
      </c>
      <c r="CS315" s="80">
        <f t="shared" si="855"/>
        <v>0.33789980404678666</v>
      </c>
      <c r="CT315" s="80">
        <f t="shared" si="856"/>
        <v>0.1180056523588545</v>
      </c>
      <c r="CU315" s="80">
        <f t="shared" si="857"/>
        <v>2.5135589477671733E-3</v>
      </c>
      <c r="CV315" s="80">
        <f t="shared" si="858"/>
        <v>0.10076827980935343</v>
      </c>
      <c r="CW315" s="80">
        <f t="shared" si="859"/>
        <v>0.17611637476224545</v>
      </c>
      <c r="CX315" s="80">
        <f t="shared" si="860"/>
        <v>0.14352412935495071</v>
      </c>
      <c r="CY315" s="80">
        <f t="shared" si="861"/>
        <v>4.3537183327491388E-2</v>
      </c>
      <c r="CZ315" s="80">
        <f t="shared" si="862"/>
        <v>3.9474151667585533E-3</v>
      </c>
      <c r="DA315" s="80">
        <f t="shared" si="863"/>
        <v>6.9790583090163583E-3</v>
      </c>
      <c r="DB315" s="80">
        <f t="shared" si="864"/>
        <v>1.7799412276946711</v>
      </c>
      <c r="DC315" s="80"/>
      <c r="DD315" s="80">
        <f t="shared" si="865"/>
        <v>0.46367814400166835</v>
      </c>
      <c r="DE315" s="80">
        <f t="shared" si="866"/>
        <v>1.1983500572969487E-2</v>
      </c>
      <c r="DF315" s="80">
        <f t="shared" si="867"/>
        <v>0.18983761867487323</v>
      </c>
      <c r="DG315" s="80">
        <f t="shared" si="868"/>
        <v>6.6297499334678614E-2</v>
      </c>
      <c r="DH315" s="80">
        <f t="shared" si="869"/>
        <v>1.4121583952649171E-3</v>
      </c>
      <c r="DI315" s="80">
        <f t="shared" si="870"/>
        <v>5.6613262416459462E-2</v>
      </c>
      <c r="DJ315" s="80">
        <f t="shared" si="871"/>
        <v>9.8945050556723341E-2</v>
      </c>
      <c r="DK315" s="80">
        <f t="shared" si="872"/>
        <v>8.0634195737372211E-2</v>
      </c>
      <c r="DL315" s="80">
        <f t="shared" si="873"/>
        <v>2.4459899377621306E-2</v>
      </c>
      <c r="DM315" s="80">
        <f t="shared" si="874"/>
        <v>2.2177221951710912E-3</v>
      </c>
      <c r="DN315" s="80">
        <f t="shared" si="875"/>
        <v>3.9209487371981572E-3</v>
      </c>
      <c r="DO315" s="80">
        <f t="shared" si="876"/>
        <v>1</v>
      </c>
      <c r="DP315" s="80">
        <f t="shared" si="877"/>
        <v>46.060460133740285</v>
      </c>
      <c r="DQ315" s="80">
        <f t="shared" si="878"/>
        <v>0.69377524577967964</v>
      </c>
      <c r="DR315" s="80">
        <f t="shared" si="879"/>
        <v>4.3703711122350365E-2</v>
      </c>
      <c r="DS315" s="80">
        <f t="shared" si="880"/>
        <v>9.6860564333421592E-2</v>
      </c>
      <c r="DT315" s="80">
        <f t="shared" si="881"/>
        <v>0.14060551398539106</v>
      </c>
      <c r="DU315" s="80">
        <f t="shared" si="882"/>
        <v>2.6079295154185023E-3</v>
      </c>
      <c r="DV315" s="80">
        <f t="shared" si="883"/>
        <v>0.27336965691090798</v>
      </c>
      <c r="DW315" s="80">
        <f t="shared" si="884"/>
        <v>0.38204339002878168</v>
      </c>
      <c r="DX315" s="80">
        <f t="shared" si="885"/>
        <v>7.905916368312442E-3</v>
      </c>
      <c r="DY315" s="80">
        <f t="shared" si="886"/>
        <v>4.6711112998428807E-4</v>
      </c>
      <c r="DZ315" s="80">
        <f t="shared" si="887"/>
        <v>1.0789601455806715E-4</v>
      </c>
      <c r="EA315" s="80">
        <f t="shared" si="888"/>
        <v>1.6414469351888055</v>
      </c>
      <c r="EB315" s="80"/>
      <c r="EC315" s="80">
        <f t="shared" si="889"/>
        <v>1.3875504915593593</v>
      </c>
      <c r="ED315" s="80">
        <f t="shared" si="890"/>
        <v>8.740742224470073E-2</v>
      </c>
      <c r="EE315" s="80">
        <f t="shared" si="891"/>
        <v>0.29058169300026476</v>
      </c>
      <c r="EF315" s="80">
        <f t="shared" si="892"/>
        <v>0.14060551398539106</v>
      </c>
      <c r="EG315" s="80">
        <f t="shared" si="893"/>
        <v>2.6079295154185023E-3</v>
      </c>
      <c r="EH315" s="80">
        <f t="shared" si="894"/>
        <v>0.27336965691090798</v>
      </c>
      <c r="EI315" s="80">
        <f t="shared" si="895"/>
        <v>0.38204339002878168</v>
      </c>
      <c r="EJ315" s="80">
        <f t="shared" si="896"/>
        <v>7.905916368312442E-3</v>
      </c>
      <c r="EK315" s="80">
        <f t="shared" si="897"/>
        <v>4.6711112998428807E-4</v>
      </c>
      <c r="EL315" s="80">
        <f t="shared" si="898"/>
        <v>3.2368804367420144E-4</v>
      </c>
      <c r="EM315" s="80">
        <f t="shared" si="899"/>
        <v>2.572862812786795</v>
      </c>
      <c r="EN315" s="80">
        <f t="shared" si="900"/>
        <v>2.332032617588772</v>
      </c>
      <c r="EO315" s="80"/>
      <c r="EP315" s="80">
        <f t="shared" si="901"/>
        <v>1.6179065024338799</v>
      </c>
      <c r="EQ315" s="80">
        <f t="shared" si="902"/>
        <v>0.10191847984699826</v>
      </c>
      <c r="ER315" s="80">
        <f t="shared" si="903"/>
        <v>0.3820934975661201</v>
      </c>
      <c r="ES315" s="80">
        <f t="shared" si="904"/>
        <v>6.9670493201069494E-2</v>
      </c>
      <c r="ET315" s="80">
        <f t="shared" si="905"/>
        <v>0.45176399076718959</v>
      </c>
      <c r="EU315" s="80">
        <f t="shared" si="906"/>
        <v>0.32789664482676623</v>
      </c>
      <c r="EV315" s="80">
        <f t="shared" si="907"/>
        <v>6.0817766943284278E-3</v>
      </c>
      <c r="EW315" s="80">
        <f t="shared" si="908"/>
        <v>0.63750695657528922</v>
      </c>
      <c r="EX315" s="80">
        <f t="shared" si="909"/>
        <v>0.89093764688130794</v>
      </c>
      <c r="EY315" s="80">
        <f t="shared" si="910"/>
        <v>3.6873709685667166E-2</v>
      </c>
      <c r="EZ315" s="80">
        <f t="shared" si="911"/>
        <v>2.178636782324217E-3</v>
      </c>
      <c r="FA315" s="80">
        <f t="shared" si="912"/>
        <v>5.0323405051449122E-4</v>
      </c>
      <c r="FB315" s="80">
        <f t="shared" si="913"/>
        <v>4.0735675785442655</v>
      </c>
      <c r="FC315" s="80">
        <f t="shared" si="914"/>
        <v>0.14495652030620676</v>
      </c>
      <c r="FD315" s="80">
        <f t="shared" si="915"/>
        <v>0.21671690121970855</v>
      </c>
      <c r="FE315" s="80">
        <f t="shared" si="916"/>
        <v>3.6873709685667166E-2</v>
      </c>
      <c r="FF315" s="80">
        <f t="shared" si="917"/>
        <v>3.2796783515402328E-2</v>
      </c>
      <c r="FG315" s="80">
        <f t="shared" si="918"/>
        <v>0.17464835702535889</v>
      </c>
      <c r="FH315" s="80">
        <f t="shared" si="919"/>
        <v>2.5161702525724561E-4</v>
      </c>
      <c r="FI315" s="184">
        <f t="shared" si="920"/>
        <v>0.68324088931528959</v>
      </c>
      <c r="FJ315" s="80">
        <f t="shared" si="921"/>
        <v>0.14108135604338295</v>
      </c>
      <c r="FK315" s="80">
        <f t="shared" si="922"/>
        <v>1.0688927126103582</v>
      </c>
      <c r="FL315" s="80">
        <f t="shared" si="923"/>
        <v>0.68324088931528948</v>
      </c>
      <c r="FM315" s="80">
        <f t="shared" si="924"/>
        <v>2.4162914542194258</v>
      </c>
      <c r="FN315" s="80">
        <f t="shared" si="925"/>
        <v>-3.1494173313762324</v>
      </c>
      <c r="FO315" s="80">
        <f t="shared" si="926"/>
        <v>-3.1494173313762319</v>
      </c>
      <c r="FP315" s="80">
        <f t="shared" si="927"/>
        <v>0.46060460133740289</v>
      </c>
      <c r="FQ315" s="185">
        <f t="shared" ca="1" si="928"/>
        <v>1444.8264116070586</v>
      </c>
      <c r="FR315" s="185">
        <f t="shared" ca="1" si="929"/>
        <v>7.2258098946413831</v>
      </c>
      <c r="FS315" s="80">
        <f t="shared" ca="1" si="930"/>
        <v>0.14448264116070586</v>
      </c>
      <c r="FT315" s="184">
        <f t="shared" ca="1" si="931"/>
        <v>-0.44569362538357005</v>
      </c>
      <c r="FU315" s="184">
        <f t="shared" ca="1" si="932"/>
        <v>5.6933663109906121</v>
      </c>
      <c r="FV315" s="80">
        <f t="shared" si="933"/>
        <v>173.62156467390787</v>
      </c>
      <c r="FW315" s="80">
        <f t="shared" si="934"/>
        <v>5.2811363424035203E-2</v>
      </c>
      <c r="FX315" s="184">
        <f t="shared" si="935"/>
        <v>66.035278473110935</v>
      </c>
      <c r="FY315" s="184">
        <f t="shared" si="936"/>
        <v>311.62179285858053</v>
      </c>
      <c r="FZ315" s="184">
        <f t="shared" si="937"/>
        <v>1.6611494615586205E-3</v>
      </c>
      <c r="GA315" s="184">
        <f t="shared" si="938"/>
        <v>0.43921086947754356</v>
      </c>
      <c r="GB315" s="80">
        <f t="shared" si="939"/>
        <v>0.93389313326130352</v>
      </c>
      <c r="GC315" s="80">
        <f t="shared" si="940"/>
        <v>0.31704872740478901</v>
      </c>
      <c r="GD315" s="80">
        <f t="shared" si="941"/>
        <v>0.13722308945446843</v>
      </c>
      <c r="GE315" s="80">
        <f t="shared" si="942"/>
        <v>0.82841102695193225</v>
      </c>
      <c r="GF315" s="80">
        <f t="shared" si="943"/>
        <v>-7.9639458560836207E-3</v>
      </c>
      <c r="GG315" s="80">
        <f t="shared" si="944"/>
        <v>0.18294012452055947</v>
      </c>
      <c r="GH315" s="80">
        <f t="shared" si="945"/>
        <v>0.86277691054553163</v>
      </c>
      <c r="GI315" s="80">
        <f t="shared" si="946"/>
        <v>0.327456276901194</v>
      </c>
      <c r="GJ315" s="80">
        <f t="shared" si="947"/>
        <v>-1.2093598432841164E-2</v>
      </c>
      <c r="GK315" s="80">
        <f t="shared" si="948"/>
        <v>2.5237161037382758E-2</v>
      </c>
      <c r="GL315" s="80">
        <f t="shared" si="949"/>
        <v>2.5237161037382758E-2</v>
      </c>
      <c r="GM315" s="80">
        <f t="shared" si="950"/>
        <v>0.15770296348317669</v>
      </c>
      <c r="GN315" s="80">
        <f t="shared" si="951"/>
        <v>4.0869705701313722E-2</v>
      </c>
      <c r="GO315" s="80">
        <f t="shared" si="952"/>
        <v>0.59663725087397546</v>
      </c>
      <c r="GP315" s="80">
        <f t="shared" si="953"/>
        <v>0.89093764688130794</v>
      </c>
      <c r="GQ315" s="80">
        <f t="shared" si="954"/>
        <v>3.6873709685667166E-2</v>
      </c>
      <c r="GR315" s="80">
        <f t="shared" si="955"/>
        <v>441.68124743083268</v>
      </c>
      <c r="GS315" s="80">
        <f t="shared" si="956"/>
        <v>11.574213559058009</v>
      </c>
      <c r="GT315" s="80">
        <f t="shared" si="957"/>
        <v>2.5617450907756698</v>
      </c>
      <c r="GU315" s="80">
        <f t="shared" si="958"/>
        <v>1.0535176685814942E-5</v>
      </c>
      <c r="GV315" s="80">
        <f t="shared" si="959"/>
        <v>2192.8142435923169</v>
      </c>
      <c r="GW315" s="80">
        <f t="shared" si="960"/>
        <v>-9.1416172925500392E-3</v>
      </c>
      <c r="GX315" s="184">
        <f t="shared" ca="1" si="961"/>
        <v>29.829761847985871</v>
      </c>
      <c r="GY315" s="81" t="e">
        <f>#REF!</f>
        <v>#REF!</v>
      </c>
      <c r="GZ315" s="81" t="e">
        <f>#REF!</f>
        <v>#REF!</v>
      </c>
      <c r="HA315" s="81">
        <f t="shared" si="962"/>
        <v>6.4982480907969666</v>
      </c>
      <c r="HB315" s="81">
        <f t="shared" si="963"/>
        <v>4.6255687186920582</v>
      </c>
      <c r="HC315" s="81" t="e">
        <f t="shared" si="964"/>
        <v>#REF!</v>
      </c>
      <c r="HD315" s="80">
        <f t="shared" si="965"/>
        <v>441.68124743083268</v>
      </c>
      <c r="HE315" s="80">
        <f t="shared" si="966"/>
        <v>11.574213559058009</v>
      </c>
      <c r="HF315" s="81">
        <f t="shared" si="967"/>
        <v>1.2025430363005398</v>
      </c>
      <c r="HG315" s="81"/>
      <c r="HH315" s="82">
        <f t="shared" si="968"/>
        <v>0.18902190121488791</v>
      </c>
      <c r="HI315" s="82">
        <f t="shared" si="969"/>
        <v>0.63750695657528922</v>
      </c>
      <c r="HJ315" s="82">
        <f t="shared" si="970"/>
        <v>3.6873709685667166E-2</v>
      </c>
      <c r="HK315" s="82">
        <f t="shared" si="971"/>
        <v>0</v>
      </c>
      <c r="HL315" s="82">
        <f t="shared" si="972"/>
        <v>0.10808281062053959</v>
      </c>
      <c r="HM315" s="82">
        <f t="shared" si="973"/>
        <v>0</v>
      </c>
      <c r="HN315" s="82">
        <f t="shared" si="974"/>
        <v>0</v>
      </c>
      <c r="HO315" s="82">
        <f t="shared" si="975"/>
        <v>6.9670493201069494E-2</v>
      </c>
      <c r="HP315" s="82">
        <f t="shared" si="976"/>
        <v>0.27401068694558051</v>
      </c>
      <c r="HQ315" s="82">
        <f t="shared" si="977"/>
        <v>0.22869364987480334</v>
      </c>
      <c r="HR315" s="82">
        <f t="shared" si="978"/>
        <v>0.39247472359085811</v>
      </c>
      <c r="HS315" s="82">
        <f t="shared" si="979"/>
        <v>0.11636942572432972</v>
      </c>
      <c r="HT315" s="82">
        <f t="shared" si="980"/>
        <v>5.5679559086815683E-2</v>
      </c>
      <c r="HU315" s="82">
        <f t="shared" si="981"/>
        <v>1.6509084346209218E-2</v>
      </c>
      <c r="HV315" s="82">
        <f t="shared" si="982"/>
        <v>3.6873709685667166E-2</v>
      </c>
      <c r="HW315" s="82"/>
      <c r="HX315" s="186">
        <f t="shared" si="983"/>
        <v>-8.7799242506491295E-7</v>
      </c>
      <c r="HY315" s="186">
        <f t="shared" si="984"/>
        <v>1.7799335248253676E-12</v>
      </c>
      <c r="HZ315" s="186">
        <f t="shared" si="985"/>
        <v>2.5752406616071976E-5</v>
      </c>
      <c r="IA315" s="186">
        <f t="shared" si="986"/>
        <v>6.8893911105572767E-9</v>
      </c>
      <c r="IB315" s="82">
        <f t="shared" si="987"/>
        <v>2.5617450907756698</v>
      </c>
      <c r="IC315" s="82" t="e">
        <f t="shared" ca="1" si="988"/>
        <v>#REF!</v>
      </c>
      <c r="ID315" s="82" t="e">
        <f ca="1">ID$8+ID$9*IE315+ID$10*#REF!+ID$11*EW315/(EW315+EU315)</f>
        <v>#REF!</v>
      </c>
      <c r="IE315" s="82" t="e">
        <f t="shared" ca="1" si="989"/>
        <v>#REF!</v>
      </c>
      <c r="IF315" s="82" t="e">
        <f ca="1">IF$8+IF$9*IE315+IF$10*#REF!+IF$11*(EW315/(EW315+EU315))</f>
        <v>#REF!</v>
      </c>
      <c r="IG315" s="82" t="e">
        <f t="shared" ca="1" si="990"/>
        <v>#REF!</v>
      </c>
      <c r="IH315" s="184">
        <f t="shared" si="991"/>
        <v>5.2811363424035203E-2</v>
      </c>
      <c r="II315" s="187">
        <f t="shared" si="992"/>
        <v>-25</v>
      </c>
      <c r="IJ315" s="187"/>
      <c r="IK315" s="82">
        <f t="shared" si="993"/>
        <v>2.0615717014428392</v>
      </c>
      <c r="IL315" s="187">
        <f t="shared" si="994"/>
        <v>2192.8142435923169</v>
      </c>
      <c r="IM315" s="186">
        <f t="shared" si="995"/>
        <v>1.0628097752246743E-5</v>
      </c>
    </row>
    <row r="316" spans="1:247" ht="14" x14ac:dyDescent="0.2">
      <c r="A316" s="191" t="s">
        <v>235</v>
      </c>
      <c r="F316" s="200">
        <v>49.588765156295146</v>
      </c>
      <c r="G316" s="200">
        <v>1.7038089506357903</v>
      </c>
      <c r="H316" s="200">
        <v>17.226300960207208</v>
      </c>
      <c r="I316" s="200">
        <v>8.4782813016352048</v>
      </c>
      <c r="J316" s="200">
        <v>0.17830558785723385</v>
      </c>
      <c r="K316" s="200">
        <v>4.0614050567481046</v>
      </c>
      <c r="L316" s="200">
        <v>9.8761483940923434</v>
      </c>
      <c r="M316" s="200">
        <v>4.4477338304387777</v>
      </c>
      <c r="N316" s="200">
        <v>2.0505142603581894</v>
      </c>
      <c r="O316" s="201">
        <v>0.3</v>
      </c>
      <c r="P316" s="202">
        <v>0.49529329960342744</v>
      </c>
      <c r="Q316" s="194">
        <v>1.5</v>
      </c>
      <c r="R316" s="176">
        <f t="shared" ca="1" si="801"/>
        <v>11.359021879314325</v>
      </c>
      <c r="T316" s="4">
        <v>49.100999999999999</v>
      </c>
      <c r="U316" s="4">
        <v>1.5309999999999999</v>
      </c>
      <c r="V316" s="4">
        <v>4.9409999999999998</v>
      </c>
      <c r="W316" s="4">
        <v>7.9080000000000004</v>
      </c>
      <c r="X316" s="4">
        <v>0.28599999999999998</v>
      </c>
      <c r="Y316" s="4">
        <v>13.743</v>
      </c>
      <c r="Z316" s="4">
        <v>22.228999999999999</v>
      </c>
      <c r="AA316" s="4">
        <v>0.51300000000000001</v>
      </c>
      <c r="AB316" s="4">
        <v>0</v>
      </c>
      <c r="AC316" s="4">
        <v>2.81E-2</v>
      </c>
      <c r="AE316" s="177">
        <f t="shared" ca="1" si="802"/>
        <v>1411.2362722744881</v>
      </c>
      <c r="AF316" s="178">
        <f t="shared" ca="1" si="803"/>
        <v>1138.0862722744882</v>
      </c>
      <c r="AG316" s="178">
        <f t="shared" ca="1" si="804"/>
        <v>7.3072238230090365</v>
      </c>
      <c r="AH316" s="175"/>
      <c r="AI316" s="179">
        <f t="shared" ca="1" si="805"/>
        <v>1439.0643985645718</v>
      </c>
      <c r="AJ316" s="179">
        <f t="shared" ca="1" si="806"/>
        <v>7.0324970725141238</v>
      </c>
      <c r="AK316" s="179"/>
      <c r="AL316" s="179">
        <f t="shared" si="807"/>
        <v>1399.3649747523982</v>
      </c>
      <c r="AM316" s="179">
        <f t="shared" si="808"/>
        <v>4.3499452230071194</v>
      </c>
      <c r="AN316" s="180"/>
      <c r="AO316" s="179">
        <f t="shared" ca="1" si="809"/>
        <v>1402.1286144129137</v>
      </c>
      <c r="AP316" s="179">
        <f t="shared" ca="1" si="810"/>
        <v>1128.9786144129139</v>
      </c>
      <c r="AQ316" s="179">
        <f t="shared" ca="1" si="811"/>
        <v>5.6024947783686709</v>
      </c>
      <c r="AR316" s="179"/>
      <c r="AS316" s="179">
        <f t="shared" ca="1" si="812"/>
        <v>1409.545713895378</v>
      </c>
      <c r="AT316" s="179">
        <f t="shared" ca="1" si="813"/>
        <v>1136.3957138953779</v>
      </c>
      <c r="AU316" s="181">
        <f t="shared" ca="1" si="814"/>
        <v>5.8896544940600677</v>
      </c>
      <c r="AV316" s="80"/>
      <c r="AW316" s="181">
        <f t="shared" si="815"/>
        <v>1418.1530768649286</v>
      </c>
      <c r="AX316" s="181">
        <f t="shared" si="816"/>
        <v>1145.0030768649285</v>
      </c>
      <c r="AY316" s="181">
        <f t="shared" ca="1" si="817"/>
        <v>1439.0643985645718</v>
      </c>
      <c r="AZ316" s="181">
        <f t="shared" ca="1" si="818"/>
        <v>1165.9143985645719</v>
      </c>
      <c r="BA316" s="181">
        <f t="shared" ca="1" si="819"/>
        <v>7.0324970725141238</v>
      </c>
      <c r="BB316" s="181"/>
      <c r="BC316" s="181">
        <f t="shared" si="820"/>
        <v>1399.3649747523982</v>
      </c>
      <c r="BD316" s="181">
        <f t="shared" si="821"/>
        <v>4.3499452230071194</v>
      </c>
      <c r="BE316" s="181">
        <f t="shared" si="822"/>
        <v>1126.2149747523981</v>
      </c>
      <c r="BF316" s="181"/>
      <c r="BG316" s="181">
        <f t="shared" ca="1" si="823"/>
        <v>7.3510618946994377</v>
      </c>
      <c r="BH316" s="181">
        <f t="shared" ca="1" si="824"/>
        <v>8.1081822658193126</v>
      </c>
      <c r="BI316" s="181">
        <f t="shared" ca="1" si="825"/>
        <v>1135.2142608719155</v>
      </c>
      <c r="BJ316" s="181">
        <f t="shared" ca="1" si="826"/>
        <v>1146.2636671268051</v>
      </c>
      <c r="BK316" s="181">
        <f t="shared" ca="1" si="827"/>
        <v>1146.2636671268051</v>
      </c>
      <c r="BL316" s="181"/>
      <c r="BM316" s="181">
        <f t="shared" si="828"/>
        <v>1126.2116798165598</v>
      </c>
      <c r="BN316" s="180"/>
      <c r="BO316" s="182">
        <f t="shared" ca="1" si="829"/>
        <v>0.75026880858064315</v>
      </c>
      <c r="BP316" s="182">
        <f t="shared" ca="1" si="830"/>
        <v>0.72251853116717213</v>
      </c>
      <c r="BQ316" s="182">
        <f t="shared" ca="1" si="831"/>
        <v>6.6325865141443202E-2</v>
      </c>
      <c r="BR316" s="182">
        <f t="shared" ca="1" si="832"/>
        <v>1.2702179336697723E-2</v>
      </c>
      <c r="BS316" s="182">
        <f t="shared" ca="1" si="833"/>
        <v>2.0866418827826999E-2</v>
      </c>
      <c r="BT316" s="182">
        <f t="shared" ca="1" si="834"/>
        <v>8.3525755815708091E-2</v>
      </c>
      <c r="BU316" s="182">
        <f t="shared" si="835"/>
        <v>8.1732419319191812E-2</v>
      </c>
      <c r="BV316" s="181">
        <f t="shared" ca="1" si="836"/>
        <v>0.98767116960804002</v>
      </c>
      <c r="BW316" s="180"/>
      <c r="BX316" s="182">
        <f t="shared" si="837"/>
        <v>0.79755269679278917</v>
      </c>
      <c r="BY316" s="182">
        <f t="shared" si="838"/>
        <v>0.1064251560999811</v>
      </c>
      <c r="BZ316" s="182">
        <f t="shared" si="839"/>
        <v>1.065971869420039E-2</v>
      </c>
      <c r="CA316" s="182">
        <f t="shared" si="840"/>
        <v>3.7083019560562688E-2</v>
      </c>
      <c r="CB316" s="182">
        <f t="shared" si="841"/>
        <v>7.93544038056406E-2</v>
      </c>
      <c r="CC316" s="182">
        <f t="shared" si="842"/>
        <v>4.1413264725978266E-4</v>
      </c>
      <c r="CD316" s="182">
        <f t="shared" si="843"/>
        <v>1.0314891276004337</v>
      </c>
      <c r="CE316" s="182">
        <f t="shared" si="844"/>
        <v>0.27564720766552309</v>
      </c>
      <c r="CF316" s="180"/>
      <c r="CG316" s="181">
        <f t="shared" ca="1" si="845"/>
        <v>4.2449468909117059</v>
      </c>
      <c r="CH316" s="181">
        <f t="shared" ca="1" si="846"/>
        <v>4.1580566332172175</v>
      </c>
      <c r="CI316" s="181">
        <f t="shared" ca="1" si="847"/>
        <v>9.1208518068983331</v>
      </c>
      <c r="CJ316" s="181">
        <f t="shared" ca="1" si="848"/>
        <v>1149.596525032754</v>
      </c>
      <c r="CK316" s="183">
        <f t="shared" ca="1" si="849"/>
        <v>0.27211619637539491</v>
      </c>
      <c r="CL316" s="79"/>
      <c r="CM316" s="181">
        <f t="shared" si="850"/>
        <v>-0.38511178180403305</v>
      </c>
      <c r="CN316" s="181">
        <f t="shared" si="851"/>
        <v>-0.77739276281641956</v>
      </c>
      <c r="CO316" s="181">
        <f t="shared" ca="1" si="852"/>
        <v>783.74717004201318</v>
      </c>
      <c r="CP316" s="184"/>
      <c r="CQ316" s="80">
        <f t="shared" si="853"/>
        <v>0.82531984488951604</v>
      </c>
      <c r="CR316" s="80">
        <f t="shared" si="854"/>
        <v>2.1329926721931104E-2</v>
      </c>
      <c r="CS316" s="80">
        <f t="shared" si="855"/>
        <v>0.33789980404678666</v>
      </c>
      <c r="CT316" s="80">
        <f t="shared" si="856"/>
        <v>0.1180056523588545</v>
      </c>
      <c r="CU316" s="80">
        <f t="shared" si="857"/>
        <v>2.5135589477671733E-3</v>
      </c>
      <c r="CV316" s="80">
        <f t="shared" si="858"/>
        <v>0.10076827980935343</v>
      </c>
      <c r="CW316" s="80">
        <f t="shared" si="859"/>
        <v>0.17611637476224545</v>
      </c>
      <c r="CX316" s="80">
        <f t="shared" si="860"/>
        <v>0.14352412935495071</v>
      </c>
      <c r="CY316" s="80">
        <f t="shared" si="861"/>
        <v>4.3537183327491388E-2</v>
      </c>
      <c r="CZ316" s="80">
        <f t="shared" si="862"/>
        <v>3.9474151667585533E-3</v>
      </c>
      <c r="DA316" s="80">
        <f t="shared" si="863"/>
        <v>6.9790583090163583E-3</v>
      </c>
      <c r="DB316" s="80">
        <f t="shared" si="864"/>
        <v>1.7799412276946711</v>
      </c>
      <c r="DC316" s="80"/>
      <c r="DD316" s="80">
        <f t="shared" si="865"/>
        <v>0.46367814400166835</v>
      </c>
      <c r="DE316" s="80">
        <f t="shared" si="866"/>
        <v>1.1983500572969487E-2</v>
      </c>
      <c r="DF316" s="80">
        <f t="shared" si="867"/>
        <v>0.18983761867487323</v>
      </c>
      <c r="DG316" s="80">
        <f t="shared" si="868"/>
        <v>6.6297499334678614E-2</v>
      </c>
      <c r="DH316" s="80">
        <f t="shared" si="869"/>
        <v>1.4121583952649171E-3</v>
      </c>
      <c r="DI316" s="80">
        <f t="shared" si="870"/>
        <v>5.6613262416459462E-2</v>
      </c>
      <c r="DJ316" s="80">
        <f t="shared" si="871"/>
        <v>9.8945050556723341E-2</v>
      </c>
      <c r="DK316" s="80">
        <f t="shared" si="872"/>
        <v>8.0634195737372211E-2</v>
      </c>
      <c r="DL316" s="80">
        <f t="shared" si="873"/>
        <v>2.4459899377621306E-2</v>
      </c>
      <c r="DM316" s="80">
        <f t="shared" si="874"/>
        <v>2.2177221951710912E-3</v>
      </c>
      <c r="DN316" s="80">
        <f t="shared" si="875"/>
        <v>3.9209487371981572E-3</v>
      </c>
      <c r="DO316" s="80">
        <f t="shared" si="876"/>
        <v>1</v>
      </c>
      <c r="DP316" s="80">
        <f t="shared" si="877"/>
        <v>46.060460133740285</v>
      </c>
      <c r="DQ316" s="80">
        <f t="shared" si="878"/>
        <v>0.81720183142684533</v>
      </c>
      <c r="DR316" s="80">
        <f t="shared" si="879"/>
        <v>1.9166537304015584E-2</v>
      </c>
      <c r="DS316" s="80">
        <f t="shared" si="880"/>
        <v>4.8459705181392886E-2</v>
      </c>
      <c r="DT316" s="80">
        <f t="shared" si="881"/>
        <v>0.11006814537680384</v>
      </c>
      <c r="DU316" s="80">
        <f t="shared" si="882"/>
        <v>4.0317180616740089E-3</v>
      </c>
      <c r="DV316" s="80">
        <f t="shared" si="883"/>
        <v>0.34098014112603092</v>
      </c>
      <c r="DW316" s="80">
        <f t="shared" si="884"/>
        <v>0.39639854914814165</v>
      </c>
      <c r="DX316" s="80">
        <f t="shared" si="885"/>
        <v>8.2770104019271075E-3</v>
      </c>
      <c r="DY316" s="80">
        <f t="shared" si="886"/>
        <v>0</v>
      </c>
      <c r="DZ316" s="80">
        <f t="shared" si="887"/>
        <v>1.8487061030985895E-4</v>
      </c>
      <c r="EA316" s="80">
        <f t="shared" si="888"/>
        <v>1.7447685086371414</v>
      </c>
      <c r="EB316" s="80"/>
      <c r="EC316" s="80">
        <f t="shared" si="889"/>
        <v>1.6344036628536907</v>
      </c>
      <c r="ED316" s="80">
        <f t="shared" si="890"/>
        <v>3.8333074608031169E-2</v>
      </c>
      <c r="EE316" s="80">
        <f t="shared" si="891"/>
        <v>0.14537911554417865</v>
      </c>
      <c r="EF316" s="80">
        <f t="shared" si="892"/>
        <v>0.11006814537680384</v>
      </c>
      <c r="EG316" s="80">
        <f t="shared" si="893"/>
        <v>4.0317180616740089E-3</v>
      </c>
      <c r="EH316" s="80">
        <f t="shared" si="894"/>
        <v>0.34098014112603092</v>
      </c>
      <c r="EI316" s="80">
        <f t="shared" si="895"/>
        <v>0.39639854914814165</v>
      </c>
      <c r="EJ316" s="80">
        <f t="shared" si="896"/>
        <v>8.2770104019271075E-3</v>
      </c>
      <c r="EK316" s="80">
        <f t="shared" si="897"/>
        <v>0</v>
      </c>
      <c r="EL316" s="80">
        <f t="shared" si="898"/>
        <v>5.5461183092957687E-4</v>
      </c>
      <c r="EM316" s="80">
        <f t="shared" si="899"/>
        <v>2.6784260289514075</v>
      </c>
      <c r="EN316" s="80">
        <f t="shared" si="900"/>
        <v>2.2401215994562951</v>
      </c>
      <c r="EO316" s="80"/>
      <c r="EP316" s="80">
        <f t="shared" si="901"/>
        <v>1.8306314736945184</v>
      </c>
      <c r="EQ316" s="80">
        <f t="shared" si="902"/>
        <v>4.2935374201510133E-2</v>
      </c>
      <c r="ER316" s="80">
        <f t="shared" si="903"/>
        <v>0.1693685263054816</v>
      </c>
      <c r="ES316" s="80">
        <f t="shared" si="904"/>
        <v>4.7742738254763079E-2</v>
      </c>
      <c r="ET316" s="80">
        <f t="shared" si="905"/>
        <v>0.21711126456024468</v>
      </c>
      <c r="EU316" s="80">
        <f t="shared" si="906"/>
        <v>0.24656602987067383</v>
      </c>
      <c r="EV316" s="80">
        <f t="shared" si="907"/>
        <v>9.0315387128740137E-3</v>
      </c>
      <c r="EW316" s="80">
        <f t="shared" si="908"/>
        <v>0.7638369791220776</v>
      </c>
      <c r="EX316" s="80">
        <f t="shared" si="909"/>
        <v>0.88798095193988991</v>
      </c>
      <c r="EY316" s="80">
        <f t="shared" si="910"/>
        <v>3.7083019560562688E-2</v>
      </c>
      <c r="EZ316" s="80">
        <f t="shared" si="911"/>
        <v>0</v>
      </c>
      <c r="FA316" s="80">
        <f t="shared" si="912"/>
        <v>8.2826529451956532E-4</v>
      </c>
      <c r="FB316" s="80">
        <f t="shared" si="913"/>
        <v>4.0360048969568716</v>
      </c>
      <c r="FC316" s="80">
        <f t="shared" si="914"/>
        <v>7.2009793913741391E-2</v>
      </c>
      <c r="FD316" s="80">
        <f t="shared" si="915"/>
        <v>0.10705109991522299</v>
      </c>
      <c r="FE316" s="80">
        <f t="shared" si="916"/>
        <v>3.7083019560562688E-2</v>
      </c>
      <c r="FF316" s="80">
        <f t="shared" si="917"/>
        <v>1.065971869420039E-2</v>
      </c>
      <c r="FG316" s="80">
        <f t="shared" si="918"/>
        <v>7.93544038056406E-2</v>
      </c>
      <c r="FH316" s="80">
        <f t="shared" si="919"/>
        <v>4.1413264725978266E-4</v>
      </c>
      <c r="FI316" s="184">
        <f t="shared" si="920"/>
        <v>0.79755269679278917</v>
      </c>
      <c r="FJ316" s="80">
        <f t="shared" si="921"/>
        <v>0.1064251560999811</v>
      </c>
      <c r="FK316" s="80">
        <f t="shared" si="922"/>
        <v>1.0314891276004337</v>
      </c>
      <c r="FL316" s="80">
        <f t="shared" si="923"/>
        <v>0.79755269679278917</v>
      </c>
      <c r="FM316" s="80">
        <f t="shared" si="924"/>
        <v>2.4219518028010349</v>
      </c>
      <c r="FN316" s="80">
        <f t="shared" si="925"/>
        <v>-3.2984574023699196</v>
      </c>
      <c r="FO316" s="80">
        <f t="shared" si="926"/>
        <v>-3.2984574023699196</v>
      </c>
      <c r="FP316" s="80">
        <f t="shared" si="927"/>
        <v>0.46060460133740289</v>
      </c>
      <c r="FQ316" s="185">
        <f t="shared" ca="1" si="928"/>
        <v>1439.0643985645718</v>
      </c>
      <c r="FR316" s="185">
        <f t="shared" ca="1" si="929"/>
        <v>7.0324970725141238</v>
      </c>
      <c r="FS316" s="80">
        <f t="shared" ca="1" si="930"/>
        <v>0.14390643985645718</v>
      </c>
      <c r="FT316" s="184">
        <f t="shared" ca="1" si="931"/>
        <v>-1.1439293013332006</v>
      </c>
      <c r="FU316" s="184">
        <f t="shared" ca="1" si="932"/>
        <v>5.6794922801638403</v>
      </c>
      <c r="FV316" s="80">
        <f t="shared" si="933"/>
        <v>175.51312057367446</v>
      </c>
      <c r="FW316" s="80">
        <f t="shared" si="934"/>
        <v>6.5380839984040318E-2</v>
      </c>
      <c r="FX316" s="184">
        <f t="shared" si="935"/>
        <v>75.597258947549051</v>
      </c>
      <c r="FY316" s="184">
        <f t="shared" si="936"/>
        <v>314.28843440018687</v>
      </c>
      <c r="FZ316" s="184">
        <f t="shared" si="937"/>
        <v>1.6611494615586205E-3</v>
      </c>
      <c r="GA316" s="184">
        <f t="shared" si="938"/>
        <v>0.27564720766552309</v>
      </c>
      <c r="GB316" s="80">
        <f t="shared" si="939"/>
        <v>0.9340955102133266</v>
      </c>
      <c r="GC316" s="80">
        <f t="shared" si="940"/>
        <v>0.16351617166453419</v>
      </c>
      <c r="GD316" s="80">
        <f t="shared" si="941"/>
        <v>0.13230709929853318</v>
      </c>
      <c r="GE316" s="80">
        <f t="shared" si="942"/>
        <v>0.90932188754372678</v>
      </c>
      <c r="GF316" s="80">
        <f t="shared" si="943"/>
        <v>2.9071327535283187E-2</v>
      </c>
      <c r="GG316" s="80">
        <f t="shared" si="944"/>
        <v>0.17455623595693243</v>
      </c>
      <c r="GH316" s="80">
        <f t="shared" si="945"/>
        <v>0.86769290070146687</v>
      </c>
      <c r="GI316" s="80">
        <f t="shared" si="946"/>
        <v>0.33280214891377757</v>
      </c>
      <c r="GJ316" s="80">
        <f t="shared" si="947"/>
        <v>-1.1504039669823806E-2</v>
      </c>
      <c r="GK316" s="80">
        <f t="shared" si="948"/>
        <v>2.4026295598247583E-2</v>
      </c>
      <c r="GL316" s="80">
        <f t="shared" si="949"/>
        <v>2.4026295598247583E-2</v>
      </c>
      <c r="GM316" s="80">
        <f t="shared" si="950"/>
        <v>0.15052994035868483</v>
      </c>
      <c r="GN316" s="80">
        <f t="shared" si="951"/>
        <v>4.1878194188425824E-2</v>
      </c>
      <c r="GO316" s="80">
        <f t="shared" si="952"/>
        <v>0.72195878493365173</v>
      </c>
      <c r="GP316" s="80">
        <f t="shared" si="953"/>
        <v>0.88798095193988991</v>
      </c>
      <c r="GQ316" s="80">
        <f t="shared" si="954"/>
        <v>3.7083019560562688E-2</v>
      </c>
      <c r="GR316" s="80">
        <f t="shared" si="955"/>
        <v>440.59816591485747</v>
      </c>
      <c r="GS316" s="80">
        <f t="shared" si="956"/>
        <v>11.776741639528183</v>
      </c>
      <c r="GT316" s="80">
        <f t="shared" si="957"/>
        <v>2.2784613397797857</v>
      </c>
      <c r="GU316" s="80">
        <f t="shared" si="958"/>
        <v>9.3701722598443673E-6</v>
      </c>
      <c r="GV316" s="80">
        <f t="shared" si="959"/>
        <v>1918.4843321542755</v>
      </c>
      <c r="GW316" s="80">
        <f t="shared" si="960"/>
        <v>-8.2733502347729047E-3</v>
      </c>
      <c r="GX316" s="184">
        <f t="shared" ca="1" si="961"/>
        <v>22.095476806898333</v>
      </c>
      <c r="GY316" s="81" t="e">
        <f>#REF!</f>
        <v>#REF!</v>
      </c>
      <c r="GZ316" s="81" t="e">
        <f>#REF!</f>
        <v>#REF!</v>
      </c>
      <c r="HA316" s="81">
        <f t="shared" si="962"/>
        <v>6.4982480907969666</v>
      </c>
      <c r="HB316" s="81">
        <f t="shared" si="963"/>
        <v>4.6255687186920582</v>
      </c>
      <c r="HC316" s="81" t="e">
        <f t="shared" si="964"/>
        <v>#REF!</v>
      </c>
      <c r="HD316" s="80">
        <f t="shared" si="965"/>
        <v>440.59816591485747</v>
      </c>
      <c r="HE316" s="80">
        <f t="shared" si="966"/>
        <v>11.776741639528183</v>
      </c>
      <c r="HF316" s="81">
        <f t="shared" si="967"/>
        <v>-0.61795120273714588</v>
      </c>
      <c r="HG316" s="81"/>
      <c r="HH316" s="82">
        <f t="shared" si="968"/>
        <v>0.18358777466980644</v>
      </c>
      <c r="HI316" s="82">
        <f t="shared" si="969"/>
        <v>0.7638369791220776</v>
      </c>
      <c r="HJ316" s="82">
        <f t="shared" si="970"/>
        <v>3.7083019560562688E-2</v>
      </c>
      <c r="HK316" s="82">
        <f t="shared" si="971"/>
        <v>0</v>
      </c>
      <c r="HL316" s="82">
        <f t="shared" si="972"/>
        <v>3.4926774353178702E-2</v>
      </c>
      <c r="HM316" s="82">
        <f t="shared" si="973"/>
        <v>0</v>
      </c>
      <c r="HN316" s="82">
        <f t="shared" si="974"/>
        <v>0</v>
      </c>
      <c r="HO316" s="82">
        <f t="shared" si="975"/>
        <v>4.7742738254763079E-2</v>
      </c>
      <c r="HP316" s="82">
        <f t="shared" si="976"/>
        <v>0.1344417519523029</v>
      </c>
      <c r="HQ316" s="82">
        <f t="shared" si="977"/>
        <v>0.19377557313658098</v>
      </c>
      <c r="HR316" s="82">
        <f t="shared" si="978"/>
        <v>0.57936289099403215</v>
      </c>
      <c r="HS316" s="82">
        <f t="shared" si="979"/>
        <v>0.13924953464037615</v>
      </c>
      <c r="HT316" s="82">
        <f t="shared" si="980"/>
        <v>6.0415256628468431E-2</v>
      </c>
      <c r="HU316" s="82">
        <f t="shared" si="981"/>
        <v>1.4520771871078962E-2</v>
      </c>
      <c r="HV316" s="82">
        <f t="shared" si="982"/>
        <v>3.7083019560562688E-2</v>
      </c>
      <c r="HW316" s="82"/>
      <c r="HX316" s="186">
        <f t="shared" si="983"/>
        <v>-8.8060534229510404E-7</v>
      </c>
      <c r="HY316" s="186">
        <f t="shared" si="984"/>
        <v>1.6731906314367724E-12</v>
      </c>
      <c r="HZ316" s="186">
        <f t="shared" si="985"/>
        <v>2.6997072661776233E-5</v>
      </c>
      <c r="IA316" s="186">
        <f t="shared" si="986"/>
        <v>7.5299469340916648E-9</v>
      </c>
      <c r="IB316" s="82">
        <f t="shared" si="987"/>
        <v>2.2784613397797857</v>
      </c>
      <c r="IC316" s="82" t="e">
        <f t="shared" ca="1" si="988"/>
        <v>#REF!</v>
      </c>
      <c r="ID316" s="82" t="e">
        <f ca="1">ID$8+ID$9*IE316+ID$10*#REF!+ID$11*EW316/(EW316+EU316)</f>
        <v>#REF!</v>
      </c>
      <c r="IE316" s="82" t="e">
        <f t="shared" ca="1" si="989"/>
        <v>#REF!</v>
      </c>
      <c r="IF316" s="82" t="e">
        <f ca="1">IF$8+IF$9*IE316+IF$10*#REF!+IF$11*(EW316/(EW316+EU316))</f>
        <v>#REF!</v>
      </c>
      <c r="IG316" s="82" t="e">
        <f t="shared" ca="1" si="990"/>
        <v>#REF!</v>
      </c>
      <c r="IH316" s="184">
        <f t="shared" si="991"/>
        <v>6.5380839984040318E-2</v>
      </c>
      <c r="II316" s="187">
        <f t="shared" si="992"/>
        <v>-25</v>
      </c>
      <c r="IJ316" s="187"/>
      <c r="IK316" s="82">
        <f t="shared" si="993"/>
        <v>2.0729152992299733</v>
      </c>
      <c r="IL316" s="187">
        <f t="shared" si="994"/>
        <v>1918.4843321542755</v>
      </c>
      <c r="IM316" s="186">
        <f t="shared" si="995"/>
        <v>1.2181436986874175E-5</v>
      </c>
    </row>
    <row r="317" spans="1:247" ht="14" x14ac:dyDescent="0.2">
      <c r="A317" s="191" t="s">
        <v>235</v>
      </c>
      <c r="F317" s="200">
        <v>49.588765156295146</v>
      </c>
      <c r="G317" s="200">
        <v>1.7038089506357903</v>
      </c>
      <c r="H317" s="200">
        <v>17.226300960207208</v>
      </c>
      <c r="I317" s="200">
        <v>8.4782813016352048</v>
      </c>
      <c r="J317" s="200">
        <v>0.17830558785723385</v>
      </c>
      <c r="K317" s="200">
        <v>4.0614050567481046</v>
      </c>
      <c r="L317" s="200">
        <v>9.8761483940923434</v>
      </c>
      <c r="M317" s="200">
        <v>4.4477338304387777</v>
      </c>
      <c r="N317" s="200">
        <v>2.0505142603581894</v>
      </c>
      <c r="O317" s="201">
        <v>0.3</v>
      </c>
      <c r="P317" s="202">
        <v>0.49529329960342744</v>
      </c>
      <c r="Q317" s="194">
        <v>1.5</v>
      </c>
      <c r="R317" s="176">
        <f t="shared" ca="1" si="801"/>
        <v>8.6510939225024952</v>
      </c>
      <c r="T317" s="4">
        <v>47.396000000000001</v>
      </c>
      <c r="U317" s="4">
        <v>1.6739999999999999</v>
      </c>
      <c r="V317" s="4">
        <v>6.6790000000000003</v>
      </c>
      <c r="W317" s="4">
        <v>7.1929999999999996</v>
      </c>
      <c r="X317" s="4">
        <v>4.1000000000000002E-2</v>
      </c>
      <c r="Y317" s="4">
        <v>13.651</v>
      </c>
      <c r="Z317" s="4">
        <v>22.527999999999999</v>
      </c>
      <c r="AA317" s="4">
        <v>0.35599999999999998</v>
      </c>
      <c r="AB317" s="4">
        <v>0</v>
      </c>
      <c r="AC317" s="4">
        <v>2.3400000000000001E-2</v>
      </c>
      <c r="AE317" s="177">
        <f t="shared" ca="1" si="802"/>
        <v>1392.6748138752116</v>
      </c>
      <c r="AF317" s="178">
        <f t="shared" ca="1" si="803"/>
        <v>1119.5248138752117</v>
      </c>
      <c r="AG317" s="178">
        <f t="shared" ca="1" si="804"/>
        <v>5.3173974672346178</v>
      </c>
      <c r="AH317" s="175"/>
      <c r="AI317" s="179">
        <f t="shared" ca="1" si="805"/>
        <v>1417.4905375639357</v>
      </c>
      <c r="AJ317" s="179">
        <f t="shared" ca="1" si="806"/>
        <v>4.3411988987983268</v>
      </c>
      <c r="AK317" s="179"/>
      <c r="AL317" s="179">
        <f t="shared" si="807"/>
        <v>1388.6163102191117</v>
      </c>
      <c r="AM317" s="179">
        <f t="shared" si="808"/>
        <v>2.4464897937554619</v>
      </c>
      <c r="AN317" s="180"/>
      <c r="AO317" s="179">
        <f t="shared" ca="1" si="809"/>
        <v>1380.4075489687236</v>
      </c>
      <c r="AP317" s="179">
        <f t="shared" ca="1" si="810"/>
        <v>1107.2575489687238</v>
      </c>
      <c r="AQ317" s="179">
        <f t="shared" ca="1" si="811"/>
        <v>2.9540535117667979</v>
      </c>
      <c r="AR317" s="179"/>
      <c r="AS317" s="179">
        <f t="shared" ca="1" si="812"/>
        <v>1386.152177386361</v>
      </c>
      <c r="AT317" s="179">
        <f t="shared" ca="1" si="813"/>
        <v>1113.0021773863609</v>
      </c>
      <c r="AU317" s="181">
        <f t="shared" ca="1" si="814"/>
        <v>3.1689400436134942</v>
      </c>
      <c r="AV317" s="80"/>
      <c r="AW317" s="181">
        <f t="shared" si="815"/>
        <v>1401.3806096065885</v>
      </c>
      <c r="AX317" s="181">
        <f t="shared" si="816"/>
        <v>1128.2306096065886</v>
      </c>
      <c r="AY317" s="181">
        <f t="shared" ca="1" si="817"/>
        <v>1417.4905375639357</v>
      </c>
      <c r="AZ317" s="181">
        <f t="shared" ca="1" si="818"/>
        <v>1144.3405375639359</v>
      </c>
      <c r="BA317" s="181">
        <f t="shared" ca="1" si="819"/>
        <v>4.3411988987983268</v>
      </c>
      <c r="BB317" s="181"/>
      <c r="BC317" s="181">
        <f t="shared" si="820"/>
        <v>1388.6163102191117</v>
      </c>
      <c r="BD317" s="181">
        <f t="shared" si="821"/>
        <v>2.4464897937554619</v>
      </c>
      <c r="BE317" s="181">
        <f t="shared" si="822"/>
        <v>1115.4663102191116</v>
      </c>
      <c r="BF317" s="181"/>
      <c r="BG317" s="181">
        <f t="shared" ca="1" si="823"/>
        <v>5.0463953796904999</v>
      </c>
      <c r="BH317" s="181">
        <f t="shared" ca="1" si="824"/>
        <v>6.4346259042947302</v>
      </c>
      <c r="BI317" s="181">
        <f t="shared" ca="1" si="825"/>
        <v>1113.5960430305904</v>
      </c>
      <c r="BJ317" s="181">
        <f t="shared" ca="1" si="826"/>
        <v>1123.0635693669096</v>
      </c>
      <c r="BK317" s="181">
        <f t="shared" ca="1" si="827"/>
        <v>1123.0635693669096</v>
      </c>
      <c r="BL317" s="181"/>
      <c r="BM317" s="181">
        <f t="shared" si="828"/>
        <v>1116.623931737116</v>
      </c>
      <c r="BN317" s="180"/>
      <c r="BO317" s="182">
        <f t="shared" ca="1" si="829"/>
        <v>0.78725306118788663</v>
      </c>
      <c r="BP317" s="182">
        <f t="shared" ca="1" si="830"/>
        <v>0.77354802154576952</v>
      </c>
      <c r="BQ317" s="182">
        <f t="shared" ca="1" si="831"/>
        <v>8.0654869240661189E-2</v>
      </c>
      <c r="BR317" s="182">
        <f t="shared" ca="1" si="832"/>
        <v>1.4087306350921461E-2</v>
      </c>
      <c r="BS317" s="182">
        <f t="shared" ca="1" si="833"/>
        <v>2.0857442933333827E-2</v>
      </c>
      <c r="BT317" s="182">
        <f t="shared" ca="1" si="834"/>
        <v>7.9515021857737359E-2</v>
      </c>
      <c r="BU317" s="182">
        <f t="shared" si="835"/>
        <v>8.1732419319191812E-2</v>
      </c>
      <c r="BV317" s="181">
        <f t="shared" ca="1" si="836"/>
        <v>1.0503950812476153</v>
      </c>
      <c r="BW317" s="180"/>
      <c r="BX317" s="182">
        <f t="shared" si="837"/>
        <v>0.77002466848032136</v>
      </c>
      <c r="BY317" s="182">
        <f t="shared" si="838"/>
        <v>0.10925728131766632</v>
      </c>
      <c r="BZ317" s="182">
        <f t="shared" si="839"/>
        <v>4.6283905621506083E-2</v>
      </c>
      <c r="CA317" s="182">
        <f t="shared" si="840"/>
        <v>2.5879131141058276E-2</v>
      </c>
      <c r="CB317" s="182">
        <f t="shared" si="841"/>
        <v>8.8344096523098381E-2</v>
      </c>
      <c r="CC317" s="182">
        <f t="shared" si="842"/>
        <v>3.4680949113211117E-4</v>
      </c>
      <c r="CD317" s="182">
        <f t="shared" si="843"/>
        <v>1.0401358925747826</v>
      </c>
      <c r="CE317" s="182">
        <f t="shared" si="844"/>
        <v>0.25241437066329281</v>
      </c>
      <c r="CF317" s="180"/>
      <c r="CG317" s="181">
        <f t="shared" ca="1" si="845"/>
        <v>4.2474986041002012</v>
      </c>
      <c r="CH317" s="181">
        <f t="shared" ca="1" si="846"/>
        <v>2.6130851107673116</v>
      </c>
      <c r="CI317" s="181">
        <f t="shared" ca="1" si="847"/>
        <v>9.228631817671328</v>
      </c>
      <c r="CJ317" s="181">
        <f t="shared" ca="1" si="848"/>
        <v>1125.9233021475338</v>
      </c>
      <c r="CK317" s="183">
        <f t="shared" ca="1" si="849"/>
        <v>0.26721371553343082</v>
      </c>
      <c r="CL317" s="79"/>
      <c r="CM317" s="181">
        <f t="shared" si="850"/>
        <v>1.526504437112417</v>
      </c>
      <c r="CN317" s="181">
        <f t="shared" si="851"/>
        <v>1.1860447644212506</v>
      </c>
      <c r="CO317" s="181">
        <f t="shared" ca="1" si="852"/>
        <v>755.78700903321976</v>
      </c>
      <c r="CP317" s="184"/>
      <c r="CQ317" s="80">
        <f t="shared" si="853"/>
        <v>0.82531984488951604</v>
      </c>
      <c r="CR317" s="80">
        <f t="shared" si="854"/>
        <v>2.1329926721931104E-2</v>
      </c>
      <c r="CS317" s="80">
        <f t="shared" si="855"/>
        <v>0.33789980404678666</v>
      </c>
      <c r="CT317" s="80">
        <f t="shared" si="856"/>
        <v>0.1180056523588545</v>
      </c>
      <c r="CU317" s="80">
        <f t="shared" si="857"/>
        <v>2.5135589477671733E-3</v>
      </c>
      <c r="CV317" s="80">
        <f t="shared" si="858"/>
        <v>0.10076827980935343</v>
      </c>
      <c r="CW317" s="80">
        <f t="shared" si="859"/>
        <v>0.17611637476224545</v>
      </c>
      <c r="CX317" s="80">
        <f t="shared" si="860"/>
        <v>0.14352412935495071</v>
      </c>
      <c r="CY317" s="80">
        <f t="shared" si="861"/>
        <v>4.3537183327491388E-2</v>
      </c>
      <c r="CZ317" s="80">
        <f t="shared" si="862"/>
        <v>3.9474151667585533E-3</v>
      </c>
      <c r="DA317" s="80">
        <f t="shared" si="863"/>
        <v>6.9790583090163583E-3</v>
      </c>
      <c r="DB317" s="80">
        <f t="shared" si="864"/>
        <v>1.7799412276946711</v>
      </c>
      <c r="DC317" s="80"/>
      <c r="DD317" s="80">
        <f t="shared" si="865"/>
        <v>0.46367814400166835</v>
      </c>
      <c r="DE317" s="80">
        <f t="shared" si="866"/>
        <v>1.1983500572969487E-2</v>
      </c>
      <c r="DF317" s="80">
        <f t="shared" si="867"/>
        <v>0.18983761867487323</v>
      </c>
      <c r="DG317" s="80">
        <f t="shared" si="868"/>
        <v>6.6297499334678614E-2</v>
      </c>
      <c r="DH317" s="80">
        <f t="shared" si="869"/>
        <v>1.4121583952649171E-3</v>
      </c>
      <c r="DI317" s="80">
        <f t="shared" si="870"/>
        <v>5.6613262416459462E-2</v>
      </c>
      <c r="DJ317" s="80">
        <f t="shared" si="871"/>
        <v>9.8945050556723341E-2</v>
      </c>
      <c r="DK317" s="80">
        <f t="shared" si="872"/>
        <v>8.0634195737372211E-2</v>
      </c>
      <c r="DL317" s="80">
        <f t="shared" si="873"/>
        <v>2.4459899377621306E-2</v>
      </c>
      <c r="DM317" s="80">
        <f t="shared" si="874"/>
        <v>2.2177221951710912E-3</v>
      </c>
      <c r="DN317" s="80">
        <f t="shared" si="875"/>
        <v>3.9209487371981572E-3</v>
      </c>
      <c r="DO317" s="80">
        <f t="shared" si="876"/>
        <v>1</v>
      </c>
      <c r="DP317" s="80">
        <f t="shared" si="877"/>
        <v>46.060460133740285</v>
      </c>
      <c r="DQ317" s="80">
        <f t="shared" si="878"/>
        <v>0.78882503416033811</v>
      </c>
      <c r="DR317" s="80">
        <f t="shared" si="879"/>
        <v>2.0956749475455314E-2</v>
      </c>
      <c r="DS317" s="80">
        <f t="shared" si="880"/>
        <v>6.550543835388041E-2</v>
      </c>
      <c r="DT317" s="80">
        <f t="shared" si="881"/>
        <v>0.10011635934437911</v>
      </c>
      <c r="DU317" s="80">
        <f t="shared" si="882"/>
        <v>5.779735682819384E-4</v>
      </c>
      <c r="DV317" s="80">
        <f t="shared" si="883"/>
        <v>0.33869751193418085</v>
      </c>
      <c r="DW317" s="80">
        <f t="shared" si="884"/>
        <v>0.40173046539247542</v>
      </c>
      <c r="DX317" s="80">
        <f t="shared" si="885"/>
        <v>5.7438902594269979E-3</v>
      </c>
      <c r="DY317" s="80">
        <f t="shared" si="886"/>
        <v>0</v>
      </c>
      <c r="DZ317" s="80">
        <f t="shared" si="887"/>
        <v>1.5394919150358359E-4</v>
      </c>
      <c r="EA317" s="80">
        <f t="shared" si="888"/>
        <v>1.7223073716799218</v>
      </c>
      <c r="EB317" s="80"/>
      <c r="EC317" s="80">
        <f t="shared" si="889"/>
        <v>1.5776500683206762</v>
      </c>
      <c r="ED317" s="80">
        <f t="shared" si="890"/>
        <v>4.1913498950910628E-2</v>
      </c>
      <c r="EE317" s="80">
        <f t="shared" si="891"/>
        <v>0.19651631506164124</v>
      </c>
      <c r="EF317" s="80">
        <f t="shared" si="892"/>
        <v>0.10011635934437911</v>
      </c>
      <c r="EG317" s="80">
        <f t="shared" si="893"/>
        <v>5.779735682819384E-4</v>
      </c>
      <c r="EH317" s="80">
        <f t="shared" si="894"/>
        <v>0.33869751193418085</v>
      </c>
      <c r="EI317" s="80">
        <f t="shared" si="895"/>
        <v>0.40173046539247542</v>
      </c>
      <c r="EJ317" s="80">
        <f t="shared" si="896"/>
        <v>5.7438902594269979E-3</v>
      </c>
      <c r="EK317" s="80">
        <f t="shared" si="897"/>
        <v>0</v>
      </c>
      <c r="EL317" s="80">
        <f t="shared" si="898"/>
        <v>4.6184757451075075E-4</v>
      </c>
      <c r="EM317" s="80">
        <f t="shared" si="899"/>
        <v>2.6634079304064828</v>
      </c>
      <c r="EN317" s="80">
        <f t="shared" si="900"/>
        <v>2.2527529228631136</v>
      </c>
      <c r="EO317" s="80"/>
      <c r="EP317" s="80">
        <f t="shared" si="901"/>
        <v>1.7770279013322972</v>
      </c>
      <c r="EQ317" s="80">
        <f t="shared" si="902"/>
        <v>4.7210378634541979E-2</v>
      </c>
      <c r="ER317" s="80">
        <f t="shared" si="903"/>
        <v>0.22297209866770284</v>
      </c>
      <c r="ES317" s="80">
        <f t="shared" si="904"/>
        <v>7.2163036762564359E-2</v>
      </c>
      <c r="ET317" s="80">
        <f t="shared" si="905"/>
        <v>0.2951351354302672</v>
      </c>
      <c r="EU317" s="80">
        <f t="shared" si="906"/>
        <v>0.22553742113946385</v>
      </c>
      <c r="EV317" s="80">
        <f t="shared" si="907"/>
        <v>1.30203164528476E-3</v>
      </c>
      <c r="EW317" s="80">
        <f t="shared" si="908"/>
        <v>0.76300180997619016</v>
      </c>
      <c r="EX317" s="80">
        <f t="shared" si="909"/>
        <v>0.90499948011605791</v>
      </c>
      <c r="EY317" s="80">
        <f t="shared" si="910"/>
        <v>2.5879131141058276E-2</v>
      </c>
      <c r="EZ317" s="80">
        <f t="shared" si="911"/>
        <v>0</v>
      </c>
      <c r="FA317" s="80">
        <f t="shared" si="912"/>
        <v>6.9361898226422234E-4</v>
      </c>
      <c r="FB317" s="80">
        <f t="shared" si="913"/>
        <v>4.0407869083974264</v>
      </c>
      <c r="FC317" s="80">
        <f t="shared" si="914"/>
        <v>8.1573816794848583E-2</v>
      </c>
      <c r="FD317" s="80">
        <f t="shared" si="915"/>
        <v>0.12112564009549054</v>
      </c>
      <c r="FE317" s="80">
        <f t="shared" si="916"/>
        <v>2.5879131141058276E-2</v>
      </c>
      <c r="FF317" s="80">
        <f t="shared" si="917"/>
        <v>4.6283905621506083E-2</v>
      </c>
      <c r="FG317" s="80">
        <f t="shared" si="918"/>
        <v>8.8344096523098381E-2</v>
      </c>
      <c r="FH317" s="80">
        <f t="shared" si="919"/>
        <v>3.4680949113211117E-4</v>
      </c>
      <c r="FI317" s="184">
        <f t="shared" si="920"/>
        <v>0.77002466848032136</v>
      </c>
      <c r="FJ317" s="80">
        <f t="shared" si="921"/>
        <v>0.10925728131766632</v>
      </c>
      <c r="FK317" s="80">
        <f t="shared" si="922"/>
        <v>1.0401358925747826</v>
      </c>
      <c r="FL317" s="80">
        <f t="shared" si="923"/>
        <v>0.77002466848032136</v>
      </c>
      <c r="FM317" s="80">
        <f t="shared" si="924"/>
        <v>2.0622295282138405</v>
      </c>
      <c r="FN317" s="80">
        <f t="shared" si="925"/>
        <v>-3.6230543183200004</v>
      </c>
      <c r="FO317" s="80">
        <f t="shared" si="926"/>
        <v>-3.6230543183200004</v>
      </c>
      <c r="FP317" s="80">
        <f t="shared" si="927"/>
        <v>0.46060460133740289</v>
      </c>
      <c r="FQ317" s="185">
        <f t="shared" ca="1" si="928"/>
        <v>1417.4905375639357</v>
      </c>
      <c r="FR317" s="185">
        <f t="shared" ca="1" si="929"/>
        <v>4.3411988987983268</v>
      </c>
      <c r="FS317" s="80">
        <f t="shared" ca="1" si="930"/>
        <v>0.14174905375639357</v>
      </c>
      <c r="FT317" s="184">
        <f t="shared" ca="1" si="931"/>
        <v>-0.34927881869751359</v>
      </c>
      <c r="FU317" s="184">
        <f t="shared" ca="1" si="932"/>
        <v>5.6850309865894531</v>
      </c>
      <c r="FV317" s="80">
        <f t="shared" si="933"/>
        <v>174.98796430977515</v>
      </c>
      <c r="FW317" s="80">
        <f t="shared" si="934"/>
        <v>5.8002940833383386E-2</v>
      </c>
      <c r="FX317" s="184">
        <f t="shared" si="935"/>
        <v>77.184777898503327</v>
      </c>
      <c r="FY317" s="184">
        <f t="shared" si="936"/>
        <v>314.29985416731387</v>
      </c>
      <c r="FZ317" s="184">
        <f t="shared" si="937"/>
        <v>1.6611494615586205E-3</v>
      </c>
      <c r="GA317" s="184">
        <f t="shared" si="938"/>
        <v>0.25241437066329281</v>
      </c>
      <c r="GB317" s="80">
        <f t="shared" si="939"/>
        <v>0.93218064290240088</v>
      </c>
      <c r="GC317" s="80">
        <f t="shared" si="940"/>
        <v>0.20164085117421915</v>
      </c>
      <c r="GD317" s="80">
        <f t="shared" si="941"/>
        <v>0.13343920853634159</v>
      </c>
      <c r="GE317" s="80">
        <f t="shared" si="942"/>
        <v>0.88062658460289356</v>
      </c>
      <c r="GF317" s="80">
        <f t="shared" si="943"/>
        <v>2.6338829717911905E-2</v>
      </c>
      <c r="GG317" s="80">
        <f t="shared" si="944"/>
        <v>0.14396360434461525</v>
      </c>
      <c r="GH317" s="80">
        <f t="shared" si="945"/>
        <v>0.86656079146365839</v>
      </c>
      <c r="GI317" s="80">
        <f t="shared" si="946"/>
        <v>0.30454755774268616</v>
      </c>
      <c r="GJ317" s="80">
        <f t="shared" si="947"/>
        <v>-9.7635190921049331E-3</v>
      </c>
      <c r="GK317" s="80">
        <f t="shared" si="948"/>
        <v>2.2205647169101936E-2</v>
      </c>
      <c r="GL317" s="80">
        <f t="shared" si="949"/>
        <v>2.2205647169101936E-2</v>
      </c>
      <c r="GM317" s="80">
        <f t="shared" si="950"/>
        <v>0.12175795717551331</v>
      </c>
      <c r="GN317" s="80">
        <f t="shared" si="951"/>
        <v>4.5613709928497184E-2</v>
      </c>
      <c r="GO317" s="80">
        <f t="shared" si="952"/>
        <v>0.71738810004769293</v>
      </c>
      <c r="GP317" s="80">
        <f t="shared" si="953"/>
        <v>0.90499948011605791</v>
      </c>
      <c r="GQ317" s="80">
        <f t="shared" si="954"/>
        <v>2.5879131141058276E-2</v>
      </c>
      <c r="GR317" s="80">
        <f t="shared" si="955"/>
        <v>440.23981042866751</v>
      </c>
      <c r="GS317" s="80">
        <f t="shared" si="956"/>
        <v>11.67987374312122</v>
      </c>
      <c r="GT317" s="80">
        <f t="shared" si="957"/>
        <v>2.330425046603612</v>
      </c>
      <c r="GU317" s="80">
        <f t="shared" si="958"/>
        <v>9.5838730041573539E-6</v>
      </c>
      <c r="GV317" s="80">
        <f t="shared" si="959"/>
        <v>1977.7269014683243</v>
      </c>
      <c r="GW317" s="80">
        <f t="shared" si="960"/>
        <v>-8.3923658230914636E-3</v>
      </c>
      <c r="GX317" s="184">
        <f t="shared" ca="1" si="961"/>
        <v>22.203256817671317</v>
      </c>
      <c r="GY317" s="81" t="e">
        <f>#REF!</f>
        <v>#REF!</v>
      </c>
      <c r="GZ317" s="81" t="e">
        <f>#REF!</f>
        <v>#REF!</v>
      </c>
      <c r="HA317" s="81">
        <f t="shared" si="962"/>
        <v>6.4982480907969666</v>
      </c>
      <c r="HB317" s="81">
        <f t="shared" si="963"/>
        <v>4.6255687186920582</v>
      </c>
      <c r="HC317" s="81" t="e">
        <f t="shared" si="964"/>
        <v>#REF!</v>
      </c>
      <c r="HD317" s="80">
        <f t="shared" si="965"/>
        <v>440.23981042866751</v>
      </c>
      <c r="HE317" s="80">
        <f t="shared" si="966"/>
        <v>11.67987374312122</v>
      </c>
      <c r="HF317" s="81">
        <f t="shared" si="967"/>
        <v>1.4122389933736486</v>
      </c>
      <c r="HG317" s="81"/>
      <c r="HH317" s="82">
        <f t="shared" si="968"/>
        <v>0.1452656359899</v>
      </c>
      <c r="HI317" s="82">
        <f t="shared" si="969"/>
        <v>0.76300180997619016</v>
      </c>
      <c r="HJ317" s="82">
        <f t="shared" si="970"/>
        <v>2.5879131141058276E-2</v>
      </c>
      <c r="HK317" s="82">
        <f t="shared" si="971"/>
        <v>0</v>
      </c>
      <c r="HL317" s="82">
        <f t="shared" si="972"/>
        <v>5.5694685653790307E-2</v>
      </c>
      <c r="HM317" s="82">
        <f t="shared" si="973"/>
        <v>0</v>
      </c>
      <c r="HN317" s="82">
        <f t="shared" si="974"/>
        <v>0</v>
      </c>
      <c r="HO317" s="82">
        <f t="shared" si="975"/>
        <v>7.2163036762564359E-2</v>
      </c>
      <c r="HP317" s="82">
        <f t="shared" si="976"/>
        <v>0.16727741301391252</v>
      </c>
      <c r="HQ317" s="82">
        <f t="shared" si="977"/>
        <v>0.15993707209817076</v>
      </c>
      <c r="HR317" s="82">
        <f t="shared" si="978"/>
        <v>0.57294591896872293</v>
      </c>
      <c r="HS317" s="82">
        <f t="shared" si="979"/>
        <v>0.10908146247963217</v>
      </c>
      <c r="HT317" s="82">
        <f t="shared" si="980"/>
        <v>5.806631620798753E-2</v>
      </c>
      <c r="HU317" s="82">
        <f t="shared" si="981"/>
        <v>1.10550725348963E-2</v>
      </c>
      <c r="HV317" s="82">
        <f t="shared" si="982"/>
        <v>2.5879131141058276E-2</v>
      </c>
      <c r="HW317" s="82"/>
      <c r="HX317" s="186">
        <f t="shared" si="983"/>
        <v>-8.7727809615035492E-7</v>
      </c>
      <c r="HY317" s="186">
        <f t="shared" si="984"/>
        <v>1.7079541643543814E-12</v>
      </c>
      <c r="HZ317" s="186">
        <f t="shared" si="985"/>
        <v>2.6650219226488902E-5</v>
      </c>
      <c r="IA317" s="186">
        <f t="shared" si="986"/>
        <v>7.4350641006924906E-9</v>
      </c>
      <c r="IB317" s="82">
        <f t="shared" si="987"/>
        <v>2.330425046603612</v>
      </c>
      <c r="IC317" s="82" t="e">
        <f t="shared" ca="1" si="988"/>
        <v>#REF!</v>
      </c>
      <c r="ID317" s="82" t="e">
        <f ca="1">ID$8+ID$9*IE317+ID$10*#REF!+ID$11*EW317/(EW317+EU317)</f>
        <v>#REF!</v>
      </c>
      <c r="IE317" s="82" t="e">
        <f t="shared" ca="1" si="989"/>
        <v>#REF!</v>
      </c>
      <c r="IF317" s="82" t="e">
        <f ca="1">IF$8+IF$9*IE317+IF$10*#REF!+IF$11*(EW317/(EW317+EU317))</f>
        <v>#REF!</v>
      </c>
      <c r="IG317" s="82" t="e">
        <f t="shared" ca="1" si="990"/>
        <v>#REF!</v>
      </c>
      <c r="IH317" s="184">
        <f t="shared" si="991"/>
        <v>5.8002940833383386E-2</v>
      </c>
      <c r="II317" s="187">
        <f t="shared" si="992"/>
        <v>-25</v>
      </c>
      <c r="IJ317" s="187"/>
      <c r="IK317" s="82">
        <f t="shared" si="993"/>
        <v>2.0674897283522196</v>
      </c>
      <c r="IL317" s="187">
        <f t="shared" si="994"/>
        <v>1977.7269014683243</v>
      </c>
      <c r="IM317" s="186">
        <f t="shared" si="995"/>
        <v>1.1896502661123528E-5</v>
      </c>
    </row>
    <row r="318" spans="1:247" ht="14" x14ac:dyDescent="0.2">
      <c r="A318" s="191" t="s">
        <v>235</v>
      </c>
      <c r="F318" s="200">
        <v>49.588765156295146</v>
      </c>
      <c r="G318" s="200">
        <v>1.7038089506357903</v>
      </c>
      <c r="H318" s="200">
        <v>17.226300960207208</v>
      </c>
      <c r="I318" s="200">
        <v>8.4782813016352048</v>
      </c>
      <c r="J318" s="200">
        <v>0.17830558785723385</v>
      </c>
      <c r="K318" s="200">
        <v>4.0614050567481046</v>
      </c>
      <c r="L318" s="200">
        <v>9.8761483940923434</v>
      </c>
      <c r="M318" s="200">
        <v>4.4477338304387777</v>
      </c>
      <c r="N318" s="200">
        <v>2.0505142603581894</v>
      </c>
      <c r="O318" s="201">
        <v>0.3</v>
      </c>
      <c r="P318" s="202">
        <v>0.49529329960342744</v>
      </c>
      <c r="Q318" s="194">
        <v>1.5</v>
      </c>
      <c r="R318" s="176">
        <f t="shared" ca="1" si="801"/>
        <v>6.6909530124936101</v>
      </c>
      <c r="T318" s="4">
        <v>47.402000000000001</v>
      </c>
      <c r="U318" s="4">
        <v>1.2529999999999999</v>
      </c>
      <c r="V318" s="4">
        <v>6.74</v>
      </c>
      <c r="W318" s="4">
        <v>6.6849999999999996</v>
      </c>
      <c r="X318" s="4">
        <v>0.13800000000000001</v>
      </c>
      <c r="Y318" s="4">
        <v>13.842000000000001</v>
      </c>
      <c r="Z318" s="4">
        <v>23.001999999999999</v>
      </c>
      <c r="AA318" s="4">
        <v>0.28999999999999998</v>
      </c>
      <c r="AB318" s="4">
        <v>0</v>
      </c>
      <c r="AC318" s="4">
        <v>0.03</v>
      </c>
      <c r="AE318" s="177">
        <f t="shared" ca="1" si="802"/>
        <v>1376.4621315289533</v>
      </c>
      <c r="AF318" s="178">
        <f t="shared" ca="1" si="803"/>
        <v>1103.3121315289532</v>
      </c>
      <c r="AG318" s="178">
        <f t="shared" ca="1" si="804"/>
        <v>3.9996279214957786</v>
      </c>
      <c r="AH318" s="175"/>
      <c r="AI318" s="179">
        <f t="shared" ca="1" si="805"/>
        <v>1404.2020691645982</v>
      </c>
      <c r="AJ318" s="179">
        <f t="shared" ca="1" si="806"/>
        <v>2.7998791306221058</v>
      </c>
      <c r="AK318" s="179"/>
      <c r="AL318" s="179">
        <f t="shared" si="807"/>
        <v>1379.1894026798495</v>
      </c>
      <c r="AM318" s="179">
        <f t="shared" si="808"/>
        <v>1.3304083313315553</v>
      </c>
      <c r="AN318" s="180"/>
      <c r="AO318" s="179">
        <f t="shared" ca="1" si="809"/>
        <v>1362.6759862901404</v>
      </c>
      <c r="AP318" s="179">
        <f t="shared" ca="1" si="810"/>
        <v>1089.5259862901403</v>
      </c>
      <c r="AQ318" s="179">
        <f t="shared" ca="1" si="811"/>
        <v>1.2774142240860531</v>
      </c>
      <c r="AR318" s="179"/>
      <c r="AS318" s="179">
        <f t="shared" ca="1" si="812"/>
        <v>1373.3055233284558</v>
      </c>
      <c r="AT318" s="179">
        <f t="shared" ca="1" si="813"/>
        <v>1100.1555233284557</v>
      </c>
      <c r="AU318" s="181">
        <f t="shared" ca="1" si="814"/>
        <v>1.6671234379910924</v>
      </c>
      <c r="AV318" s="80"/>
      <c r="AW318" s="181">
        <f t="shared" si="815"/>
        <v>1390.0058228000303</v>
      </c>
      <c r="AX318" s="181">
        <f t="shared" si="816"/>
        <v>1116.8558228000302</v>
      </c>
      <c r="AY318" s="181">
        <f t="shared" ca="1" si="817"/>
        <v>1404.2020691645982</v>
      </c>
      <c r="AZ318" s="181">
        <f t="shared" ca="1" si="818"/>
        <v>1131.0520691645984</v>
      </c>
      <c r="BA318" s="181">
        <f t="shared" ca="1" si="819"/>
        <v>2.7998791306221058</v>
      </c>
      <c r="BB318" s="181"/>
      <c r="BC318" s="181">
        <f t="shared" si="820"/>
        <v>1379.1894026798495</v>
      </c>
      <c r="BD318" s="181">
        <f t="shared" si="821"/>
        <v>1.3304083313315553</v>
      </c>
      <c r="BE318" s="181">
        <f t="shared" si="822"/>
        <v>1106.0394026798494</v>
      </c>
      <c r="BF318" s="181"/>
      <c r="BG318" s="181">
        <f t="shared" ca="1" si="823"/>
        <v>3.6367840739485664</v>
      </c>
      <c r="BH318" s="181">
        <f t="shared" ca="1" si="824"/>
        <v>5.4349529017244365</v>
      </c>
      <c r="BI318" s="181">
        <f t="shared" ca="1" si="825"/>
        <v>1096.6764232185424</v>
      </c>
      <c r="BJ318" s="181">
        <f t="shared" ca="1" si="826"/>
        <v>1109.8405694062517</v>
      </c>
      <c r="BK318" s="181">
        <f t="shared" ca="1" si="827"/>
        <v>1109.8405694062517</v>
      </c>
      <c r="BL318" s="181"/>
      <c r="BM318" s="181">
        <f t="shared" si="828"/>
        <v>1111.0630614727324</v>
      </c>
      <c r="BN318" s="180"/>
      <c r="BO318" s="182">
        <f t="shared" ca="1" si="829"/>
        <v>0.83030251612048056</v>
      </c>
      <c r="BP318" s="182">
        <f t="shared" ca="1" si="830"/>
        <v>0.81527211735854466</v>
      </c>
      <c r="BQ318" s="182">
        <f t="shared" ca="1" si="831"/>
        <v>7.6391436268043331E-2</v>
      </c>
      <c r="BR318" s="182">
        <f t="shared" ca="1" si="832"/>
        <v>1.2725554380232333E-2</v>
      </c>
      <c r="BS318" s="182">
        <f t="shared" ca="1" si="833"/>
        <v>2.0852213883592235E-2</v>
      </c>
      <c r="BT318" s="182">
        <f t="shared" ca="1" si="834"/>
        <v>8.3438868015659529E-2</v>
      </c>
      <c r="BU318" s="182">
        <f t="shared" si="835"/>
        <v>8.1732419319191812E-2</v>
      </c>
      <c r="BV318" s="181">
        <f t="shared" ca="1" si="836"/>
        <v>1.090412609225264</v>
      </c>
      <c r="BW318" s="180"/>
      <c r="BX318" s="182">
        <f t="shared" si="837"/>
        <v>0.78580976048935125</v>
      </c>
      <c r="BY318" s="182">
        <f t="shared" si="838"/>
        <v>9.9106482460215972E-2</v>
      </c>
      <c r="BZ318" s="182">
        <f t="shared" si="839"/>
        <v>5.5540134153225978E-2</v>
      </c>
      <c r="CA318" s="182">
        <f t="shared" si="840"/>
        <v>2.1097099522039503E-2</v>
      </c>
      <c r="CB318" s="182">
        <f t="shared" si="841"/>
        <v>8.2938135423344841E-2</v>
      </c>
      <c r="CC318" s="182">
        <f t="shared" si="842"/>
        <v>4.4496047170744664E-4</v>
      </c>
      <c r="CD318" s="182">
        <f t="shared" si="843"/>
        <v>1.0449365725198849</v>
      </c>
      <c r="CE318" s="182">
        <f t="shared" si="844"/>
        <v>0.23135082361441534</v>
      </c>
      <c r="CF318" s="180"/>
      <c r="CG318" s="181">
        <f t="shared" ca="1" si="845"/>
        <v>3.4621450624863428</v>
      </c>
      <c r="CH318" s="181">
        <f t="shared" ca="1" si="846"/>
        <v>1.7688541486685558</v>
      </c>
      <c r="CI318" s="181">
        <f t="shared" ca="1" si="847"/>
        <v>8.2618321390342029</v>
      </c>
      <c r="CJ318" s="181">
        <f t="shared" ca="1" si="848"/>
        <v>1114.5235397830324</v>
      </c>
      <c r="CK318" s="183">
        <f t="shared" ca="1" si="849"/>
        <v>0.26416462643835825</v>
      </c>
      <c r="CL318" s="79"/>
      <c r="CM318" s="181">
        <f t="shared" si="850"/>
        <v>1.8704388557108131</v>
      </c>
      <c r="CN318" s="181">
        <f t="shared" si="851"/>
        <v>1.5510706544997541</v>
      </c>
      <c r="CO318" s="181">
        <f t="shared" ca="1" si="852"/>
        <v>702.4947933895686</v>
      </c>
      <c r="CP318" s="184"/>
      <c r="CQ318" s="80">
        <f t="shared" si="853"/>
        <v>0.82531984488951604</v>
      </c>
      <c r="CR318" s="80">
        <f t="shared" si="854"/>
        <v>2.1329926721931104E-2</v>
      </c>
      <c r="CS318" s="80">
        <f t="shared" si="855"/>
        <v>0.33789980404678666</v>
      </c>
      <c r="CT318" s="80">
        <f t="shared" si="856"/>
        <v>0.1180056523588545</v>
      </c>
      <c r="CU318" s="80">
        <f t="shared" si="857"/>
        <v>2.5135589477671733E-3</v>
      </c>
      <c r="CV318" s="80">
        <f t="shared" si="858"/>
        <v>0.10076827980935343</v>
      </c>
      <c r="CW318" s="80">
        <f t="shared" si="859"/>
        <v>0.17611637476224545</v>
      </c>
      <c r="CX318" s="80">
        <f t="shared" si="860"/>
        <v>0.14352412935495071</v>
      </c>
      <c r="CY318" s="80">
        <f t="shared" si="861"/>
        <v>4.3537183327491388E-2</v>
      </c>
      <c r="CZ318" s="80">
        <f t="shared" si="862"/>
        <v>3.9474151667585533E-3</v>
      </c>
      <c r="DA318" s="80">
        <f t="shared" si="863"/>
        <v>6.9790583090163583E-3</v>
      </c>
      <c r="DB318" s="80">
        <f t="shared" si="864"/>
        <v>1.7799412276946711</v>
      </c>
      <c r="DC318" s="80"/>
      <c r="DD318" s="80">
        <f t="shared" si="865"/>
        <v>0.46367814400166835</v>
      </c>
      <c r="DE318" s="80">
        <f t="shared" si="866"/>
        <v>1.1983500572969487E-2</v>
      </c>
      <c r="DF318" s="80">
        <f t="shared" si="867"/>
        <v>0.18983761867487323</v>
      </c>
      <c r="DG318" s="80">
        <f t="shared" si="868"/>
        <v>6.6297499334678614E-2</v>
      </c>
      <c r="DH318" s="80">
        <f t="shared" si="869"/>
        <v>1.4121583952649171E-3</v>
      </c>
      <c r="DI318" s="80">
        <f t="shared" si="870"/>
        <v>5.6613262416459462E-2</v>
      </c>
      <c r="DJ318" s="80">
        <f t="shared" si="871"/>
        <v>9.8945050556723341E-2</v>
      </c>
      <c r="DK318" s="80">
        <f t="shared" si="872"/>
        <v>8.0634195737372211E-2</v>
      </c>
      <c r="DL318" s="80">
        <f t="shared" si="873"/>
        <v>2.4459899377621306E-2</v>
      </c>
      <c r="DM318" s="80">
        <f t="shared" si="874"/>
        <v>2.2177221951710912E-3</v>
      </c>
      <c r="DN318" s="80">
        <f t="shared" si="875"/>
        <v>3.9209487371981572E-3</v>
      </c>
      <c r="DO318" s="80">
        <f t="shared" si="876"/>
        <v>1</v>
      </c>
      <c r="DP318" s="80">
        <f t="shared" si="877"/>
        <v>46.060460133740285</v>
      </c>
      <c r="DQ318" s="80">
        <f t="shared" si="878"/>
        <v>0.78892489385746367</v>
      </c>
      <c r="DR318" s="80">
        <f t="shared" si="879"/>
        <v>1.5686264691006875E-2</v>
      </c>
      <c r="DS318" s="80">
        <f t="shared" si="880"/>
        <v>6.6103706319082786E-2</v>
      </c>
      <c r="DT318" s="80">
        <f t="shared" si="881"/>
        <v>9.3045719757705314E-2</v>
      </c>
      <c r="DU318" s="80">
        <f t="shared" si="882"/>
        <v>1.9453744493392073E-3</v>
      </c>
      <c r="DV318" s="80">
        <f t="shared" si="883"/>
        <v>0.34343644862595646</v>
      </c>
      <c r="DW318" s="80">
        <f t="shared" si="884"/>
        <v>0.4101830684018874</v>
      </c>
      <c r="DX318" s="80">
        <f t="shared" si="885"/>
        <v>4.6790117281849137E-3</v>
      </c>
      <c r="DY318" s="80">
        <f t="shared" si="886"/>
        <v>0</v>
      </c>
      <c r="DZ318" s="80">
        <f t="shared" si="887"/>
        <v>1.9737075833792768E-4</v>
      </c>
      <c r="EA318" s="80">
        <f t="shared" si="888"/>
        <v>1.7242018585889647</v>
      </c>
      <c r="EB318" s="80"/>
      <c r="EC318" s="80">
        <f t="shared" si="889"/>
        <v>1.5778497877149273</v>
      </c>
      <c r="ED318" s="80">
        <f t="shared" si="890"/>
        <v>3.137252938201375E-2</v>
      </c>
      <c r="EE318" s="80">
        <f t="shared" si="891"/>
        <v>0.19831111895724834</v>
      </c>
      <c r="EF318" s="80">
        <f t="shared" si="892"/>
        <v>9.3045719757705314E-2</v>
      </c>
      <c r="EG318" s="80">
        <f t="shared" si="893"/>
        <v>1.9453744493392073E-3</v>
      </c>
      <c r="EH318" s="80">
        <f t="shared" si="894"/>
        <v>0.34343644862595646</v>
      </c>
      <c r="EI318" s="80">
        <f t="shared" si="895"/>
        <v>0.4101830684018874</v>
      </c>
      <c r="EJ318" s="80">
        <f t="shared" si="896"/>
        <v>4.6790117281849137E-3</v>
      </c>
      <c r="EK318" s="80">
        <f t="shared" si="897"/>
        <v>0</v>
      </c>
      <c r="EL318" s="80">
        <f t="shared" si="898"/>
        <v>5.9211227501378301E-4</v>
      </c>
      <c r="EM318" s="80">
        <f t="shared" si="899"/>
        <v>2.6614151712922762</v>
      </c>
      <c r="EN318" s="80">
        <f t="shared" si="900"/>
        <v>2.2544396923560939</v>
      </c>
      <c r="EO318" s="80"/>
      <c r="EP318" s="80">
        <f t="shared" si="901"/>
        <v>1.7785835950000843</v>
      </c>
      <c r="EQ318" s="80">
        <f t="shared" si="902"/>
        <v>3.5363737744209797E-2</v>
      </c>
      <c r="ER318" s="80">
        <f t="shared" si="903"/>
        <v>0.22141640499991566</v>
      </c>
      <c r="ES318" s="80">
        <f t="shared" si="904"/>
        <v>7.6637233675265481E-2</v>
      </c>
      <c r="ET318" s="80">
        <f t="shared" si="905"/>
        <v>0.29805363867518114</v>
      </c>
      <c r="EU318" s="80">
        <f t="shared" si="906"/>
        <v>0.20976596382561249</v>
      </c>
      <c r="EV318" s="80">
        <f t="shared" si="907"/>
        <v>4.3857293750856879E-3</v>
      </c>
      <c r="EW318" s="80">
        <f t="shared" si="908"/>
        <v>0.77425676158417067</v>
      </c>
      <c r="EX318" s="80">
        <f t="shared" si="909"/>
        <v>0.92473299053762958</v>
      </c>
      <c r="EY318" s="80">
        <f t="shared" si="910"/>
        <v>2.1097099522039503E-2</v>
      </c>
      <c r="EZ318" s="80">
        <f t="shared" si="911"/>
        <v>0</v>
      </c>
      <c r="FA318" s="80">
        <f t="shared" si="912"/>
        <v>8.8992094341489329E-4</v>
      </c>
      <c r="FB318" s="80">
        <f t="shared" si="913"/>
        <v>4.0471294372074285</v>
      </c>
      <c r="FC318" s="80">
        <f t="shared" si="914"/>
        <v>9.4258874414855198E-2</v>
      </c>
      <c r="FD318" s="80">
        <f t="shared" si="915"/>
        <v>0.13974182325124218</v>
      </c>
      <c r="FE318" s="80">
        <f t="shared" si="916"/>
        <v>2.1097099522039503E-2</v>
      </c>
      <c r="FF318" s="80">
        <f t="shared" si="917"/>
        <v>5.5540134153225978E-2</v>
      </c>
      <c r="FG318" s="80">
        <f t="shared" si="918"/>
        <v>8.2938135423344841E-2</v>
      </c>
      <c r="FH318" s="80">
        <f t="shared" si="919"/>
        <v>4.4496047170744664E-4</v>
      </c>
      <c r="FI318" s="184">
        <f t="shared" si="920"/>
        <v>0.78580976048935125</v>
      </c>
      <c r="FJ318" s="80">
        <f t="shared" si="921"/>
        <v>9.9106482460215972E-2</v>
      </c>
      <c r="FK318" s="80">
        <f t="shared" si="922"/>
        <v>1.0449365725198849</v>
      </c>
      <c r="FL318" s="80">
        <f t="shared" si="923"/>
        <v>0.78580976048935125</v>
      </c>
      <c r="FM318" s="80">
        <f t="shared" si="924"/>
        <v>1.8579281993693992</v>
      </c>
      <c r="FN318" s="80">
        <f t="shared" si="925"/>
        <v>-3.8476478239756382</v>
      </c>
      <c r="FO318" s="80">
        <f t="shared" si="926"/>
        <v>-3.8476478239756382</v>
      </c>
      <c r="FP318" s="80">
        <f t="shared" si="927"/>
        <v>0.46060460133740289</v>
      </c>
      <c r="FQ318" s="185">
        <f t="shared" ca="1" si="928"/>
        <v>1404.2020691645982</v>
      </c>
      <c r="FR318" s="185">
        <f t="shared" ca="1" si="929"/>
        <v>2.7998791306221058</v>
      </c>
      <c r="FS318" s="80">
        <f t="shared" ca="1" si="930"/>
        <v>0.14042020691645982</v>
      </c>
      <c r="FT318" s="184">
        <f t="shared" ca="1" si="931"/>
        <v>-0.17804478324972373</v>
      </c>
      <c r="FU318" s="184">
        <f t="shared" ca="1" si="932"/>
        <v>5.6848086030255338</v>
      </c>
      <c r="FV318" s="80">
        <f t="shared" si="933"/>
        <v>174.51538391270054</v>
      </c>
      <c r="FW318" s="80">
        <f t="shared" si="934"/>
        <v>4.5501623098884725E-2</v>
      </c>
      <c r="FX318" s="184">
        <f t="shared" si="935"/>
        <v>78.68281306834065</v>
      </c>
      <c r="FY318" s="184">
        <f t="shared" si="936"/>
        <v>314.31563515121701</v>
      </c>
      <c r="FZ318" s="184">
        <f t="shared" si="937"/>
        <v>1.6611494615586205E-3</v>
      </c>
      <c r="GA318" s="184">
        <f t="shared" si="938"/>
        <v>0.23135082361441534</v>
      </c>
      <c r="GB318" s="80">
        <f t="shared" si="939"/>
        <v>0.95021581943475475</v>
      </c>
      <c r="GC318" s="80">
        <f t="shared" si="940"/>
        <v>0.20714976677774538</v>
      </c>
      <c r="GD318" s="80">
        <f t="shared" si="941"/>
        <v>0.13431251623692564</v>
      </c>
      <c r="GE318" s="80">
        <f t="shared" si="942"/>
        <v>0.88799902858052482</v>
      </c>
      <c r="GF318" s="80">
        <f t="shared" si="943"/>
        <v>1.7648224144031222E-3</v>
      </c>
      <c r="GG318" s="80">
        <f t="shared" si="944"/>
        <v>0.1155070894107573</v>
      </c>
      <c r="GH318" s="80">
        <f t="shared" si="945"/>
        <v>0.86568748376307436</v>
      </c>
      <c r="GI318" s="80">
        <f t="shared" si="946"/>
        <v>0.26259700527731439</v>
      </c>
      <c r="GJ318" s="80">
        <f t="shared" si="947"/>
        <v>-5.7504257957910693E-3</v>
      </c>
      <c r="GK318" s="80">
        <f t="shared" si="948"/>
        <v>1.5371506107621037E-2</v>
      </c>
      <c r="GL318" s="80">
        <f t="shared" si="949"/>
        <v>1.5371506107621037E-2</v>
      </c>
      <c r="GM318" s="80">
        <f t="shared" si="950"/>
        <v>0.10013558330313627</v>
      </c>
      <c r="GN318" s="80">
        <f t="shared" si="951"/>
        <v>3.4412674457624214E-2</v>
      </c>
      <c r="GO318" s="80">
        <f t="shared" si="952"/>
        <v>0.73984408712654648</v>
      </c>
      <c r="GP318" s="80">
        <f t="shared" si="953"/>
        <v>0.92473299053762958</v>
      </c>
      <c r="GQ318" s="80">
        <f t="shared" si="954"/>
        <v>2.1097099522039503E-2</v>
      </c>
      <c r="GR318" s="80">
        <f t="shared" si="955"/>
        <v>440.10879239000002</v>
      </c>
      <c r="GS318" s="80">
        <f t="shared" si="956"/>
        <v>11.667862755622572</v>
      </c>
      <c r="GT318" s="80">
        <f t="shared" si="957"/>
        <v>2.3367723789368111</v>
      </c>
      <c r="GU318" s="80">
        <f t="shared" si="958"/>
        <v>9.6099764083776355E-6</v>
      </c>
      <c r="GV318" s="80">
        <f t="shared" si="959"/>
        <v>1985.0506987640515</v>
      </c>
      <c r="GW318" s="80">
        <f t="shared" si="960"/>
        <v>-8.406561929011935E-3</v>
      </c>
      <c r="GX318" s="184">
        <f t="shared" ca="1" si="961"/>
        <v>21.23645713903419</v>
      </c>
      <c r="GY318" s="81" t="e">
        <f>#REF!</f>
        <v>#REF!</v>
      </c>
      <c r="GZ318" s="81" t="e">
        <f>#REF!</f>
        <v>#REF!</v>
      </c>
      <c r="HA318" s="81">
        <f t="shared" si="962"/>
        <v>6.4982480907969666</v>
      </c>
      <c r="HB318" s="81">
        <f t="shared" si="963"/>
        <v>4.6255687186920582</v>
      </c>
      <c r="HC318" s="81" t="e">
        <f t="shared" si="964"/>
        <v>#REF!</v>
      </c>
      <c r="HD318" s="80">
        <f t="shared" si="965"/>
        <v>440.10879239000002</v>
      </c>
      <c r="HE318" s="80">
        <f t="shared" si="966"/>
        <v>11.667862755622572</v>
      </c>
      <c r="HF318" s="81">
        <f t="shared" si="967"/>
        <v>1.7785203617090701</v>
      </c>
      <c r="HG318" s="81"/>
      <c r="HH318" s="82">
        <f t="shared" si="968"/>
        <v>0.11989281878584299</v>
      </c>
      <c r="HI318" s="82">
        <f t="shared" si="969"/>
        <v>0.77425676158417067</v>
      </c>
      <c r="HJ318" s="82">
        <f t="shared" si="970"/>
        <v>2.1097099522039503E-2</v>
      </c>
      <c r="HK318" s="82">
        <f t="shared" si="971"/>
        <v>0</v>
      </c>
      <c r="HL318" s="82">
        <f t="shared" si="972"/>
        <v>7.3161774892815695E-2</v>
      </c>
      <c r="HM318" s="82">
        <f t="shared" si="973"/>
        <v>0</v>
      </c>
      <c r="HN318" s="82">
        <f t="shared" si="974"/>
        <v>0</v>
      </c>
      <c r="HO318" s="82">
        <f t="shared" si="975"/>
        <v>7.6637233675265481E-2</v>
      </c>
      <c r="HP318" s="82">
        <f t="shared" si="976"/>
        <v>0.14825463010709997</v>
      </c>
      <c r="HQ318" s="82">
        <f t="shared" si="977"/>
        <v>0.13408586372788922</v>
      </c>
      <c r="HR318" s="82">
        <f t="shared" si="978"/>
        <v>0.60901177369173964</v>
      </c>
      <c r="HS318" s="82">
        <f t="shared" si="979"/>
        <v>9.4304811845974251E-2</v>
      </c>
      <c r="HT318" s="82">
        <f t="shared" si="980"/>
        <v>4.6906490777919668E-2</v>
      </c>
      <c r="HU318" s="82">
        <f t="shared" si="981"/>
        <v>7.2634191624112426E-3</v>
      </c>
      <c r="HV318" s="82">
        <f t="shared" si="982"/>
        <v>2.1097099522039503E-2</v>
      </c>
      <c r="HW318" s="82"/>
      <c r="HX318" s="186">
        <f t="shared" si="983"/>
        <v>-8.769308590250897E-7</v>
      </c>
      <c r="HY318" s="186">
        <f t="shared" si="984"/>
        <v>1.7281075437535113E-12</v>
      </c>
      <c r="HZ318" s="186">
        <f t="shared" si="985"/>
        <v>2.6661743546594176E-5</v>
      </c>
      <c r="IA318" s="186">
        <f t="shared" si="986"/>
        <v>7.4786465119870135E-9</v>
      </c>
      <c r="IB318" s="82">
        <f t="shared" si="987"/>
        <v>2.3367723789368111</v>
      </c>
      <c r="IC318" s="82" t="e">
        <f t="shared" ca="1" si="988"/>
        <v>#REF!</v>
      </c>
      <c r="ID318" s="82" t="e">
        <f ca="1">ID$8+ID$9*IE318+ID$10*#REF!+ID$11*EW318/(EW318+EU318)</f>
        <v>#REF!</v>
      </c>
      <c r="IE318" s="82" t="e">
        <f t="shared" ca="1" si="989"/>
        <v>#REF!</v>
      </c>
      <c r="IF318" s="82" t="e">
        <f ca="1">IF$8+IF$9*IE318+IF$10*#REF!+IF$11*(EW318/(EW318+EU318))</f>
        <v>#REF!</v>
      </c>
      <c r="IG318" s="82" t="e">
        <f t="shared" ca="1" si="990"/>
        <v>#REF!</v>
      </c>
      <c r="IH318" s="184">
        <f t="shared" si="991"/>
        <v>4.5501623098884725E-2</v>
      </c>
      <c r="II318" s="187">
        <f t="shared" si="992"/>
        <v>-25</v>
      </c>
      <c r="IJ318" s="187"/>
      <c r="IK318" s="82">
        <f t="shared" si="993"/>
        <v>2.0668169929424201</v>
      </c>
      <c r="IL318" s="187">
        <f t="shared" si="994"/>
        <v>1985.0506987640515</v>
      </c>
      <c r="IM318" s="186">
        <f t="shared" si="995"/>
        <v>1.1861698122163152E-5</v>
      </c>
    </row>
    <row r="319" spans="1:247" ht="14" x14ac:dyDescent="0.2">
      <c r="A319" s="191" t="s">
        <v>235</v>
      </c>
      <c r="F319" s="200">
        <v>49.588765156295146</v>
      </c>
      <c r="G319" s="200">
        <v>1.7038089506357903</v>
      </c>
      <c r="H319" s="200">
        <v>17.226300960207208</v>
      </c>
      <c r="I319" s="200">
        <v>8.4782813016352048</v>
      </c>
      <c r="J319" s="200">
        <v>0.17830558785723385</v>
      </c>
      <c r="K319" s="200">
        <v>4.0614050567481046</v>
      </c>
      <c r="L319" s="200">
        <v>9.8761483940923434</v>
      </c>
      <c r="M319" s="200">
        <v>4.4477338304387777</v>
      </c>
      <c r="N319" s="200">
        <v>2.0505142603581894</v>
      </c>
      <c r="O319" s="201">
        <v>0.3</v>
      </c>
      <c r="P319" s="202">
        <v>0.49529329960342744</v>
      </c>
      <c r="Q319" s="194">
        <v>1.5</v>
      </c>
      <c r="R319" s="176">
        <f t="shared" ca="1" si="801"/>
        <v>7.2942768492450387</v>
      </c>
      <c r="T319" s="4">
        <v>47.764000000000003</v>
      </c>
      <c r="U319" s="4">
        <v>1.363</v>
      </c>
      <c r="V319" s="4">
        <v>5.319</v>
      </c>
      <c r="W319" s="4">
        <v>6.9770000000000003</v>
      </c>
      <c r="X319" s="4">
        <v>0.19800000000000001</v>
      </c>
      <c r="Y319" s="4">
        <v>14.589</v>
      </c>
      <c r="Z319" s="4">
        <v>22.622</v>
      </c>
      <c r="AA319" s="4">
        <v>0.308</v>
      </c>
      <c r="AB319" s="4">
        <v>0</v>
      </c>
      <c r="AC319" s="4">
        <v>1.6400000000000001E-2</v>
      </c>
      <c r="AE319" s="177">
        <f t="shared" ca="1" si="802"/>
        <v>1384.5988071000281</v>
      </c>
      <c r="AF319" s="178">
        <f t="shared" ca="1" si="803"/>
        <v>1111.4488071000283</v>
      </c>
      <c r="AG319" s="178">
        <f t="shared" ca="1" si="804"/>
        <v>4.2997887390224294</v>
      </c>
      <c r="AH319" s="175"/>
      <c r="AI319" s="179">
        <f t="shared" ca="1" si="805"/>
        <v>1407.1545846052336</v>
      </c>
      <c r="AJ319" s="179">
        <f t="shared" ca="1" si="806"/>
        <v>3.2364637154582834</v>
      </c>
      <c r="AK319" s="179"/>
      <c r="AL319" s="179">
        <f t="shared" si="807"/>
        <v>1379.4413103745401</v>
      </c>
      <c r="AM319" s="179">
        <f t="shared" si="808"/>
        <v>1.6350276349243069</v>
      </c>
      <c r="AN319" s="180"/>
      <c r="AO319" s="179">
        <f t="shared" ca="1" si="809"/>
        <v>1372.6004719997543</v>
      </c>
      <c r="AP319" s="179">
        <f t="shared" ca="1" si="810"/>
        <v>1099.4504719997544</v>
      </c>
      <c r="AQ319" s="179">
        <f t="shared" ca="1" si="811"/>
        <v>1.9615485220114</v>
      </c>
      <c r="AR319" s="179"/>
      <c r="AS319" s="179">
        <f t="shared" ca="1" si="812"/>
        <v>1377.3027280887982</v>
      </c>
      <c r="AT319" s="179">
        <f t="shared" ca="1" si="813"/>
        <v>1104.1527280887981</v>
      </c>
      <c r="AU319" s="181">
        <f t="shared" ca="1" si="814"/>
        <v>2.1350438682773483</v>
      </c>
      <c r="AV319" s="80"/>
      <c r="AW319" s="181">
        <f t="shared" si="815"/>
        <v>1391.9585356310772</v>
      </c>
      <c r="AX319" s="181">
        <f t="shared" si="816"/>
        <v>1118.8085356310771</v>
      </c>
      <c r="AY319" s="181">
        <f t="shared" ca="1" si="817"/>
        <v>1407.1545846052336</v>
      </c>
      <c r="AZ319" s="181">
        <f t="shared" ca="1" si="818"/>
        <v>1134.0045846052335</v>
      </c>
      <c r="BA319" s="181">
        <f t="shared" ca="1" si="819"/>
        <v>3.2364637154582834</v>
      </c>
      <c r="BB319" s="181"/>
      <c r="BC319" s="181">
        <f t="shared" si="820"/>
        <v>1379.4413103745401</v>
      </c>
      <c r="BD319" s="181">
        <f t="shared" si="821"/>
        <v>1.6350276349243069</v>
      </c>
      <c r="BE319" s="181">
        <f t="shared" si="822"/>
        <v>1106.29131037454</v>
      </c>
      <c r="BF319" s="181"/>
      <c r="BG319" s="181">
        <f t="shared" ca="1" si="823"/>
        <v>3.9670761314018654</v>
      </c>
      <c r="BH319" s="181">
        <f t="shared" ca="1" si="824"/>
        <v>5.1107630411064662</v>
      </c>
      <c r="BI319" s="181">
        <f t="shared" ca="1" si="825"/>
        <v>1105.3513201335722</v>
      </c>
      <c r="BJ319" s="181">
        <f t="shared" ca="1" si="826"/>
        <v>1113.5809454277405</v>
      </c>
      <c r="BK319" s="181">
        <f t="shared" ca="1" si="827"/>
        <v>1113.5809454277405</v>
      </c>
      <c r="BL319" s="181"/>
      <c r="BM319" s="181">
        <f t="shared" si="828"/>
        <v>1112.5764053380126</v>
      </c>
      <c r="BN319" s="180"/>
      <c r="BO319" s="182">
        <f t="shared" ca="1" si="829"/>
        <v>0.80094221844142244</v>
      </c>
      <c r="BP319" s="182">
        <f t="shared" ca="1" si="830"/>
        <v>0.79887091692876233</v>
      </c>
      <c r="BQ319" s="182">
        <f t="shared" ca="1" si="831"/>
        <v>6.6670831975119707E-2</v>
      </c>
      <c r="BR319" s="182">
        <f t="shared" ca="1" si="832"/>
        <v>1.1674338626393343E-2</v>
      </c>
      <c r="BS319" s="182">
        <f t="shared" ca="1" si="833"/>
        <v>2.0853668131935461E-2</v>
      </c>
      <c r="BT319" s="182">
        <f t="shared" ca="1" si="834"/>
        <v>8.6924105816643921E-2</v>
      </c>
      <c r="BU319" s="182">
        <f t="shared" si="835"/>
        <v>8.1732419319191812E-2</v>
      </c>
      <c r="BV319" s="181">
        <f t="shared" ca="1" si="836"/>
        <v>1.0667262807980464</v>
      </c>
      <c r="BW319" s="180"/>
      <c r="BX319" s="182">
        <f t="shared" si="837"/>
        <v>0.80593286647874596</v>
      </c>
      <c r="BY319" s="182">
        <f t="shared" si="838"/>
        <v>0.11653180068691094</v>
      </c>
      <c r="BZ319" s="182">
        <f t="shared" si="839"/>
        <v>1.2776661627458868E-2</v>
      </c>
      <c r="CA319" s="182">
        <f t="shared" si="840"/>
        <v>2.2493768142484678E-2</v>
      </c>
      <c r="CB319" s="182">
        <f t="shared" si="841"/>
        <v>9.4041481180198547E-2</v>
      </c>
      <c r="CC319" s="182">
        <f t="shared" si="842"/>
        <v>2.4419162747166501E-4</v>
      </c>
      <c r="CD319" s="182">
        <f t="shared" si="843"/>
        <v>1.0520207697432706</v>
      </c>
      <c r="CE319" s="182">
        <f t="shared" si="844"/>
        <v>0.22909292748442026</v>
      </c>
      <c r="CF319" s="180"/>
      <c r="CG319" s="181">
        <f t="shared" ca="1" si="845"/>
        <v>1.2821936007585464</v>
      </c>
      <c r="CH319" s="181">
        <f t="shared" ca="1" si="846"/>
        <v>0.73545584367586869</v>
      </c>
      <c r="CI319" s="181">
        <f t="shared" ca="1" si="847"/>
        <v>8.1944287540060277</v>
      </c>
      <c r="CJ319" s="181">
        <f t="shared" ca="1" si="848"/>
        <v>1122.2462379618851</v>
      </c>
      <c r="CK319" s="183">
        <f t="shared" ca="1" si="849"/>
        <v>0.26484403213114815</v>
      </c>
      <c r="CL319" s="79"/>
      <c r="CM319" s="181">
        <f t="shared" si="850"/>
        <v>-0.1182773661301605</v>
      </c>
      <c r="CN319" s="181">
        <f t="shared" si="851"/>
        <v>-0.55318033002838995</v>
      </c>
      <c r="CO319" s="181">
        <f t="shared" ca="1" si="852"/>
        <v>748.75075389272217</v>
      </c>
      <c r="CP319" s="184"/>
      <c r="CQ319" s="80">
        <f t="shared" si="853"/>
        <v>0.82531984488951604</v>
      </c>
      <c r="CR319" s="80">
        <f t="shared" si="854"/>
        <v>2.1329926721931104E-2</v>
      </c>
      <c r="CS319" s="80">
        <f t="shared" si="855"/>
        <v>0.33789980404678666</v>
      </c>
      <c r="CT319" s="80">
        <f t="shared" si="856"/>
        <v>0.1180056523588545</v>
      </c>
      <c r="CU319" s="80">
        <f t="shared" si="857"/>
        <v>2.5135589477671733E-3</v>
      </c>
      <c r="CV319" s="80">
        <f t="shared" si="858"/>
        <v>0.10076827980935343</v>
      </c>
      <c r="CW319" s="80">
        <f t="shared" si="859"/>
        <v>0.17611637476224545</v>
      </c>
      <c r="CX319" s="80">
        <f t="shared" si="860"/>
        <v>0.14352412935495071</v>
      </c>
      <c r="CY319" s="80">
        <f t="shared" si="861"/>
        <v>4.3537183327491388E-2</v>
      </c>
      <c r="CZ319" s="80">
        <f t="shared" si="862"/>
        <v>3.9474151667585533E-3</v>
      </c>
      <c r="DA319" s="80">
        <f t="shared" si="863"/>
        <v>6.9790583090163583E-3</v>
      </c>
      <c r="DB319" s="80">
        <f t="shared" si="864"/>
        <v>1.7799412276946711</v>
      </c>
      <c r="DC319" s="80"/>
      <c r="DD319" s="80">
        <f t="shared" si="865"/>
        <v>0.46367814400166835</v>
      </c>
      <c r="DE319" s="80">
        <f t="shared" si="866"/>
        <v>1.1983500572969487E-2</v>
      </c>
      <c r="DF319" s="80">
        <f t="shared" si="867"/>
        <v>0.18983761867487323</v>
      </c>
      <c r="DG319" s="80">
        <f t="shared" si="868"/>
        <v>6.6297499334678614E-2</v>
      </c>
      <c r="DH319" s="80">
        <f t="shared" si="869"/>
        <v>1.4121583952649171E-3</v>
      </c>
      <c r="DI319" s="80">
        <f t="shared" si="870"/>
        <v>5.6613262416459462E-2</v>
      </c>
      <c r="DJ319" s="80">
        <f t="shared" si="871"/>
        <v>9.8945050556723341E-2</v>
      </c>
      <c r="DK319" s="80">
        <f t="shared" si="872"/>
        <v>8.0634195737372211E-2</v>
      </c>
      <c r="DL319" s="80">
        <f t="shared" si="873"/>
        <v>2.4459899377621306E-2</v>
      </c>
      <c r="DM319" s="80">
        <f t="shared" si="874"/>
        <v>2.2177221951710912E-3</v>
      </c>
      <c r="DN319" s="80">
        <f t="shared" si="875"/>
        <v>3.9209487371981572E-3</v>
      </c>
      <c r="DO319" s="80">
        <f t="shared" si="876"/>
        <v>1</v>
      </c>
      <c r="DP319" s="80">
        <f t="shared" si="877"/>
        <v>46.060460133740285</v>
      </c>
      <c r="DQ319" s="80">
        <f t="shared" si="878"/>
        <v>0.79494976225070446</v>
      </c>
      <c r="DR319" s="80">
        <f t="shared" si="879"/>
        <v>1.7063350976729747E-2</v>
      </c>
      <c r="DS319" s="80">
        <f t="shared" si="880"/>
        <v>5.2167005031335513E-2</v>
      </c>
      <c r="DT319" s="80">
        <f t="shared" si="881"/>
        <v>9.7109945661856406E-2</v>
      </c>
      <c r="DU319" s="80">
        <f t="shared" si="882"/>
        <v>2.7911894273127754E-3</v>
      </c>
      <c r="DV319" s="80">
        <f t="shared" si="883"/>
        <v>0.36197040521630391</v>
      </c>
      <c r="DW319" s="80">
        <f t="shared" si="884"/>
        <v>0.40340671999771743</v>
      </c>
      <c r="DX319" s="80">
        <f t="shared" si="885"/>
        <v>4.969433145796392E-3</v>
      </c>
      <c r="DY319" s="80">
        <f t="shared" si="886"/>
        <v>0</v>
      </c>
      <c r="DZ319" s="80">
        <f t="shared" si="887"/>
        <v>1.0789601455806715E-4</v>
      </c>
      <c r="EA319" s="80">
        <f t="shared" si="888"/>
        <v>1.7345357077223145</v>
      </c>
      <c r="EB319" s="80"/>
      <c r="EC319" s="80">
        <f t="shared" si="889"/>
        <v>1.5898995245014089</v>
      </c>
      <c r="ED319" s="80">
        <f t="shared" si="890"/>
        <v>3.4126701953459494E-2</v>
      </c>
      <c r="EE319" s="80">
        <f t="shared" si="891"/>
        <v>0.15650101509400655</v>
      </c>
      <c r="EF319" s="80">
        <f t="shared" si="892"/>
        <v>9.7109945661856406E-2</v>
      </c>
      <c r="EG319" s="80">
        <f t="shared" si="893"/>
        <v>2.7911894273127754E-3</v>
      </c>
      <c r="EH319" s="80">
        <f t="shared" si="894"/>
        <v>0.36197040521630391</v>
      </c>
      <c r="EI319" s="80">
        <f t="shared" si="895"/>
        <v>0.40340671999771743</v>
      </c>
      <c r="EJ319" s="80">
        <f t="shared" si="896"/>
        <v>4.969433145796392E-3</v>
      </c>
      <c r="EK319" s="80">
        <f t="shared" si="897"/>
        <v>0</v>
      </c>
      <c r="EL319" s="80">
        <f t="shared" si="898"/>
        <v>3.2368804367420144E-4</v>
      </c>
      <c r="EM319" s="80">
        <f t="shared" si="899"/>
        <v>2.6510986230415363</v>
      </c>
      <c r="EN319" s="80">
        <f t="shared" si="900"/>
        <v>2.2632126726075383</v>
      </c>
      <c r="EO319" s="80"/>
      <c r="EP319" s="80">
        <f t="shared" si="901"/>
        <v>1.799140376012144</v>
      </c>
      <c r="EQ319" s="80">
        <f t="shared" si="902"/>
        <v>3.8617992167684981E-2</v>
      </c>
      <c r="ER319" s="80">
        <f t="shared" si="903"/>
        <v>0.20085962398785595</v>
      </c>
      <c r="ES319" s="80">
        <f t="shared" si="904"/>
        <v>3.5270429769943545E-2</v>
      </c>
      <c r="ET319" s="80">
        <f t="shared" si="905"/>
        <v>0.2361300537577995</v>
      </c>
      <c r="EU319" s="80">
        <f t="shared" si="906"/>
        <v>0.21978045965814286</v>
      </c>
      <c r="EV319" s="80">
        <f t="shared" si="907"/>
        <v>6.317055283542451E-3</v>
      </c>
      <c r="EW319" s="80">
        <f t="shared" si="908"/>
        <v>0.81921600819442486</v>
      </c>
      <c r="EX319" s="80">
        <f t="shared" si="909"/>
        <v>0.91299520091387498</v>
      </c>
      <c r="EY319" s="80">
        <f t="shared" si="910"/>
        <v>2.2493768142484678E-2</v>
      </c>
      <c r="EZ319" s="80">
        <f t="shared" si="911"/>
        <v>0</v>
      </c>
      <c r="FA319" s="80">
        <f t="shared" si="912"/>
        <v>4.8838325494333001E-4</v>
      </c>
      <c r="FB319" s="80">
        <f t="shared" si="913"/>
        <v>4.0551792973850418</v>
      </c>
      <c r="FC319" s="80">
        <f t="shared" si="914"/>
        <v>0.11035859477008381</v>
      </c>
      <c r="FD319" s="80">
        <f t="shared" si="915"/>
        <v>0.16328539876090886</v>
      </c>
      <c r="FE319" s="80">
        <f t="shared" si="916"/>
        <v>2.2493768142484678E-2</v>
      </c>
      <c r="FF319" s="80">
        <f t="shared" si="917"/>
        <v>1.2776661627458868E-2</v>
      </c>
      <c r="FG319" s="80">
        <f t="shared" si="918"/>
        <v>9.4041481180198547E-2</v>
      </c>
      <c r="FH319" s="80">
        <f t="shared" si="919"/>
        <v>2.4419162747166501E-4</v>
      </c>
      <c r="FI319" s="184">
        <f t="shared" si="920"/>
        <v>0.80593286647874596</v>
      </c>
      <c r="FJ319" s="80">
        <f t="shared" si="921"/>
        <v>0.11653180068691094</v>
      </c>
      <c r="FK319" s="80">
        <f t="shared" si="922"/>
        <v>1.0520207697432706</v>
      </c>
      <c r="FL319" s="80">
        <f t="shared" si="923"/>
        <v>0.80593286647874596</v>
      </c>
      <c r="FM319" s="80">
        <f t="shared" si="924"/>
        <v>1.9220309311483634</v>
      </c>
      <c r="FN319" s="80">
        <f t="shared" si="925"/>
        <v>-3.8088308108911377</v>
      </c>
      <c r="FO319" s="80">
        <f t="shared" si="926"/>
        <v>-3.8088308108911377</v>
      </c>
      <c r="FP319" s="80">
        <f t="shared" si="927"/>
        <v>0.46060460133740289</v>
      </c>
      <c r="FQ319" s="185">
        <f t="shared" ca="1" si="928"/>
        <v>1407.1545846052336</v>
      </c>
      <c r="FR319" s="185">
        <f t="shared" ca="1" si="929"/>
        <v>3.2364637154582834</v>
      </c>
      <c r="FS319" s="80">
        <f t="shared" ca="1" si="930"/>
        <v>0.14071545846052336</v>
      </c>
      <c r="FT319" s="184">
        <f t="shared" ca="1" si="931"/>
        <v>-0.31387217059127537</v>
      </c>
      <c r="FU319" s="184">
        <f t="shared" ca="1" si="932"/>
        <v>5.6821285078916599</v>
      </c>
      <c r="FV319" s="80">
        <f t="shared" si="933"/>
        <v>173.07379113184396</v>
      </c>
      <c r="FW319" s="80">
        <f t="shared" si="934"/>
        <v>5.6153233201318459E-2</v>
      </c>
      <c r="FX319" s="184">
        <f t="shared" si="935"/>
        <v>78.846852086764798</v>
      </c>
      <c r="FY319" s="184">
        <f t="shared" si="936"/>
        <v>312.6522414000529</v>
      </c>
      <c r="FZ319" s="184">
        <f t="shared" si="937"/>
        <v>1.6611494615586205E-3</v>
      </c>
      <c r="GA319" s="184">
        <f t="shared" si="938"/>
        <v>0.22909292748442026</v>
      </c>
      <c r="GB319" s="80">
        <f t="shared" si="939"/>
        <v>0.94180602433990213</v>
      </c>
      <c r="GC319" s="80">
        <f t="shared" si="940"/>
        <v>0.18473539996265564</v>
      </c>
      <c r="GD319" s="80">
        <f t="shared" si="941"/>
        <v>0.13327361161474016</v>
      </c>
      <c r="GE319" s="80">
        <f t="shared" si="942"/>
        <v>0.92611157806237143</v>
      </c>
      <c r="GF319" s="80">
        <f t="shared" si="943"/>
        <v>2.526295020112479E-3</v>
      </c>
      <c r="GG319" s="80">
        <f t="shared" si="944"/>
        <v>0.10942186488805905</v>
      </c>
      <c r="GH319" s="80">
        <f t="shared" si="945"/>
        <v>0.86672638838525984</v>
      </c>
      <c r="GI319" s="80">
        <f t="shared" si="946"/>
        <v>0.26903999534239698</v>
      </c>
      <c r="GJ319" s="80">
        <f t="shared" si="947"/>
        <v>-6.3676933419782268E-3</v>
      </c>
      <c r="GK319" s="80">
        <f t="shared" si="948"/>
        <v>1.6598400981040318E-2</v>
      </c>
      <c r="GL319" s="80">
        <f t="shared" si="949"/>
        <v>1.6598400981040318E-2</v>
      </c>
      <c r="GM319" s="80">
        <f t="shared" si="950"/>
        <v>9.2823463907018733E-2</v>
      </c>
      <c r="GN319" s="80">
        <f t="shared" si="951"/>
        <v>4.1595574679057556E-2</v>
      </c>
      <c r="GO319" s="80">
        <f t="shared" si="952"/>
        <v>0.77762043351536736</v>
      </c>
      <c r="GP319" s="80">
        <f t="shared" si="953"/>
        <v>0.91299520091387498</v>
      </c>
      <c r="GQ319" s="80">
        <f t="shared" si="954"/>
        <v>2.2493768142484678E-2</v>
      </c>
      <c r="GR319" s="80">
        <f t="shared" si="955"/>
        <v>440.83186531088933</v>
      </c>
      <c r="GS319" s="80">
        <f t="shared" si="956"/>
        <v>11.746638898076235</v>
      </c>
      <c r="GT319" s="80">
        <f t="shared" si="957"/>
        <v>2.3337119869004241</v>
      </c>
      <c r="GU319" s="80">
        <f t="shared" si="958"/>
        <v>9.5973905461279926E-6</v>
      </c>
      <c r="GV319" s="80">
        <f t="shared" si="959"/>
        <v>1969.8085213803574</v>
      </c>
      <c r="GW319" s="80">
        <f t="shared" si="960"/>
        <v>-8.4522391042007212E-3</v>
      </c>
      <c r="GX319" s="184">
        <f t="shared" ca="1" si="961"/>
        <v>21.169053754006029</v>
      </c>
      <c r="GY319" s="81" t="e">
        <f>#REF!</f>
        <v>#REF!</v>
      </c>
      <c r="GZ319" s="81" t="e">
        <f>#REF!</f>
        <v>#REF!</v>
      </c>
      <c r="HA319" s="81">
        <f t="shared" si="962"/>
        <v>6.4982480907969666</v>
      </c>
      <c r="HB319" s="81">
        <f t="shared" si="963"/>
        <v>4.6255687186920582</v>
      </c>
      <c r="HC319" s="81" t="e">
        <f t="shared" si="964"/>
        <v>#REF!</v>
      </c>
      <c r="HD319" s="80">
        <f t="shared" si="965"/>
        <v>440.83186531088933</v>
      </c>
      <c r="HE319" s="80">
        <f t="shared" si="966"/>
        <v>11.746638898076235</v>
      </c>
      <c r="HF319" s="81">
        <f t="shared" si="967"/>
        <v>-0.44356506500321302</v>
      </c>
      <c r="HG319" s="81"/>
      <c r="HH319" s="82">
        <f t="shared" si="968"/>
        <v>0.11573892017160151</v>
      </c>
      <c r="HI319" s="82">
        <f t="shared" si="969"/>
        <v>0.81921600819442486</v>
      </c>
      <c r="HJ319" s="82">
        <f t="shared" si="970"/>
        <v>2.2493768142484678E-2</v>
      </c>
      <c r="HK319" s="82">
        <f t="shared" si="971"/>
        <v>0</v>
      </c>
      <c r="HL319" s="82">
        <f t="shared" si="972"/>
        <v>8.7864826627599132E-2</v>
      </c>
      <c r="HM319" s="82">
        <f t="shared" si="973"/>
        <v>0</v>
      </c>
      <c r="HN319" s="82">
        <f t="shared" si="974"/>
        <v>0</v>
      </c>
      <c r="HO319" s="82">
        <f t="shared" si="975"/>
        <v>3.5270429769943545E-2</v>
      </c>
      <c r="HP319" s="82">
        <f t="shared" si="976"/>
        <v>0.11299479736025683</v>
      </c>
      <c r="HQ319" s="82">
        <f t="shared" si="977"/>
        <v>0.12379090869532351</v>
      </c>
      <c r="HR319" s="82">
        <f t="shared" si="978"/>
        <v>0.62397966674407868</v>
      </c>
      <c r="HS319" s="82">
        <f t="shared" si="979"/>
        <v>8.8155910181940356E-2</v>
      </c>
      <c r="HT319" s="82">
        <f t="shared" si="980"/>
        <v>5.6525151802254939E-2</v>
      </c>
      <c r="HU319" s="82">
        <f t="shared" si="981"/>
        <v>7.9858791413853665E-3</v>
      </c>
      <c r="HV319" s="82">
        <f t="shared" si="982"/>
        <v>2.2493768142484678E-2</v>
      </c>
      <c r="HW319" s="82"/>
      <c r="HX319" s="186">
        <f t="shared" si="983"/>
        <v>-8.75026655236369E-7</v>
      </c>
      <c r="HY319" s="186">
        <f t="shared" si="984"/>
        <v>1.7073695221465934E-12</v>
      </c>
      <c r="HZ319" s="186">
        <f t="shared" si="985"/>
        <v>2.6717332943873065E-5</v>
      </c>
      <c r="IA319" s="186">
        <f t="shared" si="986"/>
        <v>7.5237454452853873E-9</v>
      </c>
      <c r="IB319" s="82">
        <f t="shared" si="987"/>
        <v>2.3337119869004241</v>
      </c>
      <c r="IC319" s="82" t="e">
        <f t="shared" ca="1" si="988"/>
        <v>#REF!</v>
      </c>
      <c r="ID319" s="82" t="e">
        <f ca="1">ID$8+ID$9*IE319+ID$10*#REF!+ID$11*EW319/(EW319+EU319)</f>
        <v>#REF!</v>
      </c>
      <c r="IE319" s="82" t="e">
        <f t="shared" ca="1" si="989"/>
        <v>#REF!</v>
      </c>
      <c r="IF319" s="82" t="e">
        <f ca="1">IF$8+IF$9*IE319+IF$10*#REF!+IF$11*(EW319/(EW319+EU319))</f>
        <v>#REF!</v>
      </c>
      <c r="IG319" s="82" t="e">
        <f t="shared" ca="1" si="990"/>
        <v>#REF!</v>
      </c>
      <c r="IH319" s="184">
        <f t="shared" si="991"/>
        <v>5.6153233201318459E-2</v>
      </c>
      <c r="II319" s="187">
        <f t="shared" si="992"/>
        <v>-25</v>
      </c>
      <c r="IJ319" s="187"/>
      <c r="IK319" s="82">
        <f t="shared" si="993"/>
        <v>2.0712292446812501</v>
      </c>
      <c r="IL319" s="187">
        <f t="shared" si="994"/>
        <v>1969.8085213803574</v>
      </c>
      <c r="IM319" s="186">
        <f t="shared" si="995"/>
        <v>1.1878479271829342E-5</v>
      </c>
    </row>
    <row r="320" spans="1:247" ht="14" x14ac:dyDescent="0.2">
      <c r="A320" s="191" t="s">
        <v>235</v>
      </c>
      <c r="F320" s="200">
        <v>49.588765156295146</v>
      </c>
      <c r="G320" s="200">
        <v>1.7038089506357903</v>
      </c>
      <c r="H320" s="200">
        <v>17.226300960207208</v>
      </c>
      <c r="I320" s="200">
        <v>8.4782813016352048</v>
      </c>
      <c r="J320" s="200">
        <v>0.17830558785723385</v>
      </c>
      <c r="K320" s="200">
        <v>4.0614050567481046</v>
      </c>
      <c r="L320" s="200">
        <v>9.8761483940923434</v>
      </c>
      <c r="M320" s="200">
        <v>4.4477338304387777</v>
      </c>
      <c r="N320" s="200">
        <v>2.0505142603581894</v>
      </c>
      <c r="O320" s="201">
        <v>0.3</v>
      </c>
      <c r="P320" s="202">
        <v>0.49529329960342744</v>
      </c>
      <c r="Q320" s="194">
        <v>1.5</v>
      </c>
      <c r="R320" s="176" t="e">
        <f t="shared" ca="1" si="801"/>
        <v>#NUM!</v>
      </c>
      <c r="T320" s="4">
        <v>49.938000000000002</v>
      </c>
      <c r="U320" s="4">
        <v>0.85399999999999998</v>
      </c>
      <c r="V320" s="4">
        <v>3.79</v>
      </c>
      <c r="W320" s="4">
        <v>5.7960000000000003</v>
      </c>
      <c r="X320" s="4">
        <v>0.17</v>
      </c>
      <c r="Y320" s="4">
        <v>15.423999999999999</v>
      </c>
      <c r="Z320" s="4">
        <v>22.617000000000001</v>
      </c>
      <c r="AA320" s="4">
        <v>0.192</v>
      </c>
      <c r="AB320" s="4">
        <v>0</v>
      </c>
      <c r="AC320" s="4">
        <v>2.81E-2</v>
      </c>
      <c r="AE320" s="177">
        <f t="shared" ca="1" si="802"/>
        <v>1353.4211635981023</v>
      </c>
      <c r="AF320" s="178">
        <f t="shared" ca="1" si="803"/>
        <v>1080.2711635981022</v>
      </c>
      <c r="AG320" s="178">
        <f t="shared" ca="1" si="804"/>
        <v>1.4026691224766852</v>
      </c>
      <c r="AH320" s="175"/>
      <c r="AI320" s="179">
        <f t="shared" ca="1" si="805"/>
        <v>1377.881834170008</v>
      </c>
      <c r="AJ320" s="179">
        <f t="shared" ca="1" si="806"/>
        <v>-0.24559194776380355</v>
      </c>
      <c r="AK320" s="179"/>
      <c r="AL320" s="179">
        <f t="shared" si="807"/>
        <v>1359.3893372061675</v>
      </c>
      <c r="AM320" s="179">
        <f t="shared" si="808"/>
        <v>-0.89790679310244936</v>
      </c>
      <c r="AN320" s="180"/>
      <c r="AO320" s="179">
        <f t="shared" ca="1" si="809"/>
        <v>1338.6047347225608</v>
      </c>
      <c r="AP320" s="179">
        <f t="shared" ca="1" si="810"/>
        <v>1065.4547347225607</v>
      </c>
      <c r="AQ320" s="179">
        <f t="shared" ca="1" si="811"/>
        <v>-1.6262972812958507</v>
      </c>
      <c r="AR320" s="179"/>
      <c r="AS320" s="179">
        <f t="shared" ca="1" si="812"/>
        <v>1348.1639632427041</v>
      </c>
      <c r="AT320" s="179">
        <f t="shared" ca="1" si="813"/>
        <v>1075.013963242704</v>
      </c>
      <c r="AU320" s="181">
        <f t="shared" ca="1" si="814"/>
        <v>-1.2902623401242677</v>
      </c>
      <c r="AV320" s="80"/>
      <c r="AW320" s="181">
        <f t="shared" si="815"/>
        <v>1366.8125373084838</v>
      </c>
      <c r="AX320" s="181">
        <f t="shared" si="816"/>
        <v>1093.6625373084839</v>
      </c>
      <c r="AY320" s="181">
        <f t="shared" ca="1" si="817"/>
        <v>1377.881834170008</v>
      </c>
      <c r="AZ320" s="181">
        <f t="shared" ca="1" si="818"/>
        <v>1104.7318341700079</v>
      </c>
      <c r="BA320" s="181">
        <f t="shared" ca="1" si="819"/>
        <v>-0.24559194776380355</v>
      </c>
      <c r="BB320" s="181"/>
      <c r="BC320" s="181">
        <f t="shared" si="820"/>
        <v>1359.3893372061675</v>
      </c>
      <c r="BD320" s="181">
        <f t="shared" si="821"/>
        <v>-0.89790679310244936</v>
      </c>
      <c r="BE320" s="181">
        <f t="shared" si="822"/>
        <v>1086.2393372061674</v>
      </c>
      <c r="BF320" s="181"/>
      <c r="BG320" s="181">
        <f t="shared" ca="1" si="823"/>
        <v>0.81933197801654911</v>
      </c>
      <c r="BH320" s="181">
        <f t="shared" ca="1" si="824"/>
        <v>2.3252452088678832</v>
      </c>
      <c r="BI320" s="181">
        <f t="shared" ca="1" si="825"/>
        <v>1072.2125791266035</v>
      </c>
      <c r="BJ320" s="181">
        <f t="shared" ca="1" si="826"/>
        <v>1083.87010413608</v>
      </c>
      <c r="BK320" s="181">
        <f t="shared" ca="1" si="827"/>
        <v>1083.87010413608</v>
      </c>
      <c r="BL320" s="181"/>
      <c r="BM320" s="181">
        <f t="shared" si="828"/>
        <v>1100.0925577513976</v>
      </c>
      <c r="BN320" s="180"/>
      <c r="BO320" s="182">
        <f t="shared" ca="1" si="829"/>
        <v>0.88596782467458313</v>
      </c>
      <c r="BP320" s="182">
        <f t="shared" ca="1" si="830"/>
        <v>0.89404914165916816</v>
      </c>
      <c r="BQ320" s="182">
        <f t="shared" ca="1" si="831"/>
        <v>6.1610220911116752E-2</v>
      </c>
      <c r="BR320" s="182">
        <f t="shared" ca="1" si="832"/>
        <v>9.7660731534799095E-3</v>
      </c>
      <c r="BS320" s="182">
        <f t="shared" ca="1" si="833"/>
        <v>2.0841482479625032E-2</v>
      </c>
      <c r="BT320" s="182">
        <f t="shared" ca="1" si="834"/>
        <v>9.4591188562023226E-2</v>
      </c>
      <c r="BU320" s="182">
        <f t="shared" si="835"/>
        <v>8.1732419319191812E-2</v>
      </c>
      <c r="BV320" s="181">
        <f t="shared" ca="1" si="836"/>
        <v>1.1625905260846048</v>
      </c>
      <c r="BW320" s="180"/>
      <c r="BX320" s="182">
        <f t="shared" si="837"/>
        <v>0.83000407821828215</v>
      </c>
      <c r="BY320" s="182">
        <f t="shared" si="838"/>
        <v>0.10603945263008402</v>
      </c>
      <c r="BZ320" s="182">
        <f t="shared" si="839"/>
        <v>2.2452079519630394E-2</v>
      </c>
      <c r="CA320" s="182">
        <f t="shared" si="840"/>
        <v>1.393385439399074E-2</v>
      </c>
      <c r="CB320" s="182">
        <f t="shared" si="841"/>
        <v>5.4177673557621021E-2</v>
      </c>
      <c r="CC320" s="182">
        <f t="shared" si="842"/>
        <v>4.1576869145630249E-4</v>
      </c>
      <c r="CD320" s="182">
        <f t="shared" si="843"/>
        <v>1.0270229070110646</v>
      </c>
      <c r="CE320" s="182">
        <f t="shared" si="844"/>
        <v>0.18001133116743134</v>
      </c>
      <c r="CF320" s="180"/>
      <c r="CG320" s="181">
        <f t="shared" ca="1" si="845"/>
        <v>-0.38750755711362217</v>
      </c>
      <c r="CH320" s="181">
        <f t="shared" ca="1" si="846"/>
        <v>-0.62654315306710373</v>
      </c>
      <c r="CI320" s="181">
        <f t="shared" ca="1" si="847"/>
        <v>3.8404551782013057</v>
      </c>
      <c r="CJ320" s="181">
        <f t="shared" ca="1" si="848"/>
        <v>1123.7773524621111</v>
      </c>
      <c r="CK320" s="183">
        <f t="shared" ca="1" si="849"/>
        <v>0.25805899224932555</v>
      </c>
      <c r="CL320" s="79"/>
      <c r="CM320" s="181">
        <f t="shared" si="850"/>
        <v>-0.55941254100557281</v>
      </c>
      <c r="CN320" s="181">
        <f t="shared" si="851"/>
        <v>-0.89828397911408164</v>
      </c>
      <c r="CO320" s="181">
        <f t="shared" ca="1" si="852"/>
        <v>822.51639094686936</v>
      </c>
      <c r="CP320" s="184"/>
      <c r="CQ320" s="80">
        <f t="shared" si="853"/>
        <v>0.82531984488951604</v>
      </c>
      <c r="CR320" s="80">
        <f t="shared" si="854"/>
        <v>2.1329926721931104E-2</v>
      </c>
      <c r="CS320" s="80">
        <f t="shared" si="855"/>
        <v>0.33789980404678666</v>
      </c>
      <c r="CT320" s="80">
        <f t="shared" si="856"/>
        <v>0.1180056523588545</v>
      </c>
      <c r="CU320" s="80">
        <f t="shared" si="857"/>
        <v>2.5135589477671733E-3</v>
      </c>
      <c r="CV320" s="80">
        <f t="shared" si="858"/>
        <v>0.10076827980935343</v>
      </c>
      <c r="CW320" s="80">
        <f t="shared" si="859"/>
        <v>0.17611637476224545</v>
      </c>
      <c r="CX320" s="80">
        <f t="shared" si="860"/>
        <v>0.14352412935495071</v>
      </c>
      <c r="CY320" s="80">
        <f t="shared" si="861"/>
        <v>4.3537183327491388E-2</v>
      </c>
      <c r="CZ320" s="80">
        <f t="shared" si="862"/>
        <v>3.9474151667585533E-3</v>
      </c>
      <c r="DA320" s="80">
        <f t="shared" si="863"/>
        <v>6.9790583090163583E-3</v>
      </c>
      <c r="DB320" s="80">
        <f t="shared" si="864"/>
        <v>1.7799412276946711</v>
      </c>
      <c r="DC320" s="80"/>
      <c r="DD320" s="80">
        <f t="shared" si="865"/>
        <v>0.46367814400166835</v>
      </c>
      <c r="DE320" s="80">
        <f t="shared" si="866"/>
        <v>1.1983500572969487E-2</v>
      </c>
      <c r="DF320" s="80">
        <f t="shared" si="867"/>
        <v>0.18983761867487323</v>
      </c>
      <c r="DG320" s="80">
        <f t="shared" si="868"/>
        <v>6.6297499334678614E-2</v>
      </c>
      <c r="DH320" s="80">
        <f t="shared" si="869"/>
        <v>1.4121583952649171E-3</v>
      </c>
      <c r="DI320" s="80">
        <f t="shared" si="870"/>
        <v>5.6613262416459462E-2</v>
      </c>
      <c r="DJ320" s="80">
        <f t="shared" si="871"/>
        <v>9.8945050556723341E-2</v>
      </c>
      <c r="DK320" s="80">
        <f t="shared" si="872"/>
        <v>8.0634195737372211E-2</v>
      </c>
      <c r="DL320" s="80">
        <f t="shared" si="873"/>
        <v>2.4459899377621306E-2</v>
      </c>
      <c r="DM320" s="80">
        <f t="shared" si="874"/>
        <v>2.2177221951710912E-3</v>
      </c>
      <c r="DN320" s="80">
        <f t="shared" si="875"/>
        <v>3.9209487371981572E-3</v>
      </c>
      <c r="DO320" s="80">
        <f t="shared" si="876"/>
        <v>1</v>
      </c>
      <c r="DP320" s="80">
        <f t="shared" si="877"/>
        <v>46.060460133740285</v>
      </c>
      <c r="DQ320" s="80">
        <f t="shared" si="878"/>
        <v>0.83113225917585798</v>
      </c>
      <c r="DR320" s="80">
        <f t="shared" si="879"/>
        <v>1.0691197163703011E-2</v>
      </c>
      <c r="DS320" s="80">
        <f t="shared" si="880"/>
        <v>3.7171075215033197E-2</v>
      </c>
      <c r="DT320" s="80">
        <f t="shared" si="881"/>
        <v>8.0672100481026188E-2</v>
      </c>
      <c r="DU320" s="80">
        <f t="shared" si="882"/>
        <v>2.3964757709251101E-3</v>
      </c>
      <c r="DV320" s="80">
        <f t="shared" si="883"/>
        <v>0.38268774625102964</v>
      </c>
      <c r="DW320" s="80">
        <f t="shared" si="884"/>
        <v>0.40331755751871523</v>
      </c>
      <c r="DX320" s="80">
        <f t="shared" si="885"/>
        <v>3.0978284545224262E-3</v>
      </c>
      <c r="DY320" s="80">
        <f t="shared" si="886"/>
        <v>0</v>
      </c>
      <c r="DZ320" s="80">
        <f t="shared" si="887"/>
        <v>1.8487061030985895E-4</v>
      </c>
      <c r="EA320" s="80">
        <f t="shared" si="888"/>
        <v>1.7513511106411226</v>
      </c>
      <c r="EB320" s="80"/>
      <c r="EC320" s="80">
        <f t="shared" si="889"/>
        <v>1.662264518351716</v>
      </c>
      <c r="ED320" s="80">
        <f t="shared" si="890"/>
        <v>2.1382394327406021E-2</v>
      </c>
      <c r="EE320" s="80">
        <f t="shared" si="891"/>
        <v>0.11151322564509959</v>
      </c>
      <c r="EF320" s="80">
        <f t="shared" si="892"/>
        <v>8.0672100481026188E-2</v>
      </c>
      <c r="EG320" s="80">
        <f t="shared" si="893"/>
        <v>2.3964757709251101E-3</v>
      </c>
      <c r="EH320" s="80">
        <f t="shared" si="894"/>
        <v>0.38268774625102964</v>
      </c>
      <c r="EI320" s="80">
        <f t="shared" si="895"/>
        <v>0.40331755751871523</v>
      </c>
      <c r="EJ320" s="80">
        <f t="shared" si="896"/>
        <v>3.0978284545224262E-3</v>
      </c>
      <c r="EK320" s="80">
        <f t="shared" si="897"/>
        <v>0</v>
      </c>
      <c r="EL320" s="80">
        <f t="shared" si="898"/>
        <v>5.5461183092957687E-4</v>
      </c>
      <c r="EM320" s="80">
        <f t="shared" si="899"/>
        <v>2.66788645863137</v>
      </c>
      <c r="EN320" s="80">
        <f t="shared" si="900"/>
        <v>2.2489712710930019</v>
      </c>
      <c r="EO320" s="80"/>
      <c r="EP320" s="80">
        <f t="shared" si="901"/>
        <v>1.8691925733651276</v>
      </c>
      <c r="EQ320" s="80">
        <f t="shared" si="902"/>
        <v>2.4044195274759057E-2</v>
      </c>
      <c r="ER320" s="80">
        <f t="shared" si="903"/>
        <v>0.13080742663487244</v>
      </c>
      <c r="ES320" s="80">
        <f t="shared" si="904"/>
        <v>3.6385933913621132E-2</v>
      </c>
      <c r="ET320" s="80">
        <f t="shared" si="905"/>
        <v>0.16719336054849357</v>
      </c>
      <c r="EU320" s="80">
        <f t="shared" si="906"/>
        <v>0.18142923636055583</v>
      </c>
      <c r="EV320" s="80">
        <f t="shared" si="907"/>
        <v>5.3896051606810262E-3</v>
      </c>
      <c r="EW320" s="80">
        <f t="shared" si="908"/>
        <v>0.86065374711789433</v>
      </c>
      <c r="EX320" s="80">
        <f t="shared" si="909"/>
        <v>0.90704959998698986</v>
      </c>
      <c r="EY320" s="80">
        <f t="shared" si="910"/>
        <v>1.393385439399074E-2</v>
      </c>
      <c r="EZ320" s="80">
        <f t="shared" si="911"/>
        <v>0</v>
      </c>
      <c r="FA320" s="80">
        <f t="shared" si="912"/>
        <v>8.3153738291260498E-4</v>
      </c>
      <c r="FB320" s="80">
        <f t="shared" si="913"/>
        <v>4.0297177095914041</v>
      </c>
      <c r="FC320" s="80">
        <f t="shared" si="914"/>
        <v>5.9435419182811339E-2</v>
      </c>
      <c r="FD320" s="80">
        <f t="shared" si="915"/>
        <v>8.8495656717602955E-2</v>
      </c>
      <c r="FE320" s="80">
        <f t="shared" si="916"/>
        <v>1.393385439399074E-2</v>
      </c>
      <c r="FF320" s="80">
        <f t="shared" si="917"/>
        <v>2.2452079519630394E-2</v>
      </c>
      <c r="FG320" s="80">
        <f t="shared" si="918"/>
        <v>5.4177673557621021E-2</v>
      </c>
      <c r="FH320" s="80">
        <f t="shared" si="919"/>
        <v>4.1576869145630249E-4</v>
      </c>
      <c r="FI320" s="184">
        <f t="shared" si="920"/>
        <v>0.83000407821828215</v>
      </c>
      <c r="FJ320" s="80">
        <f t="shared" si="921"/>
        <v>0.10603945263008402</v>
      </c>
      <c r="FK320" s="80">
        <f t="shared" si="922"/>
        <v>1.0270229070110646</v>
      </c>
      <c r="FL320" s="80">
        <f t="shared" si="923"/>
        <v>0.83000407821828215</v>
      </c>
      <c r="FM320" s="80">
        <f t="shared" si="924"/>
        <v>1.4431140786080507</v>
      </c>
      <c r="FN320" s="80">
        <f t="shared" si="925"/>
        <v>-4.3171778308983786</v>
      </c>
      <c r="FO320" s="80">
        <f t="shared" si="926"/>
        <v>-4.3171778308983786</v>
      </c>
      <c r="FP320" s="80">
        <f t="shared" si="927"/>
        <v>0.46060460133740289</v>
      </c>
      <c r="FQ320" s="185">
        <f t="shared" ca="1" si="928"/>
        <v>1377.881834170008</v>
      </c>
      <c r="FR320" s="185">
        <f t="shared" ca="1" si="929"/>
        <v>-0.24559194776380355</v>
      </c>
      <c r="FS320" s="80">
        <f t="shared" ca="1" si="930"/>
        <v>0.1377881834170008</v>
      </c>
      <c r="FT320" s="184">
        <f t="shared" ca="1" si="931"/>
        <v>6.2903365417902216E-2</v>
      </c>
      <c r="FU320" s="184">
        <f t="shared" ca="1" si="932"/>
        <v>5.6836196646173596</v>
      </c>
      <c r="FV320" s="80">
        <f t="shared" si="933"/>
        <v>172.14823400793276</v>
      </c>
      <c r="FW320" s="80">
        <f t="shared" si="934"/>
        <v>7.1827669592069612E-2</v>
      </c>
      <c r="FX320" s="184">
        <f t="shared" si="935"/>
        <v>82.589751561344087</v>
      </c>
      <c r="FY320" s="184">
        <f t="shared" si="936"/>
        <v>312.89162263016959</v>
      </c>
      <c r="FZ320" s="184">
        <f t="shared" si="937"/>
        <v>1.6611494615586205E-3</v>
      </c>
      <c r="GA320" s="184">
        <f t="shared" si="938"/>
        <v>0.18001133116743134</v>
      </c>
      <c r="GB320" s="80">
        <f t="shared" si="939"/>
        <v>0.9263730595416616</v>
      </c>
      <c r="GC320" s="80">
        <f t="shared" si="940"/>
        <v>0.12069708575410412</v>
      </c>
      <c r="GD320" s="80">
        <f t="shared" si="941"/>
        <v>0.13067365078761231</v>
      </c>
      <c r="GE320" s="80">
        <f t="shared" si="942"/>
        <v>0.9395698708116198</v>
      </c>
      <c r="GF320" s="80">
        <f t="shared" si="943"/>
        <v>4.307769348401902E-2</v>
      </c>
      <c r="GG320" s="80">
        <f t="shared" si="944"/>
        <v>0.12199381717774449</v>
      </c>
      <c r="GH320" s="80">
        <f t="shared" si="945"/>
        <v>0.86932634921238772</v>
      </c>
      <c r="GI320" s="80">
        <f t="shared" si="946"/>
        <v>0.29846442373000337</v>
      </c>
      <c r="GJ320" s="80">
        <f t="shared" si="947"/>
        <v>-8.9820315136312136E-3</v>
      </c>
      <c r="GK320" s="80">
        <f t="shared" si="948"/>
        <v>2.1037290661649992E-2</v>
      </c>
      <c r="GL320" s="80">
        <f t="shared" si="949"/>
        <v>2.1037290661649992E-2</v>
      </c>
      <c r="GM320" s="80">
        <f t="shared" si="950"/>
        <v>0.10095652651609449</v>
      </c>
      <c r="GN320" s="80">
        <f t="shared" si="951"/>
        <v>5.2589649796688405E-2</v>
      </c>
      <c r="GO320" s="80">
        <f t="shared" si="952"/>
        <v>0.80806409732120588</v>
      </c>
      <c r="GP320" s="80">
        <f t="shared" si="953"/>
        <v>0.90704959998698986</v>
      </c>
      <c r="GQ320" s="80">
        <f t="shared" si="954"/>
        <v>1.393385439399074E-2</v>
      </c>
      <c r="GR320" s="80">
        <f t="shared" si="955"/>
        <v>440.3010697341735</v>
      </c>
      <c r="GS320" s="80">
        <f t="shared" si="956"/>
        <v>11.811165666038653</v>
      </c>
      <c r="GT320" s="80">
        <f t="shared" si="957"/>
        <v>2.2041767002116726</v>
      </c>
      <c r="GU320" s="80">
        <f t="shared" si="958"/>
        <v>9.0646766796205029E-6</v>
      </c>
      <c r="GV320" s="80">
        <f t="shared" si="959"/>
        <v>1850.766826896979</v>
      </c>
      <c r="GW320" s="80">
        <f t="shared" si="960"/>
        <v>-8.0271012325037906E-3</v>
      </c>
      <c r="GX320" s="184">
        <f t="shared" ca="1" si="961"/>
        <v>16.81508017820131</v>
      </c>
      <c r="GY320" s="81" t="e">
        <f>#REF!</f>
        <v>#REF!</v>
      </c>
      <c r="GZ320" s="81" t="e">
        <f>#REF!</f>
        <v>#REF!</v>
      </c>
      <c r="HA320" s="81">
        <f t="shared" si="962"/>
        <v>6.4982480907969666</v>
      </c>
      <c r="HB320" s="81">
        <f t="shared" si="963"/>
        <v>4.6255687186920582</v>
      </c>
      <c r="HC320" s="81" t="e">
        <f t="shared" si="964"/>
        <v>#REF!</v>
      </c>
      <c r="HD320" s="80">
        <f t="shared" si="965"/>
        <v>440.3010697341735</v>
      </c>
      <c r="HE320" s="80">
        <f t="shared" si="966"/>
        <v>11.811165666038653</v>
      </c>
      <c r="HF320" s="81">
        <f t="shared" si="967"/>
        <v>-0.77788051755641163</v>
      </c>
      <c r="HG320" s="81"/>
      <c r="HH320" s="82">
        <f t="shared" si="968"/>
        <v>0.12738342233842551</v>
      </c>
      <c r="HI320" s="82">
        <f t="shared" si="969"/>
        <v>0.86065374711789433</v>
      </c>
      <c r="HJ320" s="82">
        <f t="shared" si="970"/>
        <v>1.393385439399074E-2</v>
      </c>
      <c r="HK320" s="82">
        <f t="shared" si="971"/>
        <v>0</v>
      </c>
      <c r="HL320" s="82">
        <f t="shared" si="972"/>
        <v>4.55015647888206E-2</v>
      </c>
      <c r="HM320" s="82">
        <f t="shared" si="973"/>
        <v>0</v>
      </c>
      <c r="HN320" s="82">
        <f t="shared" si="974"/>
        <v>0</v>
      </c>
      <c r="HO320" s="82">
        <f t="shared" si="975"/>
        <v>3.6385933913621132E-2</v>
      </c>
      <c r="HP320" s="82">
        <f t="shared" si="976"/>
        <v>8.530586184605185E-2</v>
      </c>
      <c r="HQ320" s="82">
        <f t="shared" si="977"/>
        <v>0.12892573910809435</v>
      </c>
      <c r="HR320" s="82">
        <f t="shared" si="978"/>
        <v>0.67616457742582214</v>
      </c>
      <c r="HS320" s="82">
        <f t="shared" si="979"/>
        <v>0.10007759592629524</v>
      </c>
      <c r="HT320" s="82">
        <f t="shared" si="980"/>
        <v>6.8829279073318886E-2</v>
      </c>
      <c r="HU320" s="82">
        <f t="shared" si="981"/>
        <v>1.0187266545700534E-2</v>
      </c>
      <c r="HV320" s="82">
        <f t="shared" si="982"/>
        <v>1.393385439399074E-2</v>
      </c>
      <c r="HW320" s="82"/>
      <c r="HX320" s="186">
        <f t="shared" si="983"/>
        <v>-8.7519419214197448E-7</v>
      </c>
      <c r="HY320" s="186">
        <f t="shared" si="984"/>
        <v>1.6496483653582693E-12</v>
      </c>
      <c r="HZ320" s="186">
        <f t="shared" si="985"/>
        <v>2.7150778393810694E-5</v>
      </c>
      <c r="IA320" s="186">
        <f t="shared" si="986"/>
        <v>7.7731131406419602E-9</v>
      </c>
      <c r="IB320" s="82">
        <f t="shared" si="987"/>
        <v>2.2041767002116726</v>
      </c>
      <c r="IC320" s="82" t="e">
        <f t="shared" ca="1" si="988"/>
        <v>#REF!</v>
      </c>
      <c r="ID320" s="82" t="e">
        <f ca="1">ID$8+ID$9*IE320+ID$10*#REF!+ID$11*EW320/(EW320+EU320)</f>
        <v>#REF!</v>
      </c>
      <c r="IE320" s="82" t="e">
        <f t="shared" ca="1" si="989"/>
        <v>#REF!</v>
      </c>
      <c r="IF320" s="82" t="e">
        <f ca="1">IF$8+IF$9*IE320+IF$10*#REF!+IF$11*(EW320/(EW320+EU320))</f>
        <v>#REF!</v>
      </c>
      <c r="IG320" s="82" t="e">
        <f t="shared" ca="1" si="990"/>
        <v>#REF!</v>
      </c>
      <c r="IH320" s="184">
        <f t="shared" si="991"/>
        <v>7.1827669592069612E-2</v>
      </c>
      <c r="II320" s="187">
        <f t="shared" si="992"/>
        <v>-25</v>
      </c>
      <c r="IJ320" s="187"/>
      <c r="IK320" s="82">
        <f t="shared" si="993"/>
        <v>2.0748433889548248</v>
      </c>
      <c r="IL320" s="187">
        <f t="shared" si="994"/>
        <v>1850.766826896979</v>
      </c>
      <c r="IM320" s="186">
        <f t="shared" si="995"/>
        <v>1.2588764427172661E-5</v>
      </c>
    </row>
    <row r="321" spans="1:247" ht="14" x14ac:dyDescent="0.2">
      <c r="A321" s="191" t="s">
        <v>235</v>
      </c>
      <c r="F321" s="200">
        <v>49.588765156295146</v>
      </c>
      <c r="G321" s="200">
        <v>1.7038089506357903</v>
      </c>
      <c r="H321" s="200">
        <v>17.226300960207208</v>
      </c>
      <c r="I321" s="200">
        <v>8.4782813016352048</v>
      </c>
      <c r="J321" s="200">
        <v>0.17830558785723385</v>
      </c>
      <c r="K321" s="200">
        <v>4.0614050567481046</v>
      </c>
      <c r="L321" s="200">
        <v>9.8761483940923434</v>
      </c>
      <c r="M321" s="200">
        <v>4.4477338304387777</v>
      </c>
      <c r="N321" s="200">
        <v>2.0505142603581894</v>
      </c>
      <c r="O321" s="201">
        <v>0.3</v>
      </c>
      <c r="P321" s="202">
        <v>0.49529329960342744</v>
      </c>
      <c r="Q321" s="194">
        <v>1.5</v>
      </c>
      <c r="R321" s="176">
        <f t="shared" ca="1" si="801"/>
        <v>11.937555774564789</v>
      </c>
      <c r="T321" s="4">
        <v>45.036000000000001</v>
      </c>
      <c r="U321" s="4">
        <v>2.7650000000000001</v>
      </c>
      <c r="V321" s="4">
        <v>8.1590000000000007</v>
      </c>
      <c r="W321" s="4">
        <v>8.7690000000000001</v>
      </c>
      <c r="X321" s="4">
        <v>0.17499999999999999</v>
      </c>
      <c r="Y321" s="4">
        <v>12.231999999999999</v>
      </c>
      <c r="Z321" s="4">
        <v>21.568999999999999</v>
      </c>
      <c r="AA321" s="4">
        <v>0.53700000000000003</v>
      </c>
      <c r="AB321" s="4">
        <v>1E-3</v>
      </c>
      <c r="AC321" s="4">
        <v>3.2899999999999999E-2</v>
      </c>
      <c r="AE321" s="177">
        <f t="shared" ca="1" si="802"/>
        <v>1428.2973536967199</v>
      </c>
      <c r="AF321" s="178">
        <f t="shared" ca="1" si="803"/>
        <v>1155.1473536967201</v>
      </c>
      <c r="AG321" s="178">
        <f t="shared" ca="1" si="804"/>
        <v>8.2921457784433166</v>
      </c>
      <c r="AH321" s="175"/>
      <c r="AI321" s="179">
        <f t="shared" ca="1" si="805"/>
        <v>1447.6651303937447</v>
      </c>
      <c r="AJ321" s="179">
        <f t="shared" ca="1" si="806"/>
        <v>7.7018613887616709</v>
      </c>
      <c r="AK321" s="179"/>
      <c r="AL321" s="179">
        <f t="shared" si="807"/>
        <v>1411.610908344921</v>
      </c>
      <c r="AM321" s="179">
        <f t="shared" si="808"/>
        <v>4.8705164568347721</v>
      </c>
      <c r="AN321" s="180"/>
      <c r="AO321" s="179">
        <f t="shared" ca="1" si="809"/>
        <v>1418.9466412572854</v>
      </c>
      <c r="AP321" s="179">
        <f t="shared" ca="1" si="810"/>
        <v>1145.7966412572855</v>
      </c>
      <c r="AQ321" s="179">
        <f t="shared" ca="1" si="811"/>
        <v>6.5833260813274244</v>
      </c>
      <c r="AR321" s="179"/>
      <c r="AS321" s="179">
        <f t="shared" ca="1" si="812"/>
        <v>1413.8024939770755</v>
      </c>
      <c r="AT321" s="179">
        <f t="shared" ca="1" si="813"/>
        <v>1140.6524939770757</v>
      </c>
      <c r="AU321" s="181">
        <f t="shared" ca="1" si="814"/>
        <v>6.3829704730565258</v>
      </c>
      <c r="AV321" s="80"/>
      <c r="AW321" s="181">
        <f t="shared" si="815"/>
        <v>1427.3292483692867</v>
      </c>
      <c r="AX321" s="181">
        <f t="shared" si="816"/>
        <v>1154.1792483692866</v>
      </c>
      <c r="AY321" s="181">
        <f t="shared" ca="1" si="817"/>
        <v>1447.6651303937447</v>
      </c>
      <c r="AZ321" s="181">
        <f t="shared" ca="1" si="818"/>
        <v>1174.5151303937446</v>
      </c>
      <c r="BA321" s="181">
        <f t="shared" ca="1" si="819"/>
        <v>7.7018613887616709</v>
      </c>
      <c r="BB321" s="181"/>
      <c r="BC321" s="181">
        <f t="shared" si="820"/>
        <v>1411.610908344921</v>
      </c>
      <c r="BD321" s="181">
        <f t="shared" si="821"/>
        <v>4.8705164568347721</v>
      </c>
      <c r="BE321" s="181">
        <f t="shared" si="822"/>
        <v>1138.4609083449209</v>
      </c>
      <c r="BF321" s="181"/>
      <c r="BG321" s="181">
        <f t="shared" ca="1" si="823"/>
        <v>8.1894720276725543</v>
      </c>
      <c r="BH321" s="181">
        <f t="shared" ca="1" si="824"/>
        <v>9.0512606244296734</v>
      </c>
      <c r="BI321" s="181">
        <f t="shared" ca="1" si="825"/>
        <v>1150.3410369514413</v>
      </c>
      <c r="BJ321" s="181">
        <f t="shared" ca="1" si="826"/>
        <v>1152.0535569587742</v>
      </c>
      <c r="BK321" s="181">
        <f t="shared" ca="1" si="827"/>
        <v>1152.0535569587742</v>
      </c>
      <c r="BL321" s="181"/>
      <c r="BM321" s="181">
        <f t="shared" si="828"/>
        <v>1128.8568891997256</v>
      </c>
      <c r="BN321" s="180"/>
      <c r="BO321" s="182">
        <f t="shared" ca="1" si="829"/>
        <v>0.70643983024722967</v>
      </c>
      <c r="BP321" s="182">
        <f t="shared" ca="1" si="830"/>
        <v>0.69035396924031767</v>
      </c>
      <c r="BQ321" s="182">
        <f t="shared" ca="1" si="831"/>
        <v>0.10074060214313965</v>
      </c>
      <c r="BR321" s="182">
        <f t="shared" ca="1" si="832"/>
        <v>1.9053071529879496E-2</v>
      </c>
      <c r="BS321" s="182">
        <f t="shared" ca="1" si="833"/>
        <v>2.0868397515021984E-2</v>
      </c>
      <c r="BT321" s="182">
        <f t="shared" ca="1" si="834"/>
        <v>6.8911510993651129E-2</v>
      </c>
      <c r="BU321" s="182">
        <f t="shared" si="835"/>
        <v>8.1732419319191812E-2</v>
      </c>
      <c r="BV321" s="181">
        <f t="shared" ca="1" si="836"/>
        <v>0.9816599707412017</v>
      </c>
      <c r="BW321" s="180"/>
      <c r="BX321" s="182">
        <f t="shared" si="837"/>
        <v>0.71410172084509582</v>
      </c>
      <c r="BY321" s="182">
        <f t="shared" si="838"/>
        <v>0.12829444998637668</v>
      </c>
      <c r="BZ321" s="182">
        <f t="shared" si="839"/>
        <v>3.5304213173960548E-2</v>
      </c>
      <c r="CA321" s="182">
        <f t="shared" si="840"/>
        <v>3.9527407236435934E-2</v>
      </c>
      <c r="CB321" s="182">
        <f t="shared" si="841"/>
        <v>0.12746481679536312</v>
      </c>
      <c r="CC321" s="182">
        <f t="shared" si="842"/>
        <v>4.9373664756529711E-4</v>
      </c>
      <c r="CD321" s="182">
        <f t="shared" si="843"/>
        <v>1.0451863446847973</v>
      </c>
      <c r="CE321" s="182">
        <f t="shared" si="844"/>
        <v>0.34341643927973298</v>
      </c>
      <c r="CF321" s="180"/>
      <c r="CG321" s="181">
        <f t="shared" ca="1" si="845"/>
        <v>7.132484964183277</v>
      </c>
      <c r="CH321" s="181">
        <f t="shared" ca="1" si="846"/>
        <v>3.8046161432711365</v>
      </c>
      <c r="CI321" s="181">
        <f t="shared" ca="1" si="847"/>
        <v>13.723720095693457</v>
      </c>
      <c r="CJ321" s="181">
        <f t="shared" ca="1" si="848"/>
        <v>1124.175307336197</v>
      </c>
      <c r="CK321" s="183">
        <f t="shared" ca="1" si="849"/>
        <v>0.27405422101980714</v>
      </c>
      <c r="CL321" s="79"/>
      <c r="CM321" s="181">
        <f t="shared" si="850"/>
        <v>1.8415021702550562</v>
      </c>
      <c r="CN321" s="181">
        <f t="shared" si="851"/>
        <v>1.4244535506980756</v>
      </c>
      <c r="CO321" s="181">
        <f t="shared" ca="1" si="852"/>
        <v>766.09134795550483</v>
      </c>
      <c r="CP321" s="184"/>
      <c r="CQ321" s="80">
        <f t="shared" si="853"/>
        <v>0.82531984488951604</v>
      </c>
      <c r="CR321" s="80">
        <f t="shared" si="854"/>
        <v>2.1329926721931104E-2</v>
      </c>
      <c r="CS321" s="80">
        <f t="shared" si="855"/>
        <v>0.33789980404678666</v>
      </c>
      <c r="CT321" s="80">
        <f t="shared" si="856"/>
        <v>0.1180056523588545</v>
      </c>
      <c r="CU321" s="80">
        <f t="shared" si="857"/>
        <v>2.5135589477671733E-3</v>
      </c>
      <c r="CV321" s="80">
        <f t="shared" si="858"/>
        <v>0.10076827980935343</v>
      </c>
      <c r="CW321" s="80">
        <f t="shared" si="859"/>
        <v>0.17611637476224545</v>
      </c>
      <c r="CX321" s="80">
        <f t="shared" si="860"/>
        <v>0.14352412935495071</v>
      </c>
      <c r="CY321" s="80">
        <f t="shared" si="861"/>
        <v>4.3537183327491388E-2</v>
      </c>
      <c r="CZ321" s="80">
        <f t="shared" si="862"/>
        <v>3.9474151667585533E-3</v>
      </c>
      <c r="DA321" s="80">
        <f t="shared" si="863"/>
        <v>6.9790583090163583E-3</v>
      </c>
      <c r="DB321" s="80">
        <f t="shared" si="864"/>
        <v>1.7799412276946711</v>
      </c>
      <c r="DC321" s="80"/>
      <c r="DD321" s="80">
        <f t="shared" si="865"/>
        <v>0.46367814400166835</v>
      </c>
      <c r="DE321" s="80">
        <f t="shared" si="866"/>
        <v>1.1983500572969487E-2</v>
      </c>
      <c r="DF321" s="80">
        <f t="shared" si="867"/>
        <v>0.18983761867487323</v>
      </c>
      <c r="DG321" s="80">
        <f t="shared" si="868"/>
        <v>6.6297499334678614E-2</v>
      </c>
      <c r="DH321" s="80">
        <f t="shared" si="869"/>
        <v>1.4121583952649171E-3</v>
      </c>
      <c r="DI321" s="80">
        <f t="shared" si="870"/>
        <v>5.6613262416459462E-2</v>
      </c>
      <c r="DJ321" s="80">
        <f t="shared" si="871"/>
        <v>9.8945050556723341E-2</v>
      </c>
      <c r="DK321" s="80">
        <f t="shared" si="872"/>
        <v>8.0634195737372211E-2</v>
      </c>
      <c r="DL321" s="80">
        <f t="shared" si="873"/>
        <v>2.4459899377621306E-2</v>
      </c>
      <c r="DM321" s="80">
        <f t="shared" si="874"/>
        <v>2.2177221951710912E-3</v>
      </c>
      <c r="DN321" s="80">
        <f t="shared" si="875"/>
        <v>3.9209487371981572E-3</v>
      </c>
      <c r="DO321" s="80">
        <f t="shared" si="876"/>
        <v>1</v>
      </c>
      <c r="DP321" s="80">
        <f t="shared" si="877"/>
        <v>46.060460133740285</v>
      </c>
      <c r="DQ321" s="80">
        <f t="shared" si="878"/>
        <v>0.74954688662429292</v>
      </c>
      <c r="DR321" s="80">
        <f t="shared" si="879"/>
        <v>3.4614941636579417E-2</v>
      </c>
      <c r="DS321" s="80">
        <f t="shared" si="880"/>
        <v>8.0020792263708687E-2</v>
      </c>
      <c r="DT321" s="80">
        <f t="shared" si="881"/>
        <v>0.12205204436130411</v>
      </c>
      <c r="DU321" s="80">
        <f t="shared" si="882"/>
        <v>2.4669603524229075E-3</v>
      </c>
      <c r="DV321" s="80">
        <f t="shared" si="883"/>
        <v>0.30349043776858109</v>
      </c>
      <c r="DW321" s="80">
        <f t="shared" si="884"/>
        <v>0.38462910191984651</v>
      </c>
      <c r="DX321" s="80">
        <f t="shared" si="885"/>
        <v>8.6642389587424113E-3</v>
      </c>
      <c r="DY321" s="80">
        <f t="shared" si="886"/>
        <v>1.0616162045097457E-5</v>
      </c>
      <c r="DZ321" s="80">
        <f t="shared" si="887"/>
        <v>2.1644993164392736E-4</v>
      </c>
      <c r="EA321" s="80">
        <f t="shared" si="888"/>
        <v>1.6857124699791668</v>
      </c>
      <c r="EB321" s="80"/>
      <c r="EC321" s="80">
        <f t="shared" si="889"/>
        <v>1.4990937732485858</v>
      </c>
      <c r="ED321" s="80">
        <f t="shared" si="890"/>
        <v>6.9229883273158835E-2</v>
      </c>
      <c r="EE321" s="80">
        <f t="shared" si="891"/>
        <v>0.24006237679112608</v>
      </c>
      <c r="EF321" s="80">
        <f t="shared" si="892"/>
        <v>0.12205204436130411</v>
      </c>
      <c r="EG321" s="80">
        <f t="shared" si="893"/>
        <v>2.4669603524229075E-3</v>
      </c>
      <c r="EH321" s="80">
        <f t="shared" si="894"/>
        <v>0.30349043776858109</v>
      </c>
      <c r="EI321" s="80">
        <f t="shared" si="895"/>
        <v>0.38462910191984651</v>
      </c>
      <c r="EJ321" s="80">
        <f t="shared" si="896"/>
        <v>8.6642389587424113E-3</v>
      </c>
      <c r="EK321" s="80">
        <f t="shared" si="897"/>
        <v>1.0616162045097457E-5</v>
      </c>
      <c r="EL321" s="80">
        <f t="shared" si="898"/>
        <v>6.493497949317821E-4</v>
      </c>
      <c r="EM321" s="80">
        <f t="shared" si="899"/>
        <v>2.6303487826307448</v>
      </c>
      <c r="EN321" s="80">
        <f t="shared" si="900"/>
        <v>2.2810663131902595</v>
      </c>
      <c r="EO321" s="80"/>
      <c r="EP321" s="80">
        <f t="shared" si="901"/>
        <v>1.7097661532353132</v>
      </c>
      <c r="EQ321" s="80">
        <f t="shared" si="902"/>
        <v>7.8958977300248215E-2</v>
      </c>
      <c r="ER321" s="80">
        <f t="shared" si="903"/>
        <v>0.29023384676468678</v>
      </c>
      <c r="ES321" s="80">
        <f t="shared" si="904"/>
        <v>7.4831620410396482E-2</v>
      </c>
      <c r="ET321" s="80">
        <f t="shared" si="905"/>
        <v>0.36506546717508326</v>
      </c>
      <c r="EU321" s="80">
        <f t="shared" si="906"/>
        <v>0.278408806848574</v>
      </c>
      <c r="EV321" s="80">
        <f t="shared" si="907"/>
        <v>5.6273001558878651E-3</v>
      </c>
      <c r="EW321" s="80">
        <f t="shared" si="908"/>
        <v>0.69228181396927513</v>
      </c>
      <c r="EX321" s="80">
        <f t="shared" si="909"/>
        <v>0.87736448746198481</v>
      </c>
      <c r="EY321" s="80">
        <f t="shared" si="910"/>
        <v>3.9527407236435934E-2</v>
      </c>
      <c r="EZ321" s="80">
        <f t="shared" si="911"/>
        <v>4.843233923288164E-5</v>
      </c>
      <c r="FA321" s="80">
        <f t="shared" si="912"/>
        <v>9.8747329513059422E-4</v>
      </c>
      <c r="FB321" s="80">
        <f t="shared" si="913"/>
        <v>4.0480363190171653</v>
      </c>
      <c r="FC321" s="80">
        <f t="shared" si="914"/>
        <v>9.6024205695099216E-2</v>
      </c>
      <c r="FD321" s="80">
        <f t="shared" si="915"/>
        <v>0.14239887757379144</v>
      </c>
      <c r="FE321" s="80">
        <f t="shared" si="916"/>
        <v>3.9527407236435934E-2</v>
      </c>
      <c r="FF321" s="80">
        <f t="shared" si="917"/>
        <v>3.5304213173960548E-2</v>
      </c>
      <c r="FG321" s="80">
        <f t="shared" si="918"/>
        <v>0.12746481679536312</v>
      </c>
      <c r="FH321" s="80">
        <f t="shared" si="919"/>
        <v>4.9373664756529711E-4</v>
      </c>
      <c r="FI321" s="184">
        <f t="shared" si="920"/>
        <v>0.71410172084509582</v>
      </c>
      <c r="FJ321" s="80">
        <f t="shared" si="921"/>
        <v>0.12829444998637668</v>
      </c>
      <c r="FK321" s="80">
        <f t="shared" si="922"/>
        <v>1.0451863446847973</v>
      </c>
      <c r="FL321" s="80">
        <f t="shared" si="923"/>
        <v>0.71410172084509582</v>
      </c>
      <c r="FM321" s="80">
        <f t="shared" si="924"/>
        <v>2.4857869171353943</v>
      </c>
      <c r="FN321" s="80">
        <f t="shared" si="925"/>
        <v>-3.1240997964383057</v>
      </c>
      <c r="FO321" s="80">
        <f t="shared" si="926"/>
        <v>-3.1240997964383057</v>
      </c>
      <c r="FP321" s="80">
        <f t="shared" si="927"/>
        <v>0.46060460133740289</v>
      </c>
      <c r="FQ321" s="185">
        <f t="shared" ca="1" si="928"/>
        <v>1447.6651303937447</v>
      </c>
      <c r="FR321" s="185">
        <f t="shared" ca="1" si="929"/>
        <v>7.7018613887616709</v>
      </c>
      <c r="FS321" s="80">
        <f t="shared" ca="1" si="930"/>
        <v>0.14476651303937446</v>
      </c>
      <c r="FT321" s="184">
        <f t="shared" ca="1" si="931"/>
        <v>-0.71823806268178791</v>
      </c>
      <c r="FU321" s="184">
        <f t="shared" ca="1" si="932"/>
        <v>5.6890463406586642</v>
      </c>
      <c r="FV321" s="80">
        <f t="shared" si="933"/>
        <v>175.76025347212328</v>
      </c>
      <c r="FW321" s="80">
        <f t="shared" si="934"/>
        <v>6.6213976054983095E-2</v>
      </c>
      <c r="FX321" s="184">
        <f t="shared" si="935"/>
        <v>71.318481823384431</v>
      </c>
      <c r="FY321" s="184">
        <f t="shared" si="936"/>
        <v>313.7902591221083</v>
      </c>
      <c r="FZ321" s="184">
        <f t="shared" si="937"/>
        <v>1.6611494615586205E-3</v>
      </c>
      <c r="GA321" s="184">
        <f t="shared" si="938"/>
        <v>0.34341643927973298</v>
      </c>
      <c r="GB321" s="80">
        <f t="shared" si="939"/>
        <v>0.92251919485430856</v>
      </c>
      <c r="GC321" s="80">
        <f t="shared" si="940"/>
        <v>0.25080227670087452</v>
      </c>
      <c r="GD321" s="80">
        <f t="shared" si="941"/>
        <v>0.13463323023770699</v>
      </c>
      <c r="GE321" s="80">
        <f t="shared" si="942"/>
        <v>0.84620940228935526</v>
      </c>
      <c r="GF321" s="80">
        <f t="shared" si="943"/>
        <v>2.8457012833394635E-2</v>
      </c>
      <c r="GG321" s="80">
        <f t="shared" si="944"/>
        <v>0.18238460115347477</v>
      </c>
      <c r="GH321" s="80">
        <f t="shared" si="945"/>
        <v>0.86536676976229299</v>
      </c>
      <c r="GI321" s="80">
        <f t="shared" si="946"/>
        <v>0.34263805207048625</v>
      </c>
      <c r="GJ321" s="80">
        <f t="shared" si="947"/>
        <v>-1.413130574354703E-2</v>
      </c>
      <c r="GK321" s="80">
        <f t="shared" si="948"/>
        <v>2.8202473178395245E-2</v>
      </c>
      <c r="GL321" s="80">
        <f t="shared" si="949"/>
        <v>2.8202473178395245E-2</v>
      </c>
      <c r="GM321" s="80">
        <f t="shared" si="950"/>
        <v>0.15418212797507952</v>
      </c>
      <c r="GN321" s="80">
        <f t="shared" si="951"/>
        <v>4.9278331967296196E-2</v>
      </c>
      <c r="GO321" s="80">
        <f t="shared" si="952"/>
        <v>0.64300348200197899</v>
      </c>
      <c r="GP321" s="80">
        <f t="shared" si="953"/>
        <v>0.87736448746198481</v>
      </c>
      <c r="GQ321" s="80">
        <f t="shared" si="954"/>
        <v>3.9527407236435934E-2</v>
      </c>
      <c r="GR321" s="80">
        <f t="shared" si="955"/>
        <v>440.66400780626066</v>
      </c>
      <c r="GS321" s="80">
        <f t="shared" si="956"/>
        <v>11.628759795149143</v>
      </c>
      <c r="GT321" s="80">
        <f t="shared" si="957"/>
        <v>2.4257370273569889</v>
      </c>
      <c r="GU321" s="80">
        <f t="shared" si="958"/>
        <v>9.9758435250056163E-6</v>
      </c>
      <c r="GV321" s="80">
        <f t="shared" si="959"/>
        <v>2067.189435392736</v>
      </c>
      <c r="GW321" s="80">
        <f t="shared" si="960"/>
        <v>-8.6972480185205352E-3</v>
      </c>
      <c r="GX321" s="184">
        <f t="shared" ca="1" si="961"/>
        <v>26.698345095693462</v>
      </c>
      <c r="GY321" s="81" t="e">
        <f>#REF!</f>
        <v>#REF!</v>
      </c>
      <c r="GZ321" s="81" t="e">
        <f>#REF!</f>
        <v>#REF!</v>
      </c>
      <c r="HA321" s="81">
        <f t="shared" si="962"/>
        <v>6.4982480907969666</v>
      </c>
      <c r="HB321" s="81">
        <f t="shared" si="963"/>
        <v>4.6255687186920582</v>
      </c>
      <c r="HC321" s="81" t="e">
        <f t="shared" si="964"/>
        <v>#REF!</v>
      </c>
      <c r="HD321" s="80">
        <f t="shared" si="965"/>
        <v>440.66400780626066</v>
      </c>
      <c r="HE321" s="80">
        <f t="shared" si="966"/>
        <v>11.628759795149143</v>
      </c>
      <c r="HF321" s="81">
        <f t="shared" si="967"/>
        <v>1.6721203230413551</v>
      </c>
      <c r="HG321" s="81"/>
      <c r="HH321" s="82">
        <f t="shared" si="968"/>
        <v>0.18801190130936263</v>
      </c>
      <c r="HI321" s="82">
        <f t="shared" si="969"/>
        <v>0.69228181396927524</v>
      </c>
      <c r="HJ321" s="82">
        <f t="shared" si="970"/>
        <v>3.9527407236435934E-2</v>
      </c>
      <c r="HK321" s="82">
        <f t="shared" si="971"/>
        <v>0</v>
      </c>
      <c r="HL321" s="82">
        <f t="shared" si="972"/>
        <v>5.6496798458663282E-2</v>
      </c>
      <c r="HM321" s="82">
        <f t="shared" si="973"/>
        <v>0</v>
      </c>
      <c r="HN321" s="82">
        <f t="shared" si="974"/>
        <v>0</v>
      </c>
      <c r="HO321" s="82">
        <f t="shared" si="975"/>
        <v>7.4831620410396482E-2</v>
      </c>
      <c r="HP321" s="82">
        <f t="shared" si="976"/>
        <v>0.23373704830602349</v>
      </c>
      <c r="HQ321" s="82">
        <f t="shared" si="977"/>
        <v>0.21357860228486528</v>
      </c>
      <c r="HR321" s="82">
        <f t="shared" si="978"/>
        <v>0.46173209909855167</v>
      </c>
      <c r="HS321" s="82">
        <f t="shared" si="979"/>
        <v>0.12539854159874636</v>
      </c>
      <c r="HT321" s="82">
        <f t="shared" si="980"/>
        <v>6.5357992332724602E-2</v>
      </c>
      <c r="HU321" s="82">
        <f t="shared" si="981"/>
        <v>1.775011296885471E-2</v>
      </c>
      <c r="HV321" s="82">
        <f t="shared" si="982"/>
        <v>3.9527407236435934E-2</v>
      </c>
      <c r="HW321" s="82"/>
      <c r="HX321" s="186">
        <f t="shared" si="983"/>
        <v>-8.7804389367021903E-7</v>
      </c>
      <c r="HY321" s="186">
        <f t="shared" si="984"/>
        <v>1.7224296819214707E-12</v>
      </c>
      <c r="HZ321" s="186">
        <f t="shared" si="985"/>
        <v>2.6251806882237091E-5</v>
      </c>
      <c r="IA321" s="186">
        <f t="shared" si="986"/>
        <v>7.143197385658986E-9</v>
      </c>
      <c r="IB321" s="82">
        <f t="shared" si="987"/>
        <v>2.4257370273569889</v>
      </c>
      <c r="IC321" s="82" t="e">
        <f t="shared" ca="1" si="988"/>
        <v>#REF!</v>
      </c>
      <c r="ID321" s="82" t="e">
        <f ca="1">ID$8+ID$9*IE321+ID$10*#REF!+ID$11*EW321/(EW321+EU321)</f>
        <v>#REF!</v>
      </c>
      <c r="IE321" s="82" t="e">
        <f t="shared" ca="1" si="989"/>
        <v>#REF!</v>
      </c>
      <c r="IF321" s="82" t="e">
        <f ca="1">IF$8+IF$9*IE321+IF$10*#REF!+IF$11*(EW321/(EW321+EU321))</f>
        <v>#REF!</v>
      </c>
      <c r="IG321" s="82" t="e">
        <f t="shared" ca="1" si="990"/>
        <v>#REF!</v>
      </c>
      <c r="IH321" s="184">
        <f t="shared" si="991"/>
        <v>6.6213976054983095E-2</v>
      </c>
      <c r="II321" s="187">
        <f t="shared" si="992"/>
        <v>-25</v>
      </c>
      <c r="IJ321" s="187"/>
      <c r="IK321" s="82">
        <f t="shared" si="993"/>
        <v>2.0646268361263034</v>
      </c>
      <c r="IL321" s="187">
        <f t="shared" si="994"/>
        <v>2067.189435392736</v>
      </c>
      <c r="IM321" s="186">
        <f t="shared" si="995"/>
        <v>1.1373875299992512E-5</v>
      </c>
    </row>
    <row r="322" spans="1:247" ht="14" x14ac:dyDescent="0.2">
      <c r="A322" s="191" t="s">
        <v>235</v>
      </c>
      <c r="F322" s="200">
        <v>49.588765156295146</v>
      </c>
      <c r="G322" s="200">
        <v>1.7038089506357903</v>
      </c>
      <c r="H322" s="200">
        <v>17.226300960207208</v>
      </c>
      <c r="I322" s="200">
        <v>8.4782813016352048</v>
      </c>
      <c r="J322" s="200">
        <v>0.17830558785723385</v>
      </c>
      <c r="K322" s="200">
        <v>4.0614050567481046</v>
      </c>
      <c r="L322" s="200">
        <v>9.8761483940923434</v>
      </c>
      <c r="M322" s="200">
        <v>4.4477338304387777</v>
      </c>
      <c r="N322" s="200">
        <v>2.0505142603581894</v>
      </c>
      <c r="O322" s="201">
        <v>0.3</v>
      </c>
      <c r="P322" s="202">
        <v>0.49529329960342744</v>
      </c>
      <c r="Q322" s="194">
        <v>1.5</v>
      </c>
      <c r="R322" s="176">
        <f t="shared" ca="1" si="801"/>
        <v>11.02679453670477</v>
      </c>
      <c r="T322" s="4">
        <v>47.603000000000002</v>
      </c>
      <c r="U322" s="4">
        <v>2.0390000000000001</v>
      </c>
      <c r="V322" s="4">
        <v>6.2140000000000004</v>
      </c>
      <c r="W322" s="4">
        <v>8.3610000000000007</v>
      </c>
      <c r="X322" s="4">
        <v>0.23899999999999999</v>
      </c>
      <c r="Y322" s="4">
        <v>13.096</v>
      </c>
      <c r="Z322" s="4">
        <v>21.773</v>
      </c>
      <c r="AA322" s="4">
        <v>0.48099999999999998</v>
      </c>
      <c r="AB322" s="4">
        <v>1E-3</v>
      </c>
      <c r="AC322" s="4">
        <v>2.3400000000000001E-2</v>
      </c>
      <c r="AE322" s="177">
        <f t="shared" ca="1" si="802"/>
        <v>1415.1714372586246</v>
      </c>
      <c r="AF322" s="178">
        <f t="shared" ca="1" si="803"/>
        <v>1142.0214372586247</v>
      </c>
      <c r="AG322" s="178">
        <f t="shared" ca="1" si="804"/>
        <v>7.2545870034030413</v>
      </c>
      <c r="AH322" s="175"/>
      <c r="AI322" s="179">
        <f t="shared" ca="1" si="805"/>
        <v>1437.4556560274996</v>
      </c>
      <c r="AJ322" s="179">
        <f t="shared" ca="1" si="806"/>
        <v>6.6701179745977655</v>
      </c>
      <c r="AK322" s="179"/>
      <c r="AL322" s="179">
        <f t="shared" si="807"/>
        <v>1401.8736713436899</v>
      </c>
      <c r="AM322" s="179">
        <f t="shared" si="808"/>
        <v>4.1156336237665352</v>
      </c>
      <c r="AN322" s="180"/>
      <c r="AO322" s="179">
        <f t="shared" ca="1" si="809"/>
        <v>1405.4053709781601</v>
      </c>
      <c r="AP322" s="179">
        <f t="shared" ca="1" si="810"/>
        <v>1132.25537097816</v>
      </c>
      <c r="AQ322" s="179">
        <f t="shared" ca="1" si="811"/>
        <v>5.4359532809996907</v>
      </c>
      <c r="AR322" s="179"/>
      <c r="AS322" s="179">
        <f t="shared" ca="1" si="812"/>
        <v>1405.7485017403471</v>
      </c>
      <c r="AT322" s="179">
        <f t="shared" ca="1" si="813"/>
        <v>1132.5985017403473</v>
      </c>
      <c r="AU322" s="181">
        <f t="shared" ca="1" si="814"/>
        <v>5.4491662640145613</v>
      </c>
      <c r="AV322" s="80"/>
      <c r="AW322" s="181">
        <f t="shared" si="815"/>
        <v>1417.9800785657492</v>
      </c>
      <c r="AX322" s="181">
        <f t="shared" si="816"/>
        <v>1144.8300785657493</v>
      </c>
      <c r="AY322" s="181">
        <f t="shared" ca="1" si="817"/>
        <v>1437.4556560274996</v>
      </c>
      <c r="AZ322" s="181">
        <f t="shared" ca="1" si="818"/>
        <v>1164.3056560274995</v>
      </c>
      <c r="BA322" s="181">
        <f t="shared" ca="1" si="819"/>
        <v>6.6701179745977655</v>
      </c>
      <c r="BB322" s="181"/>
      <c r="BC322" s="181">
        <f t="shared" si="820"/>
        <v>1401.8736713436899</v>
      </c>
      <c r="BD322" s="181">
        <f t="shared" si="821"/>
        <v>4.1156336237665352</v>
      </c>
      <c r="BE322" s="181">
        <f t="shared" si="822"/>
        <v>1128.7236713436901</v>
      </c>
      <c r="BF322" s="181"/>
      <c r="BG322" s="181">
        <f t="shared" ca="1" si="823"/>
        <v>7.1503731896835045</v>
      </c>
      <c r="BH322" s="181">
        <f t="shared" ca="1" si="824"/>
        <v>7.9755281289180804</v>
      </c>
      <c r="BI322" s="181">
        <f t="shared" ca="1" si="825"/>
        <v>1137.5394363853884</v>
      </c>
      <c r="BJ322" s="181">
        <f t="shared" ca="1" si="826"/>
        <v>1143.1322339295452</v>
      </c>
      <c r="BK322" s="181">
        <f t="shared" ca="1" si="827"/>
        <v>1143.1322339295452</v>
      </c>
      <c r="BL322" s="181"/>
      <c r="BM322" s="181">
        <f t="shared" si="828"/>
        <v>1125.0243131614625</v>
      </c>
      <c r="BN322" s="180"/>
      <c r="BO322" s="182">
        <f t="shared" ca="1" si="829"/>
        <v>0.73521424419199266</v>
      </c>
      <c r="BP322" s="182">
        <f t="shared" ca="1" si="830"/>
        <v>0.71864937129359319</v>
      </c>
      <c r="BQ322" s="182">
        <f t="shared" ca="1" si="831"/>
        <v>8.324406068755906E-2</v>
      </c>
      <c r="BR322" s="182">
        <f t="shared" ca="1" si="832"/>
        <v>1.5575253365087948E-2</v>
      </c>
      <c r="BS322" s="182">
        <f t="shared" ca="1" si="833"/>
        <v>2.086512531286441E-2</v>
      </c>
      <c r="BT322" s="182">
        <f t="shared" ca="1" si="834"/>
        <v>7.5822957314013714E-2</v>
      </c>
      <c r="BU322" s="182">
        <f t="shared" si="835"/>
        <v>8.1732419319191812E-2</v>
      </c>
      <c r="BV322" s="181">
        <f t="shared" ca="1" si="836"/>
        <v>0.99588918729231013</v>
      </c>
      <c r="BW322" s="180"/>
      <c r="BX322" s="182">
        <f t="shared" si="837"/>
        <v>0.75559295893094969</v>
      </c>
      <c r="BY322" s="182">
        <f t="shared" si="838"/>
        <v>0.11998630929506199</v>
      </c>
      <c r="BZ322" s="182">
        <f t="shared" si="839"/>
        <v>2.7311202911197201E-2</v>
      </c>
      <c r="CA322" s="182">
        <f t="shared" si="840"/>
        <v>3.5016004981356992E-2</v>
      </c>
      <c r="CB322" s="182">
        <f t="shared" si="841"/>
        <v>9.2671249905287995E-2</v>
      </c>
      <c r="CC322" s="182">
        <f t="shared" si="842"/>
        <v>3.4730641085207808E-4</v>
      </c>
      <c r="CD322" s="182">
        <f t="shared" si="843"/>
        <v>1.0309250324347061</v>
      </c>
      <c r="CE322" s="182">
        <f t="shared" si="844"/>
        <v>0.30583560234594448</v>
      </c>
      <c r="CF322" s="180"/>
      <c r="CG322" s="181">
        <f t="shared" ca="1" si="845"/>
        <v>5.4548721434284744</v>
      </c>
      <c r="CH322" s="181">
        <f t="shared" ca="1" si="846"/>
        <v>4.0901540754442909</v>
      </c>
      <c r="CI322" s="181">
        <f t="shared" ca="1" si="847"/>
        <v>10.350491875372033</v>
      </c>
      <c r="CJ322" s="181">
        <f t="shared" ca="1" si="848"/>
        <v>1139.2346447987538</v>
      </c>
      <c r="CK322" s="183">
        <f t="shared" ca="1" si="849"/>
        <v>0.27175265665893805</v>
      </c>
      <c r="CL322" s="79"/>
      <c r="CM322" s="181">
        <f t="shared" si="850"/>
        <v>0.47595755423915098</v>
      </c>
      <c r="CN322" s="181">
        <f t="shared" si="851"/>
        <v>8.9629236688216721E-2</v>
      </c>
      <c r="CO322" s="181">
        <f t="shared" ca="1" si="852"/>
        <v>809.40444422245253</v>
      </c>
      <c r="CP322" s="184"/>
      <c r="CQ322" s="80">
        <f t="shared" si="853"/>
        <v>0.82531984488951604</v>
      </c>
      <c r="CR322" s="80">
        <f t="shared" si="854"/>
        <v>2.1329926721931104E-2</v>
      </c>
      <c r="CS322" s="80">
        <f t="shared" si="855"/>
        <v>0.33789980404678666</v>
      </c>
      <c r="CT322" s="80">
        <f t="shared" si="856"/>
        <v>0.1180056523588545</v>
      </c>
      <c r="CU322" s="80">
        <f t="shared" si="857"/>
        <v>2.5135589477671733E-3</v>
      </c>
      <c r="CV322" s="80">
        <f t="shared" si="858"/>
        <v>0.10076827980935343</v>
      </c>
      <c r="CW322" s="80">
        <f t="shared" si="859"/>
        <v>0.17611637476224545</v>
      </c>
      <c r="CX322" s="80">
        <f t="shared" si="860"/>
        <v>0.14352412935495071</v>
      </c>
      <c r="CY322" s="80">
        <f t="shared" si="861"/>
        <v>4.3537183327491388E-2</v>
      </c>
      <c r="CZ322" s="80">
        <f t="shared" si="862"/>
        <v>3.9474151667585533E-3</v>
      </c>
      <c r="DA322" s="80">
        <f t="shared" si="863"/>
        <v>6.9790583090163583E-3</v>
      </c>
      <c r="DB322" s="80">
        <f t="shared" si="864"/>
        <v>1.7799412276946711</v>
      </c>
      <c r="DC322" s="80"/>
      <c r="DD322" s="80">
        <f t="shared" si="865"/>
        <v>0.46367814400166835</v>
      </c>
      <c r="DE322" s="80">
        <f t="shared" si="866"/>
        <v>1.1983500572969487E-2</v>
      </c>
      <c r="DF322" s="80">
        <f t="shared" si="867"/>
        <v>0.18983761867487323</v>
      </c>
      <c r="DG322" s="80">
        <f t="shared" si="868"/>
        <v>6.6297499334678614E-2</v>
      </c>
      <c r="DH322" s="80">
        <f t="shared" si="869"/>
        <v>1.4121583952649171E-3</v>
      </c>
      <c r="DI322" s="80">
        <f t="shared" si="870"/>
        <v>5.6613262416459462E-2</v>
      </c>
      <c r="DJ322" s="80">
        <f t="shared" si="871"/>
        <v>9.8945050556723341E-2</v>
      </c>
      <c r="DK322" s="80">
        <f t="shared" si="872"/>
        <v>8.0634195737372211E-2</v>
      </c>
      <c r="DL322" s="80">
        <f t="shared" si="873"/>
        <v>2.4459899377621306E-2</v>
      </c>
      <c r="DM322" s="80">
        <f t="shared" si="874"/>
        <v>2.2177221951710912E-3</v>
      </c>
      <c r="DN322" s="80">
        <f t="shared" si="875"/>
        <v>3.9209487371981572E-3</v>
      </c>
      <c r="DO322" s="80">
        <f t="shared" si="876"/>
        <v>1</v>
      </c>
      <c r="DP322" s="80">
        <f t="shared" si="877"/>
        <v>46.060460133740285</v>
      </c>
      <c r="DQ322" s="80">
        <f t="shared" si="878"/>
        <v>0.79227019371116914</v>
      </c>
      <c r="DR322" s="80">
        <f t="shared" si="879"/>
        <v>2.5526172150808477E-2</v>
      </c>
      <c r="DS322" s="80">
        <f t="shared" si="880"/>
        <v>6.0944871078157339E-2</v>
      </c>
      <c r="DT322" s="80">
        <f t="shared" si="881"/>
        <v>0.11637326296098344</v>
      </c>
      <c r="DU322" s="80">
        <f t="shared" si="882"/>
        <v>3.3691629955947136E-3</v>
      </c>
      <c r="DV322" s="80">
        <f t="shared" si="883"/>
        <v>0.32492730322247693</v>
      </c>
      <c r="DW322" s="80">
        <f t="shared" si="884"/>
        <v>0.38826693106313775</v>
      </c>
      <c r="DX322" s="80">
        <f t="shared" si="885"/>
        <v>7.7607056595067024E-3</v>
      </c>
      <c r="DY322" s="80">
        <f t="shared" si="886"/>
        <v>1.0616162045097457E-5</v>
      </c>
      <c r="DZ322" s="80">
        <f t="shared" si="887"/>
        <v>1.5394919150358359E-4</v>
      </c>
      <c r="EA322" s="80">
        <f t="shared" si="888"/>
        <v>1.7196031681953829</v>
      </c>
      <c r="EB322" s="80"/>
      <c r="EC322" s="80">
        <f t="shared" si="889"/>
        <v>1.5845403874223383</v>
      </c>
      <c r="ED322" s="80">
        <f t="shared" si="890"/>
        <v>5.1052344301616953E-2</v>
      </c>
      <c r="EE322" s="80">
        <f t="shared" si="891"/>
        <v>0.18283461323447203</v>
      </c>
      <c r="EF322" s="80">
        <f t="shared" si="892"/>
        <v>0.11637326296098344</v>
      </c>
      <c r="EG322" s="80">
        <f t="shared" si="893"/>
        <v>3.3691629955947136E-3</v>
      </c>
      <c r="EH322" s="80">
        <f t="shared" si="894"/>
        <v>0.32492730322247693</v>
      </c>
      <c r="EI322" s="80">
        <f t="shared" si="895"/>
        <v>0.38826693106313775</v>
      </c>
      <c r="EJ322" s="80">
        <f t="shared" si="896"/>
        <v>7.7607056595067024E-3</v>
      </c>
      <c r="EK322" s="80">
        <f t="shared" si="897"/>
        <v>1.0616162045097457E-5</v>
      </c>
      <c r="EL322" s="80">
        <f t="shared" si="898"/>
        <v>4.6184757451075075E-4</v>
      </c>
      <c r="EM322" s="80">
        <f t="shared" si="899"/>
        <v>2.6595971745966827</v>
      </c>
      <c r="EN322" s="80">
        <f t="shared" si="900"/>
        <v>2.2559807392297579</v>
      </c>
      <c r="EO322" s="80"/>
      <c r="EP322" s="80">
        <f t="shared" si="901"/>
        <v>1.7873462972782268</v>
      </c>
      <c r="EQ322" s="80">
        <f t="shared" si="902"/>
        <v>5.758655271848697E-2</v>
      </c>
      <c r="ER322" s="80">
        <f t="shared" si="903"/>
        <v>0.2126537027217732</v>
      </c>
      <c r="ES322" s="80">
        <f t="shared" si="904"/>
        <v>6.2327207892554193E-2</v>
      </c>
      <c r="ET322" s="80">
        <f t="shared" si="905"/>
        <v>0.27498091061432739</v>
      </c>
      <c r="EU322" s="80">
        <f t="shared" si="906"/>
        <v>0.26253583980129841</v>
      </c>
      <c r="EV322" s="80">
        <f t="shared" si="907"/>
        <v>7.6007668253873081E-3</v>
      </c>
      <c r="EW322" s="80">
        <f t="shared" si="908"/>
        <v>0.7330297377197752</v>
      </c>
      <c r="EX322" s="80">
        <f t="shared" si="909"/>
        <v>0.87592271815828693</v>
      </c>
      <c r="EY322" s="80">
        <f t="shared" si="910"/>
        <v>3.5016004981356992E-2</v>
      </c>
      <c r="EZ322" s="80">
        <f t="shared" si="911"/>
        <v>4.7899714196563716E-5</v>
      </c>
      <c r="FA322" s="80">
        <f t="shared" si="912"/>
        <v>6.9461282170415616E-4</v>
      </c>
      <c r="FB322" s="80">
        <f t="shared" si="913"/>
        <v>4.0347613406330467</v>
      </c>
      <c r="FC322" s="80">
        <f t="shared" si="914"/>
        <v>6.9474781551897888E-2</v>
      </c>
      <c r="FD322" s="80">
        <f t="shared" si="915"/>
        <v>0.1033855666742145</v>
      </c>
      <c r="FE322" s="80">
        <f t="shared" si="916"/>
        <v>3.5016004981356992E-2</v>
      </c>
      <c r="FF322" s="80">
        <f t="shared" si="917"/>
        <v>2.7311202911197201E-2</v>
      </c>
      <c r="FG322" s="80">
        <f t="shared" si="918"/>
        <v>9.2671249905287995E-2</v>
      </c>
      <c r="FH322" s="80">
        <f t="shared" si="919"/>
        <v>3.4730641085207808E-4</v>
      </c>
      <c r="FI322" s="184">
        <f t="shared" si="920"/>
        <v>0.75559295893094969</v>
      </c>
      <c r="FJ322" s="80">
        <f t="shared" si="921"/>
        <v>0.11998630929506199</v>
      </c>
      <c r="FK322" s="80">
        <f t="shared" si="922"/>
        <v>1.0309250324347059</v>
      </c>
      <c r="FL322" s="80">
        <f t="shared" si="923"/>
        <v>0.75559295893094969</v>
      </c>
      <c r="FM322" s="80">
        <f t="shared" si="924"/>
        <v>2.3645978738948257</v>
      </c>
      <c r="FN322" s="80">
        <f t="shared" si="925"/>
        <v>-3.3017662383871351</v>
      </c>
      <c r="FO322" s="80">
        <f t="shared" si="926"/>
        <v>-3.3017662383871347</v>
      </c>
      <c r="FP322" s="80">
        <f t="shared" si="927"/>
        <v>0.46060460133740289</v>
      </c>
      <c r="FQ322" s="185">
        <f t="shared" ca="1" si="928"/>
        <v>1437.4556560274996</v>
      </c>
      <c r="FR322" s="185">
        <f t="shared" ca="1" si="929"/>
        <v>6.6701179745977655</v>
      </c>
      <c r="FS322" s="80">
        <f t="shared" ca="1" si="930"/>
        <v>0.14374556560274995</v>
      </c>
      <c r="FT322" s="184">
        <f t="shared" ca="1" si="931"/>
        <v>-0.73343761828625875</v>
      </c>
      <c r="FU322" s="184">
        <f t="shared" ca="1" si="932"/>
        <v>5.6846792378625013</v>
      </c>
      <c r="FV322" s="80">
        <f t="shared" si="933"/>
        <v>175.77854410042173</v>
      </c>
      <c r="FW322" s="80">
        <f t="shared" si="934"/>
        <v>7.5183394190930161E-2</v>
      </c>
      <c r="FX322" s="184">
        <f t="shared" si="935"/>
        <v>73.62947798426255</v>
      </c>
      <c r="FY322" s="184">
        <f t="shared" si="936"/>
        <v>314.45534544628748</v>
      </c>
      <c r="FZ322" s="184">
        <f t="shared" si="937"/>
        <v>1.6611494615586205E-3</v>
      </c>
      <c r="GA322" s="184">
        <f t="shared" si="938"/>
        <v>0.30583560234594448</v>
      </c>
      <c r="GB322" s="80">
        <f t="shared" si="939"/>
        <v>0.91853948996503132</v>
      </c>
      <c r="GC322" s="80">
        <f t="shared" si="940"/>
        <v>0.19008315498464323</v>
      </c>
      <c r="GD322" s="80">
        <f t="shared" si="941"/>
        <v>0.13254907874535593</v>
      </c>
      <c r="GE322" s="80">
        <f t="shared" si="942"/>
        <v>0.8800862393889588</v>
      </c>
      <c r="GF322" s="80">
        <f t="shared" si="943"/>
        <v>4.600455658021696E-2</v>
      </c>
      <c r="GG322" s="80">
        <f t="shared" si="944"/>
        <v>0.19306105824940051</v>
      </c>
      <c r="GH322" s="80">
        <f t="shared" si="945"/>
        <v>0.86745092125464407</v>
      </c>
      <c r="GI322" s="80">
        <f t="shared" si="946"/>
        <v>0.36088646915281336</v>
      </c>
      <c r="GJ322" s="80">
        <f t="shared" si="947"/>
        <v>-1.5726852272886963E-2</v>
      </c>
      <c r="GK322" s="80">
        <f t="shared" si="948"/>
        <v>2.992996108094878E-2</v>
      </c>
      <c r="GL322" s="80">
        <f t="shared" si="949"/>
        <v>2.992996108094878E-2</v>
      </c>
      <c r="GM322" s="80">
        <f t="shared" si="950"/>
        <v>0.16313109716845173</v>
      </c>
      <c r="GN322" s="80">
        <f t="shared" si="951"/>
        <v>5.15305489540199E-2</v>
      </c>
      <c r="GO322" s="80">
        <f t="shared" si="952"/>
        <v>0.68149918876575533</v>
      </c>
      <c r="GP322" s="80">
        <f t="shared" si="953"/>
        <v>0.87592271815828693</v>
      </c>
      <c r="GQ322" s="80">
        <f t="shared" si="954"/>
        <v>3.5016004981356992E-2</v>
      </c>
      <c r="GR322" s="80">
        <f t="shared" si="955"/>
        <v>440.53533901403563</v>
      </c>
      <c r="GS322" s="80">
        <f t="shared" si="956"/>
        <v>11.724418256731846</v>
      </c>
      <c r="GT322" s="80">
        <f t="shared" si="957"/>
        <v>2.3170965895408311</v>
      </c>
      <c r="GU322" s="80">
        <f t="shared" si="958"/>
        <v>9.5290597244866678E-6</v>
      </c>
      <c r="GV322" s="80">
        <f t="shared" si="959"/>
        <v>1959.3138846007537</v>
      </c>
      <c r="GW322" s="80">
        <f t="shared" si="960"/>
        <v>-8.376207983264829E-3</v>
      </c>
      <c r="GX322" s="184">
        <f t="shared" ca="1" si="961"/>
        <v>23.325116875372039</v>
      </c>
      <c r="GY322" s="81" t="e">
        <f>#REF!</f>
        <v>#REF!</v>
      </c>
      <c r="GZ322" s="81" t="e">
        <f>#REF!</f>
        <v>#REF!</v>
      </c>
      <c r="HA322" s="81">
        <f t="shared" si="962"/>
        <v>6.4982480907969666</v>
      </c>
      <c r="HB322" s="81">
        <f t="shared" si="963"/>
        <v>4.6255687186920582</v>
      </c>
      <c r="HC322" s="81" t="e">
        <f t="shared" si="964"/>
        <v>#REF!</v>
      </c>
      <c r="HD322" s="80">
        <f t="shared" si="965"/>
        <v>440.53533901403563</v>
      </c>
      <c r="HE322" s="80">
        <f t="shared" si="966"/>
        <v>11.724418256731846</v>
      </c>
      <c r="HF322" s="81">
        <f t="shared" si="967"/>
        <v>0.30569160829048769</v>
      </c>
      <c r="HG322" s="81"/>
      <c r="HH322" s="82">
        <f t="shared" si="968"/>
        <v>0.2006618250747878</v>
      </c>
      <c r="HI322" s="82">
        <f t="shared" si="969"/>
        <v>0.7330297377197752</v>
      </c>
      <c r="HJ322" s="82">
        <f t="shared" si="970"/>
        <v>3.5016004981356992E-2</v>
      </c>
      <c r="HK322" s="82">
        <f t="shared" si="971"/>
        <v>0</v>
      </c>
      <c r="HL322" s="82">
        <f t="shared" si="972"/>
        <v>3.4458776570540896E-2</v>
      </c>
      <c r="HM322" s="82">
        <f t="shared" si="973"/>
        <v>0</v>
      </c>
      <c r="HN322" s="82">
        <f t="shared" si="974"/>
        <v>0</v>
      </c>
      <c r="HO322" s="82">
        <f t="shared" si="975"/>
        <v>6.2327207892554193E-2</v>
      </c>
      <c r="HP322" s="82">
        <f t="shared" si="976"/>
        <v>0.17819492615123228</v>
      </c>
      <c r="HQ322" s="82">
        <f t="shared" si="977"/>
        <v>0.21491232551593567</v>
      </c>
      <c r="HR322" s="82">
        <f t="shared" si="978"/>
        <v>0.52072432888638753</v>
      </c>
      <c r="HS322" s="82">
        <f t="shared" si="979"/>
        <v>0.1425446865501262</v>
      </c>
      <c r="HT322" s="82">
        <f t="shared" si="980"/>
        <v>6.9920910736878325E-2</v>
      </c>
      <c r="HU322" s="82">
        <f t="shared" si="981"/>
        <v>1.9140366123477706E-2</v>
      </c>
      <c r="HV322" s="82">
        <f t="shared" si="982"/>
        <v>3.5016004981356992E-2</v>
      </c>
      <c r="HW322" s="82"/>
      <c r="HX322" s="186">
        <f t="shared" si="983"/>
        <v>-8.7976385485446247E-7</v>
      </c>
      <c r="HY322" s="186">
        <f t="shared" si="984"/>
        <v>1.6727945741480635E-12</v>
      </c>
      <c r="HZ322" s="186">
        <f t="shared" si="985"/>
        <v>2.6750687763406112E-5</v>
      </c>
      <c r="IA322" s="186">
        <f t="shared" si="986"/>
        <v>7.3995716440162036E-9</v>
      </c>
      <c r="IB322" s="82">
        <f t="shared" si="987"/>
        <v>2.3170965895408311</v>
      </c>
      <c r="IC322" s="82" t="e">
        <f t="shared" ca="1" si="988"/>
        <v>#REF!</v>
      </c>
      <c r="ID322" s="82" t="e">
        <f ca="1">ID$8+ID$9*IE322+ID$10*#REF!+ID$11*EW322/(EW322+EU322)</f>
        <v>#REF!</v>
      </c>
      <c r="IE322" s="82" t="e">
        <f t="shared" ca="1" si="989"/>
        <v>#REF!</v>
      </c>
      <c r="IF322" s="82" t="e">
        <f ca="1">IF$8+IF$9*IE322+IF$10*#REF!+IF$11*(EW322/(EW322+EU322))</f>
        <v>#REF!</v>
      </c>
      <c r="IG322" s="82" t="e">
        <f t="shared" ca="1" si="990"/>
        <v>#REF!</v>
      </c>
      <c r="IH322" s="184">
        <f t="shared" si="991"/>
        <v>7.5183394190930161E-2</v>
      </c>
      <c r="II322" s="187">
        <f t="shared" si="992"/>
        <v>-25</v>
      </c>
      <c r="IJ322" s="187"/>
      <c r="IK322" s="82">
        <f t="shared" si="993"/>
        <v>2.0699846665595505</v>
      </c>
      <c r="IL322" s="187">
        <f t="shared" si="994"/>
        <v>1959.3138846007537</v>
      </c>
      <c r="IM322" s="186">
        <f t="shared" si="995"/>
        <v>1.1969587034017776E-5</v>
      </c>
    </row>
    <row r="323" spans="1:247" ht="14" x14ac:dyDescent="0.2">
      <c r="A323" s="191" t="s">
        <v>235</v>
      </c>
      <c r="F323" s="200">
        <v>49.588765156295146</v>
      </c>
      <c r="G323" s="200">
        <v>1.7038089506357903</v>
      </c>
      <c r="H323" s="200">
        <v>17.226300960207208</v>
      </c>
      <c r="I323" s="200">
        <v>8.4782813016352048</v>
      </c>
      <c r="J323" s="200">
        <v>0.17830558785723385</v>
      </c>
      <c r="K323" s="200">
        <v>4.0614050567481046</v>
      </c>
      <c r="L323" s="200">
        <v>9.8761483940923434</v>
      </c>
      <c r="M323" s="200">
        <v>4.4477338304387777</v>
      </c>
      <c r="N323" s="200">
        <v>2.0505142603581894</v>
      </c>
      <c r="O323" s="201">
        <v>0.3</v>
      </c>
      <c r="P323" s="202">
        <v>0.49529329960342744</v>
      </c>
      <c r="Q323" s="194">
        <v>1.5</v>
      </c>
      <c r="R323" s="176">
        <f t="shared" ca="1" si="801"/>
        <v>10.434996718813395</v>
      </c>
      <c r="T323" s="4">
        <v>49.792999999999999</v>
      </c>
      <c r="U323" s="4">
        <v>1.298</v>
      </c>
      <c r="V323" s="4">
        <v>3.8959999999999999</v>
      </c>
      <c r="W323" s="4">
        <v>7.9539999999999997</v>
      </c>
      <c r="X323" s="4">
        <v>0.245</v>
      </c>
      <c r="Y323" s="4">
        <v>14.388</v>
      </c>
      <c r="Z323" s="4">
        <v>21.757999999999999</v>
      </c>
      <c r="AA323" s="4">
        <v>0.45800000000000002</v>
      </c>
      <c r="AB323" s="4">
        <v>1.6E-2</v>
      </c>
      <c r="AC323" s="4">
        <v>2.81E-2</v>
      </c>
      <c r="AE323" s="177">
        <f t="shared" ca="1" si="802"/>
        <v>1409.1324966551381</v>
      </c>
      <c r="AF323" s="178">
        <f t="shared" ca="1" si="803"/>
        <v>1135.9824966551382</v>
      </c>
      <c r="AG323" s="178">
        <f t="shared" ca="1" si="804"/>
        <v>6.5612465909570021</v>
      </c>
      <c r="AH323" s="175"/>
      <c r="AI323" s="179">
        <f t="shared" ca="1" si="805"/>
        <v>1430.602329278152</v>
      </c>
      <c r="AJ323" s="179">
        <f t="shared" ca="1" si="806"/>
        <v>6.0389417306454654</v>
      </c>
      <c r="AK323" s="179"/>
      <c r="AL323" s="179">
        <f t="shared" si="807"/>
        <v>1394.0158821091625</v>
      </c>
      <c r="AM323" s="179">
        <f t="shared" si="808"/>
        <v>3.6426198782385208</v>
      </c>
      <c r="AN323" s="180"/>
      <c r="AO323" s="179">
        <f t="shared" ca="1" si="809"/>
        <v>1400.1438451213915</v>
      </c>
      <c r="AP323" s="179">
        <f t="shared" ca="1" si="810"/>
        <v>1126.9938451213916</v>
      </c>
      <c r="AQ323" s="179">
        <f t="shared" ca="1" si="811"/>
        <v>4.8738922464525984</v>
      </c>
      <c r="AR323" s="179"/>
      <c r="AS323" s="179">
        <f t="shared" ca="1" si="812"/>
        <v>1401.1142949910432</v>
      </c>
      <c r="AT323" s="179">
        <f t="shared" ca="1" si="813"/>
        <v>1127.9642949910431</v>
      </c>
      <c r="AU323" s="181">
        <f t="shared" ca="1" si="814"/>
        <v>4.9110123511253683</v>
      </c>
      <c r="AV323" s="80"/>
      <c r="AW323" s="181">
        <f t="shared" si="815"/>
        <v>1411.2478802718736</v>
      </c>
      <c r="AX323" s="181">
        <f t="shared" si="816"/>
        <v>1138.0978802718737</v>
      </c>
      <c r="AY323" s="181">
        <f t="shared" ca="1" si="817"/>
        <v>1430.602329278152</v>
      </c>
      <c r="AZ323" s="181">
        <f t="shared" ca="1" si="818"/>
        <v>1157.4523292781519</v>
      </c>
      <c r="BA323" s="181">
        <f t="shared" ca="1" si="819"/>
        <v>6.0389417306454654</v>
      </c>
      <c r="BB323" s="181"/>
      <c r="BC323" s="181">
        <f t="shared" si="820"/>
        <v>1394.0158821091625</v>
      </c>
      <c r="BD323" s="181">
        <f t="shared" si="821"/>
        <v>3.6426198782385208</v>
      </c>
      <c r="BE323" s="181">
        <f t="shared" si="822"/>
        <v>1120.8658821091626</v>
      </c>
      <c r="BF323" s="181"/>
      <c r="BG323" s="181">
        <f t="shared" ca="1" si="823"/>
        <v>6.4606757390132472</v>
      </c>
      <c r="BH323" s="181">
        <f t="shared" ca="1" si="824"/>
        <v>6.8021763699457392</v>
      </c>
      <c r="BI323" s="181">
        <f t="shared" ca="1" si="825"/>
        <v>1131.9944744359441</v>
      </c>
      <c r="BJ323" s="181">
        <f t="shared" ca="1" si="826"/>
        <v>1137.683442001573</v>
      </c>
      <c r="BK323" s="181">
        <f t="shared" ca="1" si="827"/>
        <v>1137.683442001573</v>
      </c>
      <c r="BL323" s="181"/>
      <c r="BM323" s="181">
        <f t="shared" si="828"/>
        <v>1122.6334600649088</v>
      </c>
      <c r="BN323" s="180"/>
      <c r="BO323" s="182">
        <f t="shared" ca="1" si="829"/>
        <v>0.74424507071376567</v>
      </c>
      <c r="BP323" s="182">
        <f t="shared" ca="1" si="830"/>
        <v>0.73408187996134289</v>
      </c>
      <c r="BQ323" s="182">
        <f t="shared" ca="1" si="831"/>
        <v>6.5132692045435689E-2</v>
      </c>
      <c r="BR323" s="182">
        <f t="shared" ca="1" si="832"/>
        <v>1.2428694004715374E-2</v>
      </c>
      <c r="BS323" s="182">
        <f t="shared" ca="1" si="833"/>
        <v>2.0863047725732022E-2</v>
      </c>
      <c r="BT323" s="182">
        <f t="shared" ca="1" si="834"/>
        <v>8.4389342798697503E-2</v>
      </c>
      <c r="BU323" s="182">
        <f t="shared" si="835"/>
        <v>8.1732419319191812E-2</v>
      </c>
      <c r="BV323" s="181">
        <f t="shared" ca="1" si="836"/>
        <v>0.99862807585511526</v>
      </c>
      <c r="BW323" s="180"/>
      <c r="BX323" s="182">
        <f t="shared" si="837"/>
        <v>0.80140482713038252</v>
      </c>
      <c r="BY323" s="182">
        <f t="shared" si="838"/>
        <v>0.12443435256120733</v>
      </c>
      <c r="BZ323" s="182">
        <f t="shared" si="839"/>
        <v>0</v>
      </c>
      <c r="CA323" s="182">
        <f t="shared" si="840"/>
        <v>3.2631427054759576E-2</v>
      </c>
      <c r="CB323" s="182">
        <f t="shared" si="841"/>
        <v>6.9492244583522544E-2</v>
      </c>
      <c r="CC323" s="182">
        <f t="shared" si="842"/>
        <v>4.1515529422420745E-4</v>
      </c>
      <c r="CD323" s="182">
        <f t="shared" si="843"/>
        <v>1.0283780066240962</v>
      </c>
      <c r="CE323" s="182">
        <f t="shared" si="844"/>
        <v>0.26482174365723871</v>
      </c>
      <c r="CF323" s="180"/>
      <c r="CG323" s="181">
        <f t="shared" ca="1" si="845"/>
        <v>2.6475906162722822</v>
      </c>
      <c r="CH323" s="181">
        <f t="shared" ca="1" si="846"/>
        <v>3.0880050411189082</v>
      </c>
      <c r="CI323" s="181">
        <f t="shared" ca="1" si="847"/>
        <v>7.5761559042152262</v>
      </c>
      <c r="CJ323" s="181">
        <f t="shared" ca="1" si="848"/>
        <v>1156.5763924201437</v>
      </c>
      <c r="CK323" s="183">
        <f t="shared" ca="1" si="849"/>
        <v>0.27020028991755779</v>
      </c>
      <c r="CL323" s="79"/>
      <c r="CM323" s="181">
        <f t="shared" si="850"/>
        <v>-1.2333026124529123</v>
      </c>
      <c r="CN323" s="181">
        <f t="shared" si="851"/>
        <v>-1.6273902906790463</v>
      </c>
      <c r="CO323" s="181">
        <f t="shared" ca="1" si="852"/>
        <v>852.22582875688124</v>
      </c>
      <c r="CP323" s="184"/>
      <c r="CQ323" s="80">
        <f t="shared" si="853"/>
        <v>0.82531984488951604</v>
      </c>
      <c r="CR323" s="80">
        <f t="shared" si="854"/>
        <v>2.1329926721931104E-2</v>
      </c>
      <c r="CS323" s="80">
        <f t="shared" si="855"/>
        <v>0.33789980404678666</v>
      </c>
      <c r="CT323" s="80">
        <f t="shared" si="856"/>
        <v>0.1180056523588545</v>
      </c>
      <c r="CU323" s="80">
        <f t="shared" si="857"/>
        <v>2.5135589477671733E-3</v>
      </c>
      <c r="CV323" s="80">
        <f t="shared" si="858"/>
        <v>0.10076827980935343</v>
      </c>
      <c r="CW323" s="80">
        <f t="shared" si="859"/>
        <v>0.17611637476224545</v>
      </c>
      <c r="CX323" s="80">
        <f t="shared" si="860"/>
        <v>0.14352412935495071</v>
      </c>
      <c r="CY323" s="80">
        <f t="shared" si="861"/>
        <v>4.3537183327491388E-2</v>
      </c>
      <c r="CZ323" s="80">
        <f t="shared" si="862"/>
        <v>3.9474151667585533E-3</v>
      </c>
      <c r="DA323" s="80">
        <f t="shared" si="863"/>
        <v>6.9790583090163583E-3</v>
      </c>
      <c r="DB323" s="80">
        <f t="shared" si="864"/>
        <v>1.7799412276946711</v>
      </c>
      <c r="DC323" s="80"/>
      <c r="DD323" s="80">
        <f t="shared" si="865"/>
        <v>0.46367814400166835</v>
      </c>
      <c r="DE323" s="80">
        <f t="shared" si="866"/>
        <v>1.1983500572969487E-2</v>
      </c>
      <c r="DF323" s="80">
        <f t="shared" si="867"/>
        <v>0.18983761867487323</v>
      </c>
      <c r="DG323" s="80">
        <f t="shared" si="868"/>
        <v>6.6297499334678614E-2</v>
      </c>
      <c r="DH323" s="80">
        <f t="shared" si="869"/>
        <v>1.4121583952649171E-3</v>
      </c>
      <c r="DI323" s="80">
        <f t="shared" si="870"/>
        <v>5.6613262416459462E-2</v>
      </c>
      <c r="DJ323" s="80">
        <f t="shared" si="871"/>
        <v>9.8945050556723341E-2</v>
      </c>
      <c r="DK323" s="80">
        <f t="shared" si="872"/>
        <v>8.0634195737372211E-2</v>
      </c>
      <c r="DL323" s="80">
        <f t="shared" si="873"/>
        <v>2.4459899377621306E-2</v>
      </c>
      <c r="DM323" s="80">
        <f t="shared" si="874"/>
        <v>2.2177221951710912E-3</v>
      </c>
      <c r="DN323" s="80">
        <f t="shared" si="875"/>
        <v>3.9209487371981572E-3</v>
      </c>
      <c r="DO323" s="80">
        <f t="shared" si="876"/>
        <v>1</v>
      </c>
      <c r="DP323" s="80">
        <f t="shared" si="877"/>
        <v>46.060460133740285</v>
      </c>
      <c r="DQ323" s="80">
        <f t="shared" si="878"/>
        <v>0.82871898316199077</v>
      </c>
      <c r="DR323" s="80">
        <f t="shared" si="879"/>
        <v>1.6249618171529867E-2</v>
      </c>
      <c r="DS323" s="80">
        <f t="shared" si="880"/>
        <v>3.8210688400466847E-2</v>
      </c>
      <c r="DT323" s="80">
        <f t="shared" si="881"/>
        <v>0.11070840014252627</v>
      </c>
      <c r="DU323" s="80">
        <f t="shared" si="882"/>
        <v>3.4537444933920706E-3</v>
      </c>
      <c r="DV323" s="80">
        <f t="shared" si="883"/>
        <v>0.35698335665584896</v>
      </c>
      <c r="DW323" s="80">
        <f t="shared" si="884"/>
        <v>0.38799944362613104</v>
      </c>
      <c r="DX323" s="80">
        <f t="shared" si="885"/>
        <v>7.3896116258920378E-3</v>
      </c>
      <c r="DY323" s="80">
        <f t="shared" si="886"/>
        <v>1.6985859272155931E-4</v>
      </c>
      <c r="DZ323" s="80">
        <f t="shared" si="887"/>
        <v>1.8487061030985895E-4</v>
      </c>
      <c r="EA323" s="80">
        <f t="shared" si="888"/>
        <v>1.7500685754808092</v>
      </c>
      <c r="EB323" s="80"/>
      <c r="EC323" s="80">
        <f t="shared" si="889"/>
        <v>1.6574379663239815</v>
      </c>
      <c r="ED323" s="80">
        <f t="shared" si="890"/>
        <v>3.2499236343059734E-2</v>
      </c>
      <c r="EE323" s="80">
        <f t="shared" si="891"/>
        <v>0.11463206520140054</v>
      </c>
      <c r="EF323" s="80">
        <f t="shared" si="892"/>
        <v>0.11070840014252627</v>
      </c>
      <c r="EG323" s="80">
        <f t="shared" si="893"/>
        <v>3.4537444933920706E-3</v>
      </c>
      <c r="EH323" s="80">
        <f t="shared" si="894"/>
        <v>0.35698335665584896</v>
      </c>
      <c r="EI323" s="80">
        <f t="shared" si="895"/>
        <v>0.38799944362613104</v>
      </c>
      <c r="EJ323" s="80">
        <f t="shared" si="896"/>
        <v>7.3896116258920378E-3</v>
      </c>
      <c r="EK323" s="80">
        <f t="shared" si="897"/>
        <v>1.6985859272155931E-4</v>
      </c>
      <c r="EL323" s="80">
        <f t="shared" si="898"/>
        <v>5.5461183092957687E-4</v>
      </c>
      <c r="EM323" s="80">
        <f t="shared" si="899"/>
        <v>2.6718282948358834</v>
      </c>
      <c r="EN323" s="80">
        <f t="shared" si="900"/>
        <v>2.24565328977046</v>
      </c>
      <c r="EO323" s="80"/>
      <c r="EP323" s="80">
        <f t="shared" si="901"/>
        <v>1.8610155108329549</v>
      </c>
      <c r="EQ323" s="80">
        <f t="shared" si="902"/>
        <v>3.6491008504409894E-2</v>
      </c>
      <c r="ER323" s="80">
        <f t="shared" si="903"/>
        <v>0.13898448916704509</v>
      </c>
      <c r="ES323" s="80">
        <f t="shared" si="904"/>
        <v>3.2631427054759576E-2</v>
      </c>
      <c r="ET323" s="80">
        <f t="shared" si="905"/>
        <v>0.17161591622180467</v>
      </c>
      <c r="EU323" s="80">
        <f t="shared" si="906"/>
        <v>0.24861268298528857</v>
      </c>
      <c r="EV323" s="80">
        <f t="shared" si="907"/>
        <v>7.755912683612514E-3</v>
      </c>
      <c r="EW323" s="80">
        <f t="shared" si="908"/>
        <v>0.80166084926750869</v>
      </c>
      <c r="EX323" s="80">
        <f t="shared" si="909"/>
        <v>0.87131222700812927</v>
      </c>
      <c r="EY323" s="80">
        <f t="shared" si="910"/>
        <v>3.3189011315620985E-2</v>
      </c>
      <c r="EZ323" s="80">
        <f t="shared" si="911"/>
        <v>7.6288701508190075E-4</v>
      </c>
      <c r="FA323" s="80">
        <f t="shared" si="912"/>
        <v>8.303105884484149E-4</v>
      </c>
      <c r="FB323" s="80">
        <f t="shared" si="913"/>
        <v>4.0332463164228596</v>
      </c>
      <c r="FC323" s="80">
        <f t="shared" si="914"/>
        <v>6.57297458306383E-2</v>
      </c>
      <c r="FD323" s="80">
        <f t="shared" si="915"/>
        <v>9.8916794506157757E-2</v>
      </c>
      <c r="FE323" s="80">
        <f t="shared" si="916"/>
        <v>3.2631427054759576E-2</v>
      </c>
      <c r="FF323" s="80">
        <f t="shared" si="917"/>
        <v>0</v>
      </c>
      <c r="FG323" s="80">
        <f t="shared" si="918"/>
        <v>6.9492244583522544E-2</v>
      </c>
      <c r="FH323" s="80">
        <f t="shared" si="919"/>
        <v>4.1515529422420745E-4</v>
      </c>
      <c r="FI323" s="184">
        <f t="shared" si="920"/>
        <v>0.80140482713038252</v>
      </c>
      <c r="FJ323" s="80">
        <f t="shared" si="921"/>
        <v>0.12443435256120733</v>
      </c>
      <c r="FK323" s="80">
        <f t="shared" si="922"/>
        <v>1.0283780066240962</v>
      </c>
      <c r="FL323" s="80">
        <f t="shared" si="923"/>
        <v>0.80140482713038252</v>
      </c>
      <c r="FM323" s="80">
        <f t="shared" si="924"/>
        <v>2.2940684758351555</v>
      </c>
      <c r="FN323" s="80">
        <f t="shared" si="925"/>
        <v>-3.4311590409326795</v>
      </c>
      <c r="FO323" s="80">
        <f t="shared" si="926"/>
        <v>-3.4311590409326795</v>
      </c>
      <c r="FP323" s="80">
        <f t="shared" si="927"/>
        <v>0.46060460133740289</v>
      </c>
      <c r="FQ323" s="185">
        <f t="shared" ca="1" si="928"/>
        <v>1430.602329278152</v>
      </c>
      <c r="FR323" s="185">
        <f t="shared" ca="1" si="929"/>
        <v>6.0389417306454654</v>
      </c>
      <c r="FS323" s="80">
        <f t="shared" ca="1" si="930"/>
        <v>0.1430602329278152</v>
      </c>
      <c r="FT323" s="184">
        <f t="shared" ca="1" si="931"/>
        <v>-0.86338047560088638</v>
      </c>
      <c r="FU323" s="184">
        <f t="shared" ca="1" si="932"/>
        <v>5.6798957354576016</v>
      </c>
      <c r="FV323" s="80">
        <f t="shared" si="933"/>
        <v>174.51554834442385</v>
      </c>
      <c r="FW323" s="80">
        <f t="shared" si="934"/>
        <v>8.4959221204341018E-2</v>
      </c>
      <c r="FX323" s="184">
        <f t="shared" si="935"/>
        <v>76.328768139855569</v>
      </c>
      <c r="FY323" s="184">
        <f t="shared" si="936"/>
        <v>313.64400589269093</v>
      </c>
      <c r="FZ323" s="184">
        <f t="shared" si="937"/>
        <v>1.6611494615586205E-3</v>
      </c>
      <c r="GA323" s="184">
        <f t="shared" si="938"/>
        <v>0.26482174365723871</v>
      </c>
      <c r="GB323" s="80">
        <f t="shared" si="939"/>
        <v>0.91225715100736282</v>
      </c>
      <c r="GC323" s="80">
        <f t="shared" si="940"/>
        <v>0.13568249197825619</v>
      </c>
      <c r="GD323" s="80">
        <f t="shared" si="941"/>
        <v>0.13060663619904916</v>
      </c>
      <c r="GE323" s="80">
        <f t="shared" si="942"/>
        <v>0.93087756444083047</v>
      </c>
      <c r="GF323" s="80">
        <f t="shared" si="943"/>
        <v>5.3666221981328421E-2</v>
      </c>
      <c r="GG323" s="80">
        <f t="shared" si="944"/>
        <v>0.18288293715465026</v>
      </c>
      <c r="GH323" s="80">
        <f t="shared" si="945"/>
        <v>0.86939336380095078</v>
      </c>
      <c r="GI323" s="80">
        <f t="shared" si="946"/>
        <v>0.3638682146851403</v>
      </c>
      <c r="GJ323" s="80">
        <f t="shared" si="947"/>
        <v>-1.6046669938090435E-2</v>
      </c>
      <c r="GK323" s="80">
        <f t="shared" si="948"/>
        <v>3.0409692097466801E-2</v>
      </c>
      <c r="GL323" s="80">
        <f t="shared" si="949"/>
        <v>3.0409692097466801E-2</v>
      </c>
      <c r="GM323" s="80">
        <f t="shared" si="950"/>
        <v>0.15247324505718346</v>
      </c>
      <c r="GN323" s="80">
        <f t="shared" si="951"/>
        <v>5.7333156895170378E-2</v>
      </c>
      <c r="GO323" s="80">
        <f t="shared" si="952"/>
        <v>0.74432769237233831</v>
      </c>
      <c r="GP323" s="80">
        <f t="shared" si="953"/>
        <v>0.87131222700812927</v>
      </c>
      <c r="GQ323" s="80">
        <f t="shared" si="954"/>
        <v>3.3189011315620985E-2</v>
      </c>
      <c r="GR323" s="80">
        <f t="shared" si="955"/>
        <v>440.63676765874226</v>
      </c>
      <c r="GS323" s="80">
        <f t="shared" si="956"/>
        <v>11.82821498326525</v>
      </c>
      <c r="GT323" s="80">
        <f t="shared" si="957"/>
        <v>2.237140359298222</v>
      </c>
      <c r="GU323" s="80">
        <f t="shared" si="958"/>
        <v>9.2002397276139365E-6</v>
      </c>
      <c r="GV323" s="80">
        <f t="shared" si="959"/>
        <v>1875.8539713009993</v>
      </c>
      <c r="GW323" s="80">
        <f t="shared" si="960"/>
        <v>-8.1588661225273779E-3</v>
      </c>
      <c r="GX323" s="184">
        <f t="shared" ca="1" si="961"/>
        <v>20.550780904215227</v>
      </c>
      <c r="GY323" s="81" t="e">
        <f>#REF!</f>
        <v>#REF!</v>
      </c>
      <c r="GZ323" s="81" t="e">
        <f>#REF!</f>
        <v>#REF!</v>
      </c>
      <c r="HA323" s="81">
        <f t="shared" si="962"/>
        <v>6.4982480907969666</v>
      </c>
      <c r="HB323" s="81">
        <f t="shared" si="963"/>
        <v>4.6255687186920582</v>
      </c>
      <c r="HC323" s="81" t="e">
        <f t="shared" si="964"/>
        <v>#REF!</v>
      </c>
      <c r="HD323" s="80">
        <f t="shared" si="965"/>
        <v>440.63676765874226</v>
      </c>
      <c r="HE323" s="80">
        <f t="shared" si="966"/>
        <v>11.82821498326525</v>
      </c>
      <c r="HF323" s="81">
        <f t="shared" si="967"/>
        <v>-1.4958891036889952</v>
      </c>
      <c r="HG323" s="81"/>
      <c r="HH323" s="82">
        <f t="shared" si="968"/>
        <v>0.19063884983826276</v>
      </c>
      <c r="HI323" s="82">
        <f t="shared" si="969"/>
        <v>0.80166084926750869</v>
      </c>
      <c r="HJ323" s="82">
        <f t="shared" si="970"/>
        <v>3.3189011315620985E-2</v>
      </c>
      <c r="HK323" s="82">
        <f t="shared" si="971"/>
        <v>0</v>
      </c>
      <c r="HL323" s="82">
        <f t="shared" si="972"/>
        <v>3.2540734515017315E-2</v>
      </c>
      <c r="HM323" s="82">
        <f t="shared" si="973"/>
        <v>0</v>
      </c>
      <c r="HN323" s="82">
        <f t="shared" si="974"/>
        <v>0</v>
      </c>
      <c r="HO323" s="82">
        <f t="shared" si="975"/>
        <v>3.2631427054759576E-2</v>
      </c>
      <c r="HP323" s="82">
        <f t="shared" si="976"/>
        <v>0.10644375465202778</v>
      </c>
      <c r="HQ323" s="82">
        <f t="shared" si="977"/>
        <v>0.19211821792353698</v>
      </c>
      <c r="HR323" s="82">
        <f t="shared" si="978"/>
        <v>0.59163423791107994</v>
      </c>
      <c r="HS323" s="82">
        <f t="shared" si="979"/>
        <v>0.14069349993000427</v>
      </c>
      <c r="HT323" s="82">
        <f t="shared" si="980"/>
        <v>7.7151709769104015E-2</v>
      </c>
      <c r="HU323" s="82">
        <f t="shared" si="981"/>
        <v>1.8347051907145657E-2</v>
      </c>
      <c r="HV323" s="82">
        <f t="shared" si="982"/>
        <v>3.3189011315620985E-2</v>
      </c>
      <c r="HW323" s="82"/>
      <c r="HX323" s="186">
        <f t="shared" si="983"/>
        <v>-8.7882132197199488E-7</v>
      </c>
      <c r="HY323" s="186">
        <f t="shared" si="984"/>
        <v>1.6302843429273358E-12</v>
      </c>
      <c r="HZ323" s="186">
        <f t="shared" si="985"/>
        <v>2.7138064402113478E-5</v>
      </c>
      <c r="IA323" s="186">
        <f t="shared" si="986"/>
        <v>7.6270895282873235E-9</v>
      </c>
      <c r="IB323" s="82">
        <f t="shared" si="987"/>
        <v>2.237140359298222</v>
      </c>
      <c r="IC323" s="82" t="e">
        <f t="shared" ca="1" si="988"/>
        <v>#REF!</v>
      </c>
      <c r="ID323" s="82" t="e">
        <f ca="1">ID$8+ID$9*IE323+ID$10*#REF!+ID$11*EW323/(EW323+EU323)</f>
        <v>#REF!</v>
      </c>
      <c r="IE323" s="82" t="e">
        <f t="shared" ca="1" si="989"/>
        <v>#REF!</v>
      </c>
      <c r="IF323" s="82" t="e">
        <f ca="1">IF$8+IF$9*IE323+IF$10*#REF!+IF$11*(EW323/(EW323+EU323))</f>
        <v>#REF!</v>
      </c>
      <c r="IG323" s="82" t="e">
        <f t="shared" ca="1" si="990"/>
        <v>#REF!</v>
      </c>
      <c r="IH323" s="184">
        <f t="shared" si="991"/>
        <v>8.4959221204341018E-2</v>
      </c>
      <c r="II323" s="187">
        <f t="shared" si="992"/>
        <v>-25</v>
      </c>
      <c r="IJ323" s="187"/>
      <c r="IK323" s="82">
        <f t="shared" si="993"/>
        <v>2.0757983212126865</v>
      </c>
      <c r="IL323" s="187">
        <f t="shared" si="994"/>
        <v>1875.8539713009993</v>
      </c>
      <c r="IM323" s="186">
        <f t="shared" si="995"/>
        <v>1.240801369651475E-5</v>
      </c>
    </row>
    <row r="324" spans="1:247" ht="14" x14ac:dyDescent="0.2">
      <c r="A324" s="191" t="s">
        <v>235</v>
      </c>
      <c r="F324" s="200">
        <v>49.588765156295146</v>
      </c>
      <c r="G324" s="200">
        <v>1.7038089506357903</v>
      </c>
      <c r="H324" s="200">
        <v>17.226300960207208</v>
      </c>
      <c r="I324" s="200">
        <v>8.4782813016352048</v>
      </c>
      <c r="J324" s="200">
        <v>0.17830558785723385</v>
      </c>
      <c r="K324" s="200">
        <v>4.0614050567481046</v>
      </c>
      <c r="L324" s="200">
        <v>9.8761483940923434</v>
      </c>
      <c r="M324" s="200">
        <v>4.4477338304387777</v>
      </c>
      <c r="N324" s="200">
        <v>2.0505142603581894</v>
      </c>
      <c r="O324" s="201">
        <v>0.3</v>
      </c>
      <c r="P324" s="202">
        <v>0.49529329960342744</v>
      </c>
      <c r="Q324" s="194">
        <v>1.5</v>
      </c>
      <c r="R324" s="176">
        <f t="shared" ca="1" si="801"/>
        <v>7.0357115237958174</v>
      </c>
      <c r="T324" s="4">
        <v>48.962000000000003</v>
      </c>
      <c r="U324" s="4">
        <v>1.3220000000000001</v>
      </c>
      <c r="V324" s="4">
        <v>3.8250000000000002</v>
      </c>
      <c r="W324" s="4">
        <v>7.8410000000000002</v>
      </c>
      <c r="X324" s="4">
        <v>0.17599999999999999</v>
      </c>
      <c r="Y324" s="4">
        <v>14.464</v>
      </c>
      <c r="Z324" s="4">
        <v>21.759</v>
      </c>
      <c r="AA324" s="4">
        <v>0.39</v>
      </c>
      <c r="AB324" s="4">
        <v>0</v>
      </c>
      <c r="AC324" s="4">
        <v>0.03</v>
      </c>
      <c r="AE324" s="177">
        <f t="shared" ca="1" si="802"/>
        <v>1386.5010503139442</v>
      </c>
      <c r="AF324" s="178">
        <f t="shared" ca="1" si="803"/>
        <v>1113.3510503139441</v>
      </c>
      <c r="AG324" s="178">
        <f t="shared" ca="1" si="804"/>
        <v>4.1690305547030642</v>
      </c>
      <c r="AH324" s="175"/>
      <c r="AI324" s="179">
        <f t="shared" ca="1" si="805"/>
        <v>1405.5431542028416</v>
      </c>
      <c r="AJ324" s="179">
        <f t="shared" ca="1" si="806"/>
        <v>3.0449060593817805</v>
      </c>
      <c r="AK324" s="179"/>
      <c r="AL324" s="179">
        <f t="shared" si="807"/>
        <v>1378.3786919725469</v>
      </c>
      <c r="AM324" s="179">
        <f t="shared" si="808"/>
        <v>1.4966806000617234</v>
      </c>
      <c r="AN324" s="180"/>
      <c r="AO324" s="179">
        <f t="shared" ca="1" si="809"/>
        <v>1374.9130666758438</v>
      </c>
      <c r="AP324" s="179">
        <f t="shared" ca="1" si="810"/>
        <v>1101.7630666758437</v>
      </c>
      <c r="AQ324" s="179">
        <f t="shared" ca="1" si="811"/>
        <v>1.9176512641071639</v>
      </c>
      <c r="AR324" s="179"/>
      <c r="AS324" s="179">
        <f t="shared" ca="1" si="812"/>
        <v>1375.6889872029303</v>
      </c>
      <c r="AT324" s="179">
        <f t="shared" ca="1" si="813"/>
        <v>1102.5389872029305</v>
      </c>
      <c r="AU324" s="181">
        <f t="shared" ca="1" si="814"/>
        <v>1.9462068512937662</v>
      </c>
      <c r="AV324" s="80"/>
      <c r="AW324" s="181">
        <f t="shared" si="815"/>
        <v>1390.6008452611079</v>
      </c>
      <c r="AX324" s="181">
        <f t="shared" si="816"/>
        <v>1117.450845261108</v>
      </c>
      <c r="AY324" s="181">
        <f t="shared" ca="1" si="817"/>
        <v>1405.5431542028416</v>
      </c>
      <c r="AZ324" s="181">
        <f t="shared" ca="1" si="818"/>
        <v>1132.3931542028417</v>
      </c>
      <c r="BA324" s="181">
        <f t="shared" ca="1" si="819"/>
        <v>3.0449060593817805</v>
      </c>
      <c r="BB324" s="181"/>
      <c r="BC324" s="181">
        <f t="shared" si="820"/>
        <v>1378.3786919725469</v>
      </c>
      <c r="BD324" s="181">
        <f t="shared" si="821"/>
        <v>1.4966806000617234</v>
      </c>
      <c r="BE324" s="181">
        <f t="shared" si="822"/>
        <v>1105.228691972547</v>
      </c>
      <c r="BF324" s="181"/>
      <c r="BG324" s="181">
        <f t="shared" ca="1" si="823"/>
        <v>3.7949257646500647</v>
      </c>
      <c r="BH324" s="181">
        <f t="shared" ca="1" si="824"/>
        <v>4.4732584298342157</v>
      </c>
      <c r="BI324" s="181">
        <f t="shared" ca="1" si="825"/>
        <v>1106.9605917678618</v>
      </c>
      <c r="BJ324" s="181">
        <f t="shared" ca="1" si="826"/>
        <v>1111.9392954932355</v>
      </c>
      <c r="BK324" s="181">
        <f t="shared" ca="1" si="827"/>
        <v>1111.9392954932355</v>
      </c>
      <c r="BL324" s="181"/>
      <c r="BM324" s="181">
        <f t="shared" si="828"/>
        <v>1111.8886895140631</v>
      </c>
      <c r="BN324" s="180"/>
      <c r="BO324" s="182">
        <f t="shared" ca="1" si="829"/>
        <v>0.78908886098740694</v>
      </c>
      <c r="BP324" s="182">
        <f t="shared" ca="1" si="830"/>
        <v>0.79681101372508401</v>
      </c>
      <c r="BQ324" s="182">
        <f t="shared" ca="1" si="831"/>
        <v>6.603792096608041E-2</v>
      </c>
      <c r="BR324" s="182">
        <f t="shared" ca="1" si="832"/>
        <v>1.165917029957588E-2</v>
      </c>
      <c r="BS324" s="182">
        <f t="shared" ca="1" si="833"/>
        <v>2.0852980888919726E-2</v>
      </c>
      <c r="BT324" s="182">
        <f t="shared" ca="1" si="834"/>
        <v>8.6977028279184493E-2</v>
      </c>
      <c r="BU324" s="182">
        <f t="shared" si="835"/>
        <v>8.1732419319191812E-2</v>
      </c>
      <c r="BV324" s="181">
        <f t="shared" ca="1" si="836"/>
        <v>1.0640705334780363</v>
      </c>
      <c r="BW324" s="180"/>
      <c r="BX324" s="182">
        <f t="shared" si="837"/>
        <v>0.80686575307837816</v>
      </c>
      <c r="BY324" s="182">
        <f t="shared" si="838"/>
        <v>0.12822791601124323</v>
      </c>
      <c r="BZ324" s="182">
        <f t="shared" si="839"/>
        <v>0</v>
      </c>
      <c r="CA324" s="182">
        <f t="shared" si="840"/>
        <v>2.1920402989159288E-2</v>
      </c>
      <c r="CB324" s="182">
        <f t="shared" si="841"/>
        <v>7.4273599220371356E-2</v>
      </c>
      <c r="CC324" s="182">
        <f t="shared" si="842"/>
        <v>4.4843273839063874E-4</v>
      </c>
      <c r="CD324" s="182">
        <f t="shared" si="843"/>
        <v>1.0317361040375428</v>
      </c>
      <c r="CE324" s="182">
        <f t="shared" si="844"/>
        <v>0.25968778612332799</v>
      </c>
      <c r="CF324" s="180"/>
      <c r="CG324" s="181">
        <f t="shared" ca="1" si="845"/>
        <v>0.67387093986462787</v>
      </c>
      <c r="CH324" s="181">
        <f t="shared" ca="1" si="846"/>
        <v>0.94570067457743789</v>
      </c>
      <c r="CI324" s="181">
        <f t="shared" ca="1" si="847"/>
        <v>6.3441679486361444</v>
      </c>
      <c r="CJ324" s="181">
        <f t="shared" ca="1" si="848"/>
        <v>1129.7671584332252</v>
      </c>
      <c r="CK324" s="183">
        <f t="shared" ca="1" si="849"/>
        <v>0.26447336204862915</v>
      </c>
      <c r="CL324" s="79"/>
      <c r="CM324" s="181">
        <f t="shared" si="850"/>
        <v>-1.7157340096540161</v>
      </c>
      <c r="CN324" s="181">
        <f t="shared" si="851"/>
        <v>-2.1674479177532944</v>
      </c>
      <c r="CO324" s="181">
        <f t="shared" ca="1" si="852"/>
        <v>832.99034896920682</v>
      </c>
      <c r="CP324" s="184"/>
      <c r="CQ324" s="80">
        <f t="shared" si="853"/>
        <v>0.82531984488951604</v>
      </c>
      <c r="CR324" s="80">
        <f t="shared" si="854"/>
        <v>2.1329926721931104E-2</v>
      </c>
      <c r="CS324" s="80">
        <f t="shared" si="855"/>
        <v>0.33789980404678666</v>
      </c>
      <c r="CT324" s="80">
        <f t="shared" si="856"/>
        <v>0.1180056523588545</v>
      </c>
      <c r="CU324" s="80">
        <f t="shared" si="857"/>
        <v>2.5135589477671733E-3</v>
      </c>
      <c r="CV324" s="80">
        <f t="shared" si="858"/>
        <v>0.10076827980935343</v>
      </c>
      <c r="CW324" s="80">
        <f t="shared" si="859"/>
        <v>0.17611637476224545</v>
      </c>
      <c r="CX324" s="80">
        <f t="shared" si="860"/>
        <v>0.14352412935495071</v>
      </c>
      <c r="CY324" s="80">
        <f t="shared" si="861"/>
        <v>4.3537183327491388E-2</v>
      </c>
      <c r="CZ324" s="80">
        <f t="shared" si="862"/>
        <v>3.9474151667585533E-3</v>
      </c>
      <c r="DA324" s="80">
        <f t="shared" si="863"/>
        <v>6.9790583090163583E-3</v>
      </c>
      <c r="DB324" s="80">
        <f t="shared" si="864"/>
        <v>1.7799412276946711</v>
      </c>
      <c r="DC324" s="80"/>
      <c r="DD324" s="80">
        <f t="shared" si="865"/>
        <v>0.46367814400166835</v>
      </c>
      <c r="DE324" s="80">
        <f t="shared" si="866"/>
        <v>1.1983500572969487E-2</v>
      </c>
      <c r="DF324" s="80">
        <f t="shared" si="867"/>
        <v>0.18983761867487323</v>
      </c>
      <c r="DG324" s="80">
        <f t="shared" si="868"/>
        <v>6.6297499334678614E-2</v>
      </c>
      <c r="DH324" s="80">
        <f t="shared" si="869"/>
        <v>1.4121583952649171E-3</v>
      </c>
      <c r="DI324" s="80">
        <f t="shared" si="870"/>
        <v>5.6613262416459462E-2</v>
      </c>
      <c r="DJ324" s="80">
        <f t="shared" si="871"/>
        <v>9.8945050556723341E-2</v>
      </c>
      <c r="DK324" s="80">
        <f t="shared" si="872"/>
        <v>8.0634195737372211E-2</v>
      </c>
      <c r="DL324" s="80">
        <f t="shared" si="873"/>
        <v>2.4459899377621306E-2</v>
      </c>
      <c r="DM324" s="80">
        <f t="shared" si="874"/>
        <v>2.2177221951710912E-3</v>
      </c>
      <c r="DN324" s="80">
        <f t="shared" si="875"/>
        <v>3.9209487371981572E-3</v>
      </c>
      <c r="DO324" s="80">
        <f t="shared" si="876"/>
        <v>1</v>
      </c>
      <c r="DP324" s="80">
        <f t="shared" si="877"/>
        <v>46.060460133740285</v>
      </c>
      <c r="DQ324" s="80">
        <f t="shared" si="878"/>
        <v>0.81488841511010368</v>
      </c>
      <c r="DR324" s="80">
        <f t="shared" si="879"/>
        <v>1.6550073361142132E-2</v>
      </c>
      <c r="DS324" s="80">
        <f t="shared" si="880"/>
        <v>3.751434371965752E-2</v>
      </c>
      <c r="DT324" s="80">
        <f t="shared" si="881"/>
        <v>0.10913560039194727</v>
      </c>
      <c r="DU324" s="80">
        <f t="shared" si="882"/>
        <v>2.4810572687224666E-3</v>
      </c>
      <c r="DV324" s="80">
        <f t="shared" si="883"/>
        <v>0.35886900685781203</v>
      </c>
      <c r="DW324" s="80">
        <f t="shared" si="884"/>
        <v>0.38801727612193149</v>
      </c>
      <c r="DX324" s="80">
        <f t="shared" si="885"/>
        <v>6.2924640482486778E-3</v>
      </c>
      <c r="DY324" s="80">
        <f t="shared" si="886"/>
        <v>0</v>
      </c>
      <c r="DZ324" s="80">
        <f t="shared" si="887"/>
        <v>1.9737075833792768E-4</v>
      </c>
      <c r="EA324" s="80">
        <f t="shared" si="888"/>
        <v>1.7339456076379034</v>
      </c>
      <c r="EB324" s="80"/>
      <c r="EC324" s="80">
        <f t="shared" si="889"/>
        <v>1.6297768302202074</v>
      </c>
      <c r="ED324" s="80">
        <f t="shared" si="890"/>
        <v>3.3100146722284264E-2</v>
      </c>
      <c r="EE324" s="80">
        <f t="shared" si="891"/>
        <v>0.11254303115897256</v>
      </c>
      <c r="EF324" s="80">
        <f t="shared" si="892"/>
        <v>0.10913560039194727</v>
      </c>
      <c r="EG324" s="80">
        <f t="shared" si="893"/>
        <v>2.4810572687224666E-3</v>
      </c>
      <c r="EH324" s="80">
        <f t="shared" si="894"/>
        <v>0.35886900685781203</v>
      </c>
      <c r="EI324" s="80">
        <f t="shared" si="895"/>
        <v>0.38801727612193149</v>
      </c>
      <c r="EJ324" s="80">
        <f t="shared" si="896"/>
        <v>6.2924640482486778E-3</v>
      </c>
      <c r="EK324" s="80">
        <f t="shared" si="897"/>
        <v>0</v>
      </c>
      <c r="EL324" s="80">
        <f t="shared" si="898"/>
        <v>5.9211227501378301E-4</v>
      </c>
      <c r="EM324" s="80">
        <f t="shared" si="899"/>
        <v>2.6408075250651399</v>
      </c>
      <c r="EN324" s="80">
        <f t="shared" si="900"/>
        <v>2.2720323018815995</v>
      </c>
      <c r="EO324" s="80"/>
      <c r="EP324" s="80">
        <f t="shared" si="901"/>
        <v>1.8514528015592573</v>
      </c>
      <c r="EQ324" s="80">
        <f t="shared" si="902"/>
        <v>3.7602301275025098E-2</v>
      </c>
      <c r="ER324" s="80">
        <f t="shared" si="903"/>
        <v>0.14854719844074271</v>
      </c>
      <c r="ES324" s="80">
        <f t="shared" si="904"/>
        <v>2.1920402989159288E-2</v>
      </c>
      <c r="ET324" s="80">
        <f t="shared" si="905"/>
        <v>0.170467601429902</v>
      </c>
      <c r="EU324" s="80">
        <f t="shared" si="906"/>
        <v>0.24795960937574635</v>
      </c>
      <c r="EV324" s="80">
        <f t="shared" si="907"/>
        <v>5.6370422573555805E-3</v>
      </c>
      <c r="EW324" s="80">
        <f t="shared" si="908"/>
        <v>0.81536197572511826</v>
      </c>
      <c r="EX324" s="80">
        <f t="shared" si="909"/>
        <v>0.88158778503714019</v>
      </c>
      <c r="EY324" s="80">
        <f t="shared" si="910"/>
        <v>2.8593363152099305E-2</v>
      </c>
      <c r="EZ324" s="80">
        <f t="shared" si="911"/>
        <v>0</v>
      </c>
      <c r="FA324" s="80">
        <f t="shared" si="912"/>
        <v>8.9686547678127749E-4</v>
      </c>
      <c r="FB324" s="80">
        <f t="shared" si="913"/>
        <v>4.0395593452884242</v>
      </c>
      <c r="FC324" s="80">
        <f t="shared" si="914"/>
        <v>7.9118690576851267E-2</v>
      </c>
      <c r="FD324" s="80">
        <f t="shared" si="915"/>
        <v>0.1175158236045668</v>
      </c>
      <c r="FE324" s="80">
        <f t="shared" si="916"/>
        <v>2.1920402989159288E-2</v>
      </c>
      <c r="FF324" s="80">
        <f t="shared" si="917"/>
        <v>0</v>
      </c>
      <c r="FG324" s="80">
        <f t="shared" si="918"/>
        <v>7.4273599220371356E-2</v>
      </c>
      <c r="FH324" s="80">
        <f t="shared" si="919"/>
        <v>4.4843273839063874E-4</v>
      </c>
      <c r="FI324" s="184">
        <f t="shared" si="920"/>
        <v>0.80686575307837816</v>
      </c>
      <c r="FJ324" s="80">
        <f t="shared" si="921"/>
        <v>0.12822791601124323</v>
      </c>
      <c r="FK324" s="80">
        <f t="shared" si="922"/>
        <v>1.0317361040375426</v>
      </c>
      <c r="FL324" s="80">
        <f t="shared" si="923"/>
        <v>0.80686575307837816</v>
      </c>
      <c r="FM324" s="80">
        <f t="shared" si="924"/>
        <v>1.8962104781995484</v>
      </c>
      <c r="FN324" s="80">
        <f t="shared" si="925"/>
        <v>-3.8358081183813209</v>
      </c>
      <c r="FO324" s="80">
        <f t="shared" si="926"/>
        <v>-3.8358081183813209</v>
      </c>
      <c r="FP324" s="80">
        <f t="shared" si="927"/>
        <v>0.46060460133740289</v>
      </c>
      <c r="FQ324" s="185">
        <f t="shared" ca="1" si="928"/>
        <v>1405.5431542028416</v>
      </c>
      <c r="FR324" s="185">
        <f t="shared" ca="1" si="929"/>
        <v>3.0449060593817805</v>
      </c>
      <c r="FS324" s="80">
        <f t="shared" ca="1" si="930"/>
        <v>0.14055431542028415</v>
      </c>
      <c r="FT324" s="184">
        <f t="shared" ca="1" si="931"/>
        <v>-0.28765579910588268</v>
      </c>
      <c r="FU324" s="184">
        <f t="shared" ca="1" si="932"/>
        <v>5.6822314393978859</v>
      </c>
      <c r="FV324" s="80">
        <f t="shared" si="933"/>
        <v>173.0586861604464</v>
      </c>
      <c r="FW324" s="80">
        <f t="shared" si="934"/>
        <v>8.0838860457534994E-2</v>
      </c>
      <c r="FX324" s="184">
        <f t="shared" si="935"/>
        <v>76.680656835135608</v>
      </c>
      <c r="FY324" s="184">
        <f t="shared" si="936"/>
        <v>312.52565610875001</v>
      </c>
      <c r="FZ324" s="184">
        <f t="shared" si="937"/>
        <v>1.6611494615586205E-3</v>
      </c>
      <c r="GA324" s="184">
        <f t="shared" si="938"/>
        <v>0.25968778612332799</v>
      </c>
      <c r="GB324" s="80">
        <f t="shared" si="939"/>
        <v>0.91581819044659507</v>
      </c>
      <c r="GC324" s="80">
        <f t="shared" si="940"/>
        <v>0.13953826031781694</v>
      </c>
      <c r="GD324" s="80">
        <f t="shared" si="941"/>
        <v>0.13086115059622119</v>
      </c>
      <c r="GE324" s="80">
        <f t="shared" si="942"/>
        <v>0.94047729573581562</v>
      </c>
      <c r="GF324" s="80">
        <f t="shared" si="943"/>
        <v>4.3725598788197706E-2</v>
      </c>
      <c r="GG324" s="80">
        <f t="shared" si="944"/>
        <v>0.16884091879889507</v>
      </c>
      <c r="GH324" s="80">
        <f t="shared" si="945"/>
        <v>0.86913884940377883</v>
      </c>
      <c r="GI324" s="80">
        <f t="shared" si="946"/>
        <v>0.3487058061906666</v>
      </c>
      <c r="GJ324" s="80">
        <f t="shared" si="947"/>
        <v>-1.4213334071150491E-2</v>
      </c>
      <c r="GK324" s="80">
        <f t="shared" si="948"/>
        <v>2.817172740651766E-2</v>
      </c>
      <c r="GL324" s="80">
        <f t="shared" si="949"/>
        <v>2.817172740651766E-2</v>
      </c>
      <c r="GM324" s="80">
        <f t="shared" si="950"/>
        <v>0.14066919139237741</v>
      </c>
      <c r="GN324" s="80">
        <f t="shared" si="951"/>
        <v>5.6010082146887269E-2</v>
      </c>
      <c r="GO324" s="80">
        <f t="shared" si="952"/>
        <v>0.75935189357823096</v>
      </c>
      <c r="GP324" s="80">
        <f t="shared" si="953"/>
        <v>0.88158778503714019</v>
      </c>
      <c r="GQ324" s="80">
        <f t="shared" si="954"/>
        <v>2.8593363152099305E-2</v>
      </c>
      <c r="GR324" s="80">
        <f t="shared" si="955"/>
        <v>440.98049059032985</v>
      </c>
      <c r="GS324" s="80">
        <f t="shared" si="956"/>
        <v>11.835825052527271</v>
      </c>
      <c r="GT324" s="80">
        <f t="shared" si="957"/>
        <v>2.2562592521696927</v>
      </c>
      <c r="GU324" s="80">
        <f t="shared" si="958"/>
        <v>9.2788661745478615E-6</v>
      </c>
      <c r="GV324" s="80">
        <f t="shared" si="959"/>
        <v>1890.720315097599</v>
      </c>
      <c r="GW324" s="80">
        <f t="shared" si="960"/>
        <v>-8.233862720446716E-3</v>
      </c>
      <c r="GX324" s="184">
        <f t="shared" ca="1" si="961"/>
        <v>19.318792948636148</v>
      </c>
      <c r="GY324" s="81" t="e">
        <f>#REF!</f>
        <v>#REF!</v>
      </c>
      <c r="GZ324" s="81" t="e">
        <f>#REF!</f>
        <v>#REF!</v>
      </c>
      <c r="HA324" s="81">
        <f t="shared" si="962"/>
        <v>6.4982480907969666</v>
      </c>
      <c r="HB324" s="81">
        <f t="shared" si="963"/>
        <v>4.6255687186920582</v>
      </c>
      <c r="HC324" s="81" t="e">
        <f t="shared" si="964"/>
        <v>#REF!</v>
      </c>
      <c r="HD324" s="80">
        <f t="shared" si="965"/>
        <v>440.98049059032985</v>
      </c>
      <c r="HE324" s="80">
        <f t="shared" si="966"/>
        <v>11.835825052527271</v>
      </c>
      <c r="HF324" s="81">
        <f t="shared" si="967"/>
        <v>-2.0728826948044627</v>
      </c>
      <c r="HG324" s="81"/>
      <c r="HH324" s="82">
        <f t="shared" si="968"/>
        <v>0.17447796105625066</v>
      </c>
      <c r="HI324" s="82">
        <f t="shared" si="969"/>
        <v>0.81536197572511826</v>
      </c>
      <c r="HJ324" s="82">
        <f t="shared" si="970"/>
        <v>2.8593363152099305E-2</v>
      </c>
      <c r="HK324" s="82">
        <f t="shared" si="971"/>
        <v>0</v>
      </c>
      <c r="HL324" s="82">
        <f t="shared" si="972"/>
        <v>5.0525327424751965E-2</v>
      </c>
      <c r="HM324" s="82">
        <f t="shared" si="973"/>
        <v>0</v>
      </c>
      <c r="HN324" s="82">
        <f t="shared" si="974"/>
        <v>0</v>
      </c>
      <c r="HO324" s="82">
        <f t="shared" si="975"/>
        <v>2.1920402989159288E-2</v>
      </c>
      <c r="HP324" s="82">
        <f t="shared" si="976"/>
        <v>9.8021871015990761E-2</v>
      </c>
      <c r="HQ324" s="82">
        <f t="shared" si="977"/>
        <v>0.17626886385650906</v>
      </c>
      <c r="HR324" s="82">
        <f t="shared" si="978"/>
        <v>0.60382835523634149</v>
      </c>
      <c r="HS324" s="82">
        <f t="shared" si="979"/>
        <v>0.12921223136005591</v>
      </c>
      <c r="HT324" s="82">
        <f t="shared" si="980"/>
        <v>7.3986584849181608E-2</v>
      </c>
      <c r="HU324" s="82">
        <f t="shared" si="981"/>
        <v>1.5832266961578908E-2</v>
      </c>
      <c r="HV324" s="82">
        <f t="shared" si="982"/>
        <v>2.8593363152099305E-2</v>
      </c>
      <c r="HW324" s="82"/>
      <c r="HX324" s="186">
        <f t="shared" si="983"/>
        <v>-8.7786245076948755E-7</v>
      </c>
      <c r="HY324" s="186">
        <f t="shared" si="984"/>
        <v>1.6429749679332887E-12</v>
      </c>
      <c r="HZ324" s="186">
        <f t="shared" si="985"/>
        <v>2.7074312375347901E-5</v>
      </c>
      <c r="IA324" s="186">
        <f t="shared" si="986"/>
        <v>7.6284758354371007E-9</v>
      </c>
      <c r="IB324" s="82">
        <f t="shared" si="987"/>
        <v>2.2562592521696927</v>
      </c>
      <c r="IC324" s="82" t="e">
        <f t="shared" ca="1" si="988"/>
        <v>#REF!</v>
      </c>
      <c r="ID324" s="82" t="e">
        <f ca="1">ID$8+ID$9*IE324+ID$10*#REF!+ID$11*EW324/(EW324+EU324)</f>
        <v>#REF!</v>
      </c>
      <c r="IE324" s="82" t="e">
        <f t="shared" ca="1" si="989"/>
        <v>#REF!</v>
      </c>
      <c r="IF324" s="82" t="e">
        <f ca="1">IF$8+IF$9*IE324+IF$10*#REF!+IF$11*(EW324/(EW324+EU324))</f>
        <v>#REF!</v>
      </c>
      <c r="IG324" s="82" t="e">
        <f t="shared" ca="1" si="990"/>
        <v>#REF!</v>
      </c>
      <c r="IH324" s="184">
        <f t="shared" si="991"/>
        <v>8.0838860457534994E-2</v>
      </c>
      <c r="II324" s="187">
        <f t="shared" si="992"/>
        <v>-25</v>
      </c>
      <c r="IJ324" s="187"/>
      <c r="IK324" s="82">
        <f t="shared" si="993"/>
        <v>2.0762245611920527</v>
      </c>
      <c r="IL324" s="187">
        <f t="shared" si="994"/>
        <v>1890.720315097599</v>
      </c>
      <c r="IM324" s="186">
        <f t="shared" si="995"/>
        <v>1.2303178433936184E-5</v>
      </c>
    </row>
    <row r="325" spans="1:247" ht="14" x14ac:dyDescent="0.2">
      <c r="A325" s="191" t="s">
        <v>235</v>
      </c>
      <c r="F325" s="200">
        <v>49.588765156295146</v>
      </c>
      <c r="G325" s="200">
        <v>1.7038089506357903</v>
      </c>
      <c r="H325" s="200">
        <v>17.226300960207208</v>
      </c>
      <c r="I325" s="200">
        <v>8.4782813016352048</v>
      </c>
      <c r="J325" s="200">
        <v>0.17830558785723385</v>
      </c>
      <c r="K325" s="200">
        <v>4.0614050567481046</v>
      </c>
      <c r="L325" s="200">
        <v>9.8761483940923434</v>
      </c>
      <c r="M325" s="200">
        <v>4.4477338304387777</v>
      </c>
      <c r="N325" s="200">
        <v>2.0505142603581894</v>
      </c>
      <c r="O325" s="201">
        <v>0.3</v>
      </c>
      <c r="P325" s="202">
        <v>0.49529329960342744</v>
      </c>
      <c r="Q325" s="194">
        <v>1.5</v>
      </c>
      <c r="R325" s="176">
        <f t="shared" ca="1" si="801"/>
        <v>11.561859915334249</v>
      </c>
      <c r="T325" s="4">
        <v>47.548999999999999</v>
      </c>
      <c r="U325" s="4">
        <v>2.0539999999999998</v>
      </c>
      <c r="V325" s="4">
        <v>6.0880000000000001</v>
      </c>
      <c r="W325" s="4">
        <v>8.202</v>
      </c>
      <c r="X325" s="4">
        <v>0.20100000000000001</v>
      </c>
      <c r="Y325" s="4">
        <v>13.377000000000001</v>
      </c>
      <c r="Z325" s="4">
        <v>21.556999999999999</v>
      </c>
      <c r="AA325" s="4">
        <v>0.51800000000000002</v>
      </c>
      <c r="AB325" s="4">
        <v>0</v>
      </c>
      <c r="AC325" s="4">
        <v>1.6400000000000001E-2</v>
      </c>
      <c r="AE325" s="177">
        <f t="shared" ca="1" si="802"/>
        <v>1422.4671023112367</v>
      </c>
      <c r="AF325" s="178">
        <f t="shared" ca="1" si="803"/>
        <v>1149.3171023112368</v>
      </c>
      <c r="AG325" s="178">
        <f t="shared" ca="1" si="804"/>
        <v>7.7620790752207727</v>
      </c>
      <c r="AH325" s="175"/>
      <c r="AI325" s="179">
        <f t="shared" ca="1" si="805"/>
        <v>1442.5776234352606</v>
      </c>
      <c r="AJ325" s="179">
        <f t="shared" ca="1" si="806"/>
        <v>7.2650055440416157</v>
      </c>
      <c r="AK325" s="179"/>
      <c r="AL325" s="179">
        <f t="shared" si="807"/>
        <v>1405.201674844252</v>
      </c>
      <c r="AM325" s="179">
        <f t="shared" si="808"/>
        <v>4.5392054929149745</v>
      </c>
      <c r="AN325" s="180"/>
      <c r="AO325" s="179">
        <f t="shared" ca="1" si="809"/>
        <v>1413.6841354606906</v>
      </c>
      <c r="AP325" s="179">
        <f t="shared" ca="1" si="810"/>
        <v>1140.5341354606908</v>
      </c>
      <c r="AQ325" s="179">
        <f t="shared" ca="1" si="811"/>
        <v>6.1444354003223864</v>
      </c>
      <c r="AR325" s="179"/>
      <c r="AS325" s="179">
        <f t="shared" ca="1" si="812"/>
        <v>1410.7677849166403</v>
      </c>
      <c r="AT325" s="179">
        <f t="shared" ca="1" si="813"/>
        <v>1137.6177849166402</v>
      </c>
      <c r="AU325" s="181">
        <f t="shared" ca="1" si="814"/>
        <v>6.0313311828198675</v>
      </c>
      <c r="AV325" s="80"/>
      <c r="AW325" s="181">
        <f t="shared" si="815"/>
        <v>1422.1754935333452</v>
      </c>
      <c r="AX325" s="181">
        <f t="shared" si="816"/>
        <v>1149.0254935333451</v>
      </c>
      <c r="AY325" s="181">
        <f t="shared" ca="1" si="817"/>
        <v>1442.5776234352606</v>
      </c>
      <c r="AZ325" s="181">
        <f t="shared" ca="1" si="818"/>
        <v>1169.4276234352606</v>
      </c>
      <c r="BA325" s="181">
        <f t="shared" ca="1" si="819"/>
        <v>7.2650055440416157</v>
      </c>
      <c r="BB325" s="181"/>
      <c r="BC325" s="181">
        <f t="shared" si="820"/>
        <v>1405.201674844252</v>
      </c>
      <c r="BD325" s="181">
        <f t="shared" si="821"/>
        <v>4.5392054929149745</v>
      </c>
      <c r="BE325" s="181">
        <f t="shared" si="822"/>
        <v>1132.0516748442519</v>
      </c>
      <c r="BF325" s="181"/>
      <c r="BG325" s="181">
        <f t="shared" ca="1" si="823"/>
        <v>7.6866207073669397</v>
      </c>
      <c r="BH325" s="181">
        <f t="shared" ca="1" si="824"/>
        <v>8.2811642961864624</v>
      </c>
      <c r="BI325" s="181">
        <f t="shared" ca="1" si="825"/>
        <v>1145.1437528725851</v>
      </c>
      <c r="BJ325" s="181">
        <f t="shared" ca="1" si="826"/>
        <v>1148.2740016999032</v>
      </c>
      <c r="BK325" s="181">
        <f t="shared" ca="1" si="827"/>
        <v>1148.2740016999032</v>
      </c>
      <c r="BL325" s="181"/>
      <c r="BM325" s="181">
        <f t="shared" si="828"/>
        <v>1127.1722236261894</v>
      </c>
      <c r="BN325" s="180"/>
      <c r="BO325" s="182">
        <f t="shared" ca="1" si="829"/>
        <v>0.71711829355197509</v>
      </c>
      <c r="BP325" s="182">
        <f t="shared" ca="1" si="830"/>
        <v>0.70303127425628031</v>
      </c>
      <c r="BQ325" s="182">
        <f t="shared" ca="1" si="831"/>
        <v>8.3439051920457072E-2</v>
      </c>
      <c r="BR325" s="182">
        <f t="shared" ca="1" si="832"/>
        <v>1.5971154290384655E-2</v>
      </c>
      <c r="BS325" s="182">
        <f t="shared" ca="1" si="833"/>
        <v>2.0867011387847891E-2</v>
      </c>
      <c r="BT325" s="182">
        <f t="shared" ca="1" si="834"/>
        <v>7.4927063123541526E-2</v>
      </c>
      <c r="BU325" s="182">
        <f t="shared" si="835"/>
        <v>8.1732419319191812E-2</v>
      </c>
      <c r="BV325" s="181">
        <f t="shared" ca="1" si="836"/>
        <v>0.97996797429770333</v>
      </c>
      <c r="BW325" s="180"/>
      <c r="BX325" s="182">
        <f t="shared" si="837"/>
        <v>0.75236098670542606</v>
      </c>
      <c r="BY325" s="182">
        <f t="shared" si="838"/>
        <v>0.12778690616057203</v>
      </c>
      <c r="BZ325" s="182">
        <f t="shared" si="839"/>
        <v>2.0288077620657097E-2</v>
      </c>
      <c r="CA325" s="182">
        <f t="shared" si="840"/>
        <v>3.7770747622250134E-2</v>
      </c>
      <c r="CB325" s="182">
        <f t="shared" si="841"/>
        <v>9.5747764802902813E-2</v>
      </c>
      <c r="CC325" s="182">
        <f t="shared" si="842"/>
        <v>2.4380639506046948E-4</v>
      </c>
      <c r="CD325" s="182">
        <f t="shared" si="843"/>
        <v>1.0341982893068686</v>
      </c>
      <c r="CE325" s="182">
        <f t="shared" si="844"/>
        <v>0.29371729582693329</v>
      </c>
      <c r="CF325" s="180"/>
      <c r="CG325" s="181">
        <f t="shared" ca="1" si="845"/>
        <v>5.6303240943366291</v>
      </c>
      <c r="CH325" s="181">
        <f t="shared" ca="1" si="846"/>
        <v>4.2878790018347672</v>
      </c>
      <c r="CI325" s="181">
        <f t="shared" ca="1" si="847"/>
        <v>10.742291571907771</v>
      </c>
      <c r="CJ325" s="181">
        <f t="shared" ca="1" si="848"/>
        <v>1146.6107407018908</v>
      </c>
      <c r="CK325" s="183">
        <f t="shared" ca="1" si="849"/>
        <v>0.27290896902392164</v>
      </c>
      <c r="CL325" s="79"/>
      <c r="CM325" s="181">
        <f t="shared" si="850"/>
        <v>0.67319543503386015</v>
      </c>
      <c r="CN325" s="181">
        <f t="shared" si="851"/>
        <v>0.30261375817685404</v>
      </c>
      <c r="CO325" s="181">
        <f t="shared" ca="1" si="852"/>
        <v>823.94963463224633</v>
      </c>
      <c r="CP325" s="184"/>
      <c r="CQ325" s="80">
        <f t="shared" si="853"/>
        <v>0.82531984488951604</v>
      </c>
      <c r="CR325" s="80">
        <f t="shared" si="854"/>
        <v>2.1329926721931104E-2</v>
      </c>
      <c r="CS325" s="80">
        <f t="shared" si="855"/>
        <v>0.33789980404678666</v>
      </c>
      <c r="CT325" s="80">
        <f t="shared" si="856"/>
        <v>0.1180056523588545</v>
      </c>
      <c r="CU325" s="80">
        <f t="shared" si="857"/>
        <v>2.5135589477671733E-3</v>
      </c>
      <c r="CV325" s="80">
        <f t="shared" si="858"/>
        <v>0.10076827980935343</v>
      </c>
      <c r="CW325" s="80">
        <f t="shared" si="859"/>
        <v>0.17611637476224545</v>
      </c>
      <c r="CX325" s="80">
        <f t="shared" si="860"/>
        <v>0.14352412935495071</v>
      </c>
      <c r="CY325" s="80">
        <f t="shared" si="861"/>
        <v>4.3537183327491388E-2</v>
      </c>
      <c r="CZ325" s="80">
        <f t="shared" si="862"/>
        <v>3.9474151667585533E-3</v>
      </c>
      <c r="DA325" s="80">
        <f t="shared" si="863"/>
        <v>6.9790583090163583E-3</v>
      </c>
      <c r="DB325" s="80">
        <f t="shared" si="864"/>
        <v>1.7799412276946711</v>
      </c>
      <c r="DC325" s="80"/>
      <c r="DD325" s="80">
        <f t="shared" si="865"/>
        <v>0.46367814400166835</v>
      </c>
      <c r="DE325" s="80">
        <f t="shared" si="866"/>
        <v>1.1983500572969487E-2</v>
      </c>
      <c r="DF325" s="80">
        <f t="shared" si="867"/>
        <v>0.18983761867487323</v>
      </c>
      <c r="DG325" s="80">
        <f t="shared" si="868"/>
        <v>6.6297499334678614E-2</v>
      </c>
      <c r="DH325" s="80">
        <f t="shared" si="869"/>
        <v>1.4121583952649171E-3</v>
      </c>
      <c r="DI325" s="80">
        <f t="shared" si="870"/>
        <v>5.6613262416459462E-2</v>
      </c>
      <c r="DJ325" s="80">
        <f t="shared" si="871"/>
        <v>9.8945050556723341E-2</v>
      </c>
      <c r="DK325" s="80">
        <f t="shared" si="872"/>
        <v>8.0634195737372211E-2</v>
      </c>
      <c r="DL325" s="80">
        <f t="shared" si="873"/>
        <v>2.4459899377621306E-2</v>
      </c>
      <c r="DM325" s="80">
        <f t="shared" si="874"/>
        <v>2.2177221951710912E-3</v>
      </c>
      <c r="DN325" s="80">
        <f t="shared" si="875"/>
        <v>3.9209487371981572E-3</v>
      </c>
      <c r="DO325" s="80">
        <f t="shared" si="876"/>
        <v>1</v>
      </c>
      <c r="DP325" s="80">
        <f t="shared" si="877"/>
        <v>46.060460133740285</v>
      </c>
      <c r="DQ325" s="80">
        <f t="shared" si="878"/>
        <v>0.79137145643703932</v>
      </c>
      <c r="DR325" s="80">
        <f t="shared" si="879"/>
        <v>2.5713956644316138E-2</v>
      </c>
      <c r="DS325" s="80">
        <f t="shared" si="880"/>
        <v>5.9709104461509795E-2</v>
      </c>
      <c r="DT325" s="80">
        <f t="shared" si="881"/>
        <v>0.11416020844468198</v>
      </c>
      <c r="DU325" s="80">
        <f t="shared" si="882"/>
        <v>2.833480176211454E-3</v>
      </c>
      <c r="DV325" s="80">
        <f t="shared" si="883"/>
        <v>0.3318992467323667</v>
      </c>
      <c r="DW325" s="80">
        <f t="shared" si="884"/>
        <v>0.38441511197024114</v>
      </c>
      <c r="DX325" s="80">
        <f t="shared" si="885"/>
        <v>8.3576830179302956E-3</v>
      </c>
      <c r="DY325" s="80">
        <f t="shared" si="886"/>
        <v>0</v>
      </c>
      <c r="DZ325" s="80">
        <f t="shared" si="887"/>
        <v>1.0789601455806715E-4</v>
      </c>
      <c r="EA325" s="80">
        <f t="shared" si="888"/>
        <v>1.7185681438988549</v>
      </c>
      <c r="EB325" s="80"/>
      <c r="EC325" s="80">
        <f t="shared" si="889"/>
        <v>1.5827429128740786</v>
      </c>
      <c r="ED325" s="80">
        <f t="shared" si="890"/>
        <v>5.1427913288632277E-2</v>
      </c>
      <c r="EE325" s="80">
        <f t="shared" si="891"/>
        <v>0.17912731338452939</v>
      </c>
      <c r="EF325" s="80">
        <f t="shared" si="892"/>
        <v>0.11416020844468198</v>
      </c>
      <c r="EG325" s="80">
        <f t="shared" si="893"/>
        <v>2.833480176211454E-3</v>
      </c>
      <c r="EH325" s="80">
        <f t="shared" si="894"/>
        <v>0.3318992467323667</v>
      </c>
      <c r="EI325" s="80">
        <f t="shared" si="895"/>
        <v>0.38441511197024114</v>
      </c>
      <c r="EJ325" s="80">
        <f t="shared" si="896"/>
        <v>8.3576830179302956E-3</v>
      </c>
      <c r="EK325" s="80">
        <f t="shared" si="897"/>
        <v>0</v>
      </c>
      <c r="EL325" s="80">
        <f t="shared" si="898"/>
        <v>3.2368804367420144E-4</v>
      </c>
      <c r="EM325" s="80">
        <f t="shared" si="899"/>
        <v>2.6552875579323465</v>
      </c>
      <c r="EN325" s="80">
        <f t="shared" si="900"/>
        <v>2.2596422681512345</v>
      </c>
      <c r="EO325" s="80"/>
      <c r="EP325" s="80">
        <f t="shared" si="901"/>
        <v>1.7882163927735373</v>
      </c>
      <c r="EQ325" s="80">
        <f t="shared" si="902"/>
        <v>5.8104343314905021E-2</v>
      </c>
      <c r="ER325" s="80">
        <f t="shared" si="903"/>
        <v>0.21178360722646272</v>
      </c>
      <c r="ES325" s="80">
        <f t="shared" si="904"/>
        <v>5.805882524290723E-2</v>
      </c>
      <c r="ET325" s="80">
        <f t="shared" si="905"/>
        <v>0.26984243246936995</v>
      </c>
      <c r="EU325" s="80">
        <f t="shared" si="906"/>
        <v>0.25796123234255891</v>
      </c>
      <c r="EV325" s="80">
        <f t="shared" si="907"/>
        <v>6.4026515721360092E-3</v>
      </c>
      <c r="EW325" s="80">
        <f t="shared" si="908"/>
        <v>0.74997356668401127</v>
      </c>
      <c r="EX325" s="80">
        <f t="shared" si="909"/>
        <v>0.86864063552404647</v>
      </c>
      <c r="EY325" s="80">
        <f t="shared" si="910"/>
        <v>3.7770747622250134E-2</v>
      </c>
      <c r="EZ325" s="80">
        <f t="shared" si="911"/>
        <v>0</v>
      </c>
      <c r="FA325" s="80">
        <f t="shared" si="912"/>
        <v>4.8761279012093895E-4</v>
      </c>
      <c r="FB325" s="80">
        <f t="shared" si="913"/>
        <v>4.0373996150929354</v>
      </c>
      <c r="FC325" s="80">
        <f t="shared" si="914"/>
        <v>7.4799230185874643E-2</v>
      </c>
      <c r="FD325" s="80">
        <f t="shared" si="915"/>
        <v>0.1111595145146147</v>
      </c>
      <c r="FE325" s="80">
        <f t="shared" si="916"/>
        <v>3.7770747622250134E-2</v>
      </c>
      <c r="FF325" s="80">
        <f t="shared" si="917"/>
        <v>2.0288077620657097E-2</v>
      </c>
      <c r="FG325" s="80">
        <f t="shared" si="918"/>
        <v>9.5747764802902813E-2</v>
      </c>
      <c r="FH325" s="80">
        <f t="shared" si="919"/>
        <v>2.4380639506046948E-4</v>
      </c>
      <c r="FI325" s="184">
        <f t="shared" si="920"/>
        <v>0.75236098670542606</v>
      </c>
      <c r="FJ325" s="80">
        <f t="shared" si="921"/>
        <v>0.12778690616057203</v>
      </c>
      <c r="FK325" s="80">
        <f t="shared" si="922"/>
        <v>1.0341982893068686</v>
      </c>
      <c r="FL325" s="80">
        <f t="shared" si="923"/>
        <v>0.75236098670542606</v>
      </c>
      <c r="FM325" s="80">
        <f t="shared" si="924"/>
        <v>2.4403275623512442</v>
      </c>
      <c r="FN325" s="80">
        <f t="shared" si="925"/>
        <v>-3.2217499771427969</v>
      </c>
      <c r="FO325" s="80">
        <f t="shared" si="926"/>
        <v>-3.2217499771427969</v>
      </c>
      <c r="FP325" s="80">
        <f t="shared" si="927"/>
        <v>0.46060460133740289</v>
      </c>
      <c r="FQ325" s="185">
        <f t="shared" ca="1" si="928"/>
        <v>1442.5776234352606</v>
      </c>
      <c r="FR325" s="185">
        <f t="shared" ca="1" si="929"/>
        <v>7.2650055440416157</v>
      </c>
      <c r="FS325" s="80">
        <f t="shared" ca="1" si="930"/>
        <v>0.14425776234352605</v>
      </c>
      <c r="FT325" s="184">
        <f t="shared" ca="1" si="931"/>
        <v>-0.86366231626009027</v>
      </c>
      <c r="FU325" s="184">
        <f t="shared" ca="1" si="932"/>
        <v>5.6846119614340331</v>
      </c>
      <c r="FV325" s="80">
        <f t="shared" si="933"/>
        <v>175.79399885213769</v>
      </c>
      <c r="FW325" s="80">
        <f t="shared" si="934"/>
        <v>7.917125332503766E-2</v>
      </c>
      <c r="FX325" s="184">
        <f t="shared" si="935"/>
        <v>74.406952454495141</v>
      </c>
      <c r="FY325" s="184">
        <f t="shared" si="936"/>
        <v>314.30571164058165</v>
      </c>
      <c r="FZ325" s="184">
        <f t="shared" si="937"/>
        <v>1.6611494615586205E-3</v>
      </c>
      <c r="GA325" s="184">
        <f t="shared" si="938"/>
        <v>0.29371729582693329</v>
      </c>
      <c r="GB325" s="80">
        <f t="shared" si="939"/>
        <v>0.91281403471843259</v>
      </c>
      <c r="GC325" s="80">
        <f t="shared" si="940"/>
        <v>0.19145001153380783</v>
      </c>
      <c r="GD325" s="80">
        <f t="shared" si="941"/>
        <v>0.13237299239469319</v>
      </c>
      <c r="GE325" s="80">
        <f t="shared" si="942"/>
        <v>0.88383683144218783</v>
      </c>
      <c r="GF325" s="80">
        <f t="shared" si="943"/>
        <v>4.9298737398507653E-2</v>
      </c>
      <c r="GG325" s="80">
        <f t="shared" si="944"/>
        <v>0.18316200215668427</v>
      </c>
      <c r="GH325" s="80">
        <f t="shared" si="945"/>
        <v>0.86762700760530675</v>
      </c>
      <c r="GI325" s="80">
        <f t="shared" si="946"/>
        <v>0.35808314555799431</v>
      </c>
      <c r="GJ325" s="80">
        <f t="shared" si="947"/>
        <v>-1.5969155960935049E-2</v>
      </c>
      <c r="GK325" s="80">
        <f t="shared" si="948"/>
        <v>3.0564168914434829E-2</v>
      </c>
      <c r="GL325" s="80">
        <f t="shared" si="949"/>
        <v>3.0564168914434829E-2</v>
      </c>
      <c r="GM325" s="80">
        <f t="shared" si="950"/>
        <v>0.15259783324224943</v>
      </c>
      <c r="GN325" s="80">
        <f t="shared" si="951"/>
        <v>5.6621796367132583E-2</v>
      </c>
      <c r="GO325" s="80">
        <f t="shared" si="952"/>
        <v>0.69335177031687867</v>
      </c>
      <c r="GP325" s="80">
        <f t="shared" si="953"/>
        <v>0.86864063552404647</v>
      </c>
      <c r="GQ325" s="80">
        <f t="shared" si="954"/>
        <v>3.7770747622250134E-2</v>
      </c>
      <c r="GR325" s="80">
        <f t="shared" si="955"/>
        <v>440.43915344223944</v>
      </c>
      <c r="GS325" s="80">
        <f t="shared" si="956"/>
        <v>11.719741326164566</v>
      </c>
      <c r="GT325" s="80">
        <f t="shared" si="957"/>
        <v>2.3243535850345847</v>
      </c>
      <c r="GU325" s="80">
        <f t="shared" si="958"/>
        <v>9.5589041184547288E-6</v>
      </c>
      <c r="GV325" s="80">
        <f t="shared" si="959"/>
        <v>1966.1966953146054</v>
      </c>
      <c r="GW325" s="80">
        <f t="shared" si="960"/>
        <v>-8.3990805470318432E-3</v>
      </c>
      <c r="GX325" s="184">
        <f t="shared" ca="1" si="961"/>
        <v>23.716916571907774</v>
      </c>
      <c r="GY325" s="81" t="e">
        <f>#REF!</f>
        <v>#REF!</v>
      </c>
      <c r="GZ325" s="81" t="e">
        <f>#REF!</f>
        <v>#REF!</v>
      </c>
      <c r="HA325" s="81">
        <f t="shared" si="962"/>
        <v>6.4982480907969666</v>
      </c>
      <c r="HB325" s="81">
        <f t="shared" si="963"/>
        <v>4.6255687186920582</v>
      </c>
      <c r="HC325" s="81" t="e">
        <f t="shared" si="964"/>
        <v>#REF!</v>
      </c>
      <c r="HD325" s="80">
        <f t="shared" si="965"/>
        <v>440.43915344223944</v>
      </c>
      <c r="HE325" s="80">
        <f t="shared" si="966"/>
        <v>11.719741326164566</v>
      </c>
      <c r="HF325" s="81">
        <f t="shared" si="967"/>
        <v>0.50807533240967473</v>
      </c>
      <c r="HG325" s="81"/>
      <c r="HH325" s="82">
        <f t="shared" si="968"/>
        <v>0.18956465372882028</v>
      </c>
      <c r="HI325" s="82">
        <f t="shared" si="969"/>
        <v>0.74997356668401127</v>
      </c>
      <c r="HJ325" s="82">
        <f t="shared" si="970"/>
        <v>3.7770747622250134E-2</v>
      </c>
      <c r="HK325" s="82">
        <f t="shared" si="971"/>
        <v>0</v>
      </c>
      <c r="HL325" s="82">
        <f t="shared" si="972"/>
        <v>3.702848256362451E-2</v>
      </c>
      <c r="HM325" s="82">
        <f t="shared" si="973"/>
        <v>0</v>
      </c>
      <c r="HN325" s="82">
        <f t="shared" si="974"/>
        <v>0</v>
      </c>
      <c r="HO325" s="82">
        <f t="shared" si="975"/>
        <v>5.805882524290723E-2</v>
      </c>
      <c r="HP325" s="82">
        <f t="shared" si="976"/>
        <v>0.17475512466283821</v>
      </c>
      <c r="HQ325" s="82">
        <f t="shared" si="977"/>
        <v>0.20176364261746146</v>
      </c>
      <c r="HR325" s="82">
        <f t="shared" si="978"/>
        <v>0.52432716158938231</v>
      </c>
      <c r="HS325" s="82">
        <f t="shared" si="979"/>
        <v>0.13252986670820149</v>
      </c>
      <c r="HT325" s="82">
        <f t="shared" si="980"/>
        <v>7.4705836609770163E-2</v>
      </c>
      <c r="HU325" s="82">
        <f t="shared" si="981"/>
        <v>1.8882780243933122E-2</v>
      </c>
      <c r="HV325" s="82">
        <f t="shared" si="982"/>
        <v>3.7770747622250134E-2</v>
      </c>
      <c r="HW325" s="82"/>
      <c r="HX325" s="186">
        <f t="shared" si="983"/>
        <v>-8.7793271422228281E-7</v>
      </c>
      <c r="HY325" s="186">
        <f t="shared" si="984"/>
        <v>1.6701998803726449E-12</v>
      </c>
      <c r="HZ325" s="186">
        <f t="shared" si="985"/>
        <v>2.6691683068497055E-5</v>
      </c>
      <c r="IA325" s="186">
        <f t="shared" si="986"/>
        <v>7.382002666343985E-9</v>
      </c>
      <c r="IB325" s="82">
        <f t="shared" si="987"/>
        <v>2.3243535850345847</v>
      </c>
      <c r="IC325" s="82" t="e">
        <f t="shared" ca="1" si="988"/>
        <v>#REF!</v>
      </c>
      <c r="ID325" s="82" t="e">
        <f ca="1">ID$8+ID$9*IE325+ID$10*#REF!+ID$11*EW325/(EW325+EU325)</f>
        <v>#REF!</v>
      </c>
      <c r="IE325" s="82" t="e">
        <f t="shared" ca="1" si="989"/>
        <v>#REF!</v>
      </c>
      <c r="IF325" s="82" t="e">
        <f ca="1">IF$8+IF$9*IE325+IF$10*#REF!+IF$11*(EW325/(EW325+EU325))</f>
        <v>#REF!</v>
      </c>
      <c r="IG325" s="82" t="e">
        <f t="shared" ca="1" si="990"/>
        <v>#REF!</v>
      </c>
      <c r="IH325" s="184">
        <f t="shared" si="991"/>
        <v>7.917125332503766E-2</v>
      </c>
      <c r="II325" s="187">
        <f t="shared" si="992"/>
        <v>-25</v>
      </c>
      <c r="IJ325" s="187"/>
      <c r="IK325" s="82">
        <f t="shared" si="993"/>
        <v>2.0697227116784775</v>
      </c>
      <c r="IL325" s="187">
        <f t="shared" si="994"/>
        <v>1966.1966953146054</v>
      </c>
      <c r="IM325" s="186">
        <f t="shared" si="995"/>
        <v>1.1929794508727027E-5</v>
      </c>
    </row>
    <row r="326" spans="1:247" ht="14" x14ac:dyDescent="0.2">
      <c r="A326" s="191" t="s">
        <v>235</v>
      </c>
      <c r="F326" s="200">
        <v>49.588765156295146</v>
      </c>
      <c r="G326" s="200">
        <v>1.7038089506357903</v>
      </c>
      <c r="H326" s="200">
        <v>17.226300960207208</v>
      </c>
      <c r="I326" s="200">
        <v>8.4782813016352048</v>
      </c>
      <c r="J326" s="200">
        <v>0.17830558785723385</v>
      </c>
      <c r="K326" s="200">
        <v>4.0614050567481046</v>
      </c>
      <c r="L326" s="200">
        <v>9.8761483940923434</v>
      </c>
      <c r="M326" s="200">
        <v>4.4477338304387777</v>
      </c>
      <c r="N326" s="200">
        <v>2.0505142603581894</v>
      </c>
      <c r="O326" s="201">
        <v>0.3</v>
      </c>
      <c r="P326" s="202">
        <v>0.49529329960342744</v>
      </c>
      <c r="Q326" s="194">
        <v>1.5</v>
      </c>
      <c r="R326" s="176">
        <f t="shared" ca="1" si="801"/>
        <v>10.218949557749589</v>
      </c>
      <c r="T326" s="4">
        <v>48.209000000000003</v>
      </c>
      <c r="U326" s="4">
        <v>1.6619999999999999</v>
      </c>
      <c r="V326" s="4">
        <v>5.12</v>
      </c>
      <c r="W326" s="4">
        <v>8.1370000000000005</v>
      </c>
      <c r="X326" s="4">
        <v>0.26400000000000001</v>
      </c>
      <c r="Y326" s="4">
        <v>13.234999999999999</v>
      </c>
      <c r="Z326" s="4">
        <v>22.196999999999999</v>
      </c>
      <c r="AA326" s="4">
        <v>0.433</v>
      </c>
      <c r="AB326" s="4">
        <v>1.7999999999999999E-2</v>
      </c>
      <c r="AC326" s="4">
        <v>2.81E-2</v>
      </c>
      <c r="AE326" s="177">
        <f t="shared" ca="1" si="802"/>
        <v>1399.8016930780936</v>
      </c>
      <c r="AF326" s="178">
        <f t="shared" ca="1" si="803"/>
        <v>1126.6516930780936</v>
      </c>
      <c r="AG326" s="178">
        <f t="shared" ca="1" si="804"/>
        <v>6.3279154553629242</v>
      </c>
      <c r="AH326" s="175"/>
      <c r="AI326" s="179">
        <f t="shared" ca="1" si="805"/>
        <v>1428.8283719106682</v>
      </c>
      <c r="AJ326" s="179">
        <f t="shared" ca="1" si="806"/>
        <v>5.8180201280209332</v>
      </c>
      <c r="AK326" s="179"/>
      <c r="AL326" s="179">
        <f t="shared" si="807"/>
        <v>1393.1307463580972</v>
      </c>
      <c r="AM326" s="179">
        <f t="shared" si="808"/>
        <v>3.4865333379330972</v>
      </c>
      <c r="AN326" s="180"/>
      <c r="AO326" s="179">
        <f t="shared" ca="1" si="809"/>
        <v>1389.185383699235</v>
      </c>
      <c r="AP326" s="179">
        <f t="shared" ca="1" si="810"/>
        <v>1116.0353836992349</v>
      </c>
      <c r="AQ326" s="179">
        <f t="shared" ca="1" si="811"/>
        <v>4.3059064646149992</v>
      </c>
      <c r="AR326" s="179"/>
      <c r="AS326" s="179">
        <f t="shared" ca="1" si="812"/>
        <v>1399.1919796961129</v>
      </c>
      <c r="AT326" s="179">
        <f t="shared" ca="1" si="813"/>
        <v>1126.0419796961128</v>
      </c>
      <c r="AU326" s="181">
        <f t="shared" ca="1" si="814"/>
        <v>4.6875908737307181</v>
      </c>
      <c r="AV326" s="80"/>
      <c r="AW326" s="181">
        <f t="shared" si="815"/>
        <v>1409.870507679246</v>
      </c>
      <c r="AX326" s="181">
        <f t="shared" si="816"/>
        <v>1136.7205076792461</v>
      </c>
      <c r="AY326" s="181">
        <f t="shared" ca="1" si="817"/>
        <v>1428.8283719106682</v>
      </c>
      <c r="AZ326" s="181">
        <f t="shared" ca="1" si="818"/>
        <v>1155.6783719106684</v>
      </c>
      <c r="BA326" s="181">
        <f t="shared" ca="1" si="819"/>
        <v>5.8180201280209332</v>
      </c>
      <c r="BB326" s="181"/>
      <c r="BC326" s="181">
        <f t="shared" si="820"/>
        <v>1393.1307463580972</v>
      </c>
      <c r="BD326" s="181">
        <f t="shared" si="821"/>
        <v>3.4865333379330972</v>
      </c>
      <c r="BE326" s="181">
        <f t="shared" si="822"/>
        <v>1119.9807463580973</v>
      </c>
      <c r="BF326" s="181"/>
      <c r="BG326" s="181">
        <f t="shared" ca="1" si="823"/>
        <v>6.2713173737227788</v>
      </c>
      <c r="BH326" s="181">
        <f t="shared" ca="1" si="824"/>
        <v>7.3465159323665166</v>
      </c>
      <c r="BI326" s="181">
        <f t="shared" ca="1" si="825"/>
        <v>1122.8245746634575</v>
      </c>
      <c r="BJ326" s="181">
        <f t="shared" ca="1" si="826"/>
        <v>1135.7779502969684</v>
      </c>
      <c r="BK326" s="181">
        <f t="shared" ca="1" si="827"/>
        <v>1135.7779502969684</v>
      </c>
      <c r="BL326" s="181"/>
      <c r="BM326" s="181">
        <f t="shared" si="828"/>
        <v>1121.8463121928435</v>
      </c>
      <c r="BN326" s="180"/>
      <c r="BO326" s="182">
        <f t="shared" ca="1" si="829"/>
        <v>0.77633381978359528</v>
      </c>
      <c r="BP326" s="182">
        <f t="shared" ca="1" si="830"/>
        <v>0.74949312636115761</v>
      </c>
      <c r="BQ326" s="182">
        <f t="shared" ca="1" si="831"/>
        <v>6.7228295330668167E-2</v>
      </c>
      <c r="BR326" s="182">
        <f t="shared" ca="1" si="832"/>
        <v>1.2373488021098117E-2</v>
      </c>
      <c r="BS326" s="182">
        <f t="shared" ca="1" si="833"/>
        <v>2.0862447912933929E-2</v>
      </c>
      <c r="BT326" s="182">
        <f t="shared" ca="1" si="834"/>
        <v>8.4567157509743016E-2</v>
      </c>
      <c r="BU326" s="182">
        <f t="shared" si="835"/>
        <v>8.1732419319191812E-2</v>
      </c>
      <c r="BV326" s="181">
        <f t="shared" ca="1" si="836"/>
        <v>1.0162569344547927</v>
      </c>
      <c r="BW326" s="180"/>
      <c r="BX326" s="182">
        <f t="shared" si="837"/>
        <v>0.79915979254021263</v>
      </c>
      <c r="BY326" s="182">
        <f t="shared" si="838"/>
        <v>0.10115812220528547</v>
      </c>
      <c r="BZ326" s="182">
        <f t="shared" si="839"/>
        <v>1.5539848683364284E-2</v>
      </c>
      <c r="CA326" s="182">
        <f t="shared" si="840"/>
        <v>3.1685056772485641E-2</v>
      </c>
      <c r="CB326" s="182">
        <f t="shared" si="841"/>
        <v>8.248946245981445E-2</v>
      </c>
      <c r="CC326" s="182">
        <f t="shared" si="842"/>
        <v>4.19226122916114E-4</v>
      </c>
      <c r="CD326" s="182">
        <f t="shared" si="843"/>
        <v>1.0304515087840787</v>
      </c>
      <c r="CE326" s="182">
        <f t="shared" si="844"/>
        <v>0.29451597299188159</v>
      </c>
      <c r="CF326" s="180"/>
      <c r="CG326" s="181">
        <f t="shared" ca="1" si="845"/>
        <v>3.5836691639160563</v>
      </c>
      <c r="CH326" s="181">
        <f t="shared" ca="1" si="846"/>
        <v>3.0921680478582587</v>
      </c>
      <c r="CI326" s="181">
        <f t="shared" ca="1" si="847"/>
        <v>8.7877530666303585</v>
      </c>
      <c r="CJ326" s="181">
        <f t="shared" ca="1" si="848"/>
        <v>1131.3564728939523</v>
      </c>
      <c r="CK326" s="183">
        <f t="shared" ca="1" si="849"/>
        <v>0.26979749687010568</v>
      </c>
      <c r="CL326" s="79"/>
      <c r="CM326" s="181">
        <f t="shared" si="850"/>
        <v>-0.92204412060015284</v>
      </c>
      <c r="CN326" s="181">
        <f t="shared" si="851"/>
        <v>-1.3716673650332609</v>
      </c>
      <c r="CO326" s="181">
        <f t="shared" ca="1" si="852"/>
        <v>758.4952217894371</v>
      </c>
      <c r="CP326" s="184"/>
      <c r="CQ326" s="80">
        <f t="shared" si="853"/>
        <v>0.82531984488951604</v>
      </c>
      <c r="CR326" s="80">
        <f t="shared" si="854"/>
        <v>2.1329926721931104E-2</v>
      </c>
      <c r="CS326" s="80">
        <f t="shared" si="855"/>
        <v>0.33789980404678666</v>
      </c>
      <c r="CT326" s="80">
        <f t="shared" si="856"/>
        <v>0.1180056523588545</v>
      </c>
      <c r="CU326" s="80">
        <f t="shared" si="857"/>
        <v>2.5135589477671733E-3</v>
      </c>
      <c r="CV326" s="80">
        <f t="shared" si="858"/>
        <v>0.10076827980935343</v>
      </c>
      <c r="CW326" s="80">
        <f t="shared" si="859"/>
        <v>0.17611637476224545</v>
      </c>
      <c r="CX326" s="80">
        <f t="shared" si="860"/>
        <v>0.14352412935495071</v>
      </c>
      <c r="CY326" s="80">
        <f t="shared" si="861"/>
        <v>4.3537183327491388E-2</v>
      </c>
      <c r="CZ326" s="80">
        <f t="shared" si="862"/>
        <v>3.9474151667585533E-3</v>
      </c>
      <c r="DA326" s="80">
        <f t="shared" si="863"/>
        <v>6.9790583090163583E-3</v>
      </c>
      <c r="DB326" s="80">
        <f t="shared" si="864"/>
        <v>1.7799412276946711</v>
      </c>
      <c r="DC326" s="80"/>
      <c r="DD326" s="80">
        <f t="shared" si="865"/>
        <v>0.46367814400166835</v>
      </c>
      <c r="DE326" s="80">
        <f t="shared" si="866"/>
        <v>1.1983500572969487E-2</v>
      </c>
      <c r="DF326" s="80">
        <f t="shared" si="867"/>
        <v>0.18983761867487323</v>
      </c>
      <c r="DG326" s="80">
        <f t="shared" si="868"/>
        <v>6.6297499334678614E-2</v>
      </c>
      <c r="DH326" s="80">
        <f t="shared" si="869"/>
        <v>1.4121583952649171E-3</v>
      </c>
      <c r="DI326" s="80">
        <f t="shared" si="870"/>
        <v>5.6613262416459462E-2</v>
      </c>
      <c r="DJ326" s="80">
        <f t="shared" si="871"/>
        <v>9.8945050556723341E-2</v>
      </c>
      <c r="DK326" s="80">
        <f t="shared" si="872"/>
        <v>8.0634195737372211E-2</v>
      </c>
      <c r="DL326" s="80">
        <f t="shared" si="873"/>
        <v>2.4459899377621306E-2</v>
      </c>
      <c r="DM326" s="80">
        <f t="shared" si="874"/>
        <v>2.2177221951710912E-3</v>
      </c>
      <c r="DN326" s="80">
        <f t="shared" si="875"/>
        <v>3.9209487371981572E-3</v>
      </c>
      <c r="DO326" s="80">
        <f t="shared" si="876"/>
        <v>1</v>
      </c>
      <c r="DP326" s="80">
        <f t="shared" si="877"/>
        <v>46.060460133740285</v>
      </c>
      <c r="DQ326" s="80">
        <f t="shared" si="878"/>
        <v>0.80235602312084864</v>
      </c>
      <c r="DR326" s="80">
        <f t="shared" si="879"/>
        <v>2.0806521880649183E-2</v>
      </c>
      <c r="DS326" s="80">
        <f t="shared" si="880"/>
        <v>5.0215278390757255E-2</v>
      </c>
      <c r="DT326" s="80">
        <f t="shared" si="881"/>
        <v>0.11325550062355247</v>
      </c>
      <c r="DU326" s="80">
        <f t="shared" si="882"/>
        <v>3.7215859030837006E-3</v>
      </c>
      <c r="DV326" s="80">
        <f t="shared" si="883"/>
        <v>0.3283760581971199</v>
      </c>
      <c r="DW326" s="80">
        <f t="shared" si="884"/>
        <v>0.39582790928252737</v>
      </c>
      <c r="DX326" s="80">
        <f t="shared" si="885"/>
        <v>6.9862485458760965E-3</v>
      </c>
      <c r="DY326" s="80">
        <f t="shared" si="886"/>
        <v>1.9109091681175422E-4</v>
      </c>
      <c r="DZ326" s="80">
        <f t="shared" si="887"/>
        <v>1.8487061030985895E-4</v>
      </c>
      <c r="EA326" s="80">
        <f t="shared" si="888"/>
        <v>1.721921087471536</v>
      </c>
      <c r="EB326" s="80"/>
      <c r="EC326" s="80">
        <f t="shared" si="889"/>
        <v>1.6047120462416973</v>
      </c>
      <c r="ED326" s="80">
        <f t="shared" si="890"/>
        <v>4.1613043761298367E-2</v>
      </c>
      <c r="EE326" s="80">
        <f t="shared" si="891"/>
        <v>0.15064583517227176</v>
      </c>
      <c r="EF326" s="80">
        <f t="shared" si="892"/>
        <v>0.11325550062355247</v>
      </c>
      <c r="EG326" s="80">
        <f t="shared" si="893"/>
        <v>3.7215859030837006E-3</v>
      </c>
      <c r="EH326" s="80">
        <f t="shared" si="894"/>
        <v>0.3283760581971199</v>
      </c>
      <c r="EI326" s="80">
        <f t="shared" si="895"/>
        <v>0.39582790928252737</v>
      </c>
      <c r="EJ326" s="80">
        <f t="shared" si="896"/>
        <v>6.9862485458760965E-3</v>
      </c>
      <c r="EK326" s="80">
        <f t="shared" si="897"/>
        <v>1.9109091681175422E-4</v>
      </c>
      <c r="EL326" s="80">
        <f t="shared" si="898"/>
        <v>5.5461183092957687E-4</v>
      </c>
      <c r="EM326" s="80">
        <f t="shared" si="899"/>
        <v>2.6458839304751685</v>
      </c>
      <c r="EN326" s="80">
        <f t="shared" si="900"/>
        <v>2.2676731699725292</v>
      </c>
      <c r="EO326" s="80"/>
      <c r="EP326" s="80">
        <f t="shared" si="901"/>
        <v>1.8194812263970068</v>
      </c>
      <c r="EQ326" s="80">
        <f t="shared" si="902"/>
        <v>4.7182391429194524E-2</v>
      </c>
      <c r="ER326" s="80">
        <f t="shared" si="903"/>
        <v>0.18051877360299318</v>
      </c>
      <c r="ES326" s="80">
        <f t="shared" si="904"/>
        <v>4.7224905455849925E-2</v>
      </c>
      <c r="ET326" s="80">
        <f t="shared" si="905"/>
        <v>0.2277436790588431</v>
      </c>
      <c r="EU326" s="80">
        <f t="shared" si="906"/>
        <v>0.25682646011583699</v>
      </c>
      <c r="EV326" s="80">
        <f t="shared" si="907"/>
        <v>8.4393405021708934E-3</v>
      </c>
      <c r="EW326" s="80">
        <f t="shared" si="908"/>
        <v>0.74464957683494659</v>
      </c>
      <c r="EX326" s="80">
        <f t="shared" si="909"/>
        <v>0.89760832980630756</v>
      </c>
      <c r="EY326" s="80">
        <f t="shared" si="910"/>
        <v>3.1685056772485641E-2</v>
      </c>
      <c r="EZ326" s="80">
        <f t="shared" si="911"/>
        <v>8.6666349015893508E-4</v>
      </c>
      <c r="FA326" s="80">
        <f t="shared" si="912"/>
        <v>8.38452245832228E-4</v>
      </c>
      <c r="FB326" s="80">
        <f t="shared" si="913"/>
        <v>4.0353211766527828</v>
      </c>
      <c r="FC326" s="80">
        <f t="shared" si="914"/>
        <v>6.9775689815407618E-2</v>
      </c>
      <c r="FD326" s="80">
        <f t="shared" si="915"/>
        <v>0.10503603090769964</v>
      </c>
      <c r="FE326" s="80">
        <f t="shared" si="916"/>
        <v>3.1685056772485641E-2</v>
      </c>
      <c r="FF326" s="80">
        <f t="shared" si="917"/>
        <v>1.5539848683364284E-2</v>
      </c>
      <c r="FG326" s="80">
        <f t="shared" si="918"/>
        <v>8.248946245981445E-2</v>
      </c>
      <c r="FH326" s="80">
        <f t="shared" si="919"/>
        <v>4.19226122916114E-4</v>
      </c>
      <c r="FI326" s="184">
        <f t="shared" si="920"/>
        <v>0.79915979254021263</v>
      </c>
      <c r="FJ326" s="80">
        <f t="shared" si="921"/>
        <v>0.10115812220528547</v>
      </c>
      <c r="FK326" s="80">
        <f t="shared" si="922"/>
        <v>1.0304515087840787</v>
      </c>
      <c r="FL326" s="80">
        <f t="shared" si="923"/>
        <v>0.79915979254021263</v>
      </c>
      <c r="FM326" s="80">
        <f t="shared" si="924"/>
        <v>2.264637806298655</v>
      </c>
      <c r="FN326" s="80">
        <f t="shared" si="925"/>
        <v>-3.4577844053476023</v>
      </c>
      <c r="FO326" s="80">
        <f t="shared" si="926"/>
        <v>-3.4577844053476023</v>
      </c>
      <c r="FP326" s="80">
        <f t="shared" si="927"/>
        <v>0.46060460133740289</v>
      </c>
      <c r="FQ326" s="185">
        <f t="shared" ca="1" si="928"/>
        <v>1428.8283719106682</v>
      </c>
      <c r="FR326" s="185">
        <f t="shared" ca="1" si="929"/>
        <v>5.8180201280209332</v>
      </c>
      <c r="FS326" s="80">
        <f t="shared" ca="1" si="930"/>
        <v>0.14288283719106681</v>
      </c>
      <c r="FT326" s="184">
        <f t="shared" ca="1" si="931"/>
        <v>-0.79120719715825905</v>
      </c>
      <c r="FU326" s="184">
        <f t="shared" ca="1" si="932"/>
        <v>5.6803446816304968</v>
      </c>
      <c r="FV326" s="80">
        <f t="shared" si="933"/>
        <v>174.79578686344306</v>
      </c>
      <c r="FW326" s="80">
        <f t="shared" si="934"/>
        <v>6.0721162371666214E-2</v>
      </c>
      <c r="FX326" s="184">
        <f t="shared" si="935"/>
        <v>74.355206650994631</v>
      </c>
      <c r="FY326" s="184">
        <f t="shared" si="936"/>
        <v>314.0444346415494</v>
      </c>
      <c r="FZ326" s="184">
        <f t="shared" si="937"/>
        <v>1.6611494615586205E-3</v>
      </c>
      <c r="GA326" s="184">
        <f t="shared" si="938"/>
        <v>0.29451597299188159</v>
      </c>
      <c r="GB326" s="80">
        <f t="shared" si="939"/>
        <v>0.93773272708096411</v>
      </c>
      <c r="GC326" s="80">
        <f t="shared" si="940"/>
        <v>0.16502143894628429</v>
      </c>
      <c r="GD326" s="80">
        <f t="shared" si="941"/>
        <v>0.13249370562458135</v>
      </c>
      <c r="GE326" s="80">
        <f t="shared" si="942"/>
        <v>0.90559270311495554</v>
      </c>
      <c r="GF326" s="80">
        <f t="shared" si="943"/>
        <v>2.6107644020420429E-2</v>
      </c>
      <c r="GG326" s="80">
        <f t="shared" si="944"/>
        <v>0.18705077030042938</v>
      </c>
      <c r="GH326" s="80">
        <f t="shared" si="945"/>
        <v>0.8675062943754186</v>
      </c>
      <c r="GI326" s="80">
        <f t="shared" si="946"/>
        <v>0.33972940331792356</v>
      </c>
      <c r="GJ326" s="80">
        <f t="shared" si="947"/>
        <v>-1.1647141364012729E-2</v>
      </c>
      <c r="GK326" s="80">
        <f t="shared" si="948"/>
        <v>2.3867762653875503E-2</v>
      </c>
      <c r="GL326" s="80">
        <f t="shared" si="949"/>
        <v>2.3867762653875503E-2</v>
      </c>
      <c r="GM326" s="80">
        <f t="shared" si="950"/>
        <v>0.16318300764655388</v>
      </c>
      <c r="GN326" s="80">
        <f t="shared" si="951"/>
        <v>3.8399510265160385E-2</v>
      </c>
      <c r="GO326" s="80">
        <f t="shared" si="952"/>
        <v>0.70625006656978617</v>
      </c>
      <c r="GP326" s="80">
        <f t="shared" si="953"/>
        <v>0.89760832980630756</v>
      </c>
      <c r="GQ326" s="80">
        <f t="shared" si="954"/>
        <v>3.1685056772485641E-2</v>
      </c>
      <c r="GR326" s="80">
        <f t="shared" si="955"/>
        <v>440.94209271604581</v>
      </c>
      <c r="GS326" s="80">
        <f t="shared" si="956"/>
        <v>11.785525958833389</v>
      </c>
      <c r="GT326" s="80">
        <f t="shared" si="957"/>
        <v>2.2811128567007279</v>
      </c>
      <c r="GU326" s="80">
        <f t="shared" si="958"/>
        <v>9.3810766231817431E-6</v>
      </c>
      <c r="GV326" s="80">
        <f t="shared" si="959"/>
        <v>1919.3499259113025</v>
      </c>
      <c r="GW326" s="80">
        <f t="shared" si="960"/>
        <v>-8.2891531105566355E-3</v>
      </c>
      <c r="GX326" s="184">
        <f t="shared" ca="1" si="961"/>
        <v>21.762378066630347</v>
      </c>
      <c r="GY326" s="81" t="e">
        <f>#REF!</f>
        <v>#REF!</v>
      </c>
      <c r="GZ326" s="81" t="e">
        <f>#REF!</f>
        <v>#REF!</v>
      </c>
      <c r="HA326" s="81">
        <f t="shared" si="962"/>
        <v>6.4982480907969666</v>
      </c>
      <c r="HB326" s="81">
        <f t="shared" si="963"/>
        <v>4.6255687186920582</v>
      </c>
      <c r="HC326" s="81" t="e">
        <f t="shared" si="964"/>
        <v>#REF!</v>
      </c>
      <c r="HD326" s="80">
        <f t="shared" si="965"/>
        <v>440.94209271604581</v>
      </c>
      <c r="HE326" s="80">
        <f t="shared" si="966"/>
        <v>11.785525958833389</v>
      </c>
      <c r="HF326" s="81">
        <f t="shared" si="967"/>
        <v>-1.2140776660281745</v>
      </c>
      <c r="HG326" s="81"/>
      <c r="HH326" s="82">
        <f t="shared" si="968"/>
        <v>0.19549011080260029</v>
      </c>
      <c r="HI326" s="82">
        <f t="shared" si="969"/>
        <v>0.74464957683494659</v>
      </c>
      <c r="HJ326" s="82">
        <f t="shared" si="970"/>
        <v>3.1685056772485641E-2</v>
      </c>
      <c r="HK326" s="82">
        <f t="shared" si="971"/>
        <v>0</v>
      </c>
      <c r="HL326" s="82">
        <f t="shared" si="972"/>
        <v>3.8090633042921977E-2</v>
      </c>
      <c r="HM326" s="82">
        <f t="shared" si="973"/>
        <v>0</v>
      </c>
      <c r="HN326" s="82">
        <f t="shared" si="974"/>
        <v>0</v>
      </c>
      <c r="HO326" s="82">
        <f t="shared" si="975"/>
        <v>4.7224905455849925E-2</v>
      </c>
      <c r="HP326" s="82">
        <f t="shared" si="976"/>
        <v>0.14242814056007119</v>
      </c>
      <c r="HQ326" s="82">
        <f t="shared" si="977"/>
        <v>0.20793730269364802</v>
      </c>
      <c r="HR326" s="82">
        <f t="shared" si="978"/>
        <v>0.56797988809661215</v>
      </c>
      <c r="HS326" s="82">
        <f t="shared" si="979"/>
        <v>0.14910966810670234</v>
      </c>
      <c r="HT326" s="82">
        <f t="shared" si="980"/>
        <v>5.6004070943798542E-2</v>
      </c>
      <c r="HU326" s="82">
        <f t="shared" si="981"/>
        <v>1.4702542477408227E-2</v>
      </c>
      <c r="HV326" s="82">
        <f t="shared" si="982"/>
        <v>3.1685056772485641E-2</v>
      </c>
      <c r="HW326" s="82"/>
      <c r="HX326" s="186">
        <f t="shared" si="983"/>
        <v>-8.8238310580139336E-7</v>
      </c>
      <c r="HY326" s="186">
        <f t="shared" si="984"/>
        <v>1.6790631440689582E-12</v>
      </c>
      <c r="HZ326" s="186">
        <f t="shared" si="985"/>
        <v>2.7009676795366103E-5</v>
      </c>
      <c r="IA326" s="186">
        <f t="shared" si="986"/>
        <v>7.5313309654743491E-9</v>
      </c>
      <c r="IB326" s="82">
        <f t="shared" si="987"/>
        <v>2.2811128567007279</v>
      </c>
      <c r="IC326" s="82" t="e">
        <f t="shared" ca="1" si="988"/>
        <v>#REF!</v>
      </c>
      <c r="ID326" s="82" t="e">
        <f ca="1">ID$8+ID$9*IE326+ID$10*#REF!+ID$11*EW326/(EW326+EU326)</f>
        <v>#REF!</v>
      </c>
      <c r="IE326" s="82" t="e">
        <f t="shared" ca="1" si="989"/>
        <v>#REF!</v>
      </c>
      <c r="IF326" s="82" t="e">
        <f ca="1">IF$8+IF$9*IE326+IF$10*#REF!+IF$11*(EW326/(EW326+EU326))</f>
        <v>#REF!</v>
      </c>
      <c r="IG326" s="82" t="e">
        <f t="shared" ca="1" si="990"/>
        <v>#REF!</v>
      </c>
      <c r="IH326" s="184">
        <f t="shared" si="991"/>
        <v>6.0721162371666214E-2</v>
      </c>
      <c r="II326" s="187">
        <f t="shared" si="992"/>
        <v>-25</v>
      </c>
      <c r="IJ326" s="187"/>
      <c r="IK326" s="82">
        <f t="shared" si="993"/>
        <v>2.0734073089542582</v>
      </c>
      <c r="IL326" s="187">
        <f t="shared" si="994"/>
        <v>1919.3499259113025</v>
      </c>
      <c r="IM326" s="186">
        <f t="shared" si="995"/>
        <v>1.2166897835757675E-5</v>
      </c>
    </row>
    <row r="327" spans="1:247" ht="14" x14ac:dyDescent="0.2">
      <c r="A327" s="191" t="s">
        <v>235</v>
      </c>
      <c r="F327" s="200">
        <v>49.588765156295146</v>
      </c>
      <c r="G327" s="200">
        <v>1.7038089506357903</v>
      </c>
      <c r="H327" s="200">
        <v>17.226300960207208</v>
      </c>
      <c r="I327" s="200">
        <v>8.4782813016352048</v>
      </c>
      <c r="J327" s="200">
        <v>0.17830558785723385</v>
      </c>
      <c r="K327" s="200">
        <v>4.0614050567481046</v>
      </c>
      <c r="L327" s="200">
        <v>9.8761483940923434</v>
      </c>
      <c r="M327" s="200">
        <v>4.4477338304387777</v>
      </c>
      <c r="N327" s="200">
        <v>2.0505142603581894</v>
      </c>
      <c r="O327" s="201">
        <v>0.3</v>
      </c>
      <c r="P327" s="202">
        <v>0.49529329960342744</v>
      </c>
      <c r="Q327" s="194">
        <v>1.5</v>
      </c>
      <c r="R327" s="176">
        <f t="shared" ca="1" si="801"/>
        <v>11.766151040667214</v>
      </c>
      <c r="T327" s="4">
        <v>46.697000000000003</v>
      </c>
      <c r="U327" s="4">
        <v>2.4340000000000002</v>
      </c>
      <c r="V327" s="4">
        <v>6.8780000000000001</v>
      </c>
      <c r="W327" s="4">
        <v>8.5459999999999994</v>
      </c>
      <c r="X327" s="4">
        <v>0.216</v>
      </c>
      <c r="Y327" s="4">
        <v>12.488</v>
      </c>
      <c r="Z327" s="4">
        <v>22.462</v>
      </c>
      <c r="AA327" s="4">
        <v>0.53700000000000003</v>
      </c>
      <c r="AB327" s="4">
        <v>8.9999999999999993E-3</v>
      </c>
      <c r="AC327" s="4">
        <v>3.2899999999999999E-2</v>
      </c>
      <c r="AE327" s="177">
        <f t="shared" ca="1" si="802"/>
        <v>1413.3275943956476</v>
      </c>
      <c r="AF327" s="178">
        <f t="shared" ca="1" si="803"/>
        <v>1140.1775943956477</v>
      </c>
      <c r="AG327" s="178">
        <f t="shared" ca="1" si="804"/>
        <v>7.7646390234915108</v>
      </c>
      <c r="AH327" s="175"/>
      <c r="AI327" s="179">
        <f t="shared" ca="1" si="805"/>
        <v>1443.8965573203159</v>
      </c>
      <c r="AJ327" s="179">
        <f t="shared" ca="1" si="806"/>
        <v>7.4971653640392653</v>
      </c>
      <c r="AK327" s="179"/>
      <c r="AL327" s="179">
        <f t="shared" si="807"/>
        <v>1404.4419878104043</v>
      </c>
      <c r="AM327" s="179">
        <f t="shared" si="808"/>
        <v>4.6933639809971917</v>
      </c>
      <c r="AN327" s="180"/>
      <c r="AO327" s="179">
        <f t="shared" ca="1" si="809"/>
        <v>1403.4714166208701</v>
      </c>
      <c r="AP327" s="179">
        <f t="shared" ca="1" si="810"/>
        <v>1130.32141662087</v>
      </c>
      <c r="AQ327" s="179">
        <f t="shared" ca="1" si="811"/>
        <v>5.9242978036280611</v>
      </c>
      <c r="AR327" s="179"/>
      <c r="AS327" s="179">
        <f t="shared" ca="1" si="812"/>
        <v>1413.065362779191</v>
      </c>
      <c r="AT327" s="179">
        <f t="shared" ca="1" si="813"/>
        <v>1139.9153627791911</v>
      </c>
      <c r="AU327" s="181">
        <f t="shared" ca="1" si="814"/>
        <v>6.2975805288743629</v>
      </c>
      <c r="AV327" s="80"/>
      <c r="AW327" s="181">
        <f t="shared" si="815"/>
        <v>1422.7308017629123</v>
      </c>
      <c r="AX327" s="181">
        <f t="shared" si="816"/>
        <v>1149.5808017629124</v>
      </c>
      <c r="AY327" s="181">
        <f t="shared" ca="1" si="817"/>
        <v>1443.8965573203159</v>
      </c>
      <c r="AZ327" s="181">
        <f t="shared" ca="1" si="818"/>
        <v>1170.7465573203158</v>
      </c>
      <c r="BA327" s="181">
        <f t="shared" ca="1" si="819"/>
        <v>7.4971653640392653</v>
      </c>
      <c r="BB327" s="181"/>
      <c r="BC327" s="181">
        <f t="shared" si="820"/>
        <v>1404.4419878104043</v>
      </c>
      <c r="BD327" s="181">
        <f t="shared" si="821"/>
        <v>4.6933639809971917</v>
      </c>
      <c r="BE327" s="181">
        <f t="shared" si="822"/>
        <v>1131.2919878104044</v>
      </c>
      <c r="BF327" s="181"/>
      <c r="BG327" s="181">
        <f t="shared" ca="1" si="823"/>
        <v>7.8390739922813193</v>
      </c>
      <c r="BH327" s="181">
        <f t="shared" ca="1" si="824"/>
        <v>9.0449511521801238</v>
      </c>
      <c r="BI327" s="181">
        <f t="shared" ca="1" si="825"/>
        <v>1137.2435943365817</v>
      </c>
      <c r="BJ327" s="181">
        <f t="shared" ca="1" si="826"/>
        <v>1150.2822028026667</v>
      </c>
      <c r="BK327" s="181">
        <f t="shared" ca="1" si="827"/>
        <v>1150.2822028026667</v>
      </c>
      <c r="BL327" s="181"/>
      <c r="BM327" s="181">
        <f t="shared" si="828"/>
        <v>1127.9555920358403</v>
      </c>
      <c r="BN327" s="180"/>
      <c r="BO327" s="182">
        <f t="shared" ca="1" si="829"/>
        <v>0.75017784499204976</v>
      </c>
      <c r="BP327" s="182">
        <f t="shared" ca="1" si="830"/>
        <v>0.7139396191017231</v>
      </c>
      <c r="BQ327" s="182">
        <f t="shared" ca="1" si="831"/>
        <v>7.69617189499813E-2</v>
      </c>
      <c r="BR327" s="182">
        <f t="shared" ca="1" si="832"/>
        <v>1.4489528728807557E-2</v>
      </c>
      <c r="BS327" s="182">
        <f t="shared" ca="1" si="833"/>
        <v>2.0867984764399945E-2</v>
      </c>
      <c r="BT327" s="182">
        <f t="shared" ca="1" si="834"/>
        <v>7.8469902474129063E-2</v>
      </c>
      <c r="BU327" s="182">
        <f t="shared" si="835"/>
        <v>8.1732419319191812E-2</v>
      </c>
      <c r="BV327" s="181">
        <f t="shared" ca="1" si="836"/>
        <v>0.98646117333823291</v>
      </c>
      <c r="BW327" s="180"/>
      <c r="BX327" s="182">
        <f t="shared" si="837"/>
        <v>0.77054676721163295</v>
      </c>
      <c r="BY327" s="182">
        <f t="shared" si="838"/>
        <v>9.8416625879708231E-2</v>
      </c>
      <c r="BZ327" s="182">
        <f t="shared" si="839"/>
        <v>1.8678152777923444E-2</v>
      </c>
      <c r="CA327" s="182">
        <f t="shared" si="840"/>
        <v>3.9094222070927338E-2</v>
      </c>
      <c r="CB327" s="182">
        <f t="shared" si="841"/>
        <v>0.11396267797390477</v>
      </c>
      <c r="CC327" s="182">
        <f t="shared" si="842"/>
        <v>4.8832573381338068E-4</v>
      </c>
      <c r="CD327" s="182">
        <f t="shared" si="843"/>
        <v>1.04118677164791</v>
      </c>
      <c r="CE327" s="182">
        <f t="shared" si="844"/>
        <v>0.32782229146859571</v>
      </c>
      <c r="CF327" s="180"/>
      <c r="CG327" s="181">
        <f t="shared" ca="1" si="845"/>
        <v>5.6412328962196625</v>
      </c>
      <c r="CH327" s="181">
        <f t="shared" ca="1" si="846"/>
        <v>3.7413707890083572</v>
      </c>
      <c r="CI327" s="181">
        <f t="shared" ca="1" si="847"/>
        <v>12.135097509004835</v>
      </c>
      <c r="CJ327" s="181">
        <f t="shared" ca="1" si="848"/>
        <v>1115.4862944557904</v>
      </c>
      <c r="CK327" s="183">
        <f t="shared" ca="1" si="849"/>
        <v>0.27320618888221676</v>
      </c>
      <c r="CL327" s="79"/>
      <c r="CM327" s="181">
        <f t="shared" si="850"/>
        <v>0.16089324454712126</v>
      </c>
      <c r="CN327" s="181">
        <f t="shared" si="851"/>
        <v>-0.32529333601771288</v>
      </c>
      <c r="CO327" s="181">
        <f t="shared" ca="1" si="852"/>
        <v>686.292121970626</v>
      </c>
      <c r="CP327" s="184"/>
      <c r="CQ327" s="80">
        <f t="shared" si="853"/>
        <v>0.82531984488951604</v>
      </c>
      <c r="CR327" s="80">
        <f t="shared" si="854"/>
        <v>2.1329926721931104E-2</v>
      </c>
      <c r="CS327" s="80">
        <f t="shared" si="855"/>
        <v>0.33789980404678666</v>
      </c>
      <c r="CT327" s="80">
        <f t="shared" si="856"/>
        <v>0.1180056523588545</v>
      </c>
      <c r="CU327" s="80">
        <f t="shared" si="857"/>
        <v>2.5135589477671733E-3</v>
      </c>
      <c r="CV327" s="80">
        <f t="shared" si="858"/>
        <v>0.10076827980935343</v>
      </c>
      <c r="CW327" s="80">
        <f t="shared" si="859"/>
        <v>0.17611637476224545</v>
      </c>
      <c r="CX327" s="80">
        <f t="shared" si="860"/>
        <v>0.14352412935495071</v>
      </c>
      <c r="CY327" s="80">
        <f t="shared" si="861"/>
        <v>4.3537183327491388E-2</v>
      </c>
      <c r="CZ327" s="80">
        <f t="shared" si="862"/>
        <v>3.9474151667585533E-3</v>
      </c>
      <c r="DA327" s="80">
        <f t="shared" si="863"/>
        <v>6.9790583090163583E-3</v>
      </c>
      <c r="DB327" s="80">
        <f t="shared" si="864"/>
        <v>1.7799412276946711</v>
      </c>
      <c r="DC327" s="80"/>
      <c r="DD327" s="80">
        <f t="shared" si="865"/>
        <v>0.46367814400166835</v>
      </c>
      <c r="DE327" s="80">
        <f t="shared" si="866"/>
        <v>1.1983500572969487E-2</v>
      </c>
      <c r="DF327" s="80">
        <f t="shared" si="867"/>
        <v>0.18983761867487323</v>
      </c>
      <c r="DG327" s="80">
        <f t="shared" si="868"/>
        <v>6.6297499334678614E-2</v>
      </c>
      <c r="DH327" s="80">
        <f t="shared" si="869"/>
        <v>1.4121583952649171E-3</v>
      </c>
      <c r="DI327" s="80">
        <f t="shared" si="870"/>
        <v>5.6613262416459462E-2</v>
      </c>
      <c r="DJ327" s="80">
        <f t="shared" si="871"/>
        <v>9.8945050556723341E-2</v>
      </c>
      <c r="DK327" s="80">
        <f t="shared" si="872"/>
        <v>8.0634195737372211E-2</v>
      </c>
      <c r="DL327" s="80">
        <f t="shared" si="873"/>
        <v>2.4459899377621306E-2</v>
      </c>
      <c r="DM327" s="80">
        <f t="shared" si="874"/>
        <v>2.2177221951710912E-3</v>
      </c>
      <c r="DN327" s="80">
        <f t="shared" si="875"/>
        <v>3.9209487371981572E-3</v>
      </c>
      <c r="DO327" s="80">
        <f t="shared" si="876"/>
        <v>1</v>
      </c>
      <c r="DP327" s="80">
        <f t="shared" si="877"/>
        <v>46.060460133740285</v>
      </c>
      <c r="DQ327" s="80">
        <f t="shared" si="878"/>
        <v>0.77719137944521288</v>
      </c>
      <c r="DR327" s="80">
        <f t="shared" si="879"/>
        <v>3.0471163813176966E-2</v>
      </c>
      <c r="DS327" s="80">
        <f t="shared" si="880"/>
        <v>6.7457164994458668E-2</v>
      </c>
      <c r="DT327" s="80">
        <f t="shared" si="881"/>
        <v>0.11894820060573667</v>
      </c>
      <c r="DU327" s="80">
        <f t="shared" si="882"/>
        <v>3.0449339207048458E-3</v>
      </c>
      <c r="DV327" s="80">
        <f t="shared" si="883"/>
        <v>0.30984210160677245</v>
      </c>
      <c r="DW327" s="80">
        <f t="shared" si="884"/>
        <v>0.40055352066964589</v>
      </c>
      <c r="DX327" s="80">
        <f t="shared" si="885"/>
        <v>8.6642389587424113E-3</v>
      </c>
      <c r="DY327" s="80">
        <f t="shared" si="886"/>
        <v>9.5545458405877108E-5</v>
      </c>
      <c r="DZ327" s="80">
        <f t="shared" si="887"/>
        <v>2.1644993164392736E-4</v>
      </c>
      <c r="EA327" s="80">
        <f t="shared" si="888"/>
        <v>1.7164846994045007</v>
      </c>
      <c r="EB327" s="80"/>
      <c r="EC327" s="80">
        <f t="shared" si="889"/>
        <v>1.5543827588904258</v>
      </c>
      <c r="ED327" s="80">
        <f t="shared" si="890"/>
        <v>6.0942327626353932E-2</v>
      </c>
      <c r="EE327" s="80">
        <f t="shared" si="891"/>
        <v>0.202371494983376</v>
      </c>
      <c r="EF327" s="80">
        <f t="shared" si="892"/>
        <v>0.11894820060573667</v>
      </c>
      <c r="EG327" s="80">
        <f t="shared" si="893"/>
        <v>3.0449339207048458E-3</v>
      </c>
      <c r="EH327" s="80">
        <f t="shared" si="894"/>
        <v>0.30984210160677245</v>
      </c>
      <c r="EI327" s="80">
        <f t="shared" si="895"/>
        <v>0.40055352066964589</v>
      </c>
      <c r="EJ327" s="80">
        <f t="shared" si="896"/>
        <v>8.6642389587424113E-3</v>
      </c>
      <c r="EK327" s="80">
        <f t="shared" si="897"/>
        <v>9.5545458405877108E-5</v>
      </c>
      <c r="EL327" s="80">
        <f t="shared" si="898"/>
        <v>6.493497949317821E-4</v>
      </c>
      <c r="EM327" s="80">
        <f t="shared" si="899"/>
        <v>2.659494472515096</v>
      </c>
      <c r="EN327" s="80">
        <f t="shared" si="900"/>
        <v>2.2560678587633132</v>
      </c>
      <c r="EO327" s="80"/>
      <c r="EP327" s="80">
        <f t="shared" si="901"/>
        <v>1.753396491274267</v>
      </c>
      <c r="EQ327" s="80">
        <f t="shared" si="902"/>
        <v>6.874501329802031E-2</v>
      </c>
      <c r="ER327" s="80">
        <f t="shared" si="903"/>
        <v>0.246603508725733</v>
      </c>
      <c r="ES327" s="80">
        <f t="shared" si="904"/>
        <v>5.7772374848850783E-2</v>
      </c>
      <c r="ET327" s="80">
        <f t="shared" si="905"/>
        <v>0.30437588357458378</v>
      </c>
      <c r="EU327" s="80">
        <f t="shared" si="906"/>
        <v>0.26835521224433334</v>
      </c>
      <c r="EV327" s="80">
        <f t="shared" si="907"/>
        <v>6.8695775505603612E-3</v>
      </c>
      <c r="EW327" s="80">
        <f t="shared" si="908"/>
        <v>0.69902480672671607</v>
      </c>
      <c r="EX327" s="80">
        <f t="shared" si="909"/>
        <v>0.90367592369727456</v>
      </c>
      <c r="EY327" s="80">
        <f t="shared" si="910"/>
        <v>3.9094222070927338E-2</v>
      </c>
      <c r="EZ327" s="80">
        <f t="shared" si="911"/>
        <v>4.3111407552061273E-4</v>
      </c>
      <c r="FA327" s="80">
        <f t="shared" si="912"/>
        <v>9.7665146762676135E-4</v>
      </c>
      <c r="FB327" s="80">
        <f t="shared" si="913"/>
        <v>4.04494489597983</v>
      </c>
      <c r="FC327" s="80">
        <f t="shared" si="914"/>
        <v>8.9458677884142163E-2</v>
      </c>
      <c r="FD327" s="80">
        <f t="shared" si="915"/>
        <v>0.13333648927924635</v>
      </c>
      <c r="FE327" s="80">
        <f t="shared" si="916"/>
        <v>3.9094222070927338E-2</v>
      </c>
      <c r="FF327" s="80">
        <f t="shared" si="917"/>
        <v>1.8678152777923444E-2</v>
      </c>
      <c r="FG327" s="80">
        <f t="shared" si="918"/>
        <v>0.11396267797390477</v>
      </c>
      <c r="FH327" s="80">
        <f t="shared" si="919"/>
        <v>4.8832573381338068E-4</v>
      </c>
      <c r="FI327" s="184">
        <f t="shared" si="920"/>
        <v>0.77054676721163295</v>
      </c>
      <c r="FJ327" s="80">
        <f t="shared" si="921"/>
        <v>9.8416625879708231E-2</v>
      </c>
      <c r="FK327" s="80">
        <f t="shared" si="922"/>
        <v>1.0411867716479102</v>
      </c>
      <c r="FL327" s="80">
        <f t="shared" si="923"/>
        <v>0.77054676721163295</v>
      </c>
      <c r="FM327" s="80">
        <f t="shared" si="924"/>
        <v>2.4747673146965226</v>
      </c>
      <c r="FN327" s="80">
        <f t="shared" si="925"/>
        <v>-3.2111943306582025</v>
      </c>
      <c r="FO327" s="80">
        <f t="shared" si="926"/>
        <v>-3.211194330658202</v>
      </c>
      <c r="FP327" s="80">
        <f t="shared" si="927"/>
        <v>0.46060460133740289</v>
      </c>
      <c r="FQ327" s="185">
        <f t="shared" ca="1" si="928"/>
        <v>1443.8965573203159</v>
      </c>
      <c r="FR327" s="185">
        <f t="shared" ca="1" si="929"/>
        <v>7.4971653640392653</v>
      </c>
      <c r="FS327" s="80">
        <f t="shared" ca="1" si="930"/>
        <v>0.14438965573203158</v>
      </c>
      <c r="FT327" s="184">
        <f t="shared" ca="1" si="931"/>
        <v>-1.0732117464983788</v>
      </c>
      <c r="FU327" s="184">
        <f t="shared" ca="1" si="932"/>
        <v>5.6822671869541015</v>
      </c>
      <c r="FV327" s="80">
        <f t="shared" si="933"/>
        <v>175.4061772770811</v>
      </c>
      <c r="FW327" s="80">
        <f t="shared" si="934"/>
        <v>4.7004425860630111E-2</v>
      </c>
      <c r="FX327" s="184">
        <f t="shared" si="935"/>
        <v>72.259587030775293</v>
      </c>
      <c r="FY327" s="184">
        <f t="shared" si="936"/>
        <v>313.95516867125008</v>
      </c>
      <c r="FZ327" s="184">
        <f t="shared" si="937"/>
        <v>1.6611494615586205E-3</v>
      </c>
      <c r="GA327" s="184">
        <f t="shared" si="938"/>
        <v>0.32782229146859571</v>
      </c>
      <c r="GB327" s="80">
        <f t="shared" si="939"/>
        <v>0.94963972331876234</v>
      </c>
      <c r="GC327" s="80">
        <f t="shared" si="940"/>
        <v>0.21695271749864001</v>
      </c>
      <c r="GD327" s="80">
        <f t="shared" si="941"/>
        <v>0.13460383461685763</v>
      </c>
      <c r="GE327" s="80">
        <f t="shared" si="942"/>
        <v>0.87348261185312892</v>
      </c>
      <c r="GF327" s="80">
        <f t="shared" si="943"/>
        <v>4.4387292337783046E-3</v>
      </c>
      <c r="GG327" s="80">
        <f t="shared" si="944"/>
        <v>0.17889653436019118</v>
      </c>
      <c r="GH327" s="80">
        <f t="shared" si="945"/>
        <v>0.86539616538314235</v>
      </c>
      <c r="GI327" s="80">
        <f t="shared" si="946"/>
        <v>0.3165695441654921</v>
      </c>
      <c r="GJ327" s="80">
        <f t="shared" si="947"/>
        <v>-9.0092789676937679E-3</v>
      </c>
      <c r="GK327" s="80">
        <f t="shared" si="948"/>
        <v>1.9871876473843718E-2</v>
      </c>
      <c r="GL327" s="80">
        <f t="shared" si="949"/>
        <v>1.9871876473843718E-2</v>
      </c>
      <c r="GM327" s="80">
        <f t="shared" si="950"/>
        <v>0.15902465788634745</v>
      </c>
      <c r="GN327" s="80">
        <f t="shared" si="951"/>
        <v>3.0488400207393941E-2</v>
      </c>
      <c r="GO327" s="80">
        <f t="shared" si="952"/>
        <v>0.66853640651932211</v>
      </c>
      <c r="GP327" s="80">
        <f t="shared" si="953"/>
        <v>0.90367592369727456</v>
      </c>
      <c r="GQ327" s="80">
        <f t="shared" si="954"/>
        <v>3.9094222070927338E-2</v>
      </c>
      <c r="GR327" s="80">
        <f t="shared" si="955"/>
        <v>441.113433373833</v>
      </c>
      <c r="GS327" s="80">
        <f t="shared" si="956"/>
        <v>11.704871208930774</v>
      </c>
      <c r="GT327" s="80">
        <f t="shared" si="957"/>
        <v>2.3747252946052795</v>
      </c>
      <c r="GU327" s="80">
        <f t="shared" si="958"/>
        <v>9.7660577740642118E-6</v>
      </c>
      <c r="GV327" s="80">
        <f t="shared" si="959"/>
        <v>2011.2337272186651</v>
      </c>
      <c r="GW327" s="80">
        <f t="shared" si="960"/>
        <v>-8.5701450149056144E-3</v>
      </c>
      <c r="GX327" s="184">
        <f t="shared" ca="1" si="961"/>
        <v>25.10972250900484</v>
      </c>
      <c r="GY327" s="81" t="e">
        <f>#REF!</f>
        <v>#REF!</v>
      </c>
      <c r="GZ327" s="81" t="e">
        <f>#REF!</f>
        <v>#REF!</v>
      </c>
      <c r="HA327" s="81">
        <f t="shared" si="962"/>
        <v>6.4982480907969666</v>
      </c>
      <c r="HB327" s="81">
        <f t="shared" si="963"/>
        <v>4.6255687186920582</v>
      </c>
      <c r="HC327" s="81" t="e">
        <f t="shared" si="964"/>
        <v>#REF!</v>
      </c>
      <c r="HD327" s="80">
        <f t="shared" si="965"/>
        <v>441.113433373833</v>
      </c>
      <c r="HE327" s="80">
        <f t="shared" si="966"/>
        <v>11.704871208930774</v>
      </c>
      <c r="HF327" s="81">
        <f t="shared" si="967"/>
        <v>-0.14512345384500236</v>
      </c>
      <c r="HG327" s="81"/>
      <c r="HH327" s="82">
        <f t="shared" si="968"/>
        <v>0.18576611191075154</v>
      </c>
      <c r="HI327" s="82">
        <f t="shared" si="969"/>
        <v>0.69902480672671607</v>
      </c>
      <c r="HJ327" s="82">
        <f t="shared" si="970"/>
        <v>3.9094222070927338E-2</v>
      </c>
      <c r="HK327" s="82">
        <f t="shared" si="971"/>
        <v>0</v>
      </c>
      <c r="HL327" s="82">
        <f t="shared" si="972"/>
        <v>5.0364455813214824E-2</v>
      </c>
      <c r="HM327" s="82">
        <f t="shared" si="973"/>
        <v>0</v>
      </c>
      <c r="HN327" s="82">
        <f t="shared" si="974"/>
        <v>0</v>
      </c>
      <c r="HO327" s="82">
        <f t="shared" si="975"/>
        <v>5.7772374848850783E-2</v>
      </c>
      <c r="HP327" s="82">
        <f t="shared" si="976"/>
        <v>0.19623905291251817</v>
      </c>
      <c r="HQ327" s="82">
        <f t="shared" si="977"/>
        <v>0.20995481304986921</v>
      </c>
      <c r="HR327" s="82">
        <f t="shared" si="978"/>
        <v>0.51911689892596546</v>
      </c>
      <c r="HS327" s="82">
        <f t="shared" si="979"/>
        <v>0.1379555160455761</v>
      </c>
      <c r="HT327" s="82">
        <f t="shared" si="980"/>
        <v>4.5214170885689624E-2</v>
      </c>
      <c r="HU327" s="82">
        <f t="shared" si="981"/>
        <v>1.2015683346108426E-2</v>
      </c>
      <c r="HV327" s="82">
        <f t="shared" si="982"/>
        <v>3.9094222070927338E-2</v>
      </c>
      <c r="HW327" s="82"/>
      <c r="HX327" s="186">
        <f t="shared" si="983"/>
        <v>-8.8214490537358001E-7</v>
      </c>
      <c r="HY327" s="186">
        <f t="shared" si="984"/>
        <v>1.7330754948079829E-12</v>
      </c>
      <c r="HZ327" s="186">
        <f t="shared" si="985"/>
        <v>2.6601392364081135E-5</v>
      </c>
      <c r="IA327" s="186">
        <f t="shared" si="986"/>
        <v>7.2996972401662356E-9</v>
      </c>
      <c r="IB327" s="82">
        <f t="shared" si="987"/>
        <v>2.3747252946052795</v>
      </c>
      <c r="IC327" s="82" t="e">
        <f t="shared" ca="1" si="988"/>
        <v>#REF!</v>
      </c>
      <c r="ID327" s="82" t="e">
        <f ca="1">ID$8+ID$9*IE327+ID$10*#REF!+ID$11*EW327/(EW327+EU327)</f>
        <v>#REF!</v>
      </c>
      <c r="IE327" s="82" t="e">
        <f t="shared" ca="1" si="989"/>
        <v>#REF!</v>
      </c>
      <c r="IF327" s="82" t="e">
        <f ca="1">IF$8+IF$9*IE327+IF$10*#REF!+IF$11*(EW327/(EW327+EU327))</f>
        <v>#REF!</v>
      </c>
      <c r="IG327" s="82" t="e">
        <f t="shared" ca="1" si="990"/>
        <v>#REF!</v>
      </c>
      <c r="IH327" s="184">
        <f t="shared" si="991"/>
        <v>4.7004425860630111E-2</v>
      </c>
      <c r="II327" s="187">
        <f t="shared" si="992"/>
        <v>-25</v>
      </c>
      <c r="IJ327" s="187"/>
      <c r="IK327" s="82">
        <f t="shared" si="993"/>
        <v>2.0688898364122128</v>
      </c>
      <c r="IL327" s="187">
        <f t="shared" si="994"/>
        <v>2011.2337272186651</v>
      </c>
      <c r="IM327" s="186">
        <f t="shared" si="995"/>
        <v>1.1653589634581051E-5</v>
      </c>
    </row>
    <row r="328" spans="1:247" ht="14" x14ac:dyDescent="0.2">
      <c r="A328" s="191" t="s">
        <v>235</v>
      </c>
      <c r="F328" s="200">
        <v>49.588765156295146</v>
      </c>
      <c r="G328" s="200">
        <v>1.7038089506357903</v>
      </c>
      <c r="H328" s="200">
        <v>17.226300960207208</v>
      </c>
      <c r="I328" s="200">
        <v>8.4782813016352048</v>
      </c>
      <c r="J328" s="200">
        <v>0.17830558785723385</v>
      </c>
      <c r="K328" s="200">
        <v>4.0614050567481046</v>
      </c>
      <c r="L328" s="200">
        <v>9.8761483940923434</v>
      </c>
      <c r="M328" s="200">
        <v>4.4477338304387777</v>
      </c>
      <c r="N328" s="200">
        <v>2.0505142603581894</v>
      </c>
      <c r="O328" s="201">
        <v>0.3</v>
      </c>
      <c r="P328" s="202">
        <v>0.49529329960342744</v>
      </c>
      <c r="Q328" s="194">
        <v>1.5</v>
      </c>
      <c r="R328" s="176">
        <f t="shared" ca="1" si="801"/>
        <v>11.709247796015017</v>
      </c>
      <c r="T328" s="4">
        <v>48.561999999999998</v>
      </c>
      <c r="U328" s="4">
        <v>1.7629999999999999</v>
      </c>
      <c r="V328" s="4">
        <v>4.8319999999999999</v>
      </c>
      <c r="W328" s="4">
        <v>8.0879999999999992</v>
      </c>
      <c r="X328" s="4">
        <v>0.29499999999999998</v>
      </c>
      <c r="Y328" s="4">
        <v>13.311</v>
      </c>
      <c r="Z328" s="4">
        <v>22.05</v>
      </c>
      <c r="AA328" s="4">
        <v>0.53500000000000003</v>
      </c>
      <c r="AB328" s="4">
        <v>0</v>
      </c>
      <c r="AC328" s="4">
        <v>2.3400000000000001E-2</v>
      </c>
      <c r="AE328" s="177">
        <f t="shared" ca="1" si="802"/>
        <v>1411.8268561366699</v>
      </c>
      <c r="AF328" s="178">
        <f t="shared" ca="1" si="803"/>
        <v>1138.6768561366698</v>
      </c>
      <c r="AG328" s="178">
        <f t="shared" ca="1" si="804"/>
        <v>7.5785889489773401</v>
      </c>
      <c r="AH328" s="175"/>
      <c r="AI328" s="179">
        <f t="shared" ca="1" si="805"/>
        <v>1442.2664431623361</v>
      </c>
      <c r="AJ328" s="179">
        <f t="shared" ca="1" si="806"/>
        <v>7.4288275997047304</v>
      </c>
      <c r="AK328" s="179"/>
      <c r="AL328" s="179">
        <f t="shared" si="807"/>
        <v>1400.9395454746075</v>
      </c>
      <c r="AM328" s="179">
        <f t="shared" si="808"/>
        <v>4.628333417168947</v>
      </c>
      <c r="AN328" s="180"/>
      <c r="AO328" s="179">
        <f t="shared" ca="1" si="809"/>
        <v>1402.8194003481951</v>
      </c>
      <c r="AP328" s="179">
        <f t="shared" ca="1" si="810"/>
        <v>1129.6694003481953</v>
      </c>
      <c r="AQ328" s="179">
        <f t="shared" ca="1" si="811"/>
        <v>5.8941503965434645</v>
      </c>
      <c r="AR328" s="179"/>
      <c r="AS328" s="179">
        <f t="shared" ca="1" si="812"/>
        <v>1413.0028060066638</v>
      </c>
      <c r="AT328" s="179">
        <f t="shared" ca="1" si="813"/>
        <v>1139.8528060066637</v>
      </c>
      <c r="AU328" s="181">
        <f t="shared" ca="1" si="814"/>
        <v>6.2903332127872371</v>
      </c>
      <c r="AV328" s="80"/>
      <c r="AW328" s="181">
        <f t="shared" si="815"/>
        <v>1420.6087822875149</v>
      </c>
      <c r="AX328" s="181">
        <f t="shared" si="816"/>
        <v>1147.4587822875151</v>
      </c>
      <c r="AY328" s="181">
        <f t="shared" ca="1" si="817"/>
        <v>1442.2664431623361</v>
      </c>
      <c r="AZ328" s="181">
        <f t="shared" ca="1" si="818"/>
        <v>1169.1164431623361</v>
      </c>
      <c r="BA328" s="181">
        <f t="shared" ca="1" si="819"/>
        <v>7.4288275997047304</v>
      </c>
      <c r="BB328" s="181"/>
      <c r="BC328" s="181">
        <f t="shared" si="820"/>
        <v>1400.9395454746075</v>
      </c>
      <c r="BD328" s="181">
        <f t="shared" si="821"/>
        <v>4.628333417168947</v>
      </c>
      <c r="BE328" s="181">
        <f t="shared" si="822"/>
        <v>1127.7895454746076</v>
      </c>
      <c r="BF328" s="181"/>
      <c r="BG328" s="181">
        <f t="shared" ca="1" si="823"/>
        <v>7.6908623924719191</v>
      </c>
      <c r="BH328" s="181">
        <f t="shared" ca="1" si="824"/>
        <v>8.50888237481389</v>
      </c>
      <c r="BI328" s="181">
        <f t="shared" ca="1" si="825"/>
        <v>1136.3938152173337</v>
      </c>
      <c r="BJ328" s="181">
        <f t="shared" ca="1" si="826"/>
        <v>1149.6909851939358</v>
      </c>
      <c r="BK328" s="181">
        <f t="shared" ca="1" si="827"/>
        <v>1149.6909851939358</v>
      </c>
      <c r="BL328" s="181"/>
      <c r="BM328" s="181">
        <f t="shared" si="828"/>
        <v>1127.6250272857151</v>
      </c>
      <c r="BN328" s="180"/>
      <c r="BO328" s="182">
        <f t="shared" ca="1" si="829"/>
        <v>0.75228156834463766</v>
      </c>
      <c r="BP328" s="182">
        <f t="shared" ca="1" si="830"/>
        <v>0.71792473996703154</v>
      </c>
      <c r="BQ328" s="182">
        <f t="shared" ca="1" si="831"/>
        <v>6.4737511603715853E-2</v>
      </c>
      <c r="BR328" s="182">
        <f t="shared" ca="1" si="832"/>
        <v>1.2468195033318884E-2</v>
      </c>
      <c r="BS328" s="182">
        <f t="shared" ca="1" si="833"/>
        <v>2.0867762878921933E-2</v>
      </c>
      <c r="BT328" s="182">
        <f t="shared" ca="1" si="834"/>
        <v>8.4267110682179194E-2</v>
      </c>
      <c r="BU328" s="182">
        <f t="shared" si="835"/>
        <v>8.1732419319191812E-2</v>
      </c>
      <c r="BV328" s="181">
        <f t="shared" ca="1" si="836"/>
        <v>0.9819977394843592</v>
      </c>
      <c r="BW328" s="180"/>
      <c r="BX328" s="182">
        <f t="shared" si="837"/>
        <v>0.80154864874108078</v>
      </c>
      <c r="BY328" s="182">
        <f t="shared" si="838"/>
        <v>0.10015720574028841</v>
      </c>
      <c r="BZ328" s="182">
        <f t="shared" si="839"/>
        <v>3.9028195734648399E-3</v>
      </c>
      <c r="CA328" s="182">
        <f t="shared" si="840"/>
        <v>3.9057653145872277E-2</v>
      </c>
      <c r="CB328" s="182">
        <f t="shared" si="841"/>
        <v>8.3784222897305971E-2</v>
      </c>
      <c r="CC328" s="182">
        <f t="shared" si="842"/>
        <v>3.4829211552497391E-4</v>
      </c>
      <c r="CD328" s="182">
        <f t="shared" si="843"/>
        <v>1.0287988422135372</v>
      </c>
      <c r="CE328" s="182">
        <f t="shared" si="844"/>
        <v>0.29107100297943694</v>
      </c>
      <c r="CF328" s="180"/>
      <c r="CG328" s="181">
        <f t="shared" ca="1" si="845"/>
        <v>4.2160867298412086</v>
      </c>
      <c r="CH328" s="181">
        <f t="shared" ca="1" si="846"/>
        <v>4.2245003708988271</v>
      </c>
      <c r="CI328" s="181">
        <f t="shared" ca="1" si="847"/>
        <v>9.4980018071536687</v>
      </c>
      <c r="CJ328" s="181">
        <f t="shared" ca="1" si="848"/>
        <v>1143.3124047683459</v>
      </c>
      <c r="CK328" s="183">
        <f t="shared" ca="1" si="849"/>
        <v>0.27283881295840784</v>
      </c>
      <c r="CL328" s="79"/>
      <c r="CM328" s="181">
        <f t="shared" si="850"/>
        <v>-0.94084155196078978</v>
      </c>
      <c r="CN328" s="181">
        <f t="shared" si="851"/>
        <v>-1.3791227071872709</v>
      </c>
      <c r="CO328" s="181">
        <f t="shared" ca="1" si="852"/>
        <v>764.90732834976154</v>
      </c>
      <c r="CP328" s="184"/>
      <c r="CQ328" s="80">
        <f t="shared" si="853"/>
        <v>0.82531984488951604</v>
      </c>
      <c r="CR328" s="80">
        <f t="shared" si="854"/>
        <v>2.1329926721931104E-2</v>
      </c>
      <c r="CS328" s="80">
        <f t="shared" si="855"/>
        <v>0.33789980404678666</v>
      </c>
      <c r="CT328" s="80">
        <f t="shared" si="856"/>
        <v>0.1180056523588545</v>
      </c>
      <c r="CU328" s="80">
        <f t="shared" si="857"/>
        <v>2.5135589477671733E-3</v>
      </c>
      <c r="CV328" s="80">
        <f t="shared" si="858"/>
        <v>0.10076827980935343</v>
      </c>
      <c r="CW328" s="80">
        <f t="shared" si="859"/>
        <v>0.17611637476224545</v>
      </c>
      <c r="CX328" s="80">
        <f t="shared" si="860"/>
        <v>0.14352412935495071</v>
      </c>
      <c r="CY328" s="80">
        <f t="shared" si="861"/>
        <v>4.3537183327491388E-2</v>
      </c>
      <c r="CZ328" s="80">
        <f t="shared" si="862"/>
        <v>3.9474151667585533E-3</v>
      </c>
      <c r="DA328" s="80">
        <f t="shared" si="863"/>
        <v>6.9790583090163583E-3</v>
      </c>
      <c r="DB328" s="80">
        <f t="shared" si="864"/>
        <v>1.7799412276946711</v>
      </c>
      <c r="DC328" s="80"/>
      <c r="DD328" s="80">
        <f t="shared" si="865"/>
        <v>0.46367814400166835</v>
      </c>
      <c r="DE328" s="80">
        <f t="shared" si="866"/>
        <v>1.1983500572969487E-2</v>
      </c>
      <c r="DF328" s="80">
        <f t="shared" si="867"/>
        <v>0.18983761867487323</v>
      </c>
      <c r="DG328" s="80">
        <f t="shared" si="868"/>
        <v>6.6297499334678614E-2</v>
      </c>
      <c r="DH328" s="80">
        <f t="shared" si="869"/>
        <v>1.4121583952649171E-3</v>
      </c>
      <c r="DI328" s="80">
        <f t="shared" si="870"/>
        <v>5.6613262416459462E-2</v>
      </c>
      <c r="DJ328" s="80">
        <f t="shared" si="871"/>
        <v>9.8945050556723341E-2</v>
      </c>
      <c r="DK328" s="80">
        <f t="shared" si="872"/>
        <v>8.0634195737372211E-2</v>
      </c>
      <c r="DL328" s="80">
        <f t="shared" si="873"/>
        <v>2.4459899377621306E-2</v>
      </c>
      <c r="DM328" s="80">
        <f t="shared" si="874"/>
        <v>2.2177221951710912E-3</v>
      </c>
      <c r="DN328" s="80">
        <f t="shared" si="875"/>
        <v>3.9209487371981572E-3</v>
      </c>
      <c r="DO328" s="80">
        <f t="shared" si="876"/>
        <v>1</v>
      </c>
      <c r="DP328" s="80">
        <f t="shared" si="877"/>
        <v>46.060460133740285</v>
      </c>
      <c r="DQ328" s="80">
        <f t="shared" si="878"/>
        <v>0.80823110196840109</v>
      </c>
      <c r="DR328" s="80">
        <f t="shared" si="879"/>
        <v>2.2070937470267456E-2</v>
      </c>
      <c r="DS328" s="80">
        <f t="shared" si="880"/>
        <v>4.7390668981277154E-2</v>
      </c>
      <c r="DT328" s="80">
        <f t="shared" si="881"/>
        <v>0.11257349011223942</v>
      </c>
      <c r="DU328" s="80">
        <f t="shared" si="882"/>
        <v>4.1585903083700441E-3</v>
      </c>
      <c r="DV328" s="80">
        <f t="shared" si="883"/>
        <v>0.33026170839908298</v>
      </c>
      <c r="DW328" s="80">
        <f t="shared" si="884"/>
        <v>0.39320653239986164</v>
      </c>
      <c r="DX328" s="80">
        <f t="shared" si="885"/>
        <v>8.6319699123411347E-3</v>
      </c>
      <c r="DY328" s="80">
        <f t="shared" si="886"/>
        <v>0</v>
      </c>
      <c r="DZ328" s="80">
        <f t="shared" si="887"/>
        <v>1.5394919150358359E-4</v>
      </c>
      <c r="EA328" s="80">
        <f t="shared" si="888"/>
        <v>1.7266789487433447</v>
      </c>
      <c r="EB328" s="80"/>
      <c r="EC328" s="80">
        <f t="shared" si="889"/>
        <v>1.6164622039368022</v>
      </c>
      <c r="ED328" s="80">
        <f t="shared" si="890"/>
        <v>4.4141874940534911E-2</v>
      </c>
      <c r="EE328" s="80">
        <f t="shared" si="891"/>
        <v>0.14217200694383147</v>
      </c>
      <c r="EF328" s="80">
        <f t="shared" si="892"/>
        <v>0.11257349011223942</v>
      </c>
      <c r="EG328" s="80">
        <f t="shared" si="893"/>
        <v>4.1585903083700441E-3</v>
      </c>
      <c r="EH328" s="80">
        <f t="shared" si="894"/>
        <v>0.33026170839908298</v>
      </c>
      <c r="EI328" s="80">
        <f t="shared" si="895"/>
        <v>0.39320653239986164</v>
      </c>
      <c r="EJ328" s="80">
        <f t="shared" si="896"/>
        <v>8.6319699123411347E-3</v>
      </c>
      <c r="EK328" s="80">
        <f t="shared" si="897"/>
        <v>0</v>
      </c>
      <c r="EL328" s="80">
        <f t="shared" si="898"/>
        <v>4.6184757451075075E-4</v>
      </c>
      <c r="EM328" s="80">
        <f t="shared" si="899"/>
        <v>2.6520702245275745</v>
      </c>
      <c r="EN328" s="80">
        <f t="shared" si="900"/>
        <v>2.2623835313670124</v>
      </c>
      <c r="EO328" s="80"/>
      <c r="EP328" s="80">
        <f t="shared" si="901"/>
        <v>1.8285287346319232</v>
      </c>
      <c r="EQ328" s="80">
        <f t="shared" si="902"/>
        <v>4.9932925454564202E-2</v>
      </c>
      <c r="ER328" s="80">
        <f t="shared" si="903"/>
        <v>0.17147126536807678</v>
      </c>
      <c r="ES328" s="80">
        <f t="shared" si="904"/>
        <v>4.2960472719337117E-2</v>
      </c>
      <c r="ET328" s="80">
        <f t="shared" si="905"/>
        <v>0.21443173808741389</v>
      </c>
      <c r="EU328" s="80">
        <f t="shared" si="906"/>
        <v>0.25468441009843767</v>
      </c>
      <c r="EV328" s="80">
        <f t="shared" si="907"/>
        <v>9.4083262273588538E-3</v>
      </c>
      <c r="EW328" s="80">
        <f t="shared" si="908"/>
        <v>0.74717865012321982</v>
      </c>
      <c r="EX328" s="80">
        <f t="shared" si="909"/>
        <v>0.88958398332737654</v>
      </c>
      <c r="EY328" s="80">
        <f t="shared" si="910"/>
        <v>3.9057653145872277E-2</v>
      </c>
      <c r="EZ328" s="80">
        <f t="shared" si="911"/>
        <v>0</v>
      </c>
      <c r="FA328" s="80">
        <f t="shared" si="912"/>
        <v>6.9658423104994782E-4</v>
      </c>
      <c r="FB328" s="80">
        <f t="shared" si="913"/>
        <v>4.0335030053272165</v>
      </c>
      <c r="FC328" s="80">
        <f t="shared" si="914"/>
        <v>6.7006010654433595E-2</v>
      </c>
      <c r="FD328" s="80">
        <f t="shared" si="915"/>
        <v>9.9674169920193734E-2</v>
      </c>
      <c r="FE328" s="80">
        <f t="shared" si="916"/>
        <v>3.9057653145872277E-2</v>
      </c>
      <c r="FF328" s="80">
        <f t="shared" si="917"/>
        <v>3.9028195734648399E-3</v>
      </c>
      <c r="FG328" s="80">
        <f t="shared" si="918"/>
        <v>8.3784222897305971E-2</v>
      </c>
      <c r="FH328" s="80">
        <f t="shared" si="919"/>
        <v>3.4829211552497391E-4</v>
      </c>
      <c r="FI328" s="184">
        <f t="shared" si="920"/>
        <v>0.80154864874108078</v>
      </c>
      <c r="FJ328" s="80">
        <f t="shared" si="921"/>
        <v>0.10015720574028841</v>
      </c>
      <c r="FK328" s="80">
        <f t="shared" si="922"/>
        <v>1.0287988422135372</v>
      </c>
      <c r="FL328" s="80">
        <f t="shared" si="923"/>
        <v>0.80154864874108067</v>
      </c>
      <c r="FM328" s="80">
        <f t="shared" si="924"/>
        <v>2.473831472079246</v>
      </c>
      <c r="FN328" s="80">
        <f t="shared" si="925"/>
        <v>-3.2515754904594729</v>
      </c>
      <c r="FO328" s="80">
        <f t="shared" si="926"/>
        <v>-3.2515754904594729</v>
      </c>
      <c r="FP328" s="80">
        <f t="shared" si="927"/>
        <v>0.46060460133740289</v>
      </c>
      <c r="FQ328" s="185">
        <f t="shared" ca="1" si="928"/>
        <v>1442.2664431623361</v>
      </c>
      <c r="FR328" s="185">
        <f t="shared" ca="1" si="929"/>
        <v>7.4288275997047304</v>
      </c>
      <c r="FS328" s="80">
        <f t="shared" ca="1" si="930"/>
        <v>0.14422664431623361</v>
      </c>
      <c r="FT328" s="184">
        <f t="shared" ca="1" si="931"/>
        <v>-1.3392779872164267</v>
      </c>
      <c r="FU328" s="184">
        <f t="shared" ca="1" si="932"/>
        <v>5.6787226093621781</v>
      </c>
      <c r="FV328" s="80">
        <f t="shared" si="933"/>
        <v>175.47143140973978</v>
      </c>
      <c r="FW328" s="80">
        <f t="shared" si="934"/>
        <v>6.2289215906458202E-2</v>
      </c>
      <c r="FX328" s="184">
        <f t="shared" si="935"/>
        <v>74.578919993108642</v>
      </c>
      <c r="FY328" s="184">
        <f t="shared" si="936"/>
        <v>314.14224470355441</v>
      </c>
      <c r="FZ328" s="184">
        <f t="shared" si="937"/>
        <v>1.6611494615586205E-3</v>
      </c>
      <c r="GA328" s="184">
        <f t="shared" si="938"/>
        <v>0.29107100297943694</v>
      </c>
      <c r="GB328" s="80">
        <f t="shared" si="939"/>
        <v>0.9380499627006077</v>
      </c>
      <c r="GC328" s="80">
        <f t="shared" si="940"/>
        <v>0.16059599305938488</v>
      </c>
      <c r="GD328" s="80">
        <f t="shared" si="941"/>
        <v>0.13236636421998657</v>
      </c>
      <c r="GE328" s="80">
        <f t="shared" si="942"/>
        <v>0.9071066018260987</v>
      </c>
      <c r="GF328" s="80">
        <f t="shared" si="943"/>
        <v>2.7750447741125228E-2</v>
      </c>
      <c r="GG328" s="80">
        <f t="shared" si="944"/>
        <v>0.18767839944400408</v>
      </c>
      <c r="GH328" s="80">
        <f t="shared" si="945"/>
        <v>0.8676336357800134</v>
      </c>
      <c r="GI328" s="80">
        <f t="shared" si="946"/>
        <v>0.34032965688239131</v>
      </c>
      <c r="GJ328" s="80">
        <f t="shared" si="947"/>
        <v>-1.16266838458463E-2</v>
      </c>
      <c r="GK328" s="80">
        <f t="shared" si="948"/>
        <v>2.3799310478722815E-2</v>
      </c>
      <c r="GL328" s="80">
        <f t="shared" si="949"/>
        <v>2.3799310478722815E-2</v>
      </c>
      <c r="GM328" s="80">
        <f t="shared" si="950"/>
        <v>0.16387908896528125</v>
      </c>
      <c r="GN328" s="80">
        <f t="shared" si="951"/>
        <v>3.8150726820669487E-2</v>
      </c>
      <c r="GO328" s="80">
        <f t="shared" si="952"/>
        <v>0.70902792330255038</v>
      </c>
      <c r="GP328" s="80">
        <f t="shared" si="953"/>
        <v>0.88958398332737654</v>
      </c>
      <c r="GQ328" s="80">
        <f t="shared" si="954"/>
        <v>3.9057653145872277E-2</v>
      </c>
      <c r="GR328" s="80">
        <f t="shared" si="955"/>
        <v>440.87812530244685</v>
      </c>
      <c r="GS328" s="80">
        <f t="shared" si="956"/>
        <v>11.792033707429889</v>
      </c>
      <c r="GT328" s="80">
        <f t="shared" si="957"/>
        <v>2.277534929168382</v>
      </c>
      <c r="GU328" s="80">
        <f t="shared" si="958"/>
        <v>9.3663623962049686E-6</v>
      </c>
      <c r="GV328" s="80">
        <f t="shared" si="959"/>
        <v>1915.3291183350955</v>
      </c>
      <c r="GW328" s="80">
        <f t="shared" si="960"/>
        <v>-8.2807260713547333E-3</v>
      </c>
      <c r="GX328" s="184">
        <f t="shared" ca="1" si="961"/>
        <v>22.472626807153667</v>
      </c>
      <c r="GY328" s="81" t="e">
        <f>#REF!</f>
        <v>#REF!</v>
      </c>
      <c r="GZ328" s="81" t="e">
        <f>#REF!</f>
        <v>#REF!</v>
      </c>
      <c r="HA328" s="81">
        <f t="shared" si="962"/>
        <v>6.4982480907969666</v>
      </c>
      <c r="HB328" s="81">
        <f t="shared" si="963"/>
        <v>4.6255687186920582</v>
      </c>
      <c r="HC328" s="81" t="e">
        <f t="shared" si="964"/>
        <v>#REF!</v>
      </c>
      <c r="HD328" s="80">
        <f t="shared" si="965"/>
        <v>440.87812530244685</v>
      </c>
      <c r="HE328" s="80">
        <f t="shared" si="966"/>
        <v>11.792033707429889</v>
      </c>
      <c r="HF328" s="81">
        <f t="shared" si="967"/>
        <v>-1.2339892512908932</v>
      </c>
      <c r="HG328" s="81"/>
      <c r="HH328" s="82">
        <f t="shared" si="968"/>
        <v>0.1970867256713629</v>
      </c>
      <c r="HI328" s="82">
        <f t="shared" si="969"/>
        <v>0.74717865012321982</v>
      </c>
      <c r="HJ328" s="82">
        <f t="shared" si="970"/>
        <v>3.9057653145872277E-2</v>
      </c>
      <c r="HK328" s="82">
        <f t="shared" si="971"/>
        <v>0</v>
      </c>
      <c r="HL328" s="82">
        <f t="shared" si="972"/>
        <v>2.7948357508561318E-2</v>
      </c>
      <c r="HM328" s="82">
        <f t="shared" si="973"/>
        <v>0</v>
      </c>
      <c r="HN328" s="82">
        <f t="shared" si="974"/>
        <v>0</v>
      </c>
      <c r="HO328" s="82">
        <f t="shared" si="975"/>
        <v>4.2960472719337117E-2</v>
      </c>
      <c r="HP328" s="82">
        <f t="shared" si="976"/>
        <v>0.14352290785951546</v>
      </c>
      <c r="HQ328" s="82">
        <f t="shared" si="977"/>
        <v>0.20871963615685674</v>
      </c>
      <c r="HR328" s="82">
        <f t="shared" si="978"/>
        <v>0.5682284927472232</v>
      </c>
      <c r="HS328" s="82">
        <f t="shared" si="979"/>
        <v>0.14988422521207653</v>
      </c>
      <c r="HT328" s="82">
        <f t="shared" si="980"/>
        <v>5.646447185469898E-2</v>
      </c>
      <c r="HU328" s="82">
        <f t="shared" si="981"/>
        <v>1.4893891672052227E-2</v>
      </c>
      <c r="HV328" s="82">
        <f t="shared" si="982"/>
        <v>3.9057653145872277E-2</v>
      </c>
      <c r="HW328" s="82"/>
      <c r="HX328" s="186">
        <f t="shared" si="983"/>
        <v>-8.823494390607025E-7</v>
      </c>
      <c r="HY328" s="186">
        <f t="shared" si="984"/>
        <v>1.6770867026539539E-12</v>
      </c>
      <c r="HZ328" s="186">
        <f t="shared" si="985"/>
        <v>2.7026771832637945E-5</v>
      </c>
      <c r="IA328" s="186">
        <f t="shared" si="986"/>
        <v>7.5159376014517641E-9</v>
      </c>
      <c r="IB328" s="82">
        <f t="shared" si="987"/>
        <v>2.277534929168382</v>
      </c>
      <c r="IC328" s="82" t="e">
        <f t="shared" ca="1" si="988"/>
        <v>#REF!</v>
      </c>
      <c r="ID328" s="82" t="e">
        <f ca="1">ID$8+ID$9*IE328+ID$10*#REF!+ID$11*EW328/(EW328+EU328)</f>
        <v>#REF!</v>
      </c>
      <c r="IE328" s="82" t="e">
        <f t="shared" ca="1" si="989"/>
        <v>#REF!</v>
      </c>
      <c r="IF328" s="82" t="e">
        <f ca="1">IF$8+IF$9*IE328+IF$10*#REF!+IF$11*(EW328/(EW328+EU328))</f>
        <v>#REF!</v>
      </c>
      <c r="IG328" s="82" t="e">
        <f t="shared" ca="1" si="990"/>
        <v>#REF!</v>
      </c>
      <c r="IH328" s="184">
        <f t="shared" si="991"/>
        <v>6.2289215906458202E-2</v>
      </c>
      <c r="II328" s="187">
        <f t="shared" si="992"/>
        <v>-25</v>
      </c>
      <c r="IJ328" s="187"/>
      <c r="IK328" s="82">
        <f t="shared" si="993"/>
        <v>2.0737718079531482</v>
      </c>
      <c r="IL328" s="187">
        <f t="shared" si="994"/>
        <v>1915.3291183350955</v>
      </c>
      <c r="IM328" s="186">
        <f t="shared" si="995"/>
        <v>1.2186516805060039E-5</v>
      </c>
    </row>
    <row r="329" spans="1:247" ht="14" x14ac:dyDescent="0.2">
      <c r="A329" s="191" t="s">
        <v>235</v>
      </c>
      <c r="F329" s="200">
        <v>49.588765156295146</v>
      </c>
      <c r="G329" s="200">
        <v>1.7038089506357903</v>
      </c>
      <c r="H329" s="200">
        <v>17.226300960207208</v>
      </c>
      <c r="I329" s="200">
        <v>8.4782813016352048</v>
      </c>
      <c r="J329" s="200">
        <v>0.17830558785723385</v>
      </c>
      <c r="K329" s="200">
        <v>4.0614050567481046</v>
      </c>
      <c r="L329" s="200">
        <v>9.8761483940923434</v>
      </c>
      <c r="M329" s="200">
        <v>4.4477338304387777</v>
      </c>
      <c r="N329" s="200">
        <v>2.0505142603581894</v>
      </c>
      <c r="O329" s="201">
        <v>0.3</v>
      </c>
      <c r="P329" s="202">
        <v>0.49529329960342744</v>
      </c>
      <c r="Q329" s="194">
        <v>1.5</v>
      </c>
      <c r="R329" s="176">
        <f t="shared" ca="1" si="801"/>
        <v>11.872965772105944</v>
      </c>
      <c r="T329" s="4">
        <v>48.683999999999997</v>
      </c>
      <c r="U329" s="4">
        <v>1.6259999999999999</v>
      </c>
      <c r="V329" s="4">
        <v>5.2789999999999999</v>
      </c>
      <c r="W329" s="4">
        <v>8.7479999999999993</v>
      </c>
      <c r="X329" s="4">
        <v>0.23400000000000001</v>
      </c>
      <c r="Y329" s="4">
        <v>13.125999999999999</v>
      </c>
      <c r="Z329" s="4">
        <v>22.305</v>
      </c>
      <c r="AA329" s="4">
        <v>0.55200000000000005</v>
      </c>
      <c r="AB329" s="4">
        <v>8.9999999999999993E-3</v>
      </c>
      <c r="AC329" s="4">
        <v>2.81E-2</v>
      </c>
      <c r="AE329" s="177">
        <f t="shared" ca="1" si="802"/>
        <v>1415.0446824715489</v>
      </c>
      <c r="AF329" s="178">
        <f t="shared" ca="1" si="803"/>
        <v>1141.894682471549</v>
      </c>
      <c r="AG329" s="178">
        <f t="shared" ca="1" si="804"/>
        <v>7.7670655987835646</v>
      </c>
      <c r="AH329" s="175"/>
      <c r="AI329" s="179">
        <f t="shared" ca="1" si="805"/>
        <v>1444.0611655517034</v>
      </c>
      <c r="AJ329" s="179">
        <f t="shared" ca="1" si="806"/>
        <v>7.6186135512947768</v>
      </c>
      <c r="AK329" s="179"/>
      <c r="AL329" s="179">
        <f t="shared" si="807"/>
        <v>1402.46867378156</v>
      </c>
      <c r="AM329" s="179">
        <f t="shared" si="808"/>
        <v>4.765573600317027</v>
      </c>
      <c r="AN329" s="180"/>
      <c r="AO329" s="179">
        <f t="shared" ca="1" si="809"/>
        <v>1406.3462919831532</v>
      </c>
      <c r="AP329" s="179">
        <f t="shared" ca="1" si="810"/>
        <v>1133.1962919831531</v>
      </c>
      <c r="AQ329" s="179">
        <f t="shared" ca="1" si="811"/>
        <v>6.1481928597037125</v>
      </c>
      <c r="AR329" s="179"/>
      <c r="AS329" s="179">
        <f t="shared" ca="1" si="812"/>
        <v>1414.5303494264745</v>
      </c>
      <c r="AT329" s="179">
        <f t="shared" ca="1" si="813"/>
        <v>1141.3803494264744</v>
      </c>
      <c r="AU329" s="181">
        <f t="shared" ca="1" si="814"/>
        <v>6.4672714159119629</v>
      </c>
      <c r="AV329" s="80"/>
      <c r="AW329" s="181">
        <f t="shared" si="815"/>
        <v>1422.1917297535661</v>
      </c>
      <c r="AX329" s="181">
        <f t="shared" si="816"/>
        <v>1149.041729753566</v>
      </c>
      <c r="AY329" s="181">
        <f t="shared" ca="1" si="817"/>
        <v>1444.0611655517034</v>
      </c>
      <c r="AZ329" s="181">
        <f t="shared" ca="1" si="818"/>
        <v>1170.9111655517036</v>
      </c>
      <c r="BA329" s="181">
        <f t="shared" ca="1" si="819"/>
        <v>7.6186135512947768</v>
      </c>
      <c r="BB329" s="181"/>
      <c r="BC329" s="181">
        <f t="shared" si="820"/>
        <v>1402.46867378156</v>
      </c>
      <c r="BD329" s="181">
        <f t="shared" si="821"/>
        <v>4.765573600317027</v>
      </c>
      <c r="BE329" s="181">
        <f t="shared" si="822"/>
        <v>1129.3186737815599</v>
      </c>
      <c r="BF329" s="181"/>
      <c r="BG329" s="181">
        <f t="shared" ca="1" si="823"/>
        <v>7.8751591698556762</v>
      </c>
      <c r="BH329" s="181">
        <f t="shared" ca="1" si="824"/>
        <v>8.6633959006539758</v>
      </c>
      <c r="BI329" s="181">
        <f t="shared" ca="1" si="825"/>
        <v>1139.5704087165891</v>
      </c>
      <c r="BJ329" s="181">
        <f t="shared" ca="1" si="826"/>
        <v>1151.3330845598184</v>
      </c>
      <c r="BK329" s="181">
        <f t="shared" ca="1" si="827"/>
        <v>1151.3330845598184</v>
      </c>
      <c r="BL329" s="181"/>
      <c r="BM329" s="181">
        <f t="shared" si="828"/>
        <v>1128.3228323661178</v>
      </c>
      <c r="BN329" s="180"/>
      <c r="BO329" s="182">
        <f t="shared" ca="1" si="829"/>
        <v>0.74407851445149831</v>
      </c>
      <c r="BP329" s="182">
        <f t="shared" ca="1" si="830"/>
        <v>0.71200814118741174</v>
      </c>
      <c r="BQ329" s="182">
        <f t="shared" ca="1" si="831"/>
        <v>6.6536447830974524E-2</v>
      </c>
      <c r="BR329" s="182">
        <f t="shared" ca="1" si="832"/>
        <v>1.2892594183106825E-2</v>
      </c>
      <c r="BS329" s="182">
        <f t="shared" ca="1" si="833"/>
        <v>2.0868346823848454E-2</v>
      </c>
      <c r="BT329" s="182">
        <f t="shared" ca="1" si="834"/>
        <v>8.2940112102412034E-2</v>
      </c>
      <c r="BU329" s="182">
        <f t="shared" si="835"/>
        <v>8.1732419319191812E-2</v>
      </c>
      <c r="BV329" s="181">
        <f t="shared" ca="1" si="836"/>
        <v>0.97697806144694543</v>
      </c>
      <c r="BW329" s="180"/>
      <c r="BX329" s="182">
        <f t="shared" si="837"/>
        <v>0.7957091319511721</v>
      </c>
      <c r="BY329" s="182">
        <f t="shared" si="838"/>
        <v>0.1040128382517686</v>
      </c>
      <c r="BZ329" s="182">
        <f t="shared" si="839"/>
        <v>1.0017316561188511E-2</v>
      </c>
      <c r="CA329" s="182">
        <f t="shared" si="840"/>
        <v>3.9959288107257823E-2</v>
      </c>
      <c r="CB329" s="182">
        <f t="shared" si="841"/>
        <v>8.6150604276262657E-2</v>
      </c>
      <c r="CC329" s="182">
        <f t="shared" si="842"/>
        <v>4.1472518366727384E-4</v>
      </c>
      <c r="CD329" s="182">
        <f t="shared" si="843"/>
        <v>1.0362639043313169</v>
      </c>
      <c r="CE329" s="182">
        <f t="shared" si="844"/>
        <v>0.31926025610264303</v>
      </c>
      <c r="CF329" s="180"/>
      <c r="CG329" s="181">
        <f t="shared" ca="1" si="845"/>
        <v>4.9163020403198061</v>
      </c>
      <c r="CH329" s="181">
        <f t="shared" ca="1" si="846"/>
        <v>4.5389758492825649</v>
      </c>
      <c r="CI329" s="181">
        <f t="shared" ca="1" si="847"/>
        <v>9.9399267017667583</v>
      </c>
      <c r="CJ329" s="181">
        <f t="shared" ca="1" si="848"/>
        <v>1141.0388541087436</v>
      </c>
      <c r="CK329" s="183">
        <f t="shared" ca="1" si="849"/>
        <v>0.27324326768966944</v>
      </c>
      <c r="CL329" s="79"/>
      <c r="CM329" s="181">
        <f t="shared" si="850"/>
        <v>-0.73853242509185135</v>
      </c>
      <c r="CN329" s="181">
        <f t="shared" si="851"/>
        <v>-1.1827321842067755</v>
      </c>
      <c r="CO329" s="181">
        <f t="shared" ca="1" si="852"/>
        <v>747.96768612938411</v>
      </c>
      <c r="CP329" s="184"/>
      <c r="CQ329" s="80">
        <f t="shared" si="853"/>
        <v>0.82531984488951604</v>
      </c>
      <c r="CR329" s="80">
        <f t="shared" si="854"/>
        <v>2.1329926721931104E-2</v>
      </c>
      <c r="CS329" s="80">
        <f t="shared" si="855"/>
        <v>0.33789980404678666</v>
      </c>
      <c r="CT329" s="80">
        <f t="shared" si="856"/>
        <v>0.1180056523588545</v>
      </c>
      <c r="CU329" s="80">
        <f t="shared" si="857"/>
        <v>2.5135589477671733E-3</v>
      </c>
      <c r="CV329" s="80">
        <f t="shared" si="858"/>
        <v>0.10076827980935343</v>
      </c>
      <c r="CW329" s="80">
        <f t="shared" si="859"/>
        <v>0.17611637476224545</v>
      </c>
      <c r="CX329" s="80">
        <f t="shared" si="860"/>
        <v>0.14352412935495071</v>
      </c>
      <c r="CY329" s="80">
        <f t="shared" si="861"/>
        <v>4.3537183327491388E-2</v>
      </c>
      <c r="CZ329" s="80">
        <f t="shared" si="862"/>
        <v>3.9474151667585533E-3</v>
      </c>
      <c r="DA329" s="80">
        <f t="shared" si="863"/>
        <v>6.9790583090163583E-3</v>
      </c>
      <c r="DB329" s="80">
        <f t="shared" si="864"/>
        <v>1.7799412276946711</v>
      </c>
      <c r="DC329" s="80"/>
      <c r="DD329" s="80">
        <f t="shared" si="865"/>
        <v>0.46367814400166835</v>
      </c>
      <c r="DE329" s="80">
        <f t="shared" si="866"/>
        <v>1.1983500572969487E-2</v>
      </c>
      <c r="DF329" s="80">
        <f t="shared" si="867"/>
        <v>0.18983761867487323</v>
      </c>
      <c r="DG329" s="80">
        <f t="shared" si="868"/>
        <v>6.6297499334678614E-2</v>
      </c>
      <c r="DH329" s="80">
        <f t="shared" si="869"/>
        <v>1.4121583952649171E-3</v>
      </c>
      <c r="DI329" s="80">
        <f t="shared" si="870"/>
        <v>5.6613262416459462E-2</v>
      </c>
      <c r="DJ329" s="80">
        <f t="shared" si="871"/>
        <v>9.8945050556723341E-2</v>
      </c>
      <c r="DK329" s="80">
        <f t="shared" si="872"/>
        <v>8.0634195737372211E-2</v>
      </c>
      <c r="DL329" s="80">
        <f t="shared" si="873"/>
        <v>2.4459899377621306E-2</v>
      </c>
      <c r="DM329" s="80">
        <f t="shared" si="874"/>
        <v>2.2177221951710912E-3</v>
      </c>
      <c r="DN329" s="80">
        <f t="shared" si="875"/>
        <v>3.9209487371981572E-3</v>
      </c>
      <c r="DO329" s="80">
        <f t="shared" si="876"/>
        <v>1</v>
      </c>
      <c r="DP329" s="80">
        <f t="shared" si="877"/>
        <v>46.060460133740285</v>
      </c>
      <c r="DQ329" s="80">
        <f t="shared" si="878"/>
        <v>0.81026158247662028</v>
      </c>
      <c r="DR329" s="80">
        <f t="shared" si="879"/>
        <v>2.0355839096230788E-2</v>
      </c>
      <c r="DS329" s="80">
        <f t="shared" si="880"/>
        <v>5.1774698168907722E-2</v>
      </c>
      <c r="DT329" s="80">
        <f t="shared" si="881"/>
        <v>0.12175975414216995</v>
      </c>
      <c r="DU329" s="80">
        <f t="shared" si="882"/>
        <v>3.2986784140969167E-3</v>
      </c>
      <c r="DV329" s="80">
        <f t="shared" si="883"/>
        <v>0.32567163882851496</v>
      </c>
      <c r="DW329" s="80">
        <f t="shared" si="884"/>
        <v>0.3977538188289757</v>
      </c>
      <c r="DX329" s="80">
        <f t="shared" si="885"/>
        <v>8.9062568067519755E-3</v>
      </c>
      <c r="DY329" s="80">
        <f t="shared" si="886"/>
        <v>9.5545458405877108E-5</v>
      </c>
      <c r="DZ329" s="80">
        <f t="shared" si="887"/>
        <v>1.8487061030985895E-4</v>
      </c>
      <c r="EA329" s="80">
        <f t="shared" si="888"/>
        <v>1.740062682830984</v>
      </c>
      <c r="EB329" s="80"/>
      <c r="EC329" s="80">
        <f t="shared" si="889"/>
        <v>1.6205231649532406</v>
      </c>
      <c r="ED329" s="80">
        <f t="shared" si="890"/>
        <v>4.0711678192461576E-2</v>
      </c>
      <c r="EE329" s="80">
        <f t="shared" si="891"/>
        <v>0.15532409450672316</v>
      </c>
      <c r="EF329" s="80">
        <f t="shared" si="892"/>
        <v>0.12175975414216995</v>
      </c>
      <c r="EG329" s="80">
        <f t="shared" si="893"/>
        <v>3.2986784140969167E-3</v>
      </c>
      <c r="EH329" s="80">
        <f t="shared" si="894"/>
        <v>0.32567163882851496</v>
      </c>
      <c r="EI329" s="80">
        <f t="shared" si="895"/>
        <v>0.3977538188289757</v>
      </c>
      <c r="EJ329" s="80">
        <f t="shared" si="896"/>
        <v>8.9062568067519755E-3</v>
      </c>
      <c r="EK329" s="80">
        <f t="shared" si="897"/>
        <v>9.5545458405877108E-5</v>
      </c>
      <c r="EL329" s="80">
        <f t="shared" si="898"/>
        <v>5.5461183092957687E-4</v>
      </c>
      <c r="EM329" s="80">
        <f t="shared" si="899"/>
        <v>2.6745992419622699</v>
      </c>
      <c r="EN329" s="80">
        <f t="shared" si="900"/>
        <v>2.2433267406439508</v>
      </c>
      <c r="EO329" s="80"/>
      <c r="EP329" s="80">
        <f t="shared" si="901"/>
        <v>1.8176814748862862</v>
      </c>
      <c r="EQ329" s="80">
        <f t="shared" si="902"/>
        <v>4.5664798172820119E-2</v>
      </c>
      <c r="ER329" s="80">
        <f t="shared" si="903"/>
        <v>0.18231852511371383</v>
      </c>
      <c r="ES329" s="80">
        <f t="shared" si="904"/>
        <v>4.9976604668446334E-2</v>
      </c>
      <c r="ET329" s="80">
        <f t="shared" si="905"/>
        <v>0.23229512978216016</v>
      </c>
      <c r="EU329" s="80">
        <f t="shared" si="906"/>
        <v>0.27314691240136291</v>
      </c>
      <c r="EV329" s="80">
        <f t="shared" si="907"/>
        <v>7.4000134951285931E-3</v>
      </c>
      <c r="EW329" s="80">
        <f t="shared" si="908"/>
        <v>0.7305878960533464</v>
      </c>
      <c r="EX329" s="80">
        <f t="shared" si="909"/>
        <v>0.89229177797229053</v>
      </c>
      <c r="EY329" s="80">
        <f t="shared" si="910"/>
        <v>3.9959288107257823E-2</v>
      </c>
      <c r="EZ329" s="80">
        <f t="shared" si="911"/>
        <v>4.2867936357797692E-4</v>
      </c>
      <c r="FA329" s="80">
        <f t="shared" si="912"/>
        <v>8.2945036733454768E-4</v>
      </c>
      <c r="FB329" s="80">
        <f t="shared" si="913"/>
        <v>4.0402854206015659</v>
      </c>
      <c r="FC329" s="80">
        <f t="shared" si="914"/>
        <v>8.014216183955053E-2</v>
      </c>
      <c r="FD329" s="80">
        <f t="shared" si="915"/>
        <v>0.11965121195492578</v>
      </c>
      <c r="FE329" s="80">
        <f t="shared" si="916"/>
        <v>3.9959288107257823E-2</v>
      </c>
      <c r="FF329" s="80">
        <f t="shared" si="917"/>
        <v>1.0017316561188511E-2</v>
      </c>
      <c r="FG329" s="80">
        <f t="shared" si="918"/>
        <v>8.6150604276262657E-2</v>
      </c>
      <c r="FH329" s="80">
        <f t="shared" si="919"/>
        <v>4.1472518366727384E-4</v>
      </c>
      <c r="FI329" s="184">
        <f t="shared" si="920"/>
        <v>0.7957091319511721</v>
      </c>
      <c r="FJ329" s="80">
        <f t="shared" si="921"/>
        <v>0.1040128382517686</v>
      </c>
      <c r="FK329" s="80">
        <f t="shared" si="922"/>
        <v>1.0362639043313169</v>
      </c>
      <c r="FL329" s="80">
        <f t="shared" si="923"/>
        <v>0.7957091319511721</v>
      </c>
      <c r="FM329" s="80">
        <f t="shared" si="924"/>
        <v>2.4966537702347624</v>
      </c>
      <c r="FN329" s="80">
        <f t="shared" si="925"/>
        <v>-3.2214412319205543</v>
      </c>
      <c r="FO329" s="80">
        <f t="shared" si="926"/>
        <v>-3.2214412319205539</v>
      </c>
      <c r="FP329" s="80">
        <f t="shared" si="927"/>
        <v>0.46060460133740289</v>
      </c>
      <c r="FQ329" s="185">
        <f t="shared" ca="1" si="928"/>
        <v>1444.0611655517034</v>
      </c>
      <c r="FR329" s="185">
        <f t="shared" ca="1" si="929"/>
        <v>7.6186135512947768</v>
      </c>
      <c r="FS329" s="80">
        <f t="shared" ca="1" si="930"/>
        <v>0.14440611655517036</v>
      </c>
      <c r="FT329" s="184">
        <f t="shared" ca="1" si="931"/>
        <v>-1.3604487800448153</v>
      </c>
      <c r="FU329" s="184">
        <f t="shared" ca="1" si="932"/>
        <v>5.6792441268886735</v>
      </c>
      <c r="FV329" s="80">
        <f t="shared" si="933"/>
        <v>175.81135190136618</v>
      </c>
      <c r="FW329" s="80">
        <f t="shared" si="934"/>
        <v>5.8113787391723827E-2</v>
      </c>
      <c r="FX329" s="184">
        <f t="shared" si="935"/>
        <v>72.786944310331961</v>
      </c>
      <c r="FY329" s="184">
        <f t="shared" si="936"/>
        <v>314.50317717782957</v>
      </c>
      <c r="FZ329" s="184">
        <f t="shared" si="937"/>
        <v>1.6611494615586205E-3</v>
      </c>
      <c r="GA329" s="184">
        <f t="shared" si="938"/>
        <v>0.31926025610264303</v>
      </c>
      <c r="GB329" s="80">
        <f t="shared" si="939"/>
        <v>0.93965107957467697</v>
      </c>
      <c r="GC329" s="80">
        <f t="shared" si="940"/>
        <v>0.17661301504815152</v>
      </c>
      <c r="GD329" s="80">
        <f t="shared" si="941"/>
        <v>0.13293341164984729</v>
      </c>
      <c r="GE329" s="80">
        <f t="shared" si="942"/>
        <v>0.90435859715873357</v>
      </c>
      <c r="GF329" s="80">
        <f t="shared" si="943"/>
        <v>1.9234049456425151E-2</v>
      </c>
      <c r="GG329" s="80">
        <f t="shared" si="944"/>
        <v>0.19300475056181238</v>
      </c>
      <c r="GH329" s="80">
        <f t="shared" si="945"/>
        <v>0.86706658835015271</v>
      </c>
      <c r="GI329" s="80">
        <f t="shared" si="946"/>
        <v>0.34245082463806742</v>
      </c>
      <c r="GJ329" s="80">
        <f t="shared" si="947"/>
        <v>-1.1647628333364135E-2</v>
      </c>
      <c r="GK329" s="80">
        <f t="shared" si="948"/>
        <v>2.3681993242890529E-2</v>
      </c>
      <c r="GL329" s="80">
        <f t="shared" si="949"/>
        <v>2.3681993242890529E-2</v>
      </c>
      <c r="GM329" s="80">
        <f t="shared" si="950"/>
        <v>0.16932275731892185</v>
      </c>
      <c r="GN329" s="80">
        <f t="shared" si="951"/>
        <v>3.6666927182432502E-2</v>
      </c>
      <c r="GO329" s="80">
        <f t="shared" si="952"/>
        <v>0.69392096887091392</v>
      </c>
      <c r="GP329" s="80">
        <f t="shared" si="953"/>
        <v>0.89229177797229053</v>
      </c>
      <c r="GQ329" s="80">
        <f t="shared" si="954"/>
        <v>3.9959288107257823E-2</v>
      </c>
      <c r="GR329" s="80">
        <f t="shared" si="955"/>
        <v>440.90492939756052</v>
      </c>
      <c r="GS329" s="80">
        <f t="shared" si="956"/>
        <v>11.776353314760632</v>
      </c>
      <c r="GT329" s="80">
        <f t="shared" si="957"/>
        <v>2.3019912956969462</v>
      </c>
      <c r="GU329" s="80">
        <f t="shared" si="958"/>
        <v>9.4669392035536901E-6</v>
      </c>
      <c r="GV329" s="80">
        <f t="shared" si="959"/>
        <v>1938.3577744164543</v>
      </c>
      <c r="GW329" s="80">
        <f t="shared" si="960"/>
        <v>-8.3584842179593652E-3</v>
      </c>
      <c r="GX329" s="184">
        <f t="shared" ca="1" si="961"/>
        <v>22.914551701766761</v>
      </c>
      <c r="GY329" s="81" t="e">
        <f>#REF!</f>
        <v>#REF!</v>
      </c>
      <c r="GZ329" s="81" t="e">
        <f>#REF!</f>
        <v>#REF!</v>
      </c>
      <c r="HA329" s="81">
        <f t="shared" si="962"/>
        <v>6.4982480907969666</v>
      </c>
      <c r="HB329" s="81">
        <f t="shared" si="963"/>
        <v>4.6255687186920582</v>
      </c>
      <c r="HC329" s="81" t="e">
        <f t="shared" si="964"/>
        <v>#REF!</v>
      </c>
      <c r="HD329" s="80">
        <f t="shared" si="965"/>
        <v>440.90492939756052</v>
      </c>
      <c r="HE329" s="80">
        <f t="shared" si="966"/>
        <v>11.776353314760632</v>
      </c>
      <c r="HF329" s="81">
        <f t="shared" si="967"/>
        <v>-1.0175612412873818</v>
      </c>
      <c r="HG329" s="81"/>
      <c r="HH329" s="82">
        <f t="shared" si="968"/>
        <v>0.20040476405694096</v>
      </c>
      <c r="HI329" s="82">
        <f t="shared" si="969"/>
        <v>0.7305878960533464</v>
      </c>
      <c r="HJ329" s="82">
        <f t="shared" si="970"/>
        <v>3.9959288107257823E-2</v>
      </c>
      <c r="HK329" s="82">
        <f t="shared" si="971"/>
        <v>0</v>
      </c>
      <c r="HL329" s="82">
        <f t="shared" si="972"/>
        <v>4.0182873732292707E-2</v>
      </c>
      <c r="HM329" s="82">
        <f t="shared" si="973"/>
        <v>0</v>
      </c>
      <c r="HN329" s="82">
        <f t="shared" si="974"/>
        <v>0</v>
      </c>
      <c r="HO329" s="82">
        <f t="shared" si="975"/>
        <v>4.9976604668446334E-2</v>
      </c>
      <c r="HP329" s="82">
        <f t="shared" si="976"/>
        <v>0.14213565138142112</v>
      </c>
      <c r="HQ329" s="82">
        <f t="shared" si="977"/>
        <v>0.21525923097309982</v>
      </c>
      <c r="HR329" s="82">
        <f t="shared" si="978"/>
        <v>0.55714495643676931</v>
      </c>
      <c r="HS329" s="82">
        <f t="shared" si="979"/>
        <v>0.15282829642180737</v>
      </c>
      <c r="HT329" s="82">
        <f t="shared" si="980"/>
        <v>5.3165350505487909E-2</v>
      </c>
      <c r="HU329" s="82">
        <f t="shared" si="981"/>
        <v>1.458358341496379E-2</v>
      </c>
      <c r="HV329" s="82">
        <f t="shared" si="982"/>
        <v>3.9959288107257823E-2</v>
      </c>
      <c r="HW329" s="82"/>
      <c r="HX329" s="186">
        <f t="shared" si="983"/>
        <v>-8.8307957008051934E-7</v>
      </c>
      <c r="HY329" s="186">
        <f t="shared" si="984"/>
        <v>1.686477589112884E-12</v>
      </c>
      <c r="HZ329" s="186">
        <f t="shared" si="985"/>
        <v>2.6983155166486812E-5</v>
      </c>
      <c r="IA329" s="186">
        <f t="shared" si="986"/>
        <v>7.4811838135871992E-9</v>
      </c>
      <c r="IB329" s="82">
        <f t="shared" si="987"/>
        <v>2.3019912956969462</v>
      </c>
      <c r="IC329" s="82" t="e">
        <f t="shared" ca="1" si="988"/>
        <v>#REF!</v>
      </c>
      <c r="ID329" s="82" t="e">
        <f ca="1">ID$8+ID$9*IE329+ID$10*#REF!+ID$11*EW329/(EW329+EU329)</f>
        <v>#REF!</v>
      </c>
      <c r="IE329" s="82" t="e">
        <f t="shared" ca="1" si="989"/>
        <v>#REF!</v>
      </c>
      <c r="IF329" s="82" t="e">
        <f ca="1">IF$8+IF$9*IE329+IF$10*#REF!+IF$11*(EW329/(EW329+EU329))</f>
        <v>#REF!</v>
      </c>
      <c r="IG329" s="82" t="e">
        <f t="shared" ca="1" si="990"/>
        <v>#REF!</v>
      </c>
      <c r="IH329" s="184">
        <f t="shared" si="991"/>
        <v>5.8113787391723827E-2</v>
      </c>
      <c r="II329" s="187">
        <f t="shared" si="992"/>
        <v>-25</v>
      </c>
      <c r="IJ329" s="187"/>
      <c r="IK329" s="82">
        <f t="shared" si="993"/>
        <v>2.0728935491597431</v>
      </c>
      <c r="IL329" s="187">
        <f t="shared" si="994"/>
        <v>1938.3577744164543</v>
      </c>
      <c r="IM329" s="186">
        <f t="shared" si="995"/>
        <v>1.2052414395261745E-5</v>
      </c>
    </row>
    <row r="330" spans="1:247" ht="14" x14ac:dyDescent="0.2">
      <c r="A330" s="192" t="s">
        <v>235</v>
      </c>
      <c r="F330" s="203">
        <v>49.588765156295146</v>
      </c>
      <c r="G330" s="203">
        <v>1.7038089506357903</v>
      </c>
      <c r="H330" s="203">
        <v>17.226300960207208</v>
      </c>
      <c r="I330" s="203">
        <v>8.4782813016352048</v>
      </c>
      <c r="J330" s="203">
        <v>0.17830558785723385</v>
      </c>
      <c r="K330" s="203">
        <v>4.0614050567481046</v>
      </c>
      <c r="L330" s="203">
        <v>9.8761483940923434</v>
      </c>
      <c r="M330" s="203">
        <v>4.4477338304387777</v>
      </c>
      <c r="N330" s="203">
        <v>2.0505142603581894</v>
      </c>
      <c r="O330" s="204">
        <v>0.3</v>
      </c>
      <c r="P330" s="205">
        <v>0.49529329960342744</v>
      </c>
      <c r="Q330" s="196">
        <v>1.5</v>
      </c>
      <c r="R330" s="176">
        <f t="shared" ca="1" si="801"/>
        <v>7.9239365547227729</v>
      </c>
      <c r="T330" s="4">
        <v>48.761000000000003</v>
      </c>
      <c r="U330" s="4">
        <v>1.48</v>
      </c>
      <c r="V330" s="4">
        <v>5.4249999999999998</v>
      </c>
      <c r="W330" s="4">
        <v>7.4850000000000003</v>
      </c>
      <c r="X330" s="4">
        <v>0.185</v>
      </c>
      <c r="Y330" s="4">
        <v>14.432</v>
      </c>
      <c r="Z330" s="4">
        <v>21.925000000000001</v>
      </c>
      <c r="AA330" s="4">
        <v>0.33</v>
      </c>
      <c r="AB330" s="4">
        <v>1.9E-2</v>
      </c>
      <c r="AC330" s="4">
        <v>1.6400000000000001E-2</v>
      </c>
      <c r="AE330" s="177">
        <f t="shared" ca="1" si="802"/>
        <v>1395.3297269696609</v>
      </c>
      <c r="AF330" s="178">
        <f t="shared" ca="1" si="803"/>
        <v>1122.1797269696608</v>
      </c>
      <c r="AG330" s="178">
        <f t="shared" ca="1" si="804"/>
        <v>4.9015741516870728</v>
      </c>
      <c r="AH330" s="175"/>
      <c r="AI330" s="179">
        <f t="shared" ca="1" si="805"/>
        <v>1412.5039636217293</v>
      </c>
      <c r="AJ330" s="179">
        <f t="shared" ca="1" si="806"/>
        <v>3.7300286760781365</v>
      </c>
      <c r="AK330" s="179"/>
      <c r="AL330" s="179">
        <f t="shared" si="807"/>
        <v>1385.7738272361967</v>
      </c>
      <c r="AM330" s="179">
        <f t="shared" si="808"/>
        <v>2.0091949667095017</v>
      </c>
      <c r="AN330" s="180"/>
      <c r="AO330" s="179">
        <f t="shared" ca="1" si="809"/>
        <v>1383.6398330317916</v>
      </c>
      <c r="AP330" s="179">
        <f t="shared" ca="1" si="810"/>
        <v>1110.4898330317915</v>
      </c>
      <c r="AQ330" s="179">
        <f t="shared" ca="1" si="811"/>
        <v>2.6589995273441556</v>
      </c>
      <c r="AR330" s="179"/>
      <c r="AS330" s="179">
        <f t="shared" ca="1" si="812"/>
        <v>1380.9211106338537</v>
      </c>
      <c r="AT330" s="179">
        <f t="shared" ca="1" si="813"/>
        <v>1107.7711106338538</v>
      </c>
      <c r="AU330" s="181">
        <f t="shared" ca="1" si="814"/>
        <v>2.55811892307878</v>
      </c>
      <c r="AV330" s="80"/>
      <c r="AW330" s="181">
        <f t="shared" si="815"/>
        <v>1397.3450982102941</v>
      </c>
      <c r="AX330" s="181">
        <f t="shared" si="816"/>
        <v>1124.195098210294</v>
      </c>
      <c r="AY330" s="181">
        <f t="shared" ca="1" si="817"/>
        <v>1412.5039636217293</v>
      </c>
      <c r="AZ330" s="181">
        <f t="shared" ca="1" si="818"/>
        <v>1139.3539636217292</v>
      </c>
      <c r="BA330" s="181">
        <f t="shared" ca="1" si="819"/>
        <v>3.7300286760781365</v>
      </c>
      <c r="BB330" s="181"/>
      <c r="BC330" s="181">
        <f t="shared" si="820"/>
        <v>1385.7738272361967</v>
      </c>
      <c r="BD330" s="181">
        <f t="shared" si="821"/>
        <v>2.0091949667095017</v>
      </c>
      <c r="BE330" s="181">
        <f t="shared" si="822"/>
        <v>1112.6238272361966</v>
      </c>
      <c r="BF330" s="181"/>
      <c r="BG330" s="181">
        <f t="shared" ca="1" si="823"/>
        <v>4.5127229213927862</v>
      </c>
      <c r="BH330" s="181">
        <f t="shared" ca="1" si="824"/>
        <v>5.3668155777495521</v>
      </c>
      <c r="BI330" s="181">
        <f t="shared" ca="1" si="825"/>
        <v>1115.3287907162762</v>
      </c>
      <c r="BJ330" s="181">
        <f t="shared" ca="1" si="826"/>
        <v>1117.8143911910565</v>
      </c>
      <c r="BK330" s="181">
        <f t="shared" ca="1" si="827"/>
        <v>1117.8143911910565</v>
      </c>
      <c r="BL330" s="181"/>
      <c r="BM330" s="181">
        <f t="shared" si="828"/>
        <v>1114.439797316295</v>
      </c>
      <c r="BN330" s="180"/>
      <c r="BO330" s="182">
        <f t="shared" ca="1" si="829"/>
        <v>0.76648722361918409</v>
      </c>
      <c r="BP330" s="182">
        <f t="shared" ca="1" si="830"/>
        <v>0.77362623736219505</v>
      </c>
      <c r="BQ330" s="182">
        <f t="shared" ca="1" si="831"/>
        <v>8.1347890706199882E-2</v>
      </c>
      <c r="BR330" s="182">
        <f t="shared" ca="1" si="832"/>
        <v>1.4321480931227098E-2</v>
      </c>
      <c r="BS330" s="182">
        <f t="shared" ca="1" si="833"/>
        <v>2.0855288860473321E-2</v>
      </c>
      <c r="BT330" s="182">
        <f t="shared" ca="1" si="834"/>
        <v>7.8893506227666541E-2</v>
      </c>
      <c r="BU330" s="182">
        <f t="shared" si="835"/>
        <v>8.1732419319191812E-2</v>
      </c>
      <c r="BV330" s="181">
        <f t="shared" ca="1" si="836"/>
        <v>1.0507768234069537</v>
      </c>
      <c r="BW330" s="180"/>
      <c r="BX330" s="182">
        <f t="shared" si="837"/>
        <v>0.76746601822987603</v>
      </c>
      <c r="BY330" s="182">
        <f t="shared" si="838"/>
        <v>0.13343692749825831</v>
      </c>
      <c r="BZ330" s="182">
        <f t="shared" si="839"/>
        <v>3.0184867205554217E-2</v>
      </c>
      <c r="CA330" s="182">
        <f t="shared" si="840"/>
        <v>2.3827645218162163E-2</v>
      </c>
      <c r="CB330" s="182">
        <f t="shared" si="841"/>
        <v>7.6956055391714143E-2</v>
      </c>
      <c r="CC330" s="182">
        <f t="shared" si="842"/>
        <v>2.4142734405064524E-4</v>
      </c>
      <c r="CD330" s="182">
        <f t="shared" si="843"/>
        <v>1.0321129408876157</v>
      </c>
      <c r="CE330" s="182">
        <f t="shared" si="844"/>
        <v>0.24844700613387466</v>
      </c>
      <c r="CF330" s="180"/>
      <c r="CG330" s="181">
        <f t="shared" ca="1" si="845"/>
        <v>3.2732919843970194</v>
      </c>
      <c r="CH330" s="181">
        <f t="shared" ca="1" si="846"/>
        <v>2.0111527120988058</v>
      </c>
      <c r="CI330" s="181">
        <f t="shared" ca="1" si="847"/>
        <v>7.6899948741362119</v>
      </c>
      <c r="CJ330" s="181">
        <f t="shared" ca="1" si="848"/>
        <v>1140.2336060421362</v>
      </c>
      <c r="CK330" s="183">
        <f t="shared" ca="1" si="849"/>
        <v>0.26607215822949015</v>
      </c>
      <c r="CL330" s="79"/>
      <c r="CM330" s="181">
        <f t="shared" si="850"/>
        <v>0.47663908826775359</v>
      </c>
      <c r="CN330" s="181">
        <f t="shared" si="851"/>
        <v>0.14443858064629336</v>
      </c>
      <c r="CO330" s="181">
        <f t="shared" ca="1" si="852"/>
        <v>860.9019404413699</v>
      </c>
      <c r="CP330" s="184"/>
      <c r="CQ330" s="80">
        <f t="shared" si="853"/>
        <v>0.82531984488951604</v>
      </c>
      <c r="CR330" s="80">
        <f t="shared" si="854"/>
        <v>2.1329926721931104E-2</v>
      </c>
      <c r="CS330" s="80">
        <f t="shared" si="855"/>
        <v>0.33789980404678666</v>
      </c>
      <c r="CT330" s="80">
        <f t="shared" si="856"/>
        <v>0.1180056523588545</v>
      </c>
      <c r="CU330" s="80">
        <f t="shared" si="857"/>
        <v>2.5135589477671733E-3</v>
      </c>
      <c r="CV330" s="80">
        <f t="shared" si="858"/>
        <v>0.10076827980935343</v>
      </c>
      <c r="CW330" s="80">
        <f t="shared" si="859"/>
        <v>0.17611637476224545</v>
      </c>
      <c r="CX330" s="80">
        <f t="shared" si="860"/>
        <v>0.14352412935495071</v>
      </c>
      <c r="CY330" s="80">
        <f t="shared" si="861"/>
        <v>4.3537183327491388E-2</v>
      </c>
      <c r="CZ330" s="80">
        <f t="shared" si="862"/>
        <v>3.9474151667585533E-3</v>
      </c>
      <c r="DA330" s="80">
        <f t="shared" si="863"/>
        <v>6.9790583090163583E-3</v>
      </c>
      <c r="DB330" s="80">
        <f t="shared" si="864"/>
        <v>1.7799412276946711</v>
      </c>
      <c r="DC330" s="80"/>
      <c r="DD330" s="80">
        <f t="shared" si="865"/>
        <v>0.46367814400166835</v>
      </c>
      <c r="DE330" s="80">
        <f t="shared" si="866"/>
        <v>1.1983500572969487E-2</v>
      </c>
      <c r="DF330" s="80">
        <f t="shared" si="867"/>
        <v>0.18983761867487323</v>
      </c>
      <c r="DG330" s="80">
        <f t="shared" si="868"/>
        <v>6.6297499334678614E-2</v>
      </c>
      <c r="DH330" s="80">
        <f t="shared" si="869"/>
        <v>1.4121583952649171E-3</v>
      </c>
      <c r="DI330" s="80">
        <f t="shared" si="870"/>
        <v>5.6613262416459462E-2</v>
      </c>
      <c r="DJ330" s="80">
        <f t="shared" si="871"/>
        <v>9.8945050556723341E-2</v>
      </c>
      <c r="DK330" s="80">
        <f t="shared" si="872"/>
        <v>8.0634195737372211E-2</v>
      </c>
      <c r="DL330" s="80">
        <f t="shared" si="873"/>
        <v>2.4459899377621306E-2</v>
      </c>
      <c r="DM330" s="80">
        <f t="shared" si="874"/>
        <v>2.2177221951710912E-3</v>
      </c>
      <c r="DN330" s="80">
        <f t="shared" si="875"/>
        <v>3.9209487371981572E-3</v>
      </c>
      <c r="DO330" s="80">
        <f t="shared" si="876"/>
        <v>1</v>
      </c>
      <c r="DP330" s="80">
        <f t="shared" si="877"/>
        <v>46.060460133740285</v>
      </c>
      <c r="DQ330" s="80">
        <f t="shared" si="878"/>
        <v>0.81154311525639811</v>
      </c>
      <c r="DR330" s="80">
        <f t="shared" si="879"/>
        <v>1.8528070026089527E-2</v>
      </c>
      <c r="DS330" s="80">
        <f t="shared" si="880"/>
        <v>5.3206618216769155E-2</v>
      </c>
      <c r="DT330" s="80">
        <f t="shared" si="881"/>
        <v>0.1041805852485302</v>
      </c>
      <c r="DU330" s="80">
        <f t="shared" si="882"/>
        <v>2.6079295154185023E-3</v>
      </c>
      <c r="DV330" s="80">
        <f t="shared" si="883"/>
        <v>0.35807504887803815</v>
      </c>
      <c r="DW330" s="80">
        <f t="shared" si="884"/>
        <v>0.39097747042480574</v>
      </c>
      <c r="DX330" s="80">
        <f t="shared" si="885"/>
        <v>5.32439265621042E-3</v>
      </c>
      <c r="DY330" s="80">
        <f t="shared" si="886"/>
        <v>2.0170707885685166E-4</v>
      </c>
      <c r="DZ330" s="80">
        <f t="shared" si="887"/>
        <v>1.0789601455806715E-4</v>
      </c>
      <c r="EA330" s="80">
        <f t="shared" si="888"/>
        <v>1.7447528333156745</v>
      </c>
      <c r="EB330" s="80"/>
      <c r="EC330" s="80">
        <f t="shared" si="889"/>
        <v>1.6230862305127962</v>
      </c>
      <c r="ED330" s="80">
        <f t="shared" si="890"/>
        <v>3.7056140052179054E-2</v>
      </c>
      <c r="EE330" s="80">
        <f t="shared" si="891"/>
        <v>0.15961985465030748</v>
      </c>
      <c r="EF330" s="80">
        <f t="shared" si="892"/>
        <v>0.1041805852485302</v>
      </c>
      <c r="EG330" s="80">
        <f t="shared" si="893"/>
        <v>2.6079295154185023E-3</v>
      </c>
      <c r="EH330" s="80">
        <f t="shared" si="894"/>
        <v>0.35807504887803815</v>
      </c>
      <c r="EI330" s="80">
        <f t="shared" si="895"/>
        <v>0.39097747042480574</v>
      </c>
      <c r="EJ330" s="80">
        <f t="shared" si="896"/>
        <v>5.32439265621042E-3</v>
      </c>
      <c r="EK330" s="80">
        <f t="shared" si="897"/>
        <v>2.0170707885685166E-4</v>
      </c>
      <c r="EL330" s="80">
        <f t="shared" si="898"/>
        <v>3.2368804367420144E-4</v>
      </c>
      <c r="EM330" s="80">
        <f t="shared" si="899"/>
        <v>2.6814530470608169</v>
      </c>
      <c r="EN330" s="80">
        <f t="shared" si="900"/>
        <v>2.2375927881999256</v>
      </c>
      <c r="EO330" s="80"/>
      <c r="EP330" s="80">
        <f t="shared" si="901"/>
        <v>1.8159030220110175</v>
      </c>
      <c r="EQ330" s="80">
        <f t="shared" si="902"/>
        <v>4.1458275869641133E-2</v>
      </c>
      <c r="ER330" s="80">
        <f t="shared" si="903"/>
        <v>0.1840969779889825</v>
      </c>
      <c r="ES330" s="80">
        <f t="shared" si="904"/>
        <v>5.401251242371638E-2</v>
      </c>
      <c r="ET330" s="80">
        <f t="shared" si="905"/>
        <v>0.23810949041269888</v>
      </c>
      <c r="EU330" s="80">
        <f t="shared" si="906"/>
        <v>0.23311372622255874</v>
      </c>
      <c r="EV330" s="80">
        <f t="shared" si="907"/>
        <v>5.8354842758341673E-3</v>
      </c>
      <c r="EW330" s="80">
        <f t="shared" si="908"/>
        <v>0.80122614700383399</v>
      </c>
      <c r="EX330" s="80">
        <f t="shared" si="909"/>
        <v>0.87484836817119505</v>
      </c>
      <c r="EY330" s="80">
        <f t="shared" si="910"/>
        <v>2.3827645218162163E-2</v>
      </c>
      <c r="EZ330" s="80">
        <f t="shared" si="911"/>
        <v>9.0267660995792991E-4</v>
      </c>
      <c r="FA330" s="80">
        <f t="shared" si="912"/>
        <v>4.8285468810129047E-4</v>
      </c>
      <c r="FB330" s="80">
        <f t="shared" si="913"/>
        <v>4.0357076904830018</v>
      </c>
      <c r="FC330" s="80">
        <f t="shared" si="914"/>
        <v>7.0512704356044731E-2</v>
      </c>
      <c r="FD330" s="80">
        <f t="shared" si="915"/>
        <v>0.10617525317963228</v>
      </c>
      <c r="FE330" s="80">
        <f t="shared" si="916"/>
        <v>2.3827645218162163E-2</v>
      </c>
      <c r="FF330" s="80">
        <f t="shared" si="917"/>
        <v>3.0184867205554217E-2</v>
      </c>
      <c r="FG330" s="80">
        <f t="shared" si="918"/>
        <v>7.6956055391714143E-2</v>
      </c>
      <c r="FH330" s="80">
        <f t="shared" si="919"/>
        <v>2.4142734405064524E-4</v>
      </c>
      <c r="FI330" s="184">
        <f t="shared" si="920"/>
        <v>0.76746601822987603</v>
      </c>
      <c r="FJ330" s="80">
        <f t="shared" si="921"/>
        <v>0.13343692749825831</v>
      </c>
      <c r="FK330" s="80">
        <f t="shared" si="922"/>
        <v>1.0321129408876155</v>
      </c>
      <c r="FL330" s="80">
        <f t="shared" si="923"/>
        <v>0.76746601822987603</v>
      </c>
      <c r="FM330" s="80">
        <f t="shared" si="924"/>
        <v>1.9796391021192781</v>
      </c>
      <c r="FN330" s="80">
        <f t="shared" si="925"/>
        <v>-3.7023163956517351</v>
      </c>
      <c r="FO330" s="80">
        <f t="shared" si="926"/>
        <v>-3.7023163956517351</v>
      </c>
      <c r="FP330" s="80">
        <f t="shared" si="927"/>
        <v>0.46060460133740289</v>
      </c>
      <c r="FQ330" s="185">
        <f t="shared" ca="1" si="928"/>
        <v>1412.5039636217293</v>
      </c>
      <c r="FR330" s="185">
        <f t="shared" ca="1" si="929"/>
        <v>3.7300286760781365</v>
      </c>
      <c r="FS330" s="80">
        <f t="shared" ca="1" si="930"/>
        <v>0.14125039636217293</v>
      </c>
      <c r="FT330" s="184">
        <f t="shared" ca="1" si="931"/>
        <v>-0.24501315054965767</v>
      </c>
      <c r="FU330" s="184">
        <f t="shared" ca="1" si="932"/>
        <v>5.6859225054415985</v>
      </c>
      <c r="FV330" s="80">
        <f t="shared" si="933"/>
        <v>174.21710864526071</v>
      </c>
      <c r="FW330" s="80">
        <f t="shared" si="934"/>
        <v>8.719970641774677E-2</v>
      </c>
      <c r="FX330" s="184">
        <f t="shared" si="935"/>
        <v>77.462560203213243</v>
      </c>
      <c r="FY330" s="184">
        <f t="shared" si="936"/>
        <v>313.92619140136895</v>
      </c>
      <c r="FZ330" s="184">
        <f t="shared" si="937"/>
        <v>1.6611494615586205E-3</v>
      </c>
      <c r="GA330" s="184">
        <f t="shared" si="938"/>
        <v>0.24844700613387466</v>
      </c>
      <c r="GB330" s="80">
        <f t="shared" si="939"/>
        <v>0.90451149766519134</v>
      </c>
      <c r="GC330" s="80">
        <f t="shared" si="940"/>
        <v>0.16646634733750354</v>
      </c>
      <c r="GD330" s="80">
        <f t="shared" si="941"/>
        <v>0.13127286456035109</v>
      </c>
      <c r="GE330" s="80">
        <f t="shared" si="942"/>
        <v>0.90452921170664247</v>
      </c>
      <c r="GF330" s="80">
        <f t="shared" si="943"/>
        <v>5.9297957163705561E-2</v>
      </c>
      <c r="GG330" s="80">
        <f t="shared" si="944"/>
        <v>0.16260102186651401</v>
      </c>
      <c r="GH330" s="80">
        <f t="shared" si="945"/>
        <v>0.86872713543964886</v>
      </c>
      <c r="GI330" s="80">
        <f t="shared" si="946"/>
        <v>0.35073372644510081</v>
      </c>
      <c r="GJ330" s="80">
        <f t="shared" si="947"/>
        <v>-1.5526528056142897E-2</v>
      </c>
      <c r="GK330" s="80">
        <f t="shared" si="948"/>
        <v>3.0379918503280531E-2</v>
      </c>
      <c r="GL330" s="80">
        <f t="shared" si="949"/>
        <v>3.0379918503280531E-2</v>
      </c>
      <c r="GM330" s="80">
        <f t="shared" si="950"/>
        <v>0.13222110336323348</v>
      </c>
      <c r="GN330" s="80">
        <f t="shared" si="951"/>
        <v>6.5108583831528122E-2</v>
      </c>
      <c r="GO330" s="80">
        <f t="shared" si="952"/>
        <v>0.73611756317230581</v>
      </c>
      <c r="GP330" s="80">
        <f t="shared" si="953"/>
        <v>0.87484836817119505</v>
      </c>
      <c r="GQ330" s="80">
        <f t="shared" si="954"/>
        <v>2.3827645218162163E-2</v>
      </c>
      <c r="GR330" s="80">
        <f t="shared" si="955"/>
        <v>440.22797042357865</v>
      </c>
      <c r="GS330" s="80">
        <f t="shared" si="956"/>
        <v>11.747744599333252</v>
      </c>
      <c r="GT330" s="80">
        <f t="shared" si="957"/>
        <v>2.2775346509532302</v>
      </c>
      <c r="GU330" s="80">
        <f t="shared" si="958"/>
        <v>9.366361252045159E-6</v>
      </c>
      <c r="GV330" s="80">
        <f t="shared" si="959"/>
        <v>1922.2186743502123</v>
      </c>
      <c r="GW330" s="80">
        <f t="shared" si="960"/>
        <v>-8.2496239001489044E-3</v>
      </c>
      <c r="GX330" s="184">
        <f t="shared" ca="1" si="961"/>
        <v>20.664619874136214</v>
      </c>
      <c r="GY330" s="81" t="e">
        <f>#REF!</f>
        <v>#REF!</v>
      </c>
      <c r="GZ330" s="81" t="e">
        <f>#REF!</f>
        <v>#REF!</v>
      </c>
      <c r="HA330" s="81">
        <f t="shared" si="962"/>
        <v>6.4982480907969666</v>
      </c>
      <c r="HB330" s="81">
        <f t="shared" si="963"/>
        <v>4.6255687186920582</v>
      </c>
      <c r="HC330" s="81" t="e">
        <f t="shared" si="964"/>
        <v>#REF!</v>
      </c>
      <c r="HD330" s="80">
        <f t="shared" si="965"/>
        <v>440.22797042357865</v>
      </c>
      <c r="HE330" s="80">
        <f t="shared" si="966"/>
        <v>11.747744599333252</v>
      </c>
      <c r="HF330" s="81">
        <f t="shared" si="967"/>
        <v>0.33762588591613962</v>
      </c>
      <c r="HG330" s="81"/>
      <c r="HH330" s="82">
        <f t="shared" si="968"/>
        <v>0.16843650614234817</v>
      </c>
      <c r="HI330" s="82">
        <f t="shared" si="969"/>
        <v>0.80122614700383399</v>
      </c>
      <c r="HJ330" s="82">
        <f t="shared" si="970"/>
        <v>2.3827645218162163E-2</v>
      </c>
      <c r="HK330" s="82">
        <f t="shared" si="971"/>
        <v>0</v>
      </c>
      <c r="HL330" s="82">
        <f t="shared" si="972"/>
        <v>4.6685059137882567E-2</v>
      </c>
      <c r="HM330" s="82">
        <f t="shared" si="973"/>
        <v>0</v>
      </c>
      <c r="HN330" s="82">
        <f t="shared" si="974"/>
        <v>0</v>
      </c>
      <c r="HO330" s="82">
        <f t="shared" si="975"/>
        <v>5.401251242371638E-2</v>
      </c>
      <c r="HP330" s="82">
        <f t="shared" si="976"/>
        <v>0.13741191885109993</v>
      </c>
      <c r="HQ330" s="82">
        <f t="shared" si="977"/>
        <v>0.17370629424144216</v>
      </c>
      <c r="HR330" s="82">
        <f t="shared" si="978"/>
        <v>0.5707635259515359</v>
      </c>
      <c r="HS330" s="82">
        <f t="shared" si="979"/>
        <v>0.11998786423067663</v>
      </c>
      <c r="HT330" s="82">
        <f t="shared" si="980"/>
        <v>8.3723372378738545E-2</v>
      </c>
      <c r="HU330" s="82">
        <f t="shared" si="981"/>
        <v>1.7600614231904264E-2</v>
      </c>
      <c r="HV330" s="82">
        <f t="shared" si="982"/>
        <v>2.3827645218162163E-2</v>
      </c>
      <c r="HW330" s="82"/>
      <c r="HX330" s="186">
        <f t="shared" si="983"/>
        <v>-8.7553122984226734E-7</v>
      </c>
      <c r="HY330" s="186">
        <f t="shared" si="984"/>
        <v>1.644533568907519E-12</v>
      </c>
      <c r="HZ330" s="186">
        <f t="shared" si="985"/>
        <v>2.6836700765377131E-5</v>
      </c>
      <c r="IA330" s="186">
        <f t="shared" si="986"/>
        <v>7.5382360661010104E-9</v>
      </c>
      <c r="IB330" s="82">
        <f t="shared" si="987"/>
        <v>2.2775346509532302</v>
      </c>
      <c r="IC330" s="82" t="e">
        <f t="shared" ca="1" si="988"/>
        <v>#REF!</v>
      </c>
      <c r="ID330" s="82" t="e">
        <f ca="1">ID$8+ID$9*IE330+ID$10*#REF!+ID$11*EW330/(EW330+EU330)</f>
        <v>#REF!</v>
      </c>
      <c r="IE330" s="82" t="e">
        <f t="shared" ca="1" si="989"/>
        <v>#REF!</v>
      </c>
      <c r="IF330" s="82" t="e">
        <f ca="1">IF$8+IF$9*IE330+IF$10*#REF!+IF$11*(EW330/(EW330+EU330))</f>
        <v>#REF!</v>
      </c>
      <c r="IG330" s="82" t="e">
        <f t="shared" ca="1" si="990"/>
        <v>#REF!</v>
      </c>
      <c r="IH330" s="184">
        <f t="shared" si="991"/>
        <v>8.719970641774677E-2</v>
      </c>
      <c r="II330" s="187">
        <f t="shared" si="992"/>
        <v>-25</v>
      </c>
      <c r="IJ330" s="187"/>
      <c r="IK330" s="82">
        <f t="shared" si="993"/>
        <v>2.0712911750086556</v>
      </c>
      <c r="IL330" s="187">
        <f t="shared" si="994"/>
        <v>1922.2186743502123</v>
      </c>
      <c r="IM330" s="186">
        <f t="shared" si="995"/>
        <v>1.2186518330606455E-5</v>
      </c>
    </row>
    <row r="331" spans="1:247" x14ac:dyDescent="0.15">
      <c r="AE331" s="177"/>
      <c r="AF331" s="178"/>
      <c r="AG331" s="178"/>
      <c r="AH331" s="175"/>
      <c r="AI331" s="179"/>
      <c r="AJ331" s="179"/>
      <c r="AK331" s="179"/>
      <c r="AL331" s="179"/>
      <c r="AM331" s="179"/>
      <c r="AN331" s="180"/>
      <c r="AO331" s="179"/>
      <c r="AP331" s="179"/>
      <c r="AQ331" s="179"/>
      <c r="AR331" s="179"/>
      <c r="AS331" s="179"/>
      <c r="AT331" s="179"/>
      <c r="AU331" s="181"/>
      <c r="AV331" s="80"/>
      <c r="AW331" s="181"/>
      <c r="AX331" s="181"/>
      <c r="AY331" s="181"/>
      <c r="AZ331" s="181"/>
      <c r="BA331" s="181"/>
      <c r="BB331" s="181"/>
      <c r="BC331" s="181"/>
      <c r="BD331" s="181"/>
      <c r="BE331" s="181"/>
      <c r="BF331" s="181"/>
      <c r="BG331" s="181"/>
      <c r="BH331" s="181"/>
      <c r="BI331" s="181"/>
      <c r="BJ331" s="181"/>
      <c r="BK331" s="181"/>
      <c r="BL331" s="181"/>
      <c r="BM331" s="181"/>
      <c r="BN331" s="180"/>
      <c r="BO331" s="182"/>
      <c r="BP331" s="182"/>
      <c r="BQ331" s="182"/>
      <c r="BR331" s="182"/>
      <c r="BS331" s="182"/>
      <c r="BT331" s="182"/>
      <c r="BU331" s="182"/>
      <c r="BV331" s="181"/>
      <c r="BW331" s="180"/>
      <c r="BX331" s="182"/>
      <c r="BY331" s="182"/>
      <c r="BZ331" s="182"/>
      <c r="CA331" s="182"/>
      <c r="CB331" s="182"/>
      <c r="CC331" s="182"/>
      <c r="CD331" s="182"/>
      <c r="CE331" s="182"/>
      <c r="CF331" s="180"/>
      <c r="CG331" s="181"/>
      <c r="CH331" s="181"/>
      <c r="CI331" s="181"/>
      <c r="CJ331" s="181"/>
      <c r="CK331" s="183"/>
      <c r="CL331" s="79"/>
      <c r="CM331" s="181"/>
      <c r="CN331" s="181"/>
      <c r="CO331" s="181"/>
      <c r="CP331" s="184"/>
      <c r="CQ331" s="80"/>
      <c r="CR331" s="80"/>
      <c r="CS331" s="80"/>
      <c r="CT331" s="80"/>
      <c r="CU331" s="80"/>
      <c r="CV331" s="80"/>
      <c r="CW331" s="80"/>
      <c r="CX331" s="80"/>
      <c r="CY331" s="80"/>
      <c r="CZ331" s="80"/>
      <c r="DA331" s="80"/>
      <c r="DB331" s="80"/>
      <c r="DC331" s="80"/>
      <c r="DD331" s="80"/>
      <c r="DE331" s="80"/>
      <c r="DF331" s="80"/>
      <c r="DG331" s="80"/>
      <c r="DH331" s="80"/>
      <c r="DI331" s="80"/>
      <c r="DJ331" s="80"/>
      <c r="DK331" s="80"/>
      <c r="DL331" s="80"/>
      <c r="DM331" s="80"/>
      <c r="DN331" s="80"/>
      <c r="DO331" s="80"/>
      <c r="DP331" s="80"/>
      <c r="DQ331" s="80"/>
      <c r="DR331" s="80"/>
      <c r="DS331" s="80"/>
      <c r="DT331" s="80"/>
      <c r="DU331" s="80"/>
      <c r="DV331" s="80"/>
      <c r="DW331" s="80"/>
      <c r="DX331" s="80"/>
      <c r="DY331" s="80"/>
      <c r="DZ331" s="80"/>
      <c r="EA331" s="80"/>
      <c r="EB331" s="80"/>
      <c r="EC331" s="80"/>
      <c r="ED331" s="80"/>
      <c r="EE331" s="80"/>
      <c r="EF331" s="80"/>
      <c r="EG331" s="80"/>
      <c r="EH331" s="80"/>
      <c r="EI331" s="80"/>
      <c r="EJ331" s="80"/>
      <c r="EK331" s="80"/>
      <c r="EL331" s="80"/>
      <c r="EM331" s="80"/>
      <c r="EN331" s="80"/>
      <c r="EO331" s="80"/>
      <c r="EP331" s="80"/>
      <c r="EQ331" s="80"/>
      <c r="ER331" s="80"/>
      <c r="ES331" s="80"/>
      <c r="ET331" s="80"/>
      <c r="EU331" s="80"/>
      <c r="EV331" s="80"/>
      <c r="EW331" s="80"/>
      <c r="EX331" s="80"/>
      <c r="EY331" s="80"/>
      <c r="EZ331" s="80"/>
      <c r="FA331" s="80"/>
      <c r="FB331" s="80"/>
      <c r="FC331" s="80"/>
      <c r="FD331" s="80"/>
      <c r="FE331" s="80"/>
      <c r="FF331" s="80"/>
      <c r="FG331" s="80"/>
      <c r="FH331" s="80"/>
      <c r="FI331" s="184"/>
      <c r="FJ331" s="80"/>
      <c r="FK331" s="80"/>
      <c r="FL331" s="80"/>
      <c r="FM331" s="80"/>
      <c r="FN331" s="80"/>
      <c r="FO331" s="80"/>
      <c r="FP331" s="80"/>
      <c r="FQ331" s="185"/>
      <c r="FR331" s="185"/>
      <c r="FS331" s="80"/>
      <c r="FT331" s="184"/>
      <c r="FU331" s="184"/>
      <c r="FV331" s="80"/>
      <c r="FW331" s="80"/>
      <c r="FX331" s="184"/>
      <c r="FY331" s="184"/>
      <c r="FZ331" s="184"/>
      <c r="GA331" s="184"/>
      <c r="GB331" s="80"/>
      <c r="GC331" s="80"/>
      <c r="GD331" s="80"/>
      <c r="GE331" s="80"/>
      <c r="GF331" s="80"/>
      <c r="GG331" s="80"/>
      <c r="GH331" s="80"/>
      <c r="GI331" s="80"/>
      <c r="GJ331" s="80"/>
      <c r="GK331" s="80"/>
      <c r="GL331" s="80"/>
      <c r="GM331" s="80"/>
      <c r="GN331" s="80"/>
      <c r="GO331" s="80"/>
      <c r="GP331" s="80"/>
      <c r="GQ331" s="80"/>
      <c r="GR331" s="80"/>
      <c r="GS331" s="80"/>
      <c r="GT331" s="80"/>
      <c r="GU331" s="80"/>
      <c r="GV331" s="80"/>
      <c r="GW331" s="80"/>
      <c r="GX331" s="184"/>
      <c r="GY331" s="81"/>
      <c r="GZ331" s="81"/>
      <c r="HA331" s="81"/>
      <c r="HB331" s="81"/>
      <c r="HC331" s="81"/>
      <c r="HD331" s="80"/>
      <c r="HE331" s="80"/>
      <c r="HF331" s="81"/>
      <c r="HG331" s="81"/>
      <c r="HH331" s="82"/>
      <c r="HI331" s="82"/>
      <c r="HJ331" s="82"/>
      <c r="HK331" s="82"/>
      <c r="HL331" s="82"/>
      <c r="HM331" s="82"/>
      <c r="HN331" s="82"/>
      <c r="HO331" s="82"/>
      <c r="HP331" s="82"/>
      <c r="HQ331" s="82"/>
      <c r="HR331" s="82"/>
      <c r="HS331" s="82"/>
      <c r="HT331" s="82"/>
      <c r="HU331" s="82"/>
      <c r="HV331" s="82"/>
      <c r="HW331" s="82"/>
      <c r="HX331" s="186"/>
      <c r="HY331" s="186"/>
      <c r="HZ331" s="186"/>
      <c r="IA331" s="186"/>
      <c r="IB331" s="82"/>
      <c r="IC331" s="82"/>
      <c r="ID331" s="82"/>
      <c r="IE331" s="82"/>
      <c r="IF331" s="82"/>
      <c r="IG331" s="82"/>
      <c r="IH331" s="184"/>
      <c r="II331" s="187"/>
      <c r="IJ331" s="187"/>
      <c r="IK331" s="82"/>
      <c r="IL331" s="187"/>
      <c r="IM331" s="186"/>
    </row>
    <row r="332" spans="1:247" x14ac:dyDescent="0.15">
      <c r="AE332" s="177"/>
      <c r="AF332" s="178"/>
      <c r="AG332" s="178"/>
      <c r="AH332" s="175"/>
      <c r="AI332" s="179"/>
      <c r="AJ332" s="179"/>
      <c r="AK332" s="179"/>
      <c r="AL332" s="179"/>
      <c r="AM332" s="179"/>
      <c r="AN332" s="180"/>
      <c r="AO332" s="179"/>
      <c r="AP332" s="179"/>
      <c r="AQ332" s="179"/>
      <c r="AR332" s="179"/>
      <c r="AS332" s="179"/>
      <c r="AT332" s="179"/>
      <c r="AU332" s="181"/>
      <c r="AV332" s="80"/>
      <c r="AW332" s="181"/>
      <c r="AX332" s="181"/>
      <c r="AY332" s="181"/>
      <c r="AZ332" s="181"/>
      <c r="BA332" s="181"/>
      <c r="BB332" s="181"/>
      <c r="BC332" s="181"/>
      <c r="BD332" s="181"/>
      <c r="BE332" s="181"/>
      <c r="BF332" s="181"/>
      <c r="BG332" s="181"/>
      <c r="BH332" s="181"/>
      <c r="BI332" s="181"/>
      <c r="BJ332" s="181"/>
      <c r="BK332" s="181"/>
      <c r="BL332" s="181"/>
      <c r="BM332" s="181"/>
      <c r="BN332" s="180"/>
      <c r="BO332" s="182"/>
      <c r="BP332" s="182"/>
      <c r="BQ332" s="182"/>
      <c r="BR332" s="182"/>
      <c r="BS332" s="182"/>
      <c r="BT332" s="182"/>
      <c r="BU332" s="182"/>
      <c r="BV332" s="181"/>
      <c r="BW332" s="180"/>
      <c r="BX332" s="182"/>
      <c r="BY332" s="182"/>
      <c r="BZ332" s="182"/>
      <c r="CA332" s="182"/>
      <c r="CB332" s="182"/>
      <c r="CC332" s="182"/>
      <c r="CD332" s="182"/>
      <c r="CE332" s="182"/>
      <c r="CF332" s="180"/>
      <c r="CG332" s="181"/>
      <c r="CH332" s="181"/>
      <c r="CI332" s="181"/>
      <c r="CJ332" s="181"/>
      <c r="CK332" s="183"/>
      <c r="CL332" s="79"/>
      <c r="CM332" s="181"/>
      <c r="CN332" s="181"/>
      <c r="CO332" s="181"/>
      <c r="CP332" s="184"/>
      <c r="CQ332" s="80"/>
      <c r="CR332" s="80"/>
      <c r="CS332" s="80"/>
      <c r="CT332" s="80"/>
      <c r="CU332" s="80"/>
      <c r="CV332" s="80"/>
      <c r="CW332" s="80"/>
      <c r="CX332" s="80"/>
      <c r="CY332" s="80"/>
      <c r="CZ332" s="80"/>
      <c r="DA332" s="80"/>
      <c r="DB332" s="80"/>
      <c r="DC332" s="80"/>
      <c r="DD332" s="80"/>
      <c r="DE332" s="80"/>
      <c r="DF332" s="80"/>
      <c r="DG332" s="80"/>
      <c r="DH332" s="80"/>
      <c r="DI332" s="80"/>
      <c r="DJ332" s="80"/>
      <c r="DK332" s="80"/>
      <c r="DL332" s="80"/>
      <c r="DM332" s="80"/>
      <c r="DN332" s="80"/>
      <c r="DO332" s="80"/>
      <c r="DP332" s="80"/>
      <c r="DQ332" s="80"/>
      <c r="DR332" s="80"/>
      <c r="DS332" s="80"/>
      <c r="DT332" s="80"/>
      <c r="DU332" s="80"/>
      <c r="DV332" s="80"/>
      <c r="DW332" s="80"/>
      <c r="DX332" s="80"/>
      <c r="DY332" s="80"/>
      <c r="DZ332" s="80"/>
      <c r="EA332" s="80"/>
      <c r="EB332" s="80"/>
      <c r="EC332" s="80"/>
      <c r="ED332" s="80"/>
      <c r="EE332" s="80"/>
      <c r="EF332" s="80"/>
      <c r="EG332" s="80"/>
      <c r="EH332" s="80"/>
      <c r="EI332" s="80"/>
      <c r="EJ332" s="80"/>
      <c r="EK332" s="80"/>
      <c r="EL332" s="80"/>
      <c r="EM332" s="80"/>
      <c r="EN332" s="80"/>
      <c r="EO332" s="80"/>
      <c r="EP332" s="80"/>
      <c r="EQ332" s="80"/>
      <c r="ER332" s="80"/>
      <c r="ES332" s="80"/>
      <c r="ET332" s="80"/>
      <c r="EU332" s="80"/>
      <c r="EV332" s="80"/>
      <c r="EW332" s="80"/>
      <c r="EX332" s="80"/>
      <c r="EY332" s="80"/>
      <c r="EZ332" s="80"/>
      <c r="FA332" s="80"/>
      <c r="FB332" s="80"/>
      <c r="FC332" s="80"/>
      <c r="FD332" s="80"/>
      <c r="FE332" s="80"/>
      <c r="FF332" s="80"/>
      <c r="FG332" s="80"/>
      <c r="FH332" s="80"/>
      <c r="FI332" s="184"/>
      <c r="FJ332" s="80"/>
      <c r="FK332" s="80"/>
      <c r="FL332" s="80"/>
      <c r="FM332" s="80"/>
      <c r="FN332" s="80"/>
      <c r="FO332" s="80"/>
      <c r="FP332" s="80"/>
      <c r="FQ332" s="185"/>
      <c r="FR332" s="185"/>
      <c r="FS332" s="80"/>
      <c r="FT332" s="184"/>
      <c r="FU332" s="184"/>
      <c r="FV332" s="80"/>
      <c r="FW332" s="80"/>
      <c r="FX332" s="184"/>
      <c r="FY332" s="184"/>
      <c r="FZ332" s="184"/>
      <c r="GA332" s="184"/>
      <c r="GB332" s="80"/>
      <c r="GC332" s="80"/>
      <c r="GD332" s="80"/>
      <c r="GE332" s="80"/>
      <c r="GF332" s="80"/>
      <c r="GG332" s="80"/>
      <c r="GH332" s="80"/>
      <c r="GI332" s="80"/>
      <c r="GJ332" s="80"/>
      <c r="GK332" s="80"/>
      <c r="GL332" s="80"/>
      <c r="GM332" s="80"/>
      <c r="GN332" s="80"/>
      <c r="GO332" s="80"/>
      <c r="GP332" s="80"/>
      <c r="GQ332" s="80"/>
      <c r="GR332" s="80"/>
      <c r="GS332" s="80"/>
      <c r="GT332" s="80"/>
      <c r="GU332" s="80"/>
      <c r="GV332" s="80"/>
      <c r="GW332" s="80"/>
      <c r="GX332" s="184"/>
      <c r="GY332" s="81"/>
      <c r="GZ332" s="81"/>
      <c r="HA332" s="81"/>
      <c r="HB332" s="81"/>
      <c r="HC332" s="81"/>
      <c r="HD332" s="80"/>
      <c r="HE332" s="80"/>
      <c r="HF332" s="81"/>
      <c r="HG332" s="81"/>
      <c r="HH332" s="82"/>
      <c r="HI332" s="82"/>
      <c r="HJ332" s="82"/>
      <c r="HK332" s="82"/>
      <c r="HL332" s="82"/>
      <c r="HM332" s="82"/>
      <c r="HN332" s="82"/>
      <c r="HO332" s="82"/>
      <c r="HP332" s="82"/>
      <c r="HQ332" s="82"/>
      <c r="HR332" s="82"/>
      <c r="HS332" s="82"/>
      <c r="HT332" s="82"/>
      <c r="HU332" s="82"/>
      <c r="HV332" s="82"/>
      <c r="HW332" s="82"/>
      <c r="HX332" s="186"/>
      <c r="HY332" s="186"/>
      <c r="HZ332" s="186"/>
      <c r="IA332" s="186"/>
      <c r="IB332" s="82"/>
      <c r="IC332" s="82"/>
      <c r="ID332" s="82"/>
      <c r="IE332" s="82"/>
      <c r="IF332" s="82"/>
      <c r="IG332" s="82"/>
      <c r="IH332" s="184"/>
      <c r="II332" s="187"/>
      <c r="IJ332" s="187"/>
      <c r="IK332" s="82"/>
      <c r="IL332" s="187"/>
      <c r="IM332" s="186"/>
    </row>
  </sheetData>
  <mergeCells count="2">
    <mergeCell ref="AW13:AX13"/>
    <mergeCell ref="AY13:AZ13"/>
  </mergeCells>
  <phoneticPr fontId="3"/>
  <pageMargins left="0.75" right="0.75" top="1" bottom="1" header="0.5" footer="0.5"/>
  <pageSetup orientation="portrait" horizontalDpi="4294967292" verticalDpi="4294967292"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T162"/>
  <sheetViews>
    <sheetView workbookViewId="0">
      <selection activeCell="E11" sqref="E11"/>
    </sheetView>
  </sheetViews>
  <sheetFormatPr baseColWidth="10" defaultColWidth="11" defaultRowHeight="13" x14ac:dyDescent="0.15"/>
  <cols>
    <col min="3" max="3" width="14.33203125" customWidth="1"/>
    <col min="5" max="5" width="7" customWidth="1"/>
    <col min="10" max="10" width="4.33203125" customWidth="1"/>
  </cols>
  <sheetData>
    <row r="1" spans="1:14" ht="24" x14ac:dyDescent="0.3">
      <c r="A1" s="50" t="s">
        <v>203</v>
      </c>
    </row>
    <row r="3" spans="1:14" ht="19" thickBot="1" x14ac:dyDescent="0.25">
      <c r="B3" s="51" t="s">
        <v>231</v>
      </c>
      <c r="C3" s="52"/>
      <c r="D3" s="53"/>
    </row>
    <row r="4" spans="1:14" ht="19" thickBot="1" x14ac:dyDescent="0.25">
      <c r="B4" s="54"/>
      <c r="C4" s="55">
        <v>0.27</v>
      </c>
      <c r="D4" s="56"/>
    </row>
    <row r="5" spans="1:14" ht="19" thickBot="1" x14ac:dyDescent="0.25">
      <c r="B5" s="51" t="s">
        <v>195</v>
      </c>
      <c r="C5" s="57"/>
      <c r="D5" s="53"/>
      <c r="G5" s="58" t="s">
        <v>196</v>
      </c>
      <c r="L5" s="58" t="s">
        <v>197</v>
      </c>
    </row>
    <row r="6" spans="1:14" ht="19" thickBot="1" x14ac:dyDescent="0.25">
      <c r="B6" s="59"/>
      <c r="C6" s="55">
        <v>0.03</v>
      </c>
      <c r="D6" s="56"/>
      <c r="G6" s="60">
        <f>C4-C6</f>
        <v>0.24000000000000002</v>
      </c>
      <c r="L6" s="60">
        <f>C4+C6</f>
        <v>0.30000000000000004</v>
      </c>
    </row>
    <row r="7" spans="1:14" ht="16" x14ac:dyDescent="0.2">
      <c r="A7" s="58"/>
      <c r="B7" s="58"/>
    </row>
    <row r="8" spans="1:14" x14ac:dyDescent="0.15">
      <c r="C8" t="s">
        <v>198</v>
      </c>
      <c r="D8" t="s">
        <v>198</v>
      </c>
      <c r="H8" t="s">
        <v>198</v>
      </c>
      <c r="I8" t="s">
        <v>198</v>
      </c>
      <c r="M8" t="s">
        <v>198</v>
      </c>
      <c r="N8" t="s">
        <v>198</v>
      </c>
    </row>
    <row r="9" spans="1:14" x14ac:dyDescent="0.15">
      <c r="A9" s="16" t="s">
        <v>199</v>
      </c>
      <c r="B9" s="16" t="s">
        <v>200</v>
      </c>
      <c r="C9" s="16" t="s">
        <v>201</v>
      </c>
      <c r="D9" s="16" t="s">
        <v>202</v>
      </c>
      <c r="F9" s="16" t="s">
        <v>199</v>
      </c>
      <c r="G9" s="16" t="s">
        <v>200</v>
      </c>
      <c r="H9" s="16" t="s">
        <v>201</v>
      </c>
      <c r="I9" s="16" t="s">
        <v>202</v>
      </c>
      <c r="K9" s="16" t="s">
        <v>199</v>
      </c>
      <c r="L9" s="16" t="s">
        <v>200</v>
      </c>
      <c r="M9" s="16" t="s">
        <v>201</v>
      </c>
      <c r="N9" s="16" t="s">
        <v>202</v>
      </c>
    </row>
    <row r="10" spans="1:14" ht="16" x14ac:dyDescent="0.2">
      <c r="A10">
        <v>0</v>
      </c>
      <c r="B10">
        <f t="shared" ref="B10:B41" si="0">$C$4*A10</f>
        <v>0</v>
      </c>
      <c r="C10" s="58">
        <f>100*B10/(B10+1)</f>
        <v>0</v>
      </c>
      <c r="D10" s="58">
        <f>100*A10/(A10+1)</f>
        <v>0</v>
      </c>
      <c r="F10">
        <f>A10</f>
        <v>0</v>
      </c>
      <c r="G10">
        <f t="shared" ref="G10:G41" si="1">$G$6*A10</f>
        <v>0</v>
      </c>
      <c r="H10" s="58">
        <f t="shared" ref="H10:H40" si="2">100*G10/(G10+1)</f>
        <v>0</v>
      </c>
      <c r="I10" s="58">
        <f t="shared" ref="I10:I41" si="3">100*F10/(F10+1)</f>
        <v>0</v>
      </c>
      <c r="K10">
        <f>A10</f>
        <v>0</v>
      </c>
      <c r="L10">
        <f t="shared" ref="L10:L41" si="4">$L$6*K10</f>
        <v>0</v>
      </c>
      <c r="M10" s="58">
        <f>100*L10/(L10+1)</f>
        <v>0</v>
      </c>
      <c r="N10" s="58">
        <f>100*K10/(K10+1)</f>
        <v>0</v>
      </c>
    </row>
    <row r="11" spans="1:14" ht="16" x14ac:dyDescent="0.2">
      <c r="A11">
        <v>0.1</v>
      </c>
      <c r="B11">
        <f t="shared" si="0"/>
        <v>2.7000000000000003E-2</v>
      </c>
      <c r="C11" s="58">
        <f t="shared" ref="C11:C41" si="5">100*B11/(B11+1)</f>
        <v>2.6290165530671863</v>
      </c>
      <c r="D11" s="58">
        <f t="shared" ref="D11:D41" si="6">100*A11/(A11+1)</f>
        <v>9.0909090909090899</v>
      </c>
      <c r="F11">
        <f t="shared" ref="F11:F41" si="7">A11</f>
        <v>0.1</v>
      </c>
      <c r="G11">
        <f t="shared" si="1"/>
        <v>2.4000000000000004E-2</v>
      </c>
      <c r="H11" s="58">
        <f t="shared" si="2"/>
        <v>2.3437500000000004</v>
      </c>
      <c r="I11" s="58">
        <f t="shared" si="3"/>
        <v>9.0909090909090899</v>
      </c>
      <c r="K11">
        <f t="shared" ref="K11:K41" si="8">A11</f>
        <v>0.1</v>
      </c>
      <c r="L11">
        <f t="shared" si="4"/>
        <v>3.0000000000000006E-2</v>
      </c>
      <c r="M11" s="58">
        <f t="shared" ref="M11:M41" si="9">100*L11/(L11+1)</f>
        <v>2.9126213592233015</v>
      </c>
      <c r="N11" s="58">
        <f t="shared" ref="N11:N41" si="10">100*K11/(K11+1)</f>
        <v>9.0909090909090899</v>
      </c>
    </row>
    <row r="12" spans="1:14" ht="16" x14ac:dyDescent="0.2">
      <c r="A12">
        <v>0.2</v>
      </c>
      <c r="B12">
        <f t="shared" si="0"/>
        <v>5.4000000000000006E-2</v>
      </c>
      <c r="C12" s="58">
        <f t="shared" si="5"/>
        <v>5.1233396584440225</v>
      </c>
      <c r="D12" s="58">
        <f t="shared" si="6"/>
        <v>16.666666666666668</v>
      </c>
      <c r="F12">
        <f t="shared" si="7"/>
        <v>0.2</v>
      </c>
      <c r="G12">
        <f t="shared" si="1"/>
        <v>4.8000000000000008E-2</v>
      </c>
      <c r="H12" s="58">
        <f t="shared" si="2"/>
        <v>4.5801526717557257</v>
      </c>
      <c r="I12" s="58">
        <f t="shared" si="3"/>
        <v>16.666666666666668</v>
      </c>
      <c r="K12">
        <f t="shared" si="8"/>
        <v>0.2</v>
      </c>
      <c r="L12">
        <f t="shared" si="4"/>
        <v>6.0000000000000012E-2</v>
      </c>
      <c r="M12" s="58">
        <f t="shared" si="9"/>
        <v>5.6603773584905666</v>
      </c>
      <c r="N12" s="58">
        <f t="shared" si="10"/>
        <v>16.666666666666668</v>
      </c>
    </row>
    <row r="13" spans="1:14" ht="16" x14ac:dyDescent="0.2">
      <c r="A13">
        <v>0.3</v>
      </c>
      <c r="B13">
        <f t="shared" si="0"/>
        <v>8.1000000000000003E-2</v>
      </c>
      <c r="C13" s="58">
        <f>100*B13/(B13+1)</f>
        <v>7.4930619796484734</v>
      </c>
      <c r="D13" s="58">
        <f t="shared" si="6"/>
        <v>23.076923076923077</v>
      </c>
      <c r="F13">
        <f t="shared" si="7"/>
        <v>0.3</v>
      </c>
      <c r="G13">
        <f t="shared" si="1"/>
        <v>7.2000000000000008E-2</v>
      </c>
      <c r="H13" s="58">
        <f t="shared" si="2"/>
        <v>6.7164179104477615</v>
      </c>
      <c r="I13" s="58">
        <f t="shared" si="3"/>
        <v>23.076923076923077</v>
      </c>
      <c r="K13">
        <f t="shared" si="8"/>
        <v>0.3</v>
      </c>
      <c r="L13">
        <f t="shared" si="4"/>
        <v>9.0000000000000011E-2</v>
      </c>
      <c r="M13" s="58">
        <f t="shared" si="9"/>
        <v>8.2568807339449553</v>
      </c>
      <c r="N13" s="58">
        <f t="shared" si="10"/>
        <v>23.076923076923077</v>
      </c>
    </row>
    <row r="14" spans="1:14" ht="16" x14ac:dyDescent="0.2">
      <c r="A14">
        <v>0.4</v>
      </c>
      <c r="B14">
        <f t="shared" si="0"/>
        <v>0.10800000000000001</v>
      </c>
      <c r="C14" s="58">
        <f t="shared" si="5"/>
        <v>9.7472924187725631</v>
      </c>
      <c r="D14" s="58">
        <f t="shared" si="6"/>
        <v>28.571428571428573</v>
      </c>
      <c r="F14">
        <f t="shared" si="7"/>
        <v>0.4</v>
      </c>
      <c r="G14">
        <f t="shared" si="1"/>
        <v>9.6000000000000016E-2</v>
      </c>
      <c r="H14" s="58">
        <f t="shared" si="2"/>
        <v>8.7591240875912408</v>
      </c>
      <c r="I14" s="58">
        <f t="shared" si="3"/>
        <v>28.571428571428573</v>
      </c>
      <c r="K14">
        <f t="shared" si="8"/>
        <v>0.4</v>
      </c>
      <c r="L14">
        <f t="shared" si="4"/>
        <v>0.12000000000000002</v>
      </c>
      <c r="M14" s="58">
        <f t="shared" si="9"/>
        <v>10.714285714285715</v>
      </c>
      <c r="N14" s="58">
        <f t="shared" si="10"/>
        <v>28.571428571428573</v>
      </c>
    </row>
    <row r="15" spans="1:14" ht="16" x14ac:dyDescent="0.2">
      <c r="A15">
        <v>0.5</v>
      </c>
      <c r="B15">
        <f t="shared" si="0"/>
        <v>0.13500000000000001</v>
      </c>
      <c r="C15" s="58">
        <f t="shared" si="5"/>
        <v>11.894273127753303</v>
      </c>
      <c r="D15" s="58">
        <f t="shared" si="6"/>
        <v>33.333333333333336</v>
      </c>
      <c r="F15">
        <f t="shared" si="7"/>
        <v>0.5</v>
      </c>
      <c r="G15">
        <f t="shared" si="1"/>
        <v>0.12000000000000001</v>
      </c>
      <c r="H15" s="58">
        <f t="shared" si="2"/>
        <v>10.714285714285715</v>
      </c>
      <c r="I15" s="58">
        <f t="shared" si="3"/>
        <v>33.333333333333336</v>
      </c>
      <c r="K15">
        <f t="shared" si="8"/>
        <v>0.5</v>
      </c>
      <c r="L15">
        <f t="shared" si="4"/>
        <v>0.15000000000000002</v>
      </c>
      <c r="M15" s="58">
        <f t="shared" si="9"/>
        <v>13.043478260869568</v>
      </c>
      <c r="N15" s="58">
        <f t="shared" si="10"/>
        <v>33.333333333333336</v>
      </c>
    </row>
    <row r="16" spans="1:14" ht="16" x14ac:dyDescent="0.2">
      <c r="A16">
        <v>0.6</v>
      </c>
      <c r="B16">
        <f t="shared" si="0"/>
        <v>0.16200000000000001</v>
      </c>
      <c r="C16" s="58">
        <f t="shared" si="5"/>
        <v>13.941480206540447</v>
      </c>
      <c r="D16" s="58">
        <f t="shared" si="6"/>
        <v>37.5</v>
      </c>
      <c r="F16">
        <f t="shared" si="7"/>
        <v>0.6</v>
      </c>
      <c r="G16">
        <f t="shared" si="1"/>
        <v>0.14400000000000002</v>
      </c>
      <c r="H16" s="58">
        <f t="shared" si="2"/>
        <v>12.587412587412588</v>
      </c>
      <c r="I16" s="58">
        <f t="shared" si="3"/>
        <v>37.5</v>
      </c>
      <c r="K16">
        <f t="shared" si="8"/>
        <v>0.6</v>
      </c>
      <c r="L16">
        <f t="shared" si="4"/>
        <v>0.18000000000000002</v>
      </c>
      <c r="M16" s="58">
        <f t="shared" si="9"/>
        <v>15.254237288135597</v>
      </c>
      <c r="N16" s="58">
        <f t="shared" si="10"/>
        <v>37.5</v>
      </c>
    </row>
    <row r="17" spans="1:14" ht="16" x14ac:dyDescent="0.2">
      <c r="A17">
        <v>0.7</v>
      </c>
      <c r="B17">
        <f t="shared" si="0"/>
        <v>0.189</v>
      </c>
      <c r="C17" s="58">
        <f t="shared" si="5"/>
        <v>15.895710681244742</v>
      </c>
      <c r="D17" s="58">
        <f t="shared" si="6"/>
        <v>41.176470588235297</v>
      </c>
      <c r="F17">
        <f t="shared" si="7"/>
        <v>0.7</v>
      </c>
      <c r="G17">
        <f t="shared" si="1"/>
        <v>0.16800000000000001</v>
      </c>
      <c r="H17" s="58">
        <f t="shared" si="2"/>
        <v>14.383561643835618</v>
      </c>
      <c r="I17" s="58">
        <f t="shared" si="3"/>
        <v>41.176470588235297</v>
      </c>
      <c r="K17">
        <f t="shared" si="8"/>
        <v>0.7</v>
      </c>
      <c r="L17">
        <f t="shared" si="4"/>
        <v>0.21000000000000002</v>
      </c>
      <c r="M17" s="58">
        <f t="shared" si="9"/>
        <v>17.355371900826448</v>
      </c>
      <c r="N17" s="58">
        <f t="shared" si="10"/>
        <v>41.176470588235297</v>
      </c>
    </row>
    <row r="18" spans="1:14" ht="16" x14ac:dyDescent="0.2">
      <c r="A18">
        <v>0.8</v>
      </c>
      <c r="B18">
        <f t="shared" si="0"/>
        <v>0.21600000000000003</v>
      </c>
      <c r="C18" s="58">
        <f t="shared" si="5"/>
        <v>17.763157894736842</v>
      </c>
      <c r="D18" s="58">
        <f t="shared" si="6"/>
        <v>44.444444444444443</v>
      </c>
      <c r="F18">
        <f t="shared" si="7"/>
        <v>0.8</v>
      </c>
      <c r="G18">
        <f t="shared" si="1"/>
        <v>0.19200000000000003</v>
      </c>
      <c r="H18" s="58">
        <f t="shared" si="2"/>
        <v>16.107382550335572</v>
      </c>
      <c r="I18" s="58">
        <f t="shared" si="3"/>
        <v>44.444444444444443</v>
      </c>
      <c r="K18">
        <f t="shared" si="8"/>
        <v>0.8</v>
      </c>
      <c r="L18">
        <f t="shared" si="4"/>
        <v>0.24000000000000005</v>
      </c>
      <c r="M18" s="58">
        <f t="shared" si="9"/>
        <v>19.354838709677423</v>
      </c>
      <c r="N18" s="58">
        <f t="shared" si="10"/>
        <v>44.444444444444443</v>
      </c>
    </row>
    <row r="19" spans="1:14" ht="16" x14ac:dyDescent="0.2">
      <c r="A19">
        <v>0.9</v>
      </c>
      <c r="B19">
        <f t="shared" si="0"/>
        <v>0.24300000000000002</v>
      </c>
      <c r="C19" s="58">
        <f t="shared" si="5"/>
        <v>19.549477071600965</v>
      </c>
      <c r="D19" s="58">
        <f t="shared" si="6"/>
        <v>47.368421052631582</v>
      </c>
      <c r="F19">
        <f t="shared" si="7"/>
        <v>0.9</v>
      </c>
      <c r="G19">
        <f t="shared" si="1"/>
        <v>0.21600000000000003</v>
      </c>
      <c r="H19" s="58">
        <f t="shared" si="2"/>
        <v>17.763157894736842</v>
      </c>
      <c r="I19" s="58">
        <f t="shared" si="3"/>
        <v>47.368421052631582</v>
      </c>
      <c r="K19">
        <f t="shared" si="8"/>
        <v>0.9</v>
      </c>
      <c r="L19">
        <f t="shared" si="4"/>
        <v>0.27000000000000007</v>
      </c>
      <c r="M19" s="58">
        <f t="shared" si="9"/>
        <v>21.259842519685044</v>
      </c>
      <c r="N19" s="58">
        <f t="shared" si="10"/>
        <v>47.368421052631582</v>
      </c>
    </row>
    <row r="20" spans="1:14" ht="16" x14ac:dyDescent="0.2">
      <c r="A20">
        <v>1</v>
      </c>
      <c r="B20">
        <f t="shared" si="0"/>
        <v>0.27</v>
      </c>
      <c r="C20" s="58">
        <f t="shared" si="5"/>
        <v>21.259842519685041</v>
      </c>
      <c r="D20" s="58">
        <f t="shared" si="6"/>
        <v>50</v>
      </c>
      <c r="F20">
        <f t="shared" si="7"/>
        <v>1</v>
      </c>
      <c r="G20">
        <f t="shared" si="1"/>
        <v>0.24000000000000002</v>
      </c>
      <c r="H20" s="58">
        <f t="shared" si="2"/>
        <v>19.354838709677423</v>
      </c>
      <c r="I20" s="58">
        <f t="shared" si="3"/>
        <v>50</v>
      </c>
      <c r="K20">
        <f t="shared" si="8"/>
        <v>1</v>
      </c>
      <c r="L20">
        <f t="shared" si="4"/>
        <v>0.30000000000000004</v>
      </c>
      <c r="M20" s="58">
        <f t="shared" si="9"/>
        <v>23.07692307692308</v>
      </c>
      <c r="N20" s="58">
        <f t="shared" si="10"/>
        <v>50</v>
      </c>
    </row>
    <row r="21" spans="1:14" ht="16" x14ac:dyDescent="0.2">
      <c r="A21">
        <v>1.1000000000000001</v>
      </c>
      <c r="B21">
        <f t="shared" si="0"/>
        <v>0.29700000000000004</v>
      </c>
      <c r="C21" s="58">
        <f t="shared" si="5"/>
        <v>22.898997686969931</v>
      </c>
      <c r="D21" s="58">
        <f t="shared" si="6"/>
        <v>52.380952380952387</v>
      </c>
      <c r="F21">
        <f t="shared" si="7"/>
        <v>1.1000000000000001</v>
      </c>
      <c r="G21">
        <f t="shared" si="1"/>
        <v>0.26400000000000007</v>
      </c>
      <c r="H21" s="58">
        <f t="shared" si="2"/>
        <v>20.886075949367093</v>
      </c>
      <c r="I21" s="58">
        <f t="shared" si="3"/>
        <v>52.380952380952387</v>
      </c>
      <c r="K21">
        <f t="shared" si="8"/>
        <v>1.1000000000000001</v>
      </c>
      <c r="L21">
        <f t="shared" si="4"/>
        <v>0.33000000000000007</v>
      </c>
      <c r="M21" s="58">
        <f t="shared" si="9"/>
        <v>24.812030075187973</v>
      </c>
      <c r="N21" s="58">
        <f t="shared" si="10"/>
        <v>52.380952380952387</v>
      </c>
    </row>
    <row r="22" spans="1:14" ht="16" x14ac:dyDescent="0.2">
      <c r="A22">
        <v>1.2</v>
      </c>
      <c r="B22">
        <f t="shared" si="0"/>
        <v>0.32400000000000001</v>
      </c>
      <c r="C22" s="58">
        <f t="shared" si="5"/>
        <v>24.471299093655588</v>
      </c>
      <c r="D22" s="58">
        <f t="shared" si="6"/>
        <v>54.54545454545454</v>
      </c>
      <c r="F22">
        <f t="shared" si="7"/>
        <v>1.2</v>
      </c>
      <c r="G22">
        <f t="shared" si="1"/>
        <v>0.28800000000000003</v>
      </c>
      <c r="H22" s="58">
        <f t="shared" si="2"/>
        <v>22.36024844720497</v>
      </c>
      <c r="I22" s="58">
        <f t="shared" si="3"/>
        <v>54.54545454545454</v>
      </c>
      <c r="K22">
        <f t="shared" si="8"/>
        <v>1.2</v>
      </c>
      <c r="L22">
        <f t="shared" si="4"/>
        <v>0.36000000000000004</v>
      </c>
      <c r="M22" s="58">
        <f t="shared" si="9"/>
        <v>26.47058823529412</v>
      </c>
      <c r="N22" s="58">
        <f t="shared" si="10"/>
        <v>54.54545454545454</v>
      </c>
    </row>
    <row r="23" spans="1:14" ht="16" x14ac:dyDescent="0.2">
      <c r="A23">
        <v>1.3</v>
      </c>
      <c r="B23">
        <f t="shared" si="0"/>
        <v>0.35100000000000003</v>
      </c>
      <c r="C23" s="58">
        <f t="shared" si="5"/>
        <v>25.980754996299041</v>
      </c>
      <c r="D23" s="58">
        <f t="shared" si="6"/>
        <v>56.521739130434788</v>
      </c>
      <c r="F23">
        <f t="shared" si="7"/>
        <v>1.3</v>
      </c>
      <c r="G23">
        <f t="shared" si="1"/>
        <v>0.31200000000000006</v>
      </c>
      <c r="H23" s="58">
        <f t="shared" si="2"/>
        <v>23.780487804878053</v>
      </c>
      <c r="I23" s="58">
        <f t="shared" si="3"/>
        <v>56.521739130434788</v>
      </c>
      <c r="K23">
        <f t="shared" si="8"/>
        <v>1.3</v>
      </c>
      <c r="L23">
        <f t="shared" si="4"/>
        <v>0.39000000000000007</v>
      </c>
      <c r="M23" s="58">
        <f t="shared" si="9"/>
        <v>28.057553956834536</v>
      </c>
      <c r="N23" s="58">
        <f t="shared" si="10"/>
        <v>56.521739130434788</v>
      </c>
    </row>
    <row r="24" spans="1:14" ht="16" x14ac:dyDescent="0.2">
      <c r="A24">
        <v>1.4</v>
      </c>
      <c r="B24">
        <f t="shared" si="0"/>
        <v>0.378</v>
      </c>
      <c r="C24" s="58">
        <f t="shared" si="5"/>
        <v>27.431059506531199</v>
      </c>
      <c r="D24" s="58">
        <f t="shared" si="6"/>
        <v>58.333333333333336</v>
      </c>
      <c r="F24">
        <f t="shared" si="7"/>
        <v>1.4</v>
      </c>
      <c r="G24">
        <f t="shared" si="1"/>
        <v>0.33600000000000002</v>
      </c>
      <c r="H24" s="58">
        <f t="shared" si="2"/>
        <v>25.149700598802394</v>
      </c>
      <c r="I24" s="58">
        <f t="shared" si="3"/>
        <v>58.333333333333336</v>
      </c>
      <c r="K24">
        <f t="shared" si="8"/>
        <v>1.4</v>
      </c>
      <c r="L24">
        <f t="shared" si="4"/>
        <v>0.42000000000000004</v>
      </c>
      <c r="M24" s="58">
        <f t="shared" si="9"/>
        <v>29.577464788732399</v>
      </c>
      <c r="N24" s="58">
        <f t="shared" si="10"/>
        <v>58.333333333333336</v>
      </c>
    </row>
    <row r="25" spans="1:14" ht="16" x14ac:dyDescent="0.2">
      <c r="A25">
        <v>1.5</v>
      </c>
      <c r="B25">
        <f t="shared" si="0"/>
        <v>0.40500000000000003</v>
      </c>
      <c r="C25" s="58">
        <f t="shared" si="5"/>
        <v>28.82562277580071</v>
      </c>
      <c r="D25" s="58">
        <f t="shared" si="6"/>
        <v>60</v>
      </c>
      <c r="F25">
        <f t="shared" si="7"/>
        <v>1.5</v>
      </c>
      <c r="G25">
        <f t="shared" si="1"/>
        <v>0.36000000000000004</v>
      </c>
      <c r="H25" s="58">
        <f t="shared" si="2"/>
        <v>26.47058823529412</v>
      </c>
      <c r="I25" s="58">
        <f t="shared" si="3"/>
        <v>60</v>
      </c>
      <c r="K25">
        <f t="shared" si="8"/>
        <v>1.5</v>
      </c>
      <c r="L25">
        <f t="shared" si="4"/>
        <v>0.45000000000000007</v>
      </c>
      <c r="M25" s="58">
        <f t="shared" si="9"/>
        <v>31.03448275862069</v>
      </c>
      <c r="N25" s="58">
        <f t="shared" si="10"/>
        <v>60</v>
      </c>
    </row>
    <row r="26" spans="1:14" ht="16" x14ac:dyDescent="0.2">
      <c r="A26">
        <v>1.6</v>
      </c>
      <c r="B26">
        <f t="shared" si="0"/>
        <v>0.43200000000000005</v>
      </c>
      <c r="C26" s="58">
        <f t="shared" si="5"/>
        <v>30.16759776536313</v>
      </c>
      <c r="D26" s="58">
        <f t="shared" si="6"/>
        <v>61.538461538461533</v>
      </c>
      <c r="F26">
        <f t="shared" si="7"/>
        <v>1.6</v>
      </c>
      <c r="G26">
        <f t="shared" si="1"/>
        <v>0.38400000000000006</v>
      </c>
      <c r="H26" s="58">
        <f t="shared" si="2"/>
        <v>27.745664739884393</v>
      </c>
      <c r="I26" s="58">
        <f t="shared" si="3"/>
        <v>61.538461538461533</v>
      </c>
      <c r="K26">
        <f t="shared" si="8"/>
        <v>1.6</v>
      </c>
      <c r="L26">
        <f t="shared" si="4"/>
        <v>0.48000000000000009</v>
      </c>
      <c r="M26" s="58">
        <f t="shared" si="9"/>
        <v>32.432432432432435</v>
      </c>
      <c r="N26" s="58">
        <f t="shared" si="10"/>
        <v>61.538461538461533</v>
      </c>
    </row>
    <row r="27" spans="1:14" ht="16" x14ac:dyDescent="0.2">
      <c r="A27">
        <v>1.7</v>
      </c>
      <c r="B27">
        <f t="shared" si="0"/>
        <v>0.45900000000000002</v>
      </c>
      <c r="C27" s="58">
        <f t="shared" si="5"/>
        <v>31.459904043865659</v>
      </c>
      <c r="D27" s="58">
        <f t="shared" si="6"/>
        <v>62.962962962962962</v>
      </c>
      <c r="F27">
        <f t="shared" si="7"/>
        <v>1.7</v>
      </c>
      <c r="G27">
        <f t="shared" si="1"/>
        <v>0.40800000000000003</v>
      </c>
      <c r="H27" s="58">
        <f t="shared" si="2"/>
        <v>28.977272727272734</v>
      </c>
      <c r="I27" s="58">
        <f t="shared" si="3"/>
        <v>62.962962962962962</v>
      </c>
      <c r="K27">
        <f t="shared" si="8"/>
        <v>1.7</v>
      </c>
      <c r="L27">
        <f t="shared" si="4"/>
        <v>0.51</v>
      </c>
      <c r="M27" s="58">
        <f t="shared" si="9"/>
        <v>33.774834437086092</v>
      </c>
      <c r="N27" s="58">
        <f t="shared" si="10"/>
        <v>62.962962962962962</v>
      </c>
    </row>
    <row r="28" spans="1:14" ht="16" x14ac:dyDescent="0.2">
      <c r="A28">
        <v>2.2000000000000002</v>
      </c>
      <c r="B28">
        <f t="shared" si="0"/>
        <v>0.59400000000000008</v>
      </c>
      <c r="C28" s="58">
        <f t="shared" si="5"/>
        <v>37.264742785445421</v>
      </c>
      <c r="D28" s="58">
        <f t="shared" si="6"/>
        <v>68.75</v>
      </c>
      <c r="F28">
        <f t="shared" si="7"/>
        <v>2.2000000000000002</v>
      </c>
      <c r="G28">
        <f t="shared" si="1"/>
        <v>0.52800000000000014</v>
      </c>
      <c r="H28" s="58">
        <f t="shared" si="2"/>
        <v>34.554973821989535</v>
      </c>
      <c r="I28" s="58">
        <f t="shared" si="3"/>
        <v>68.75</v>
      </c>
      <c r="K28">
        <f t="shared" si="8"/>
        <v>2.2000000000000002</v>
      </c>
      <c r="L28">
        <f t="shared" si="4"/>
        <v>0.66000000000000014</v>
      </c>
      <c r="M28" s="58">
        <f t="shared" si="9"/>
        <v>39.759036144578317</v>
      </c>
      <c r="N28" s="58">
        <f t="shared" si="10"/>
        <v>68.75</v>
      </c>
    </row>
    <row r="29" spans="1:14" ht="16" x14ac:dyDescent="0.2">
      <c r="A29">
        <v>2.7</v>
      </c>
      <c r="B29">
        <f t="shared" si="0"/>
        <v>0.72900000000000009</v>
      </c>
      <c r="C29" s="58">
        <f t="shared" si="5"/>
        <v>42.1631000578369</v>
      </c>
      <c r="D29" s="58">
        <f t="shared" si="6"/>
        <v>72.972972972972968</v>
      </c>
      <c r="F29">
        <f t="shared" si="7"/>
        <v>2.7</v>
      </c>
      <c r="G29">
        <f t="shared" si="1"/>
        <v>0.64800000000000013</v>
      </c>
      <c r="H29" s="58">
        <f t="shared" si="2"/>
        <v>39.320388349514566</v>
      </c>
      <c r="I29" s="58">
        <f t="shared" si="3"/>
        <v>72.972972972972968</v>
      </c>
      <c r="K29">
        <f t="shared" si="8"/>
        <v>2.7</v>
      </c>
      <c r="L29">
        <f t="shared" si="4"/>
        <v>0.81000000000000016</v>
      </c>
      <c r="M29" s="58">
        <f t="shared" si="9"/>
        <v>44.751381215469621</v>
      </c>
      <c r="N29" s="58">
        <f t="shared" si="10"/>
        <v>72.972972972972968</v>
      </c>
    </row>
    <row r="30" spans="1:14" ht="16" x14ac:dyDescent="0.2">
      <c r="A30">
        <v>3.2</v>
      </c>
      <c r="B30">
        <f t="shared" si="0"/>
        <v>0.8640000000000001</v>
      </c>
      <c r="C30" s="58">
        <f t="shared" si="5"/>
        <v>46.351931330472105</v>
      </c>
      <c r="D30" s="58">
        <f t="shared" si="6"/>
        <v>76.19047619047619</v>
      </c>
      <c r="F30">
        <f t="shared" si="7"/>
        <v>3.2</v>
      </c>
      <c r="G30">
        <f t="shared" si="1"/>
        <v>0.76800000000000013</v>
      </c>
      <c r="H30" s="58">
        <f t="shared" si="2"/>
        <v>43.438914027149323</v>
      </c>
      <c r="I30" s="58">
        <f t="shared" si="3"/>
        <v>76.19047619047619</v>
      </c>
      <c r="K30">
        <f t="shared" si="8"/>
        <v>3.2</v>
      </c>
      <c r="L30">
        <f t="shared" si="4"/>
        <v>0.96000000000000019</v>
      </c>
      <c r="M30" s="58">
        <f t="shared" si="9"/>
        <v>48.979591836734699</v>
      </c>
      <c r="N30" s="58">
        <f t="shared" si="10"/>
        <v>76.19047619047619</v>
      </c>
    </row>
    <row r="31" spans="1:14" ht="16" x14ac:dyDescent="0.2">
      <c r="A31">
        <v>3.7</v>
      </c>
      <c r="B31">
        <f t="shared" si="0"/>
        <v>0.99900000000000011</v>
      </c>
      <c r="C31" s="58">
        <f t="shared" si="5"/>
        <v>49.974987493746873</v>
      </c>
      <c r="D31" s="58">
        <f t="shared" si="6"/>
        <v>78.723404255319153</v>
      </c>
      <c r="F31">
        <f t="shared" si="7"/>
        <v>3.7</v>
      </c>
      <c r="G31">
        <f t="shared" si="1"/>
        <v>0.88800000000000012</v>
      </c>
      <c r="H31" s="58">
        <f t="shared" si="2"/>
        <v>47.033898305084747</v>
      </c>
      <c r="I31" s="58">
        <f t="shared" si="3"/>
        <v>78.723404255319153</v>
      </c>
      <c r="K31">
        <f t="shared" si="8"/>
        <v>3.7</v>
      </c>
      <c r="L31">
        <f t="shared" si="4"/>
        <v>1.1100000000000003</v>
      </c>
      <c r="M31" s="58">
        <f t="shared" si="9"/>
        <v>52.606635071090054</v>
      </c>
      <c r="N31" s="58">
        <f t="shared" si="10"/>
        <v>78.723404255319153</v>
      </c>
    </row>
    <row r="32" spans="1:14" ht="16" x14ac:dyDescent="0.2">
      <c r="A32">
        <v>4.2</v>
      </c>
      <c r="B32">
        <f t="shared" si="0"/>
        <v>1.1340000000000001</v>
      </c>
      <c r="C32" s="58">
        <f t="shared" si="5"/>
        <v>53.139643861293337</v>
      </c>
      <c r="D32" s="58">
        <f t="shared" si="6"/>
        <v>80.769230769230759</v>
      </c>
      <c r="F32">
        <f t="shared" si="7"/>
        <v>4.2</v>
      </c>
      <c r="G32">
        <f t="shared" si="1"/>
        <v>1.0080000000000002</v>
      </c>
      <c r="H32" s="58">
        <f t="shared" si="2"/>
        <v>50.199203187251008</v>
      </c>
      <c r="I32" s="58">
        <f t="shared" si="3"/>
        <v>80.769230769230759</v>
      </c>
      <c r="K32">
        <f t="shared" si="8"/>
        <v>4.2</v>
      </c>
      <c r="L32">
        <f t="shared" si="4"/>
        <v>1.2600000000000002</v>
      </c>
      <c r="M32" s="58">
        <f t="shared" si="9"/>
        <v>55.752212389380539</v>
      </c>
      <c r="N32" s="58">
        <f t="shared" si="10"/>
        <v>80.769230769230759</v>
      </c>
    </row>
    <row r="33" spans="1:14" ht="16" x14ac:dyDescent="0.2">
      <c r="A33">
        <v>5.2</v>
      </c>
      <c r="B33">
        <f t="shared" si="0"/>
        <v>1.4040000000000001</v>
      </c>
      <c r="C33" s="58">
        <f t="shared" si="5"/>
        <v>58.402662229617306</v>
      </c>
      <c r="D33" s="58">
        <f t="shared" si="6"/>
        <v>83.870967741935488</v>
      </c>
      <c r="F33">
        <f t="shared" si="7"/>
        <v>5.2</v>
      </c>
      <c r="G33">
        <f t="shared" si="1"/>
        <v>1.2480000000000002</v>
      </c>
      <c r="H33" s="58">
        <f t="shared" si="2"/>
        <v>55.516014234875449</v>
      </c>
      <c r="I33" s="58">
        <f t="shared" si="3"/>
        <v>83.870967741935488</v>
      </c>
      <c r="K33">
        <f t="shared" si="8"/>
        <v>5.2</v>
      </c>
      <c r="L33">
        <f t="shared" si="4"/>
        <v>1.5600000000000003</v>
      </c>
      <c r="M33" s="58">
        <f t="shared" si="9"/>
        <v>60.9375</v>
      </c>
      <c r="N33" s="58">
        <f t="shared" si="10"/>
        <v>83.870967741935488</v>
      </c>
    </row>
    <row r="34" spans="1:14" ht="16" x14ac:dyDescent="0.2">
      <c r="A34">
        <v>6.2</v>
      </c>
      <c r="B34">
        <f t="shared" si="0"/>
        <v>1.6740000000000002</v>
      </c>
      <c r="C34" s="58">
        <f t="shared" si="5"/>
        <v>62.602842183994007</v>
      </c>
      <c r="D34" s="58">
        <f t="shared" si="6"/>
        <v>86.111111111111114</v>
      </c>
      <c r="F34">
        <f t="shared" si="7"/>
        <v>6.2</v>
      </c>
      <c r="G34">
        <f t="shared" si="1"/>
        <v>1.4880000000000002</v>
      </c>
      <c r="H34" s="58">
        <f t="shared" si="2"/>
        <v>59.80707395498392</v>
      </c>
      <c r="I34" s="58">
        <f t="shared" si="3"/>
        <v>86.111111111111114</v>
      </c>
      <c r="K34">
        <f t="shared" si="8"/>
        <v>6.2</v>
      </c>
      <c r="L34">
        <f t="shared" si="4"/>
        <v>1.8600000000000003</v>
      </c>
      <c r="M34" s="58">
        <f t="shared" si="9"/>
        <v>65.03496503496504</v>
      </c>
      <c r="N34" s="58">
        <f t="shared" si="10"/>
        <v>86.111111111111114</v>
      </c>
    </row>
    <row r="35" spans="1:14" ht="16" x14ac:dyDescent="0.2">
      <c r="A35">
        <v>7.2</v>
      </c>
      <c r="B35">
        <f t="shared" si="0"/>
        <v>1.9440000000000002</v>
      </c>
      <c r="C35" s="58">
        <f t="shared" si="5"/>
        <v>66.032608695652172</v>
      </c>
      <c r="D35" s="58">
        <f t="shared" si="6"/>
        <v>87.804878048780495</v>
      </c>
      <c r="F35">
        <f t="shared" si="7"/>
        <v>7.2</v>
      </c>
      <c r="G35">
        <f t="shared" si="1"/>
        <v>1.7280000000000002</v>
      </c>
      <c r="H35" s="58">
        <f t="shared" si="2"/>
        <v>63.343108504398828</v>
      </c>
      <c r="I35" s="58">
        <f t="shared" si="3"/>
        <v>87.804878048780495</v>
      </c>
      <c r="K35">
        <f t="shared" si="8"/>
        <v>7.2</v>
      </c>
      <c r="L35">
        <f t="shared" si="4"/>
        <v>2.1600000000000006</v>
      </c>
      <c r="M35" s="58">
        <f t="shared" si="9"/>
        <v>68.354430379746844</v>
      </c>
      <c r="N35" s="58">
        <f t="shared" si="10"/>
        <v>87.804878048780495</v>
      </c>
    </row>
    <row r="36" spans="1:14" ht="16" x14ac:dyDescent="0.2">
      <c r="A36">
        <v>10</v>
      </c>
      <c r="B36">
        <f t="shared" si="0"/>
        <v>2.7</v>
      </c>
      <c r="C36" s="58">
        <f t="shared" si="5"/>
        <v>72.972972972972968</v>
      </c>
      <c r="D36" s="58">
        <f t="shared" si="6"/>
        <v>90.909090909090907</v>
      </c>
      <c r="F36">
        <f t="shared" si="7"/>
        <v>10</v>
      </c>
      <c r="G36">
        <f t="shared" si="1"/>
        <v>2.4000000000000004</v>
      </c>
      <c r="H36" s="58">
        <f t="shared" si="2"/>
        <v>70.588235294117652</v>
      </c>
      <c r="I36" s="58">
        <f t="shared" si="3"/>
        <v>90.909090909090907</v>
      </c>
      <c r="K36">
        <f t="shared" si="8"/>
        <v>10</v>
      </c>
      <c r="L36">
        <f t="shared" si="4"/>
        <v>3.0000000000000004</v>
      </c>
      <c r="M36" s="58">
        <f t="shared" si="9"/>
        <v>75.000000000000014</v>
      </c>
      <c r="N36" s="58">
        <f t="shared" si="10"/>
        <v>90.909090909090907</v>
      </c>
    </row>
    <row r="37" spans="1:14" ht="16" x14ac:dyDescent="0.2">
      <c r="A37">
        <v>20</v>
      </c>
      <c r="B37">
        <f t="shared" si="0"/>
        <v>5.4</v>
      </c>
      <c r="C37" s="58">
        <f t="shared" si="5"/>
        <v>84.375</v>
      </c>
      <c r="D37" s="58">
        <f t="shared" si="6"/>
        <v>95.238095238095241</v>
      </c>
      <c r="F37">
        <f t="shared" si="7"/>
        <v>20</v>
      </c>
      <c r="G37">
        <f t="shared" si="1"/>
        <v>4.8000000000000007</v>
      </c>
      <c r="H37" s="58">
        <f t="shared" si="2"/>
        <v>82.758620689655174</v>
      </c>
      <c r="I37" s="58">
        <f t="shared" si="3"/>
        <v>95.238095238095241</v>
      </c>
      <c r="K37">
        <f t="shared" si="8"/>
        <v>20</v>
      </c>
      <c r="L37">
        <f t="shared" si="4"/>
        <v>6.0000000000000009</v>
      </c>
      <c r="M37" s="58">
        <f t="shared" si="9"/>
        <v>85.714285714285722</v>
      </c>
      <c r="N37" s="58">
        <f t="shared" si="10"/>
        <v>95.238095238095241</v>
      </c>
    </row>
    <row r="38" spans="1:14" ht="16" x14ac:dyDescent="0.2">
      <c r="A38">
        <v>40</v>
      </c>
      <c r="B38">
        <f t="shared" si="0"/>
        <v>10.8</v>
      </c>
      <c r="C38" s="58">
        <f t="shared" si="5"/>
        <v>91.52542372881355</v>
      </c>
      <c r="D38" s="58">
        <f t="shared" si="6"/>
        <v>97.560975609756099</v>
      </c>
      <c r="F38">
        <f t="shared" si="7"/>
        <v>40</v>
      </c>
      <c r="G38">
        <f t="shared" si="1"/>
        <v>9.6000000000000014</v>
      </c>
      <c r="H38" s="58">
        <f t="shared" si="2"/>
        <v>90.566037735849051</v>
      </c>
      <c r="I38" s="58">
        <f t="shared" si="3"/>
        <v>97.560975609756099</v>
      </c>
      <c r="K38">
        <f t="shared" si="8"/>
        <v>40</v>
      </c>
      <c r="L38">
        <f t="shared" si="4"/>
        <v>12.000000000000002</v>
      </c>
      <c r="M38" s="58">
        <f t="shared" si="9"/>
        <v>92.307692307692307</v>
      </c>
      <c r="N38" s="58">
        <f t="shared" si="10"/>
        <v>97.560975609756099</v>
      </c>
    </row>
    <row r="39" spans="1:14" ht="16" x14ac:dyDescent="0.2">
      <c r="A39">
        <v>80</v>
      </c>
      <c r="B39">
        <f t="shared" si="0"/>
        <v>21.6</v>
      </c>
      <c r="C39" s="58">
        <f t="shared" si="5"/>
        <v>95.575221238938042</v>
      </c>
      <c r="D39" s="58">
        <f t="shared" si="6"/>
        <v>98.76543209876543</v>
      </c>
      <c r="F39">
        <f t="shared" si="7"/>
        <v>80</v>
      </c>
      <c r="G39">
        <f t="shared" si="1"/>
        <v>19.200000000000003</v>
      </c>
      <c r="H39" s="58">
        <f t="shared" si="2"/>
        <v>95.049504950495049</v>
      </c>
      <c r="I39" s="58">
        <f t="shared" si="3"/>
        <v>98.76543209876543</v>
      </c>
      <c r="K39">
        <f t="shared" si="8"/>
        <v>80</v>
      </c>
      <c r="L39">
        <f t="shared" si="4"/>
        <v>24.000000000000004</v>
      </c>
      <c r="M39" s="58">
        <f t="shared" si="9"/>
        <v>96</v>
      </c>
      <c r="N39" s="58">
        <f t="shared" si="10"/>
        <v>98.76543209876543</v>
      </c>
    </row>
    <row r="40" spans="1:14" ht="16" x14ac:dyDescent="0.2">
      <c r="A40">
        <v>200</v>
      </c>
      <c r="B40">
        <f t="shared" si="0"/>
        <v>54</v>
      </c>
      <c r="C40" s="58">
        <f t="shared" si="5"/>
        <v>98.181818181818187</v>
      </c>
      <c r="D40" s="58">
        <f t="shared" si="6"/>
        <v>99.50248756218906</v>
      </c>
      <c r="F40">
        <f t="shared" si="7"/>
        <v>200</v>
      </c>
      <c r="G40">
        <f t="shared" si="1"/>
        <v>48.000000000000007</v>
      </c>
      <c r="H40" s="58">
        <f t="shared" si="2"/>
        <v>97.959183673469397</v>
      </c>
      <c r="I40" s="58">
        <f t="shared" si="3"/>
        <v>99.50248756218906</v>
      </c>
      <c r="K40">
        <f t="shared" si="8"/>
        <v>200</v>
      </c>
      <c r="L40">
        <f t="shared" si="4"/>
        <v>60.000000000000007</v>
      </c>
      <c r="M40" s="58">
        <f t="shared" si="9"/>
        <v>98.360655737704917</v>
      </c>
      <c r="N40" s="58">
        <f t="shared" si="10"/>
        <v>99.50248756218906</v>
      </c>
    </row>
    <row r="41" spans="1:14" ht="16" x14ac:dyDescent="0.2">
      <c r="A41">
        <v>1000</v>
      </c>
      <c r="B41">
        <f t="shared" si="0"/>
        <v>270</v>
      </c>
      <c r="C41" s="58">
        <f t="shared" si="5"/>
        <v>99.630996309963095</v>
      </c>
      <c r="D41" s="58">
        <f t="shared" si="6"/>
        <v>99.900099900099903</v>
      </c>
      <c r="F41">
        <f t="shared" si="7"/>
        <v>1000</v>
      </c>
      <c r="G41">
        <f t="shared" si="1"/>
        <v>240.00000000000003</v>
      </c>
      <c r="H41" s="58">
        <f>100*G41/(G41+1)</f>
        <v>99.585062240663902</v>
      </c>
      <c r="I41" s="58">
        <f t="shared" si="3"/>
        <v>99.900099900099903</v>
      </c>
      <c r="K41">
        <f t="shared" si="8"/>
        <v>1000</v>
      </c>
      <c r="L41">
        <f t="shared" si="4"/>
        <v>300.00000000000006</v>
      </c>
      <c r="M41" s="58">
        <f t="shared" si="9"/>
        <v>99.667774086378742</v>
      </c>
      <c r="N41" s="58">
        <f t="shared" si="10"/>
        <v>99.900099900099903</v>
      </c>
    </row>
    <row r="141" spans="1:72" s="16" customFormat="1" x14ac:dyDescent="0.1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row>
    <row r="150" spans="1:72" s="16" customFormat="1" x14ac:dyDescent="0.1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row>
    <row r="158" spans="1:72" s="16" customFormat="1" x14ac:dyDescent="0.1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row>
    <row r="162" spans="1:72" s="16" customFormat="1" x14ac:dyDescent="0.1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3</vt:i4>
      </vt:variant>
      <vt:variant>
        <vt:lpstr>Charts</vt:lpstr>
      </vt:variant>
      <vt:variant>
        <vt:i4>3</vt:i4>
      </vt:variant>
    </vt:vector>
  </HeadingPairs>
  <TitlesOfParts>
    <vt:vector size="6" baseType="lpstr">
      <vt:lpstr>Instructions</vt:lpstr>
      <vt:lpstr>Cpx Input &amp; Models</vt:lpstr>
      <vt:lpstr>Rhodes Diag Calcs</vt:lpstr>
      <vt:lpstr>P v T plot</vt:lpstr>
      <vt:lpstr>Test for Equilibrium</vt:lpstr>
      <vt:lpstr>Rhodes Diag</vt:lpstr>
    </vt:vector>
  </TitlesOfParts>
  <Company>CSUF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Putirka</dc:creator>
  <cp:lastModifiedBy>Microsoft Office User</cp:lastModifiedBy>
  <dcterms:created xsi:type="dcterms:W3CDTF">2008-10-09T22:50:03Z</dcterms:created>
  <dcterms:modified xsi:type="dcterms:W3CDTF">2021-06-06T18:47:54Z</dcterms:modified>
</cp:coreProperties>
</file>