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ate1904="1" checkCompatibility="1"/>
  <mc:AlternateContent xmlns:mc="http://schemas.openxmlformats.org/markup-compatibility/2006">
    <mc:Choice Requires="x15">
      <x15ac:absPath xmlns:x15ac="http://schemas.microsoft.com/office/spreadsheetml/2010/11/ac" url="https://oregonstateuniversity-my.sharepoint.com/personal/wieserp_oregonstate_edu/Documents/Postdoc/PyMME/MyBarometers/Thermobar_outer/Benchmarking/feldspar/"/>
    </mc:Choice>
  </mc:AlternateContent>
  <xr:revisionPtr revIDLastSave="0" documentId="13_ncr:40009_{4783231C-9A69-4E5A-AE3C-F0ACE079593F}" xr6:coauthVersionLast="47" xr6:coauthVersionMax="47" xr10:uidLastSave="{00000000-0000-0000-0000-000000000000}"/>
  <bookViews>
    <workbookView xWindow="28680" yWindow="-120" windowWidth="21840" windowHeight="13290" tabRatio="500"/>
  </bookViews>
  <sheets>
    <sheet name="Feldspar Input &amp;  ModelsMM" sheetId="4" r:id="rId1"/>
    <sheet name="Instructions" sheetId="3" r:id="rId2"/>
    <sheet name="Feldspar Input &amp;  Models" sheetId="1" r:id="rId3"/>
  </sheets>
  <calcPr calcId="191029"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16" i="4" l="1"/>
  <c r="DL43" i="4"/>
  <c r="DF43" i="4"/>
  <c r="DA43" i="4"/>
  <c r="CY43" i="4"/>
  <c r="CA43" i="4"/>
  <c r="BZ43" i="4"/>
  <c r="BY43" i="4"/>
  <c r="BX43" i="4"/>
  <c r="BW43" i="4"/>
  <c r="BV43" i="4"/>
  <c r="BU43" i="4"/>
  <c r="BT43" i="4"/>
  <c r="BS43" i="4"/>
  <c r="BE43" i="4"/>
  <c r="BD43" i="4"/>
  <c r="BC43" i="4"/>
  <c r="BB43" i="4"/>
  <c r="BA43" i="4"/>
  <c r="AZ43" i="4"/>
  <c r="AY43" i="4"/>
  <c r="AX43" i="4"/>
  <c r="AW43" i="4"/>
  <c r="S43" i="4"/>
  <c r="DL42" i="4"/>
  <c r="DF42" i="4"/>
  <c r="DA42" i="4"/>
  <c r="CY42" i="4"/>
  <c r="CA42" i="4"/>
  <c r="BZ42" i="4"/>
  <c r="BY42" i="4"/>
  <c r="BX42" i="4"/>
  <c r="BW42" i="4"/>
  <c r="BV42" i="4"/>
  <c r="BU42" i="4"/>
  <c r="BT42" i="4"/>
  <c r="BS42" i="4"/>
  <c r="BE42" i="4"/>
  <c r="BD42" i="4"/>
  <c r="BC42" i="4"/>
  <c r="BB42" i="4"/>
  <c r="BA42" i="4"/>
  <c r="AZ42" i="4"/>
  <c r="AY42" i="4"/>
  <c r="AX42" i="4"/>
  <c r="AW42" i="4"/>
  <c r="AV42" i="4"/>
  <c r="S42" i="4"/>
  <c r="DL41" i="4"/>
  <c r="DF41" i="4"/>
  <c r="DA41" i="4"/>
  <c r="CY41" i="4"/>
  <c r="CA41" i="4"/>
  <c r="BZ41" i="4"/>
  <c r="BY41" i="4"/>
  <c r="BX41" i="4"/>
  <c r="BW41" i="4"/>
  <c r="BV41" i="4"/>
  <c r="BU41" i="4"/>
  <c r="BT41" i="4"/>
  <c r="BS41" i="4"/>
  <c r="BE41" i="4"/>
  <c r="BD41" i="4"/>
  <c r="BC41" i="4"/>
  <c r="BB41" i="4"/>
  <c r="BA41" i="4"/>
  <c r="AZ41" i="4"/>
  <c r="AY41" i="4"/>
  <c r="AX41" i="4"/>
  <c r="AW41" i="4"/>
  <c r="AV41" i="4"/>
  <c r="S41" i="4"/>
  <c r="DL40" i="4"/>
  <c r="DF40" i="4"/>
  <c r="DA40" i="4"/>
  <c r="CY40" i="4"/>
  <c r="CA40" i="4"/>
  <c r="BZ40" i="4"/>
  <c r="BY40" i="4"/>
  <c r="BX40" i="4"/>
  <c r="BW40" i="4"/>
  <c r="BV40" i="4"/>
  <c r="BU40" i="4"/>
  <c r="BT40" i="4"/>
  <c r="BS40" i="4"/>
  <c r="BE40" i="4"/>
  <c r="BD40" i="4"/>
  <c r="BC40" i="4"/>
  <c r="BB40" i="4"/>
  <c r="BA40" i="4"/>
  <c r="AZ40" i="4"/>
  <c r="AY40" i="4"/>
  <c r="AX40" i="4"/>
  <c r="AW40" i="4"/>
  <c r="AV40" i="4"/>
  <c r="S40" i="4"/>
  <c r="DL39" i="4"/>
  <c r="DF39" i="4"/>
  <c r="DA39" i="4"/>
  <c r="CY39" i="4"/>
  <c r="CA39" i="4"/>
  <c r="BZ39" i="4"/>
  <c r="BY39" i="4"/>
  <c r="BX39" i="4"/>
  <c r="BW39" i="4"/>
  <c r="BV39" i="4"/>
  <c r="BU39" i="4"/>
  <c r="BT39" i="4"/>
  <c r="BS39" i="4"/>
  <c r="BE39" i="4"/>
  <c r="BD39" i="4"/>
  <c r="BC39" i="4"/>
  <c r="BB39" i="4"/>
  <c r="BA39" i="4"/>
  <c r="AZ39" i="4"/>
  <c r="AY39" i="4"/>
  <c r="AX39" i="4"/>
  <c r="AW39" i="4"/>
  <c r="AV39" i="4"/>
  <c r="S39" i="4"/>
  <c r="DL38" i="4"/>
  <c r="DF38" i="4"/>
  <c r="DA38" i="4"/>
  <c r="CY38" i="4"/>
  <c r="CA38" i="4"/>
  <c r="BZ38" i="4"/>
  <c r="BY38" i="4"/>
  <c r="BX38" i="4"/>
  <c r="BW38" i="4"/>
  <c r="BV38" i="4"/>
  <c r="BU38" i="4"/>
  <c r="BT38" i="4"/>
  <c r="BS38" i="4"/>
  <c r="BE38" i="4"/>
  <c r="BD38" i="4"/>
  <c r="BC38" i="4"/>
  <c r="BB38" i="4"/>
  <c r="BA38" i="4"/>
  <c r="AZ38" i="4"/>
  <c r="AY38" i="4"/>
  <c r="AX38" i="4"/>
  <c r="AW38" i="4"/>
  <c r="AV38" i="4"/>
  <c r="S38" i="4"/>
  <c r="DL37" i="4"/>
  <c r="DF37" i="4"/>
  <c r="DA37" i="4"/>
  <c r="CY37" i="4"/>
  <c r="CA37" i="4"/>
  <c r="BZ37" i="4"/>
  <c r="BY37" i="4"/>
  <c r="BX37" i="4"/>
  <c r="BW37" i="4"/>
  <c r="BV37" i="4"/>
  <c r="BU37" i="4"/>
  <c r="BT37" i="4"/>
  <c r="BS37" i="4"/>
  <c r="BE37" i="4"/>
  <c r="BD37" i="4"/>
  <c r="BC37" i="4"/>
  <c r="BB37" i="4"/>
  <c r="BA37" i="4"/>
  <c r="AZ37" i="4"/>
  <c r="AY37" i="4"/>
  <c r="AX37" i="4"/>
  <c r="AW37" i="4"/>
  <c r="S37" i="4"/>
  <c r="DL36" i="4"/>
  <c r="DF36" i="4"/>
  <c r="DA36" i="4"/>
  <c r="CY36" i="4"/>
  <c r="CA36" i="4"/>
  <c r="BZ36" i="4"/>
  <c r="BY36" i="4"/>
  <c r="BX36" i="4"/>
  <c r="BW36" i="4"/>
  <c r="BV36" i="4"/>
  <c r="BU36" i="4"/>
  <c r="BT36" i="4"/>
  <c r="BS36" i="4"/>
  <c r="BE36" i="4"/>
  <c r="BD36" i="4"/>
  <c r="BC36" i="4"/>
  <c r="BB36" i="4"/>
  <c r="BA36" i="4"/>
  <c r="AZ36" i="4"/>
  <c r="AY36" i="4"/>
  <c r="AX36" i="4"/>
  <c r="AW36" i="4"/>
  <c r="S36" i="4"/>
  <c r="DL35" i="4"/>
  <c r="DF35" i="4"/>
  <c r="DA35" i="4"/>
  <c r="CY35" i="4"/>
  <c r="CA35" i="4"/>
  <c r="BZ35" i="4"/>
  <c r="BY35" i="4"/>
  <c r="BX35" i="4"/>
  <c r="BW35" i="4"/>
  <c r="BV35" i="4"/>
  <c r="BU35" i="4"/>
  <c r="BT35" i="4"/>
  <c r="BS35" i="4"/>
  <c r="BE35" i="4"/>
  <c r="BD35" i="4"/>
  <c r="BC35" i="4"/>
  <c r="BB35" i="4"/>
  <c r="BA35" i="4"/>
  <c r="AZ35" i="4"/>
  <c r="AY35" i="4"/>
  <c r="AX35" i="4"/>
  <c r="AW35" i="4"/>
  <c r="S35" i="4"/>
  <c r="DL34" i="4"/>
  <c r="DF34" i="4"/>
  <c r="DA34" i="4"/>
  <c r="CY34" i="4"/>
  <c r="CA34" i="4"/>
  <c r="BZ34" i="4"/>
  <c r="BY34" i="4"/>
  <c r="BX34" i="4"/>
  <c r="BW34" i="4"/>
  <c r="BV34" i="4"/>
  <c r="BU34" i="4"/>
  <c r="BT34" i="4"/>
  <c r="BS34" i="4"/>
  <c r="BE34" i="4"/>
  <c r="BD34" i="4"/>
  <c r="BC34" i="4"/>
  <c r="BB34" i="4"/>
  <c r="BA34" i="4"/>
  <c r="AZ34" i="4"/>
  <c r="AY34" i="4"/>
  <c r="AX34" i="4"/>
  <c r="AW34" i="4"/>
  <c r="AV34" i="4"/>
  <c r="S34" i="4"/>
  <c r="DL33" i="4"/>
  <c r="DF33" i="4"/>
  <c r="DA33" i="4"/>
  <c r="CY33" i="4"/>
  <c r="CA33" i="4"/>
  <c r="BZ33" i="4"/>
  <c r="BY33" i="4"/>
  <c r="BX33" i="4"/>
  <c r="BW33" i="4"/>
  <c r="BV33" i="4"/>
  <c r="BU33" i="4"/>
  <c r="BT33" i="4"/>
  <c r="BS33" i="4"/>
  <c r="BE33" i="4"/>
  <c r="BD33" i="4"/>
  <c r="BC33" i="4"/>
  <c r="BB33" i="4"/>
  <c r="BA33" i="4"/>
  <c r="AZ33" i="4"/>
  <c r="AY33" i="4"/>
  <c r="AX33" i="4"/>
  <c r="AW33" i="4"/>
  <c r="AV33" i="4"/>
  <c r="S33" i="4"/>
  <c r="DL32" i="4"/>
  <c r="DF32" i="4"/>
  <c r="DA32" i="4"/>
  <c r="CY32" i="4"/>
  <c r="CA32" i="4"/>
  <c r="BZ32" i="4"/>
  <c r="BY32" i="4"/>
  <c r="BX32" i="4"/>
  <c r="BW32" i="4"/>
  <c r="BV32" i="4"/>
  <c r="BU32" i="4"/>
  <c r="BT32" i="4"/>
  <c r="BS32" i="4"/>
  <c r="BE32" i="4"/>
  <c r="BD32" i="4"/>
  <c r="BC32" i="4"/>
  <c r="BB32" i="4"/>
  <c r="BA32" i="4"/>
  <c r="AZ32" i="4"/>
  <c r="AY32" i="4"/>
  <c r="AX32" i="4"/>
  <c r="AW32" i="4"/>
  <c r="S32" i="4"/>
  <c r="DL31" i="4"/>
  <c r="DF31" i="4"/>
  <c r="DA31" i="4"/>
  <c r="CY31" i="4"/>
  <c r="CA31" i="4"/>
  <c r="BZ31" i="4"/>
  <c r="BY31" i="4"/>
  <c r="BX31" i="4"/>
  <c r="BW31" i="4"/>
  <c r="BV31" i="4"/>
  <c r="BU31" i="4"/>
  <c r="BT31" i="4"/>
  <c r="BS31" i="4"/>
  <c r="BE31" i="4"/>
  <c r="BD31" i="4"/>
  <c r="BC31" i="4"/>
  <c r="BB31" i="4"/>
  <c r="BA31" i="4"/>
  <c r="AZ31" i="4"/>
  <c r="AY31" i="4"/>
  <c r="AX31" i="4"/>
  <c r="AW31" i="4"/>
  <c r="AV31" i="4"/>
  <c r="S31" i="4"/>
  <c r="DL30" i="4"/>
  <c r="DF30" i="4"/>
  <c r="DA30" i="4"/>
  <c r="CY30" i="4"/>
  <c r="CA30" i="4"/>
  <c r="BZ30" i="4"/>
  <c r="BY30" i="4"/>
  <c r="BX30" i="4"/>
  <c r="BW30" i="4"/>
  <c r="BV30" i="4"/>
  <c r="BU30" i="4"/>
  <c r="BT30" i="4"/>
  <c r="BS30" i="4"/>
  <c r="BE30" i="4"/>
  <c r="BD30" i="4"/>
  <c r="BC30" i="4"/>
  <c r="BB30" i="4"/>
  <c r="BA30" i="4"/>
  <c r="AZ30" i="4"/>
  <c r="AY30" i="4"/>
  <c r="AX30" i="4"/>
  <c r="AW30" i="4"/>
  <c r="AV30" i="4"/>
  <c r="S30" i="4"/>
  <c r="DL29" i="4"/>
  <c r="DF29" i="4"/>
  <c r="DA29" i="4"/>
  <c r="CY29" i="4"/>
  <c r="CA29" i="4"/>
  <c r="BZ29" i="4"/>
  <c r="BY29" i="4"/>
  <c r="BX29" i="4"/>
  <c r="BW29" i="4"/>
  <c r="BV29" i="4"/>
  <c r="BU29" i="4"/>
  <c r="BT29" i="4"/>
  <c r="BS29" i="4"/>
  <c r="BE29" i="4"/>
  <c r="BD29" i="4"/>
  <c r="BC29" i="4"/>
  <c r="AV29" i="4" s="1"/>
  <c r="BB29" i="4"/>
  <c r="BA29" i="4"/>
  <c r="AZ29" i="4"/>
  <c r="AY29" i="4"/>
  <c r="AX29" i="4"/>
  <c r="AW29" i="4"/>
  <c r="S29" i="4"/>
  <c r="DL28" i="4"/>
  <c r="DF28" i="4"/>
  <c r="DA28" i="4"/>
  <c r="CY28" i="4"/>
  <c r="CA28" i="4"/>
  <c r="BZ28" i="4"/>
  <c r="BY28" i="4"/>
  <c r="BX28" i="4"/>
  <c r="BW28" i="4"/>
  <c r="BV28" i="4"/>
  <c r="BU28" i="4"/>
  <c r="BT28" i="4"/>
  <c r="BS28" i="4"/>
  <c r="BE28" i="4"/>
  <c r="BD28" i="4"/>
  <c r="BC28" i="4"/>
  <c r="BB28" i="4"/>
  <c r="BA28" i="4"/>
  <c r="AZ28" i="4"/>
  <c r="AY28" i="4"/>
  <c r="AX28" i="4"/>
  <c r="AW28" i="4"/>
  <c r="S28" i="4"/>
  <c r="DL27" i="4"/>
  <c r="DF27" i="4"/>
  <c r="DA27" i="4"/>
  <c r="CY27" i="4"/>
  <c r="CA27" i="4"/>
  <c r="BZ27" i="4"/>
  <c r="BY27" i="4"/>
  <c r="BX27" i="4"/>
  <c r="BW27" i="4"/>
  <c r="BV27" i="4"/>
  <c r="BU27" i="4"/>
  <c r="BT27" i="4"/>
  <c r="BS27" i="4"/>
  <c r="BE27" i="4"/>
  <c r="BD27" i="4"/>
  <c r="BC27" i="4"/>
  <c r="BB27" i="4"/>
  <c r="BA27" i="4"/>
  <c r="AZ27" i="4"/>
  <c r="AY27" i="4"/>
  <c r="AX27" i="4"/>
  <c r="AW27" i="4"/>
  <c r="AV27" i="4"/>
  <c r="S27" i="4"/>
  <c r="DL26" i="4"/>
  <c r="DF26" i="4"/>
  <c r="DA26" i="4"/>
  <c r="CY26" i="4"/>
  <c r="CA26" i="4"/>
  <c r="BZ26" i="4"/>
  <c r="BY26" i="4"/>
  <c r="BX26" i="4"/>
  <c r="BW26" i="4"/>
  <c r="BV26" i="4"/>
  <c r="BU26" i="4"/>
  <c r="BT26" i="4"/>
  <c r="BS26" i="4"/>
  <c r="BE26" i="4"/>
  <c r="BD26" i="4"/>
  <c r="AV26" i="4" s="1"/>
  <c r="BC26" i="4"/>
  <c r="BB26" i="4"/>
  <c r="BA26" i="4"/>
  <c r="AZ26" i="4"/>
  <c r="AY26" i="4"/>
  <c r="AX26" i="4"/>
  <c r="AW26" i="4"/>
  <c r="S26" i="4"/>
  <c r="DL25" i="4"/>
  <c r="DF25" i="4"/>
  <c r="DA25" i="4"/>
  <c r="CY25" i="4"/>
  <c r="CA25" i="4"/>
  <c r="BZ25" i="4"/>
  <c r="BY25" i="4"/>
  <c r="BX25" i="4"/>
  <c r="BW25" i="4"/>
  <c r="BV25" i="4"/>
  <c r="BU25" i="4"/>
  <c r="BT25" i="4"/>
  <c r="BS25" i="4"/>
  <c r="BE25" i="4"/>
  <c r="BD25" i="4"/>
  <c r="BC25" i="4"/>
  <c r="BB25" i="4"/>
  <c r="BA25" i="4"/>
  <c r="AZ25" i="4"/>
  <c r="AY25" i="4"/>
  <c r="AX25" i="4"/>
  <c r="AW25" i="4"/>
  <c r="AV25" i="4"/>
  <c r="S25" i="4"/>
  <c r="DL24" i="4"/>
  <c r="DF24" i="4"/>
  <c r="DA24" i="4"/>
  <c r="CY24" i="4"/>
  <c r="CA24" i="4"/>
  <c r="BZ24" i="4"/>
  <c r="BY24" i="4"/>
  <c r="BX24" i="4"/>
  <c r="BW24" i="4"/>
  <c r="BV24" i="4"/>
  <c r="BU24" i="4"/>
  <c r="BT24" i="4"/>
  <c r="BS24" i="4"/>
  <c r="BE24" i="4"/>
  <c r="BD24" i="4"/>
  <c r="AV24" i="4" s="1"/>
  <c r="BC24" i="4"/>
  <c r="BB24" i="4"/>
  <c r="BA24" i="4"/>
  <c r="AZ24" i="4"/>
  <c r="AY24" i="4"/>
  <c r="AX24" i="4"/>
  <c r="AW24" i="4"/>
  <c r="S24" i="4"/>
  <c r="DL23" i="4"/>
  <c r="DF23" i="4"/>
  <c r="DA23" i="4"/>
  <c r="CY23" i="4"/>
  <c r="CA23" i="4"/>
  <c r="BZ23" i="4"/>
  <c r="BY23" i="4"/>
  <c r="BX23" i="4"/>
  <c r="BW23" i="4"/>
  <c r="BV23" i="4"/>
  <c r="BU23" i="4"/>
  <c r="BT23" i="4"/>
  <c r="BS23" i="4"/>
  <c r="BE23" i="4"/>
  <c r="BD23" i="4"/>
  <c r="BC23" i="4"/>
  <c r="BB23" i="4"/>
  <c r="BA23" i="4"/>
  <c r="AZ23" i="4"/>
  <c r="AY23" i="4"/>
  <c r="AX23" i="4"/>
  <c r="AW23" i="4"/>
  <c r="S23" i="4"/>
  <c r="DL22" i="4"/>
  <c r="DF22" i="4"/>
  <c r="DA22" i="4"/>
  <c r="CY22" i="4"/>
  <c r="CA22" i="4"/>
  <c r="BZ22" i="4"/>
  <c r="BY22" i="4"/>
  <c r="BX22" i="4"/>
  <c r="BW22" i="4"/>
  <c r="BV22" i="4"/>
  <c r="BU22" i="4"/>
  <c r="BT22" i="4"/>
  <c r="BS22" i="4"/>
  <c r="BF22" i="4"/>
  <c r="BE22" i="4"/>
  <c r="BD22" i="4"/>
  <c r="AV22" i="4" s="1"/>
  <c r="BC22" i="4"/>
  <c r="BB22" i="4"/>
  <c r="BA22" i="4"/>
  <c r="AZ22" i="4"/>
  <c r="AY22" i="4"/>
  <c r="AX22" i="4"/>
  <c r="AW22" i="4"/>
  <c r="S22" i="4"/>
  <c r="DL21" i="4"/>
  <c r="DF21" i="4"/>
  <c r="DA21" i="4"/>
  <c r="CY21" i="4"/>
  <c r="CA21" i="4"/>
  <c r="BZ21" i="4"/>
  <c r="BY21" i="4"/>
  <c r="BX21" i="4"/>
  <c r="BW21" i="4"/>
  <c r="BV21" i="4"/>
  <c r="BU21" i="4"/>
  <c r="BT21" i="4"/>
  <c r="BS21" i="4"/>
  <c r="BE21" i="4"/>
  <c r="BD21" i="4"/>
  <c r="AV21" i="4" s="1"/>
  <c r="BC21" i="4"/>
  <c r="BB21" i="4"/>
  <c r="BA21" i="4"/>
  <c r="AZ21" i="4"/>
  <c r="AY21" i="4"/>
  <c r="AX21" i="4"/>
  <c r="AW21" i="4"/>
  <c r="S21" i="4"/>
  <c r="DL20" i="4"/>
  <c r="DF20" i="4"/>
  <c r="DA20" i="4"/>
  <c r="CY20" i="4"/>
  <c r="CA20" i="4"/>
  <c r="BZ20" i="4"/>
  <c r="BY20" i="4"/>
  <c r="BX20" i="4"/>
  <c r="BW20" i="4"/>
  <c r="BV20" i="4"/>
  <c r="BU20" i="4"/>
  <c r="BT20" i="4"/>
  <c r="BS20" i="4"/>
  <c r="BF20" i="4"/>
  <c r="BE20" i="4"/>
  <c r="BD20" i="4"/>
  <c r="BC20" i="4"/>
  <c r="AV20" i="4" s="1"/>
  <c r="BB20" i="4"/>
  <c r="BA20" i="4"/>
  <c r="AZ20" i="4"/>
  <c r="AY20" i="4"/>
  <c r="AX20" i="4"/>
  <c r="AW20" i="4"/>
  <c r="S20" i="4"/>
  <c r="DL19" i="4"/>
  <c r="DF19" i="4"/>
  <c r="DA19" i="4"/>
  <c r="CY19" i="4"/>
  <c r="CA19" i="4"/>
  <c r="BZ19" i="4"/>
  <c r="BY19" i="4"/>
  <c r="BX19" i="4"/>
  <c r="BW19" i="4"/>
  <c r="BV19" i="4"/>
  <c r="BU19" i="4"/>
  <c r="BT19" i="4"/>
  <c r="BS19" i="4"/>
  <c r="BE19" i="4"/>
  <c r="BD19" i="4"/>
  <c r="BC19" i="4"/>
  <c r="AV19" i="4" s="1"/>
  <c r="BB19" i="4"/>
  <c r="BA19" i="4"/>
  <c r="AZ19" i="4"/>
  <c r="AY19" i="4"/>
  <c r="AX19" i="4"/>
  <c r="AW19" i="4"/>
  <c r="S19" i="4"/>
  <c r="DL18" i="4"/>
  <c r="DF18" i="4"/>
  <c r="DA18" i="4"/>
  <c r="CY18" i="4"/>
  <c r="CA18" i="4"/>
  <c r="BZ18" i="4"/>
  <c r="BY18" i="4"/>
  <c r="BX18" i="4"/>
  <c r="BW18" i="4"/>
  <c r="BV18" i="4"/>
  <c r="BU18" i="4"/>
  <c r="BT18" i="4"/>
  <c r="BS18" i="4"/>
  <c r="BE18" i="4"/>
  <c r="BD18" i="4"/>
  <c r="BC18" i="4"/>
  <c r="BB18" i="4"/>
  <c r="BA18" i="4"/>
  <c r="AZ18" i="4"/>
  <c r="AY18" i="4"/>
  <c r="AX18" i="4"/>
  <c r="AW18" i="4"/>
  <c r="S18" i="4"/>
  <c r="DL17" i="4"/>
  <c r="DF17" i="4"/>
  <c r="DA17" i="4"/>
  <c r="CY17" i="4"/>
  <c r="CA17" i="4"/>
  <c r="BZ17" i="4"/>
  <c r="BY17" i="4"/>
  <c r="BX17" i="4"/>
  <c r="BW17" i="4"/>
  <c r="BV17" i="4"/>
  <c r="BU17" i="4"/>
  <c r="BT17" i="4"/>
  <c r="BS17" i="4"/>
  <c r="BE17" i="4"/>
  <c r="BD17" i="4"/>
  <c r="BC17" i="4"/>
  <c r="BB17" i="4"/>
  <c r="BA17" i="4"/>
  <c r="AZ17" i="4"/>
  <c r="AY17" i="4"/>
  <c r="AX17" i="4"/>
  <c r="AW17" i="4"/>
  <c r="S17" i="4"/>
  <c r="DL16" i="4"/>
  <c r="DF16" i="4"/>
  <c r="DA16" i="4"/>
  <c r="CY16" i="4"/>
  <c r="CA16" i="4"/>
  <c r="BZ16" i="4"/>
  <c r="BY16" i="4"/>
  <c r="BX16" i="4"/>
  <c r="BW16" i="4"/>
  <c r="BV16" i="4"/>
  <c r="BU16" i="4"/>
  <c r="BT16" i="4"/>
  <c r="BS16" i="4"/>
  <c r="BE16" i="4"/>
  <c r="BD16" i="4"/>
  <c r="BC16" i="4"/>
  <c r="BB16" i="4"/>
  <c r="BA16" i="4"/>
  <c r="AZ16" i="4"/>
  <c r="AY16" i="4"/>
  <c r="AX16" i="4"/>
  <c r="AW16" i="4"/>
  <c r="S16" i="4"/>
  <c r="DU13" i="4"/>
  <c r="DU12" i="4"/>
  <c r="DU11" i="4"/>
  <c r="DU10" i="4"/>
  <c r="BF10" i="4"/>
  <c r="CT16" i="1"/>
  <c r="AK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16" i="1"/>
  <c r="AN16"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H16" i="1"/>
  <c r="AF16" i="1"/>
  <c r="BC16" i="1"/>
  <c r="AV16" i="1" s="1"/>
  <c r="AW16" i="1"/>
  <c r="AX16" i="1"/>
  <c r="AY16" i="1"/>
  <c r="AZ16" i="1"/>
  <c r="BA16" i="1"/>
  <c r="BB16" i="1"/>
  <c r="BD16" i="1"/>
  <c r="BE16" i="1"/>
  <c r="BF10" i="1"/>
  <c r="BF16" i="1" s="1"/>
  <c r="DA16" i="1"/>
  <c r="BY16" i="1"/>
  <c r="BS16" i="1"/>
  <c r="BT16" i="1"/>
  <c r="BU16" i="1"/>
  <c r="BV16" i="1"/>
  <c r="BW16" i="1"/>
  <c r="BX16" i="1"/>
  <c r="BZ16" i="1"/>
  <c r="CA16" i="1"/>
  <c r="BC17" i="1"/>
  <c r="AV17" i="1" s="1"/>
  <c r="BD17" i="1"/>
  <c r="BC18" i="1"/>
  <c r="BD18" i="1"/>
  <c r="BC19" i="1"/>
  <c r="AV19" i="1" s="1"/>
  <c r="BD19" i="1"/>
  <c r="BC20" i="1"/>
  <c r="AV20" i="1"/>
  <c r="BD20" i="1"/>
  <c r="BC21" i="1"/>
  <c r="AV21" i="1" s="1"/>
  <c r="BD21" i="1"/>
  <c r="BC22" i="1"/>
  <c r="BD22" i="1"/>
  <c r="BC23" i="1"/>
  <c r="AV23" i="1" s="1"/>
  <c r="BD23" i="1"/>
  <c r="BC24" i="1"/>
  <c r="AV24" i="1" s="1"/>
  <c r="BD24" i="1"/>
  <c r="BC25" i="1"/>
  <c r="BD25" i="1"/>
  <c r="BC26" i="1"/>
  <c r="BD26" i="1"/>
  <c r="BC27" i="1"/>
  <c r="AV27" i="1"/>
  <c r="BD27" i="1"/>
  <c r="BC28" i="1"/>
  <c r="AV28" i="1" s="1"/>
  <c r="BD28" i="1"/>
  <c r="BC29" i="1"/>
  <c r="BD29" i="1"/>
  <c r="BC30" i="1"/>
  <c r="BD30" i="1"/>
  <c r="BC31" i="1"/>
  <c r="AV31" i="1" s="1"/>
  <c r="BD31" i="1"/>
  <c r="BC32" i="1"/>
  <c r="BD32" i="1"/>
  <c r="BC33" i="1"/>
  <c r="AV33" i="1" s="1"/>
  <c r="BD33" i="1"/>
  <c r="BC34" i="1"/>
  <c r="BD34" i="1"/>
  <c r="BC35" i="1"/>
  <c r="AV35" i="1" s="1"/>
  <c r="BD35" i="1"/>
  <c r="BC36" i="1"/>
  <c r="AV36" i="1" s="1"/>
  <c r="BD36" i="1"/>
  <c r="BC37" i="1"/>
  <c r="BD37" i="1"/>
  <c r="BC38" i="1"/>
  <c r="AV38" i="1" s="1"/>
  <c r="BD38" i="1"/>
  <c r="BC39" i="1"/>
  <c r="BD39" i="1"/>
  <c r="AV39" i="1" s="1"/>
  <c r="BC40" i="1"/>
  <c r="BD40" i="1"/>
  <c r="BC41" i="1"/>
  <c r="BD41" i="1"/>
  <c r="BC42" i="1"/>
  <c r="BD42" i="1"/>
  <c r="BC43" i="1"/>
  <c r="BD43" i="1"/>
  <c r="BY17" i="1"/>
  <c r="BS17" i="1"/>
  <c r="BT17" i="1"/>
  <c r="BU17" i="1"/>
  <c r="BV17" i="1"/>
  <c r="BW17" i="1"/>
  <c r="BX17" i="1"/>
  <c r="BZ17" i="1"/>
  <c r="CA17" i="1"/>
  <c r="AW17" i="1"/>
  <c r="AX17" i="1"/>
  <c r="AY17" i="1"/>
  <c r="AZ17" i="1"/>
  <c r="BA17" i="1"/>
  <c r="BB17" i="1"/>
  <c r="BE17" i="1"/>
  <c r="BY18" i="1"/>
  <c r="BS18" i="1"/>
  <c r="BT18" i="1"/>
  <c r="BU18" i="1"/>
  <c r="BV18" i="1"/>
  <c r="BW18" i="1"/>
  <c r="BX18" i="1"/>
  <c r="BZ18" i="1"/>
  <c r="CA18" i="1"/>
  <c r="AW18" i="1"/>
  <c r="BG18" i="1" s="1"/>
  <c r="AX18" i="1"/>
  <c r="AY18" i="1"/>
  <c r="AZ18" i="1"/>
  <c r="BA18" i="1"/>
  <c r="BB18" i="1"/>
  <c r="BE18" i="1"/>
  <c r="BF18" i="1"/>
  <c r="BY19" i="1"/>
  <c r="BS19" i="1"/>
  <c r="BT19" i="1"/>
  <c r="BU19" i="1"/>
  <c r="BV19" i="1"/>
  <c r="BW19" i="1"/>
  <c r="BX19" i="1"/>
  <c r="BZ19" i="1"/>
  <c r="CA19" i="1"/>
  <c r="AW19" i="1"/>
  <c r="AX19" i="1"/>
  <c r="AY19" i="1"/>
  <c r="AZ19" i="1"/>
  <c r="BA19" i="1"/>
  <c r="BB19" i="1"/>
  <c r="BE19" i="1"/>
  <c r="BF19" i="1"/>
  <c r="BY20" i="1"/>
  <c r="BS20" i="1"/>
  <c r="BT20" i="1"/>
  <c r="BU20" i="1"/>
  <c r="BV20" i="1"/>
  <c r="BW20" i="1"/>
  <c r="BX20" i="1"/>
  <c r="BZ20" i="1"/>
  <c r="CA20" i="1"/>
  <c r="AW20" i="1"/>
  <c r="AX20" i="1"/>
  <c r="AY20" i="1"/>
  <c r="AZ20" i="1"/>
  <c r="BA20" i="1"/>
  <c r="BB20" i="1"/>
  <c r="BE20" i="1"/>
  <c r="BF20" i="1"/>
  <c r="BY21" i="1"/>
  <c r="BS21" i="1"/>
  <c r="BT21" i="1"/>
  <c r="BU21" i="1"/>
  <c r="BV21" i="1"/>
  <c r="BW21" i="1"/>
  <c r="BX21" i="1"/>
  <c r="BZ21" i="1"/>
  <c r="CA21" i="1"/>
  <c r="AW21" i="1"/>
  <c r="AX21" i="1"/>
  <c r="AY21" i="1"/>
  <c r="AZ21" i="1"/>
  <c r="BA21" i="1"/>
  <c r="BB21" i="1"/>
  <c r="BE21" i="1"/>
  <c r="BF21" i="1"/>
  <c r="BY22" i="1"/>
  <c r="BS22" i="1"/>
  <c r="BT22" i="1"/>
  <c r="BU22" i="1"/>
  <c r="BV22" i="1"/>
  <c r="BW22" i="1"/>
  <c r="BX22" i="1"/>
  <c r="BZ22" i="1"/>
  <c r="CA22" i="1"/>
  <c r="AW22" i="1"/>
  <c r="AX22" i="1"/>
  <c r="AY22" i="1"/>
  <c r="AZ22" i="1"/>
  <c r="BA22" i="1"/>
  <c r="BB22" i="1"/>
  <c r="BE22" i="1"/>
  <c r="BF22" i="1"/>
  <c r="BY23" i="1"/>
  <c r="BS23" i="1"/>
  <c r="BT23" i="1"/>
  <c r="BU23" i="1"/>
  <c r="BV23" i="1"/>
  <c r="BW23" i="1"/>
  <c r="BX23" i="1"/>
  <c r="BZ23" i="1"/>
  <c r="CA23" i="1"/>
  <c r="AW23" i="1"/>
  <c r="AX23" i="1"/>
  <c r="AY23" i="1"/>
  <c r="AZ23" i="1"/>
  <c r="BA23" i="1"/>
  <c r="BB23" i="1"/>
  <c r="BE23" i="1"/>
  <c r="BF23" i="1"/>
  <c r="BY24" i="1"/>
  <c r="BS24" i="1"/>
  <c r="BT24" i="1"/>
  <c r="CB24" i="1" s="1"/>
  <c r="BU24" i="1"/>
  <c r="BV24" i="1"/>
  <c r="BW24" i="1"/>
  <c r="BX24" i="1"/>
  <c r="BZ24" i="1"/>
  <c r="CA24" i="1"/>
  <c r="AW24" i="1"/>
  <c r="AX24" i="1"/>
  <c r="AY24" i="1"/>
  <c r="AZ24" i="1"/>
  <c r="BA24" i="1"/>
  <c r="BB24" i="1"/>
  <c r="BE24" i="1"/>
  <c r="BF24" i="1"/>
  <c r="BY25" i="1"/>
  <c r="BS25" i="1"/>
  <c r="BT25" i="1"/>
  <c r="BU25" i="1"/>
  <c r="BV25" i="1"/>
  <c r="BW25" i="1"/>
  <c r="BX25" i="1"/>
  <c r="BZ25" i="1"/>
  <c r="CA25" i="1"/>
  <c r="AW25" i="1"/>
  <c r="AX25" i="1"/>
  <c r="AY25" i="1"/>
  <c r="AZ25" i="1"/>
  <c r="BA25" i="1"/>
  <c r="BB25" i="1"/>
  <c r="BE25" i="1"/>
  <c r="BF25" i="1"/>
  <c r="BY26" i="1"/>
  <c r="BS26" i="1"/>
  <c r="CC26" i="1" s="1"/>
  <c r="BT26" i="1"/>
  <c r="BU26" i="1"/>
  <c r="BV26" i="1"/>
  <c r="BW26" i="1"/>
  <c r="BX26" i="1"/>
  <c r="BZ26" i="1"/>
  <c r="CA26" i="1"/>
  <c r="AW26" i="1"/>
  <c r="AX26" i="1"/>
  <c r="AY26" i="1"/>
  <c r="AZ26" i="1"/>
  <c r="BA26" i="1"/>
  <c r="BB26" i="1"/>
  <c r="BE26" i="1"/>
  <c r="BF26" i="1"/>
  <c r="BY27" i="1"/>
  <c r="BS27" i="1"/>
  <c r="BT27" i="1"/>
  <c r="BU27" i="1"/>
  <c r="BV27" i="1"/>
  <c r="BW27" i="1"/>
  <c r="BX27" i="1"/>
  <c r="BZ27" i="1"/>
  <c r="CA27" i="1"/>
  <c r="AW27" i="1"/>
  <c r="AX27" i="1"/>
  <c r="AY27" i="1"/>
  <c r="AZ27" i="1"/>
  <c r="BA27" i="1"/>
  <c r="BB27" i="1"/>
  <c r="BE27" i="1"/>
  <c r="BF27" i="1"/>
  <c r="BY28" i="1"/>
  <c r="BS28" i="1"/>
  <c r="BT28" i="1"/>
  <c r="BU28" i="1"/>
  <c r="BV28" i="1"/>
  <c r="BW28" i="1"/>
  <c r="BX28" i="1"/>
  <c r="BZ28" i="1"/>
  <c r="CA28" i="1"/>
  <c r="AW28" i="1"/>
  <c r="AX28" i="1"/>
  <c r="AY28" i="1"/>
  <c r="AZ28" i="1"/>
  <c r="BA28" i="1"/>
  <c r="BB28" i="1"/>
  <c r="BE28" i="1"/>
  <c r="BP28" i="1" s="1"/>
  <c r="BF28" i="1"/>
  <c r="BY29" i="1"/>
  <c r="BS29" i="1"/>
  <c r="BT29" i="1"/>
  <c r="BU29" i="1"/>
  <c r="BV29" i="1"/>
  <c r="BW29" i="1"/>
  <c r="BX29" i="1"/>
  <c r="BZ29" i="1"/>
  <c r="CA29" i="1"/>
  <c r="AW29" i="1"/>
  <c r="AX29" i="1"/>
  <c r="AY29" i="1"/>
  <c r="AZ29" i="1"/>
  <c r="BA29" i="1"/>
  <c r="BB29" i="1"/>
  <c r="BE29" i="1"/>
  <c r="BF29" i="1"/>
  <c r="BY30" i="1"/>
  <c r="BS30" i="1"/>
  <c r="BT30" i="1"/>
  <c r="BU30" i="1"/>
  <c r="BV30" i="1"/>
  <c r="BW30" i="1"/>
  <c r="BX30" i="1"/>
  <c r="BZ30" i="1"/>
  <c r="CA30" i="1"/>
  <c r="AW30" i="1"/>
  <c r="AX30" i="1"/>
  <c r="AY30" i="1"/>
  <c r="AZ30" i="1"/>
  <c r="BA30" i="1"/>
  <c r="BB30" i="1"/>
  <c r="BE30" i="1"/>
  <c r="BF30" i="1"/>
  <c r="BY31" i="1"/>
  <c r="BS31" i="1"/>
  <c r="BT31" i="1"/>
  <c r="BU31" i="1"/>
  <c r="BV31" i="1"/>
  <c r="BW31" i="1"/>
  <c r="BX31" i="1"/>
  <c r="BZ31" i="1"/>
  <c r="CA31" i="1"/>
  <c r="AW31" i="1"/>
  <c r="AX31" i="1"/>
  <c r="AY31" i="1"/>
  <c r="AZ31" i="1"/>
  <c r="BA31" i="1"/>
  <c r="BB31" i="1"/>
  <c r="BE31" i="1"/>
  <c r="BF31" i="1"/>
  <c r="BY32" i="1"/>
  <c r="BS32" i="1"/>
  <c r="CB32" i="1" s="1"/>
  <c r="CF32" i="1" s="1"/>
  <c r="BT32" i="1"/>
  <c r="BU32" i="1"/>
  <c r="CE32" i="1" s="1"/>
  <c r="BV32" i="1"/>
  <c r="BW32" i="1"/>
  <c r="BX32" i="1"/>
  <c r="BZ32" i="1"/>
  <c r="CA32" i="1"/>
  <c r="AW32" i="1"/>
  <c r="AX32" i="1"/>
  <c r="AY32" i="1"/>
  <c r="AZ32" i="1"/>
  <c r="BA32" i="1"/>
  <c r="BB32" i="1"/>
  <c r="BE32" i="1"/>
  <c r="BF32" i="1"/>
  <c r="BY33" i="1"/>
  <c r="BS33" i="1"/>
  <c r="BT33" i="1"/>
  <c r="BU33" i="1"/>
  <c r="BV33" i="1"/>
  <c r="BW33" i="1"/>
  <c r="BX33" i="1"/>
  <c r="BZ33" i="1"/>
  <c r="CA33" i="1"/>
  <c r="AW33" i="1"/>
  <c r="AX33" i="1"/>
  <c r="AY33" i="1"/>
  <c r="AZ33" i="1"/>
  <c r="BA33" i="1"/>
  <c r="BG33" i="1" s="1"/>
  <c r="BB33" i="1"/>
  <c r="BE33" i="1"/>
  <c r="BF33" i="1"/>
  <c r="BY34" i="1"/>
  <c r="BS34" i="1"/>
  <c r="BT34" i="1"/>
  <c r="BU34" i="1"/>
  <c r="BV34" i="1"/>
  <c r="BW34" i="1"/>
  <c r="BX34" i="1"/>
  <c r="BZ34" i="1"/>
  <c r="CA34" i="1"/>
  <c r="AW34" i="1"/>
  <c r="AX34" i="1"/>
  <c r="AY34" i="1"/>
  <c r="AZ34" i="1"/>
  <c r="BA34" i="1"/>
  <c r="BB34" i="1"/>
  <c r="BE34" i="1"/>
  <c r="BF34" i="1"/>
  <c r="BY35" i="1"/>
  <c r="BS35" i="1"/>
  <c r="BT35" i="1"/>
  <c r="BU35" i="1"/>
  <c r="BV35" i="1"/>
  <c r="BW35" i="1"/>
  <c r="BX35" i="1"/>
  <c r="BZ35" i="1"/>
  <c r="CA35" i="1"/>
  <c r="AW35" i="1"/>
  <c r="AX35" i="1"/>
  <c r="AY35" i="1"/>
  <c r="AZ35" i="1"/>
  <c r="BA35" i="1"/>
  <c r="BL35" i="1" s="1"/>
  <c r="BB35" i="1"/>
  <c r="BE35" i="1"/>
  <c r="BF35" i="1"/>
  <c r="BY36" i="1"/>
  <c r="BS36" i="1"/>
  <c r="BT36" i="1"/>
  <c r="BU36" i="1"/>
  <c r="BV36" i="1"/>
  <c r="BW36" i="1"/>
  <c r="BX36" i="1"/>
  <c r="BZ36" i="1"/>
  <c r="CA36" i="1"/>
  <c r="AW36" i="1"/>
  <c r="AX36" i="1"/>
  <c r="AY36" i="1"/>
  <c r="AZ36" i="1"/>
  <c r="BA36" i="1"/>
  <c r="BB36" i="1"/>
  <c r="BE36" i="1"/>
  <c r="BF36" i="1"/>
  <c r="BY37" i="1"/>
  <c r="BS37" i="1"/>
  <c r="BT37" i="1"/>
  <c r="BU37" i="1"/>
  <c r="BV37" i="1"/>
  <c r="BW37" i="1"/>
  <c r="BX37" i="1"/>
  <c r="BZ37" i="1"/>
  <c r="CA37" i="1"/>
  <c r="AW37" i="1"/>
  <c r="AX37" i="1"/>
  <c r="AY37" i="1"/>
  <c r="AZ37" i="1"/>
  <c r="BA37" i="1"/>
  <c r="BB37" i="1"/>
  <c r="BE37" i="1"/>
  <c r="BF37" i="1"/>
  <c r="BY38" i="1"/>
  <c r="BS38" i="1"/>
  <c r="BT38" i="1"/>
  <c r="BU38" i="1"/>
  <c r="BV38" i="1"/>
  <c r="BW38" i="1"/>
  <c r="BX38" i="1"/>
  <c r="BZ38" i="1"/>
  <c r="CA38" i="1"/>
  <c r="AW38" i="1"/>
  <c r="AX38" i="1"/>
  <c r="AY38" i="1"/>
  <c r="AZ38" i="1"/>
  <c r="BA38" i="1"/>
  <c r="BB38" i="1"/>
  <c r="BE38" i="1"/>
  <c r="BF38" i="1"/>
  <c r="BY39" i="1"/>
  <c r="BS39" i="1"/>
  <c r="BT39" i="1"/>
  <c r="BU39" i="1"/>
  <c r="BV39" i="1"/>
  <c r="BW39" i="1"/>
  <c r="BX39" i="1"/>
  <c r="BZ39" i="1"/>
  <c r="CA39" i="1"/>
  <c r="AW39" i="1"/>
  <c r="AX39" i="1"/>
  <c r="AY39" i="1"/>
  <c r="AZ39" i="1"/>
  <c r="BA39" i="1"/>
  <c r="BB39" i="1"/>
  <c r="BE39" i="1"/>
  <c r="BF39" i="1"/>
  <c r="BY40" i="1"/>
  <c r="BS40" i="1"/>
  <c r="BT40" i="1"/>
  <c r="BU40" i="1"/>
  <c r="BV40" i="1"/>
  <c r="BW40" i="1"/>
  <c r="CB40" i="1"/>
  <c r="BX40" i="1"/>
  <c r="BZ40" i="1"/>
  <c r="CA40" i="1"/>
  <c r="AW40" i="1"/>
  <c r="AX40" i="1"/>
  <c r="AY40" i="1"/>
  <c r="AZ40" i="1"/>
  <c r="BA40" i="1"/>
  <c r="BB40" i="1"/>
  <c r="BE40" i="1"/>
  <c r="BF40" i="1"/>
  <c r="BY41" i="1"/>
  <c r="BS41" i="1"/>
  <c r="BT41" i="1"/>
  <c r="BU41" i="1"/>
  <c r="BV41" i="1"/>
  <c r="BW41" i="1"/>
  <c r="BX41" i="1"/>
  <c r="BZ41" i="1"/>
  <c r="CA41" i="1"/>
  <c r="AW41" i="1"/>
  <c r="AX41" i="1"/>
  <c r="AY41" i="1"/>
  <c r="AZ41" i="1"/>
  <c r="BA41" i="1"/>
  <c r="BB41" i="1"/>
  <c r="BE41" i="1"/>
  <c r="BF41" i="1"/>
  <c r="BY42" i="1"/>
  <c r="BS42" i="1"/>
  <c r="BT42" i="1"/>
  <c r="BU42" i="1"/>
  <c r="BV42" i="1"/>
  <c r="BW42" i="1"/>
  <c r="BX42" i="1"/>
  <c r="BZ42" i="1"/>
  <c r="CA42" i="1"/>
  <c r="AW42" i="1"/>
  <c r="AX42" i="1"/>
  <c r="AY42" i="1"/>
  <c r="AZ42" i="1"/>
  <c r="BA42" i="1"/>
  <c r="BB42" i="1"/>
  <c r="BE42" i="1"/>
  <c r="BF42" i="1"/>
  <c r="BY43" i="1"/>
  <c r="BS43" i="1"/>
  <c r="BT43" i="1"/>
  <c r="BU43" i="1"/>
  <c r="BV43" i="1"/>
  <c r="BW43" i="1"/>
  <c r="BX43" i="1"/>
  <c r="BZ43" i="1"/>
  <c r="CA43" i="1"/>
  <c r="AW43" i="1"/>
  <c r="AX43" i="1"/>
  <c r="AY43" i="1"/>
  <c r="AZ43" i="1"/>
  <c r="BA43" i="1"/>
  <c r="BB43" i="1"/>
  <c r="BE43" i="1"/>
  <c r="BF43"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U11" i="1"/>
  <c r="DU12" i="1"/>
  <c r="DU13" i="1"/>
  <c r="DU10"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16" i="1"/>
  <c r="DF43" i="1"/>
  <c r="DF42" i="1"/>
  <c r="DF41" i="1"/>
  <c r="DF40" i="1"/>
  <c r="DF39" i="1"/>
  <c r="DF38" i="1"/>
  <c r="DF37" i="1"/>
  <c r="DF36" i="1"/>
  <c r="DF35" i="1"/>
  <c r="DF34" i="1"/>
  <c r="DF33" i="1"/>
  <c r="DF32" i="1"/>
  <c r="DF31" i="1"/>
  <c r="DF30" i="1"/>
  <c r="DF29" i="1"/>
  <c r="DF28" i="1"/>
  <c r="DF27" i="1"/>
  <c r="DF26" i="1"/>
  <c r="DF25" i="1"/>
  <c r="DF24" i="1"/>
  <c r="DF23" i="1"/>
  <c r="DF22" i="1"/>
  <c r="DF21" i="1"/>
  <c r="DF20" i="1"/>
  <c r="DF19" i="1"/>
  <c r="DF18" i="1"/>
  <c r="DF17" i="1"/>
  <c r="DF16" i="1"/>
  <c r="CB35" i="1"/>
  <c r="AV30" i="1"/>
  <c r="AV42" i="1"/>
  <c r="AV18" i="1"/>
  <c r="CG32" i="1"/>
  <c r="BK33" i="1"/>
  <c r="AV25" i="1"/>
  <c r="AV37" i="1"/>
  <c r="AV34" i="1"/>
  <c r="BL40" i="1"/>
  <c r="CJ40" i="1"/>
  <c r="BG39" i="1"/>
  <c r="BG35" i="1"/>
  <c r="CD35" i="1"/>
  <c r="CB34" i="1"/>
  <c r="CJ32" i="1"/>
  <c r="BG30" i="1"/>
  <c r="CI29" i="1"/>
  <c r="BG28" i="1"/>
  <c r="CB27" i="1"/>
  <c r="CD27" i="1" s="1"/>
  <c r="CL27" i="1" s="1"/>
  <c r="CB26" i="1"/>
  <c r="BG25" i="1"/>
  <c r="AV40" i="1"/>
  <c r="CB16" i="1"/>
  <c r="CF16" i="1" s="1"/>
  <c r="CH32" i="1"/>
  <c r="CB29" i="1"/>
  <c r="CH29" i="1" s="1"/>
  <c r="BI28" i="1"/>
  <c r="CE27" i="1"/>
  <c r="AV43" i="1"/>
  <c r="BG40" i="1"/>
  <c r="AV22" i="1"/>
  <c r="BQ25" i="1"/>
  <c r="BI25" i="1"/>
  <c r="BH25" i="1"/>
  <c r="BH35" i="1"/>
  <c r="CD26" i="1"/>
  <c r="CK26" i="1"/>
  <c r="CG26" i="1"/>
  <c r="CI26" i="1"/>
  <c r="BL39" i="1"/>
  <c r="BJ39" i="1"/>
  <c r="BH39" i="1"/>
  <c r="BN39" i="1"/>
  <c r="BI39" i="1"/>
  <c r="BM39" i="1"/>
  <c r="BJ40" i="1"/>
  <c r="BP40" i="1"/>
  <c r="BI40" i="1"/>
  <c r="BK40" i="1"/>
  <c r="BM40" i="1"/>
  <c r="DD40" i="1" s="1"/>
  <c r="CG29" i="1"/>
  <c r="BN40" i="1"/>
  <c r="CE26" i="1"/>
  <c r="BM28" i="1"/>
  <c r="DD28" i="1" s="1"/>
  <c r="BL28" i="1"/>
  <c r="BQ28" i="1"/>
  <c r="BK28" i="1"/>
  <c r="BN28" i="1"/>
  <c r="BK25" i="1"/>
  <c r="CD24" i="1"/>
  <c r="CC24" i="1"/>
  <c r="CJ16" i="1"/>
  <c r="CG34" i="1"/>
  <c r="CJ34" i="1"/>
  <c r="CK34" i="1"/>
  <c r="CC34" i="1"/>
  <c r="CD34" i="1"/>
  <c r="BO28" i="1"/>
  <c r="BI35" i="1"/>
  <c r="CH24" i="1"/>
  <c r="BL25" i="1"/>
  <c r="BO25" i="1"/>
  <c r="BJ30" i="1"/>
  <c r="BH30" i="1"/>
  <c r="BI30" i="1"/>
  <c r="CF26" i="1"/>
  <c r="CF27" i="1"/>
  <c r="CJ27" i="1"/>
  <c r="CO27" i="1" s="1"/>
  <c r="CC27" i="1"/>
  <c r="CK27" i="1"/>
  <c r="CH27" i="1"/>
  <c r="CG27" i="1"/>
  <c r="CI27" i="1"/>
  <c r="CV40" i="1"/>
  <c r="CR30" i="1"/>
  <c r="CV28" i="1"/>
  <c r="AG39" i="1"/>
  <c r="CR39" i="1"/>
  <c r="CW39" i="1"/>
  <c r="CN27" i="1"/>
  <c r="CW40" i="1"/>
  <c r="AV16" i="4" l="1"/>
  <c r="CB29" i="4"/>
  <c r="CD29" i="4" s="1"/>
  <c r="AV37" i="4"/>
  <c r="CB17" i="4"/>
  <c r="CI17" i="4" s="1"/>
  <c r="CB25" i="4"/>
  <c r="CB43" i="4"/>
  <c r="CH43" i="4" s="1"/>
  <c r="CB37" i="4"/>
  <c r="CG37" i="4" s="1"/>
  <c r="CK37" i="4"/>
  <c r="CB35" i="4"/>
  <c r="CI35" i="4" s="1"/>
  <c r="BG17" i="4"/>
  <c r="BP17" i="4" s="1"/>
  <c r="BF43" i="4"/>
  <c r="BF35" i="4"/>
  <c r="BF41" i="4"/>
  <c r="BF33" i="4"/>
  <c r="BF36" i="4"/>
  <c r="BF39" i="4"/>
  <c r="BF42" i="4"/>
  <c r="BF34" i="4"/>
  <c r="BF31" i="4"/>
  <c r="BF37" i="4"/>
  <c r="BF32" i="4"/>
  <c r="BF38" i="4"/>
  <c r="BF27" i="4"/>
  <c r="BF40" i="4"/>
  <c r="BF29" i="4"/>
  <c r="BF28" i="4"/>
  <c r="BF26" i="4"/>
  <c r="BF30" i="4"/>
  <c r="BF17" i="4"/>
  <c r="BF18" i="4"/>
  <c r="BF23" i="4"/>
  <c r="BF21" i="4"/>
  <c r="CG25" i="4"/>
  <c r="CJ16" i="4"/>
  <c r="BF19" i="4"/>
  <c r="CB21" i="4"/>
  <c r="CC22" i="4"/>
  <c r="CB22" i="4"/>
  <c r="CH16" i="4"/>
  <c r="CB16" i="4"/>
  <c r="BJ17" i="4"/>
  <c r="BF24" i="4"/>
  <c r="BG25" i="4"/>
  <c r="BL25" i="4" s="1"/>
  <c r="BF25" i="4"/>
  <c r="BF16" i="4"/>
  <c r="CC16" i="4"/>
  <c r="CG17" i="4"/>
  <c r="AV18" i="4"/>
  <c r="CB18" i="4"/>
  <c r="CK18" i="4" s="1"/>
  <c r="BO22" i="4"/>
  <c r="BL16" i="4"/>
  <c r="CE16" i="4"/>
  <c r="BL17" i="4"/>
  <c r="BP22" i="4"/>
  <c r="CF22" i="4"/>
  <c r="CB24" i="4"/>
  <c r="CC24" i="4" s="1"/>
  <c r="CF16" i="4"/>
  <c r="BG18" i="4"/>
  <c r="BM18" i="4" s="1"/>
  <c r="CB19" i="4"/>
  <c r="CF19" i="4" s="1"/>
  <c r="AV23" i="4"/>
  <c r="CK25" i="4"/>
  <c r="CC25" i="4"/>
  <c r="CJ25" i="4"/>
  <c r="CH25" i="4"/>
  <c r="CD25" i="4"/>
  <c r="CE25" i="4"/>
  <c r="CI29" i="4"/>
  <c r="CH29" i="4"/>
  <c r="BN17" i="4"/>
  <c r="AV17" i="4"/>
  <c r="BG20" i="4"/>
  <c r="BK20" i="4" s="1"/>
  <c r="CB20" i="4"/>
  <c r="CI20" i="4" s="1"/>
  <c r="BJ22" i="4"/>
  <c r="CH22" i="4"/>
  <c r="CC23" i="4"/>
  <c r="CB23" i="4"/>
  <c r="CK23" i="4"/>
  <c r="CF25" i="4"/>
  <c r="BG30" i="4"/>
  <c r="BP30" i="4" s="1"/>
  <c r="CG30" i="4"/>
  <c r="CJ32" i="4"/>
  <c r="CE22" i="4"/>
  <c r="BG23" i="4"/>
  <c r="BL23" i="4" s="1"/>
  <c r="BG26" i="4"/>
  <c r="BH26" i="4" s="1"/>
  <c r="BK26" i="4"/>
  <c r="CK35" i="4"/>
  <c r="CC35" i="4"/>
  <c r="BG42" i="4"/>
  <c r="BH42" i="4" s="1"/>
  <c r="BM25" i="4"/>
  <c r="CI25" i="4"/>
  <c r="CJ29" i="4"/>
  <c r="BM26" i="4"/>
  <c r="CB27" i="4"/>
  <c r="BG22" i="4"/>
  <c r="BI22" i="4" s="1"/>
  <c r="BM23" i="4"/>
  <c r="CH23" i="4"/>
  <c r="CB28" i="4"/>
  <c r="CK28" i="4" s="1"/>
  <c r="BM29" i="4"/>
  <c r="CB30" i="4"/>
  <c r="BO26" i="4"/>
  <c r="CB26" i="4"/>
  <c r="CJ26" i="4" s="1"/>
  <c r="CB32" i="4"/>
  <c r="BG33" i="4"/>
  <c r="AV28" i="4"/>
  <c r="CE35" i="4"/>
  <c r="BG29" i="4"/>
  <c r="BN32" i="4"/>
  <c r="CK29" i="4"/>
  <c r="CF30" i="4"/>
  <c r="BG31" i="4"/>
  <c r="BM31" i="4" s="1"/>
  <c r="BO32" i="4"/>
  <c r="CF32" i="4"/>
  <c r="BG32" i="4"/>
  <c r="BP32" i="4" s="1"/>
  <c r="CG32" i="4"/>
  <c r="CH30" i="4"/>
  <c r="BI32" i="4"/>
  <c r="CI30" i="4"/>
  <c r="CI33" i="4"/>
  <c r="BG36" i="4"/>
  <c r="BL36" i="4" s="1"/>
  <c r="BO38" i="4"/>
  <c r="BI42" i="4"/>
  <c r="AV32" i="4"/>
  <c r="BN34" i="4"/>
  <c r="CD34" i="4"/>
  <c r="CB34" i="4"/>
  <c r="CC37" i="4"/>
  <c r="BG38" i="4"/>
  <c r="BI38" i="4" s="1"/>
  <c r="CE34" i="4"/>
  <c r="CE37" i="4"/>
  <c r="CD37" i="4"/>
  <c r="CE38" i="4"/>
  <c r="BH34" i="4"/>
  <c r="BG34" i="4"/>
  <c r="BM34" i="4" s="1"/>
  <c r="BP34" i="4"/>
  <c r="BH37" i="4"/>
  <c r="BG37" i="4"/>
  <c r="BP37" i="4"/>
  <c r="BJ38" i="4"/>
  <c r="CG43" i="4"/>
  <c r="CB31" i="4"/>
  <c r="CC31" i="4" s="1"/>
  <c r="BI34" i="4"/>
  <c r="BI37" i="4"/>
  <c r="BK38" i="4"/>
  <c r="BG43" i="4"/>
  <c r="BN43" i="4" s="1"/>
  <c r="BJ37" i="4"/>
  <c r="CH37" i="4"/>
  <c r="BL38" i="4"/>
  <c r="CB40" i="4"/>
  <c r="CF40" i="4" s="1"/>
  <c r="CJ41" i="4"/>
  <c r="BN42" i="4"/>
  <c r="CD42" i="4"/>
  <c r="CB42" i="4"/>
  <c r="CG42" i="4" s="1"/>
  <c r="BK34" i="4"/>
  <c r="CJ35" i="4"/>
  <c r="AV36" i="4"/>
  <c r="CB36" i="4"/>
  <c r="CG36" i="4" s="1"/>
  <c r="BM38" i="4"/>
  <c r="CB39" i="4"/>
  <c r="CK39" i="4" s="1"/>
  <c r="CB41" i="4"/>
  <c r="CD41" i="4" s="1"/>
  <c r="BO42" i="4"/>
  <c r="CE42" i="4"/>
  <c r="CB33" i="4"/>
  <c r="CD33" i="4" s="1"/>
  <c r="CB38" i="4"/>
  <c r="CC38" i="4" s="1"/>
  <c r="AV35" i="4"/>
  <c r="AV43" i="4"/>
  <c r="BK18" i="1"/>
  <c r="BP18" i="1"/>
  <c r="BJ18" i="1"/>
  <c r="BO18" i="1"/>
  <c r="BN18" i="1"/>
  <c r="BM18" i="1"/>
  <c r="BI18" i="1"/>
  <c r="BH18" i="1"/>
  <c r="BL18" i="1"/>
  <c r="DK27" i="1"/>
  <c r="CP27" i="1"/>
  <c r="BP20" i="1"/>
  <c r="CK19" i="1"/>
  <c r="CI19" i="1"/>
  <c r="CB19" i="1"/>
  <c r="CB18" i="1"/>
  <c r="CB17" i="1"/>
  <c r="CC17" i="1"/>
  <c r="BO32" i="1"/>
  <c r="CB25" i="1"/>
  <c r="BI24" i="1"/>
  <c r="BG24" i="1"/>
  <c r="CE24" i="1"/>
  <c r="CI24" i="1"/>
  <c r="CG24" i="1"/>
  <c r="CJ24" i="1"/>
  <c r="CK24" i="1"/>
  <c r="CF24" i="1"/>
  <c r="CE23" i="1"/>
  <c r="BG22" i="1"/>
  <c r="BK22" i="1"/>
  <c r="CF22" i="1"/>
  <c r="BG21" i="1"/>
  <c r="BM20" i="1"/>
  <c r="BG20" i="1"/>
  <c r="CB20" i="1"/>
  <c r="BG19" i="1"/>
  <c r="BQ19" i="1" s="1"/>
  <c r="CJ19" i="1"/>
  <c r="BQ18" i="1"/>
  <c r="CK18" i="1"/>
  <c r="CI18" i="1"/>
  <c r="BL43" i="1"/>
  <c r="CB43" i="1"/>
  <c r="CG43" i="1" s="1"/>
  <c r="BG42" i="1"/>
  <c r="BM42" i="1"/>
  <c r="CF35" i="1"/>
  <c r="CU35" i="1" s="1"/>
  <c r="CJ35" i="1"/>
  <c r="CO35" i="1" s="1"/>
  <c r="CK35" i="1"/>
  <c r="CH35" i="1"/>
  <c r="CC35" i="1"/>
  <c r="CI35" i="1"/>
  <c r="CE35" i="1"/>
  <c r="CB42" i="1"/>
  <c r="BP30" i="1"/>
  <c r="BK30" i="1"/>
  <c r="BO30" i="1"/>
  <c r="BM30" i="1"/>
  <c r="BQ30" i="1"/>
  <c r="BL30" i="1"/>
  <c r="BN30" i="1"/>
  <c r="BQ33" i="1"/>
  <c r="BN33" i="1"/>
  <c r="BM33" i="1"/>
  <c r="BH33" i="1"/>
  <c r="BL33" i="1"/>
  <c r="BJ33" i="1"/>
  <c r="BI33" i="1"/>
  <c r="BO33" i="1"/>
  <c r="CW30" i="1"/>
  <c r="BG43" i="1"/>
  <c r="AV29" i="1"/>
  <c r="BM35" i="1"/>
  <c r="BK35" i="1"/>
  <c r="BQ35" i="1"/>
  <c r="CI39" i="1"/>
  <c r="BG38" i="1"/>
  <c r="BM38" i="1" s="1"/>
  <c r="CB38" i="1"/>
  <c r="BG37" i="1"/>
  <c r="BI37" i="1" s="1"/>
  <c r="CB37" i="1"/>
  <c r="CD37" i="1"/>
  <c r="CG35" i="1"/>
  <c r="BP33" i="1"/>
  <c r="BG32" i="1"/>
  <c r="CF29" i="1"/>
  <c r="CJ26" i="1"/>
  <c r="CK25" i="1"/>
  <c r="CI25" i="1"/>
  <c r="BG23" i="1"/>
  <c r="CB23" i="1"/>
  <c r="CB22" i="1"/>
  <c r="CE22" i="1"/>
  <c r="AV32" i="1"/>
  <c r="BN32" i="1"/>
  <c r="CH16" i="1"/>
  <c r="CD29" i="1"/>
  <c r="BN25" i="1"/>
  <c r="BM25" i="1"/>
  <c r="BJ25" i="1"/>
  <c r="CK32" i="1"/>
  <c r="CH40" i="1"/>
  <c r="CG40" i="1"/>
  <c r="CK40" i="1"/>
  <c r="CD40" i="1"/>
  <c r="CI40" i="1"/>
  <c r="CC40" i="1"/>
  <c r="BP39" i="1"/>
  <c r="AL39" i="1" s="1"/>
  <c r="CI32" i="1"/>
  <c r="BG31" i="1"/>
  <c r="BH31" i="1" s="1"/>
  <c r="CB31" i="1"/>
  <c r="CB30" i="1"/>
  <c r="BG29" i="1"/>
  <c r="BJ29" i="1"/>
  <c r="CB28" i="1"/>
  <c r="BG27" i="1"/>
  <c r="BQ27" i="1" s="1"/>
  <c r="BG26" i="1"/>
  <c r="CH26" i="1"/>
  <c r="BP25" i="1"/>
  <c r="BO35" i="1"/>
  <c r="CC16" i="1"/>
  <c r="BG16" i="1"/>
  <c r="CK16" i="1"/>
  <c r="CJ29" i="1"/>
  <c r="BP35" i="1"/>
  <c r="BO40" i="1"/>
  <c r="BQ40" i="1"/>
  <c r="CD16" i="1"/>
  <c r="CD32" i="1"/>
  <c r="BG36" i="1"/>
  <c r="CD36" i="1"/>
  <c r="BJ35" i="1"/>
  <c r="CF34" i="1"/>
  <c r="BP32" i="1"/>
  <c r="CG16" i="1"/>
  <c r="CE29" i="1"/>
  <c r="BN35" i="1"/>
  <c r="BO39" i="1"/>
  <c r="BQ39" i="1"/>
  <c r="BQ43" i="1"/>
  <c r="CF40" i="1"/>
  <c r="CU40" i="1" s="1"/>
  <c r="CB39" i="1"/>
  <c r="CG39" i="1" s="1"/>
  <c r="CH38" i="1"/>
  <c r="CJ37" i="1"/>
  <c r="CB36" i="1"/>
  <c r="CC36" i="1"/>
  <c r="BG34" i="1"/>
  <c r="CE34" i="1"/>
  <c r="CL34" i="1" s="1"/>
  <c r="CB33" i="1"/>
  <c r="BM32" i="1"/>
  <c r="CB21" i="1"/>
  <c r="CF21" i="1" s="1"/>
  <c r="CK29" i="1"/>
  <c r="CC29" i="1"/>
  <c r="CI16" i="1"/>
  <c r="CC32" i="1"/>
  <c r="CL32" i="1" s="1"/>
  <c r="BG41" i="1"/>
  <c r="CB41" i="1"/>
  <c r="CE41" i="1" s="1"/>
  <c r="CE40" i="1"/>
  <c r="BK39" i="1"/>
  <c r="BO41" i="1"/>
  <c r="BQ16" i="1"/>
  <c r="CE16" i="1"/>
  <c r="DD39" i="1"/>
  <c r="BH28" i="1"/>
  <c r="BJ28" i="1"/>
  <c r="CH34" i="1"/>
  <c r="CI34" i="1"/>
  <c r="BM43" i="1"/>
  <c r="CH43" i="1"/>
  <c r="BH40" i="1"/>
  <c r="CE25" i="1"/>
  <c r="BP21" i="1"/>
  <c r="AV41" i="1"/>
  <c r="AV26" i="1"/>
  <c r="BF17" i="1"/>
  <c r="BG17" i="1" s="1"/>
  <c r="CD39" i="4" l="1"/>
  <c r="CC39" i="4"/>
  <c r="CK40" i="4"/>
  <c r="BO34" i="4"/>
  <c r="CD43" i="4"/>
  <c r="CD40" i="4"/>
  <c r="CC29" i="4"/>
  <c r="CL29" i="4" s="1"/>
  <c r="CD26" i="4"/>
  <c r="BP42" i="4"/>
  <c r="CC19" i="4"/>
  <c r="CG29" i="4"/>
  <c r="CK24" i="4"/>
  <c r="CC17" i="4"/>
  <c r="BK16" i="4"/>
  <c r="CJ37" i="4"/>
  <c r="CO37" i="4" s="1"/>
  <c r="BI43" i="4"/>
  <c r="CH38" i="4"/>
  <c r="CC40" i="4"/>
  <c r="CI37" i="4"/>
  <c r="CE43" i="4"/>
  <c r="BL43" i="4"/>
  <c r="CF43" i="4"/>
  <c r="CK31" i="4"/>
  <c r="BL30" i="4"/>
  <c r="CG28" i="4"/>
  <c r="BI18" i="4"/>
  <c r="CD17" i="4"/>
  <c r="CK36" i="4"/>
  <c r="CF37" i="4"/>
  <c r="BK42" i="4"/>
  <c r="CF29" i="4"/>
  <c r="CU29" i="4" s="1"/>
  <c r="CI43" i="4"/>
  <c r="CJ28" i="4"/>
  <c r="CJ17" i="4"/>
  <c r="CO17" i="4" s="1"/>
  <c r="BP26" i="4"/>
  <c r="CC20" i="4"/>
  <c r="CE19" i="4"/>
  <c r="CK17" i="4"/>
  <c r="BO30" i="4"/>
  <c r="AU30" i="4" s="1"/>
  <c r="CJ43" i="4"/>
  <c r="CO43" i="4" s="1"/>
  <c r="DK43" i="4" s="1"/>
  <c r="CC43" i="4"/>
  <c r="CC36" i="4"/>
  <c r="CH35" i="4"/>
  <c r="CG31" i="4"/>
  <c r="CK43" i="4"/>
  <c r="CF35" i="4"/>
  <c r="CE18" i="4"/>
  <c r="CE17" i="4"/>
  <c r="CJ36" i="4"/>
  <c r="BN31" i="4"/>
  <c r="AM31" i="4" s="1"/>
  <c r="BO18" i="4"/>
  <c r="BN36" i="4"/>
  <c r="CG35" i="4"/>
  <c r="CD35" i="4"/>
  <c r="BK43" i="4"/>
  <c r="CE29" i="4"/>
  <c r="CH17" i="4"/>
  <c r="CF17" i="4"/>
  <c r="DD38" i="4"/>
  <c r="DJ32" i="4"/>
  <c r="DN32" i="4" s="1"/>
  <c r="BL33" i="4"/>
  <c r="BI33" i="4"/>
  <c r="CV26" i="4"/>
  <c r="DD26" i="4"/>
  <c r="BP33" i="4"/>
  <c r="CW22" i="4"/>
  <c r="DD18" i="4"/>
  <c r="CG21" i="4"/>
  <c r="CD21" i="4"/>
  <c r="BM36" i="4"/>
  <c r="BI36" i="4"/>
  <c r="CK38" i="4"/>
  <c r="BG40" i="4"/>
  <c r="BK36" i="4"/>
  <c r="CN43" i="4"/>
  <c r="CD31" i="4"/>
  <c r="CL31" i="4" s="1"/>
  <c r="BH33" i="4"/>
  <c r="BI23" i="4"/>
  <c r="CN35" i="4"/>
  <c r="CH21" i="4"/>
  <c r="BO20" i="4"/>
  <c r="BM20" i="4"/>
  <c r="BQ16" i="4"/>
  <c r="BG24" i="4"/>
  <c r="BQ24" i="4" s="1"/>
  <c r="BQ23" i="4"/>
  <c r="BG27" i="4"/>
  <c r="BQ36" i="4"/>
  <c r="CF21" i="4"/>
  <c r="CD36" i="4"/>
  <c r="CI36" i="4"/>
  <c r="CH36" i="4"/>
  <c r="CF36" i="4"/>
  <c r="CF42" i="4"/>
  <c r="CC42" i="4"/>
  <c r="CK42" i="4"/>
  <c r="CJ42" i="4"/>
  <c r="CH42" i="4"/>
  <c r="CH31" i="4"/>
  <c r="CF31" i="4"/>
  <c r="CE31" i="4"/>
  <c r="BM37" i="4"/>
  <c r="BK37" i="4"/>
  <c r="CU37" i="4" s="1"/>
  <c r="BN37" i="4"/>
  <c r="BK33" i="4"/>
  <c r="CI34" i="4"/>
  <c r="CF34" i="4"/>
  <c r="CK34" i="4"/>
  <c r="CH34" i="4"/>
  <c r="CC34" i="4"/>
  <c r="BL37" i="4"/>
  <c r="CJ34" i="4"/>
  <c r="CL43" i="4"/>
  <c r="BK30" i="4"/>
  <c r="BJ30" i="4"/>
  <c r="CI32" i="4"/>
  <c r="CK32" i="4"/>
  <c r="CH32" i="4"/>
  <c r="CC32" i="4"/>
  <c r="CD28" i="4"/>
  <c r="CC28" i="4"/>
  <c r="CE28" i="4"/>
  <c r="CI28" i="4"/>
  <c r="CF28" i="4"/>
  <c r="CJ21" i="4"/>
  <c r="CH28" i="4"/>
  <c r="BJ31" i="4"/>
  <c r="BJ25" i="4"/>
  <c r="CJ20" i="4"/>
  <c r="CN20" i="4" s="1"/>
  <c r="CD20" i="4"/>
  <c r="CF20" i="4"/>
  <c r="CG20" i="4"/>
  <c r="BN23" i="4"/>
  <c r="CG19" i="4"/>
  <c r="CD19" i="4"/>
  <c r="CI19" i="4"/>
  <c r="CH24" i="4"/>
  <c r="CE24" i="4"/>
  <c r="CJ24" i="4"/>
  <c r="CG24" i="4"/>
  <c r="CD24" i="4"/>
  <c r="CI21" i="4"/>
  <c r="CH20" i="4"/>
  <c r="BP25" i="4"/>
  <c r="BQ18" i="4"/>
  <c r="BQ38" i="4"/>
  <c r="BQ33" i="4"/>
  <c r="BK17" i="4"/>
  <c r="CU17" i="4" s="1"/>
  <c r="BQ22" i="4"/>
  <c r="CK41" i="4"/>
  <c r="CC41" i="4"/>
  <c r="CH41" i="4"/>
  <c r="CE41" i="4"/>
  <c r="BN33" i="4"/>
  <c r="AL37" i="4"/>
  <c r="BM33" i="4"/>
  <c r="BP29" i="4"/>
  <c r="BH29" i="4"/>
  <c r="BK29" i="4"/>
  <c r="DD29" i="4" s="1"/>
  <c r="BL29" i="4"/>
  <c r="BJ29" i="4"/>
  <c r="BI29" i="4"/>
  <c r="BO29" i="4"/>
  <c r="CO28" i="4"/>
  <c r="BJ20" i="4"/>
  <c r="BP20" i="4"/>
  <c r="BN20" i="4"/>
  <c r="BH20" i="4"/>
  <c r="CD18" i="4"/>
  <c r="CI18" i="4"/>
  <c r="CH18" i="4"/>
  <c r="CF18" i="4"/>
  <c r="BL20" i="4"/>
  <c r="BH25" i="4"/>
  <c r="BG19" i="4"/>
  <c r="BQ17" i="4"/>
  <c r="BQ32" i="4"/>
  <c r="BG41" i="4"/>
  <c r="BQ41" i="4" s="1"/>
  <c r="CJ38" i="4"/>
  <c r="CG38" i="4"/>
  <c r="CF38" i="4"/>
  <c r="CU38" i="4" s="1"/>
  <c r="CD38" i="4"/>
  <c r="CE39" i="4"/>
  <c r="CJ39" i="4"/>
  <c r="CI39" i="4"/>
  <c r="CG39" i="4"/>
  <c r="CI42" i="4"/>
  <c r="BO37" i="4"/>
  <c r="AU37" i="4" s="1"/>
  <c r="CF41" i="4"/>
  <c r="AM34" i="4"/>
  <c r="CG40" i="4"/>
  <c r="CE36" i="4"/>
  <c r="BL31" i="4"/>
  <c r="BI31" i="4"/>
  <c r="BO31" i="4"/>
  <c r="BH31" i="4"/>
  <c r="DJ31" i="4" s="1"/>
  <c r="DN31" i="4" s="1"/>
  <c r="BP31" i="4"/>
  <c r="CG41" i="4"/>
  <c r="CJ31" i="4"/>
  <c r="CF26" i="4"/>
  <c r="CE26" i="4"/>
  <c r="CK26" i="4"/>
  <c r="CC26" i="4"/>
  <c r="CH26" i="4"/>
  <c r="CG26" i="4"/>
  <c r="CO29" i="4"/>
  <c r="BM42" i="4"/>
  <c r="BL42" i="4"/>
  <c r="BJ42" i="4"/>
  <c r="DI42" i="4" s="1"/>
  <c r="BN26" i="4"/>
  <c r="BL26" i="4"/>
  <c r="BJ26" i="4"/>
  <c r="DI26" i="4" s="1"/>
  <c r="BI26" i="4"/>
  <c r="CE23" i="4"/>
  <c r="CJ23" i="4"/>
  <c r="CG23" i="4"/>
  <c r="CF23" i="4"/>
  <c r="CD23" i="4"/>
  <c r="CI23" i="4"/>
  <c r="BL18" i="4"/>
  <c r="BH18" i="4"/>
  <c r="BJ18" i="4"/>
  <c r="BP18" i="4"/>
  <c r="CC18" i="4"/>
  <c r="BQ25" i="4"/>
  <c r="CH19" i="4"/>
  <c r="CG16" i="4"/>
  <c r="CD16" i="4"/>
  <c r="CK16" i="4"/>
  <c r="CD22" i="4"/>
  <c r="CK22" i="4"/>
  <c r="CJ22" i="4"/>
  <c r="CG22" i="4"/>
  <c r="BQ30" i="4"/>
  <c r="BQ37" i="4"/>
  <c r="BG35" i="4"/>
  <c r="BQ35" i="4" s="1"/>
  <c r="BK18" i="4"/>
  <c r="CI16" i="4"/>
  <c r="CO16" i="4" s="1"/>
  <c r="CF33" i="4"/>
  <c r="CK33" i="4"/>
  <c r="CN33" i="4" s="1"/>
  <c r="CC33" i="4"/>
  <c r="CL33" i="4" s="1"/>
  <c r="CH33" i="4"/>
  <c r="CG33" i="4"/>
  <c r="CE33" i="4"/>
  <c r="BO43" i="4"/>
  <c r="AM43" i="4" s="1"/>
  <c r="BM43" i="4"/>
  <c r="BP43" i="4"/>
  <c r="BH43" i="4"/>
  <c r="CJ33" i="4"/>
  <c r="BP36" i="4"/>
  <c r="BJ36" i="4"/>
  <c r="BH36" i="4"/>
  <c r="DD34" i="4"/>
  <c r="CI27" i="4"/>
  <c r="CH27" i="4"/>
  <c r="CF27" i="4"/>
  <c r="CE27" i="4"/>
  <c r="CC27" i="4"/>
  <c r="CK27" i="4"/>
  <c r="CJ27" i="4"/>
  <c r="BH23" i="4"/>
  <c r="BP23" i="4"/>
  <c r="BK23" i="4"/>
  <c r="DD23" i="4" s="1"/>
  <c r="BI30" i="4"/>
  <c r="BN30" i="4"/>
  <c r="BM30" i="4"/>
  <c r="AR29" i="4"/>
  <c r="CN29" i="4"/>
  <c r="AU29" i="4"/>
  <c r="BO16" i="4"/>
  <c r="BI16" i="4"/>
  <c r="BM16" i="4"/>
  <c r="BK25" i="4"/>
  <c r="DD25" i="4" s="1"/>
  <c r="AN25" i="4" s="1"/>
  <c r="BO25" i="4"/>
  <c r="AU25" i="4" s="1"/>
  <c r="BN25" i="4"/>
  <c r="BP16" i="4"/>
  <c r="BQ26" i="4"/>
  <c r="BQ31" i="4"/>
  <c r="BQ43" i="4"/>
  <c r="BI17" i="4"/>
  <c r="CW17" i="4" s="1"/>
  <c r="BO17" i="4"/>
  <c r="AR17" i="4" s="1"/>
  <c r="BM17" i="4"/>
  <c r="BH17" i="4"/>
  <c r="BQ20" i="4"/>
  <c r="CO35" i="4"/>
  <c r="CR37" i="4"/>
  <c r="CW37" i="4"/>
  <c r="CI41" i="4"/>
  <c r="CO41" i="4" s="1"/>
  <c r="CW38" i="4"/>
  <c r="CI40" i="4"/>
  <c r="BG39" i="4"/>
  <c r="CF39" i="4"/>
  <c r="BK31" i="4"/>
  <c r="BL32" i="4"/>
  <c r="BK32" i="4"/>
  <c r="CU32" i="4" s="1"/>
  <c r="BJ32" i="4"/>
  <c r="AM32" i="4" s="1"/>
  <c r="BJ33" i="4"/>
  <c r="CD32" i="4"/>
  <c r="BN29" i="4"/>
  <c r="BM22" i="4"/>
  <c r="BL22" i="4"/>
  <c r="BK22" i="4"/>
  <c r="CU22" i="4" s="1"/>
  <c r="BH22" i="4"/>
  <c r="CR22" i="4" s="1"/>
  <c r="BN22" i="4"/>
  <c r="CD27" i="4"/>
  <c r="CI26" i="4"/>
  <c r="CL35" i="4"/>
  <c r="BJ23" i="4"/>
  <c r="BH30" i="4"/>
  <c r="BO23" i="4"/>
  <c r="AO23" i="4" s="1"/>
  <c r="CO25" i="4"/>
  <c r="CF24" i="4"/>
  <c r="BJ16" i="4"/>
  <c r="CE21" i="4"/>
  <c r="BN18" i="4"/>
  <c r="BI25" i="4"/>
  <c r="BH16" i="4"/>
  <c r="CK21" i="4"/>
  <c r="BG28" i="4"/>
  <c r="BQ34" i="4"/>
  <c r="BI20" i="4"/>
  <c r="BJ43" i="4"/>
  <c r="CI38" i="4"/>
  <c r="CH40" i="4"/>
  <c r="CJ40" i="4"/>
  <c r="CE40" i="4"/>
  <c r="CG34" i="4"/>
  <c r="BL34" i="4"/>
  <c r="CV34" i="4" s="1"/>
  <c r="BJ34" i="4"/>
  <c r="CH39" i="4"/>
  <c r="BP38" i="4"/>
  <c r="BN38" i="4"/>
  <c r="BH38" i="4"/>
  <c r="BH32" i="4"/>
  <c r="CE32" i="4"/>
  <c r="CI31" i="4"/>
  <c r="CJ30" i="4"/>
  <c r="CE30" i="4"/>
  <c r="CD30" i="4"/>
  <c r="CC30" i="4"/>
  <c r="CK30" i="4"/>
  <c r="BM32" i="4"/>
  <c r="CN25" i="4"/>
  <c r="BG21" i="4"/>
  <c r="BQ21" i="4" s="1"/>
  <c r="BO36" i="4"/>
  <c r="CG27" i="4"/>
  <c r="CL25" i="4"/>
  <c r="CK20" i="4"/>
  <c r="BO33" i="4"/>
  <c r="AU33" i="4" s="1"/>
  <c r="CJ19" i="4"/>
  <c r="CI22" i="4"/>
  <c r="CI24" i="4"/>
  <c r="CJ18" i="4"/>
  <c r="CO18" i="4" s="1"/>
  <c r="CE20" i="4"/>
  <c r="CC21" i="4"/>
  <c r="BN16" i="4"/>
  <c r="BQ29" i="4"/>
  <c r="BQ42" i="4"/>
  <c r="CG18" i="4"/>
  <c r="CK19" i="4"/>
  <c r="BO17" i="1"/>
  <c r="BP17" i="1"/>
  <c r="BK17" i="1"/>
  <c r="BL17" i="1"/>
  <c r="BM17" i="1"/>
  <c r="BJ17" i="1"/>
  <c r="BI17" i="1"/>
  <c r="BN17" i="1"/>
  <c r="BH17" i="1"/>
  <c r="CR28" i="1"/>
  <c r="CW28" i="1"/>
  <c r="DJ28" i="1"/>
  <c r="DN28" i="1" s="1"/>
  <c r="AT28" i="1"/>
  <c r="CO29" i="1"/>
  <c r="CN29" i="1"/>
  <c r="CI31" i="1"/>
  <c r="CE31" i="1"/>
  <c r="CG31" i="1"/>
  <c r="CD31" i="1"/>
  <c r="CK31" i="1"/>
  <c r="CJ31" i="1"/>
  <c r="CH31" i="1"/>
  <c r="CF31" i="1"/>
  <c r="CU31" i="1" s="1"/>
  <c r="BM23" i="1"/>
  <c r="BP23" i="1"/>
  <c r="BH23" i="1"/>
  <c r="BQ23" i="1"/>
  <c r="BO23" i="1"/>
  <c r="BN23" i="1"/>
  <c r="BK23" i="1"/>
  <c r="BL23" i="1"/>
  <c r="AS35" i="1"/>
  <c r="CT35" i="1"/>
  <c r="CN19" i="1"/>
  <c r="AL28" i="1"/>
  <c r="DI28" i="1"/>
  <c r="AG28" i="1"/>
  <c r="BR28" i="1"/>
  <c r="BL36" i="1"/>
  <c r="BM36" i="1"/>
  <c r="BI36" i="1"/>
  <c r="BO36" i="1"/>
  <c r="BK36" i="1"/>
  <c r="BP36" i="1"/>
  <c r="BH36" i="1"/>
  <c r="AL30" i="1"/>
  <c r="DJ30" i="1"/>
  <c r="DN30" i="1" s="1"/>
  <c r="AG30" i="1"/>
  <c r="BJ41" i="1"/>
  <c r="BL41" i="1"/>
  <c r="BK41" i="1"/>
  <c r="BM41" i="1"/>
  <c r="BQ41" i="1"/>
  <c r="BH41" i="1"/>
  <c r="BN41" i="1"/>
  <c r="CC33" i="1"/>
  <c r="CF33" i="1"/>
  <c r="CJ33" i="1"/>
  <c r="CI33" i="1"/>
  <c r="CK33" i="1"/>
  <c r="CG33" i="1"/>
  <c r="CH33" i="1"/>
  <c r="CD33" i="1"/>
  <c r="CE33" i="1"/>
  <c r="DJ35" i="1"/>
  <c r="DN35" i="1" s="1"/>
  <c r="AL35" i="1"/>
  <c r="AG35" i="1"/>
  <c r="BM16" i="1"/>
  <c r="BO16" i="1"/>
  <c r="BH16" i="1"/>
  <c r="BP16" i="1"/>
  <c r="BL16" i="1"/>
  <c r="BJ16" i="1"/>
  <c r="BN16" i="1"/>
  <c r="BI16" i="1"/>
  <c r="BK16" i="1"/>
  <c r="CU16" i="1" s="1"/>
  <c r="BL27" i="1"/>
  <c r="CE37" i="1"/>
  <c r="CF37" i="1"/>
  <c r="CI37" i="1"/>
  <c r="CC37" i="1"/>
  <c r="CH37" i="1"/>
  <c r="CG37" i="1"/>
  <c r="CK37" i="1"/>
  <c r="CO37" i="1" s="1"/>
  <c r="BP41" i="1"/>
  <c r="CK20" i="1"/>
  <c r="CG20" i="1"/>
  <c r="CF20" i="1"/>
  <c r="CI20" i="1"/>
  <c r="CE20" i="1"/>
  <c r="CD20" i="1"/>
  <c r="BQ22" i="1"/>
  <c r="BM22" i="1"/>
  <c r="BP22" i="1"/>
  <c r="BJ22" i="1"/>
  <c r="BH22" i="1"/>
  <c r="BO22" i="1"/>
  <c r="BI22" i="1"/>
  <c r="BN22" i="1"/>
  <c r="BL22" i="1"/>
  <c r="CL24" i="1"/>
  <c r="CH17" i="1"/>
  <c r="CI17" i="1"/>
  <c r="CD17" i="1"/>
  <c r="CE17" i="1"/>
  <c r="CK17" i="1"/>
  <c r="CF17" i="1"/>
  <c r="CU17" i="1" s="1"/>
  <c r="CG17" i="1"/>
  <c r="CJ17" i="1"/>
  <c r="DD18" i="1"/>
  <c r="CV18" i="1"/>
  <c r="BI38" i="1"/>
  <c r="BQ38" i="1"/>
  <c r="BL38" i="1"/>
  <c r="BN38" i="1"/>
  <c r="BK38" i="1"/>
  <c r="DD38" i="1" s="1"/>
  <c r="BP38" i="1"/>
  <c r="BJ38" i="1"/>
  <c r="CE42" i="1"/>
  <c r="CG42" i="1"/>
  <c r="CI42" i="1"/>
  <c r="CF42" i="1"/>
  <c r="CC42" i="1"/>
  <c r="CJ42" i="1"/>
  <c r="CK42" i="1"/>
  <c r="CD42" i="1"/>
  <c r="AT32" i="1"/>
  <c r="CG41" i="1"/>
  <c r="CF41" i="1"/>
  <c r="CC41" i="1"/>
  <c r="CJ41" i="1"/>
  <c r="CD41" i="1"/>
  <c r="CH41" i="1"/>
  <c r="CI41" i="1"/>
  <c r="CK41" i="1"/>
  <c r="BJ36" i="1"/>
  <c r="DJ40" i="1"/>
  <c r="DN40" i="1" s="1"/>
  <c r="AG40" i="1"/>
  <c r="AL40" i="1"/>
  <c r="BR40" i="1"/>
  <c r="CR40" i="1"/>
  <c r="CL16" i="1"/>
  <c r="CC28" i="1"/>
  <c r="CL28" i="1" s="1"/>
  <c r="CD28" i="1"/>
  <c r="CH28" i="1"/>
  <c r="CK28" i="1"/>
  <c r="CF28" i="1"/>
  <c r="CU28" i="1" s="1"/>
  <c r="CE28" i="1"/>
  <c r="CI28" i="1"/>
  <c r="CG28" i="1"/>
  <c r="CJ28" i="1"/>
  <c r="CO28" i="1" s="1"/>
  <c r="CN32" i="1"/>
  <c r="AU32" i="1"/>
  <c r="CO32" i="1"/>
  <c r="AR32" i="1"/>
  <c r="CN26" i="1"/>
  <c r="CO26" i="1"/>
  <c r="CR33" i="1"/>
  <c r="CW33" i="1"/>
  <c r="CH42" i="1"/>
  <c r="CH20" i="1"/>
  <c r="BI20" i="1"/>
  <c r="BN20" i="1"/>
  <c r="BJ20" i="1"/>
  <c r="BQ20" i="1"/>
  <c r="BO20" i="1"/>
  <c r="BH20" i="1"/>
  <c r="BK20" i="1"/>
  <c r="BL20" i="1"/>
  <c r="BL24" i="1"/>
  <c r="BJ24" i="1"/>
  <c r="BQ24" i="1"/>
  <c r="BM24" i="1"/>
  <c r="BP24" i="1"/>
  <c r="BN24" i="1"/>
  <c r="BH24" i="1"/>
  <c r="BO24" i="1"/>
  <c r="BK24" i="1"/>
  <c r="CJ20" i="1"/>
  <c r="DJ18" i="1"/>
  <c r="DN18" i="1" s="1"/>
  <c r="AG18" i="1"/>
  <c r="BP31" i="1"/>
  <c r="BM31" i="1"/>
  <c r="BJ31" i="1"/>
  <c r="BL31" i="1"/>
  <c r="BQ31" i="1"/>
  <c r="BO31" i="1"/>
  <c r="BI31" i="1"/>
  <c r="BR31" i="1" s="1"/>
  <c r="BN31" i="1"/>
  <c r="AL31" i="1" s="1"/>
  <c r="CN16" i="1"/>
  <c r="CO16" i="1"/>
  <c r="BM34" i="1"/>
  <c r="BJ34" i="1"/>
  <c r="BH34" i="1"/>
  <c r="BO34" i="1"/>
  <c r="BP34" i="1"/>
  <c r="BK34" i="1"/>
  <c r="CU34" i="1" s="1"/>
  <c r="BL34" i="1"/>
  <c r="BN34" i="1"/>
  <c r="BI34" i="1"/>
  <c r="BQ34" i="1"/>
  <c r="CK39" i="1"/>
  <c r="CD39" i="1"/>
  <c r="CC39" i="1"/>
  <c r="CF39" i="1"/>
  <c r="CU39" i="1" s="1"/>
  <c r="CJ39" i="1"/>
  <c r="CE39" i="1"/>
  <c r="CH39" i="1"/>
  <c r="AT35" i="1"/>
  <c r="DI35" i="1"/>
  <c r="CR25" i="1"/>
  <c r="CW25" i="1"/>
  <c r="BR25" i="1"/>
  <c r="AT25" i="1"/>
  <c r="BK37" i="1"/>
  <c r="BL37" i="1"/>
  <c r="BN37" i="1"/>
  <c r="BP37" i="1"/>
  <c r="BJ37" i="1"/>
  <c r="BQ37" i="1"/>
  <c r="BM37" i="1"/>
  <c r="BH37" i="1"/>
  <c r="BO37" i="1"/>
  <c r="DD35" i="1"/>
  <c r="CV35" i="1"/>
  <c r="DD30" i="1"/>
  <c r="CV30" i="1"/>
  <c r="AR35" i="1"/>
  <c r="AU35" i="1"/>
  <c r="CN35" i="1"/>
  <c r="AQ35" i="1" s="1"/>
  <c r="CN18" i="1"/>
  <c r="AR18" i="1"/>
  <c r="DD20" i="1"/>
  <c r="BJ23" i="1"/>
  <c r="AT18" i="1"/>
  <c r="DI18" i="1"/>
  <c r="CK21" i="1"/>
  <c r="CD21" i="1"/>
  <c r="CC21" i="1"/>
  <c r="CL21" i="1" s="1"/>
  <c r="CJ21" i="1"/>
  <c r="CE21" i="1"/>
  <c r="CH21" i="1"/>
  <c r="CU21" i="1" s="1"/>
  <c r="CI21" i="1"/>
  <c r="DI39" i="1"/>
  <c r="AT39" i="1"/>
  <c r="DJ39" i="1"/>
  <c r="DN39" i="1" s="1"/>
  <c r="AR39" i="1"/>
  <c r="AU39" i="1"/>
  <c r="BN36" i="1"/>
  <c r="CV43" i="1"/>
  <c r="DD43" i="1"/>
  <c r="CL29" i="1"/>
  <c r="BM29" i="1"/>
  <c r="BQ29" i="1"/>
  <c r="BK29" i="1"/>
  <c r="CU29" i="1" s="1"/>
  <c r="BO29" i="1"/>
  <c r="BI29" i="1"/>
  <c r="CW29" i="1" s="1"/>
  <c r="BH29" i="1"/>
  <c r="BP29" i="1"/>
  <c r="BL29" i="1"/>
  <c r="CL40" i="1"/>
  <c r="DD25" i="1"/>
  <c r="CV25" i="1"/>
  <c r="CI22" i="1"/>
  <c r="CC22" i="1"/>
  <c r="CJ22" i="1"/>
  <c r="CH22" i="1"/>
  <c r="CU22" i="1" s="1"/>
  <c r="CG22" i="1"/>
  <c r="CD22" i="1"/>
  <c r="CK22" i="1"/>
  <c r="CK38" i="1"/>
  <c r="CD38" i="1"/>
  <c r="CE38" i="1"/>
  <c r="CI38" i="1"/>
  <c r="CG38" i="1"/>
  <c r="CF38" i="1"/>
  <c r="CJ38" i="1"/>
  <c r="CO38" i="1" s="1"/>
  <c r="BN29" i="1"/>
  <c r="AR29" i="1" s="1"/>
  <c r="AL33" i="1"/>
  <c r="BR33" i="1"/>
  <c r="DI30" i="1"/>
  <c r="AT30" i="1"/>
  <c r="CL35" i="1"/>
  <c r="BQ42" i="1"/>
  <c r="BN42" i="1"/>
  <c r="BO42" i="1"/>
  <c r="BP42" i="1"/>
  <c r="BL42" i="1"/>
  <c r="BH42" i="1"/>
  <c r="BK42" i="1"/>
  <c r="DD42" i="1" s="1"/>
  <c r="BI42" i="1"/>
  <c r="BJ42" i="1"/>
  <c r="CG21" i="1"/>
  <c r="CU24" i="1"/>
  <c r="CG25" i="1"/>
  <c r="CF25" i="1"/>
  <c r="CH25" i="1"/>
  <c r="CJ25" i="1"/>
  <c r="CO25" i="1" s="1"/>
  <c r="CD25" i="1"/>
  <c r="CG18" i="1"/>
  <c r="CF18" i="1"/>
  <c r="CU18" i="1" s="1"/>
  <c r="CD18" i="1"/>
  <c r="CE18" i="1"/>
  <c r="CJ18" i="1"/>
  <c r="CO18" i="1" s="1"/>
  <c r="CH18" i="1"/>
  <c r="CR18" i="1"/>
  <c r="CW18" i="1"/>
  <c r="BI26" i="1"/>
  <c r="BK26" i="1"/>
  <c r="CU26" i="1" s="1"/>
  <c r="BQ26" i="1"/>
  <c r="BJ26" i="1"/>
  <c r="BP26" i="1"/>
  <c r="BH26" i="1"/>
  <c r="BO26" i="1"/>
  <c r="BL26" i="1"/>
  <c r="BN26" i="1"/>
  <c r="AR26" i="1" s="1"/>
  <c r="BK19" i="1"/>
  <c r="BJ19" i="1"/>
  <c r="BN19" i="1"/>
  <c r="BH19" i="1"/>
  <c r="BM19" i="1"/>
  <c r="BI19" i="1"/>
  <c r="BL19" i="1"/>
  <c r="BO19" i="1"/>
  <c r="AU19" i="1" s="1"/>
  <c r="AL18" i="1"/>
  <c r="BR18" i="1"/>
  <c r="BP19" i="1"/>
  <c r="BQ17" i="1"/>
  <c r="AR34" i="1"/>
  <c r="CN34" i="1"/>
  <c r="CO34" i="1"/>
  <c r="AU34" i="1"/>
  <c r="CC20" i="1"/>
  <c r="CL20" i="1" s="1"/>
  <c r="CH36" i="1"/>
  <c r="CK36" i="1"/>
  <c r="CI36" i="1"/>
  <c r="CG36" i="1"/>
  <c r="CJ36" i="1"/>
  <c r="CE36" i="1"/>
  <c r="CF36" i="1"/>
  <c r="BI41" i="1"/>
  <c r="DI40" i="1"/>
  <c r="AT40" i="1"/>
  <c r="CL26" i="1"/>
  <c r="CI30" i="1"/>
  <c r="CC30" i="1"/>
  <c r="CH30" i="1"/>
  <c r="CJ30" i="1"/>
  <c r="CG30" i="1"/>
  <c r="CK30" i="1"/>
  <c r="CD30" i="1"/>
  <c r="CF30" i="1"/>
  <c r="CU30" i="1" s="1"/>
  <c r="CE30" i="1"/>
  <c r="CO40" i="1"/>
  <c r="CN40" i="1"/>
  <c r="AU40" i="1"/>
  <c r="AR40" i="1"/>
  <c r="DI25" i="1"/>
  <c r="AL25" i="1"/>
  <c r="AG25" i="1"/>
  <c r="DJ25" i="1"/>
  <c r="DN25" i="1" s="1"/>
  <c r="CI23" i="1"/>
  <c r="CF23" i="1"/>
  <c r="CK23" i="1"/>
  <c r="CG23" i="1"/>
  <c r="CD23" i="1"/>
  <c r="CJ23" i="1"/>
  <c r="CO23" i="1" s="1"/>
  <c r="CH23" i="1"/>
  <c r="CC23" i="1"/>
  <c r="BJ32" i="1"/>
  <c r="DJ32" i="1" s="1"/>
  <c r="DN32" i="1" s="1"/>
  <c r="BL32" i="1"/>
  <c r="BQ32" i="1"/>
  <c r="BK32" i="1"/>
  <c r="CU32" i="1" s="1"/>
  <c r="BH32" i="1"/>
  <c r="CC38" i="1"/>
  <c r="CL38" i="1" s="1"/>
  <c r="CV33" i="1"/>
  <c r="DD33" i="1"/>
  <c r="BR30" i="1"/>
  <c r="BM21" i="1"/>
  <c r="BN21" i="1"/>
  <c r="BI21" i="1"/>
  <c r="BO21" i="1"/>
  <c r="BH21" i="1"/>
  <c r="BJ21" i="1"/>
  <c r="BQ21" i="1"/>
  <c r="BK21" i="1"/>
  <c r="CC25" i="1"/>
  <c r="CC18" i="1"/>
  <c r="BK31" i="1"/>
  <c r="DD32" i="1"/>
  <c r="CV32" i="1"/>
  <c r="BH27" i="1"/>
  <c r="BJ27" i="1"/>
  <c r="BK27" i="1"/>
  <c r="CU27" i="1" s="1"/>
  <c r="BI27" i="1"/>
  <c r="BO27" i="1"/>
  <c r="BN27" i="1"/>
  <c r="BP27" i="1"/>
  <c r="BM27" i="1"/>
  <c r="AU25" i="1"/>
  <c r="AR25" i="1"/>
  <c r="AT33" i="1"/>
  <c r="DI33" i="1"/>
  <c r="AR24" i="1"/>
  <c r="AU24" i="1"/>
  <c r="CN24" i="1"/>
  <c r="CV39" i="1"/>
  <c r="BR39" i="1"/>
  <c r="BO38" i="1"/>
  <c r="BQ36" i="1"/>
  <c r="CW35" i="1"/>
  <c r="CR35" i="1"/>
  <c r="BR35" i="1"/>
  <c r="BM26" i="1"/>
  <c r="CC31" i="1"/>
  <c r="BI23" i="1"/>
  <c r="BH38" i="1"/>
  <c r="BH43" i="1"/>
  <c r="BO43" i="1"/>
  <c r="BP43" i="1"/>
  <c r="BI43" i="1"/>
  <c r="BK43" i="1"/>
  <c r="BN43" i="1"/>
  <c r="BJ43" i="1"/>
  <c r="DJ33" i="1"/>
  <c r="DN33" i="1" s="1"/>
  <c r="AG33" i="1"/>
  <c r="CD43" i="1"/>
  <c r="CJ43" i="1"/>
  <c r="CO43" i="1" s="1"/>
  <c r="CF43" i="1"/>
  <c r="CU43" i="1" s="1"/>
  <c r="CK43" i="1"/>
  <c r="CC43" i="1"/>
  <c r="CE43" i="1"/>
  <c r="CI43" i="1"/>
  <c r="CO19" i="1"/>
  <c r="BL21" i="1"/>
  <c r="CO24" i="1"/>
  <c r="BI32" i="1"/>
  <c r="CD19" i="1"/>
  <c r="CH19" i="1"/>
  <c r="CG19" i="1"/>
  <c r="CE19" i="1"/>
  <c r="CC19" i="1"/>
  <c r="CF19" i="1"/>
  <c r="CU16" i="4" l="1"/>
  <c r="AL16" i="4"/>
  <c r="DI30" i="4"/>
  <c r="CV31" i="4"/>
  <c r="CV18" i="4"/>
  <c r="BR26" i="4"/>
  <c r="CL38" i="4"/>
  <c r="AR20" i="4"/>
  <c r="AN29" i="4"/>
  <c r="CL16" i="4"/>
  <c r="CL37" i="4"/>
  <c r="CL17" i="4"/>
  <c r="DJ43" i="4"/>
  <c r="DN43" i="4" s="1"/>
  <c r="AN23" i="4"/>
  <c r="CL34" i="4"/>
  <c r="CU42" i="4"/>
  <c r="AN38" i="4"/>
  <c r="AR30" i="4"/>
  <c r="AG32" i="4"/>
  <c r="CN37" i="4"/>
  <c r="AF37" i="4" s="1"/>
  <c r="AR33" i="4"/>
  <c r="CL23" i="4"/>
  <c r="AO26" i="4"/>
  <c r="DJ42" i="4"/>
  <c r="DN42" i="4" s="1"/>
  <c r="CU18" i="4"/>
  <c r="CL24" i="4"/>
  <c r="CO21" i="4"/>
  <c r="CU36" i="4"/>
  <c r="AR37" i="4"/>
  <c r="CL22" i="4"/>
  <c r="CL39" i="4"/>
  <c r="CL21" i="4"/>
  <c r="AO38" i="4"/>
  <c r="AR25" i="4"/>
  <c r="AL42" i="4"/>
  <c r="CO22" i="4"/>
  <c r="BR37" i="4"/>
  <c r="CU20" i="4"/>
  <c r="CO36" i="4"/>
  <c r="CL40" i="4"/>
  <c r="CO27" i="4"/>
  <c r="CU33" i="4"/>
  <c r="CL20" i="4"/>
  <c r="AU20" i="4"/>
  <c r="CN17" i="4"/>
  <c r="DE33" i="4"/>
  <c r="CS33" i="4"/>
  <c r="AS36" i="4"/>
  <c r="DI33" i="4"/>
  <c r="AT33" i="4"/>
  <c r="AU31" i="4"/>
  <c r="CN31" i="4"/>
  <c r="AR31" i="4"/>
  <c r="CW34" i="4"/>
  <c r="CR34" i="4"/>
  <c r="BR16" i="4"/>
  <c r="AU26" i="4"/>
  <c r="AR26" i="4"/>
  <c r="CN26" i="4"/>
  <c r="BR17" i="4"/>
  <c r="AL17" i="4"/>
  <c r="AM30" i="4"/>
  <c r="DJ30" i="4"/>
  <c r="DN30" i="4" s="1"/>
  <c r="AG30" i="4"/>
  <c r="CN30" i="4"/>
  <c r="AL18" i="4"/>
  <c r="BR18" i="4"/>
  <c r="DG29" i="4"/>
  <c r="AQ29" i="4"/>
  <c r="CT29" i="4"/>
  <c r="AK29" i="4" s="1"/>
  <c r="AS29" i="4"/>
  <c r="DK29" i="4"/>
  <c r="AG34" i="4"/>
  <c r="AM42" i="4"/>
  <c r="CO38" i="4"/>
  <c r="BR20" i="4"/>
  <c r="AL20" i="4"/>
  <c r="AT38" i="4"/>
  <c r="CR31" i="4"/>
  <c r="CW31" i="4"/>
  <c r="CL32" i="4"/>
  <c r="CO34" i="4"/>
  <c r="DJ37" i="4"/>
  <c r="DN37" i="4" s="1"/>
  <c r="AG37" i="4"/>
  <c r="AM37" i="4"/>
  <c r="DE43" i="4"/>
  <c r="CS43" i="4"/>
  <c r="CP43" i="4"/>
  <c r="CV36" i="4"/>
  <c r="AO36" i="4"/>
  <c r="DD36" i="4"/>
  <c r="AN36" i="4" s="1"/>
  <c r="AM17" i="4"/>
  <c r="AN26" i="4"/>
  <c r="CT37" i="4"/>
  <c r="AK37" i="4" s="1"/>
  <c r="DJ16" i="4"/>
  <c r="DN16" i="4" s="1"/>
  <c r="AG16" i="4"/>
  <c r="AM16" i="4"/>
  <c r="CN38" i="4"/>
  <c r="AU38" i="4"/>
  <c r="AR38" i="4"/>
  <c r="AS17" i="4"/>
  <c r="AG29" i="4"/>
  <c r="DJ29" i="4"/>
  <c r="DN29" i="4" s="1"/>
  <c r="AM29" i="4"/>
  <c r="DK35" i="4"/>
  <c r="CV17" i="4"/>
  <c r="DD17" i="4"/>
  <c r="AN17" i="4" s="1"/>
  <c r="AO17" i="4"/>
  <c r="AT16" i="4"/>
  <c r="DI16" i="4"/>
  <c r="CL27" i="4"/>
  <c r="CV43" i="4"/>
  <c r="AO43" i="4"/>
  <c r="DD43" i="4"/>
  <c r="AN43" i="4" s="1"/>
  <c r="DJ34" i="4"/>
  <c r="DN34" i="4" s="1"/>
  <c r="BK41" i="4"/>
  <c r="BO41" i="4"/>
  <c r="CT41" i="4" s="1"/>
  <c r="AK41" i="4" s="1"/>
  <c r="BJ41" i="4"/>
  <c r="BI41" i="4"/>
  <c r="BP41" i="4"/>
  <c r="BM41" i="4"/>
  <c r="BN41" i="4"/>
  <c r="BL41" i="4"/>
  <c r="BH41" i="4"/>
  <c r="CR17" i="4"/>
  <c r="AF17" i="4" s="1"/>
  <c r="AG20" i="4"/>
  <c r="AM20" i="4"/>
  <c r="DJ20" i="4"/>
  <c r="DN20" i="4" s="1"/>
  <c r="CN21" i="4"/>
  <c r="DK21" i="4" s="1"/>
  <c r="CL42" i="4"/>
  <c r="AO20" i="4"/>
  <c r="DD20" i="4"/>
  <c r="AN20" i="4" s="1"/>
  <c r="CV20" i="4"/>
  <c r="CP35" i="4"/>
  <c r="DJ17" i="4"/>
  <c r="DN17" i="4" s="1"/>
  <c r="CV38" i="4"/>
  <c r="CV32" i="4"/>
  <c r="DD32" i="4"/>
  <c r="AN32" i="4" s="1"/>
  <c r="AO32" i="4"/>
  <c r="CW43" i="4"/>
  <c r="CR43" i="4"/>
  <c r="AF43" i="4" s="1"/>
  <c r="DJ18" i="4"/>
  <c r="DN18" i="4" s="1"/>
  <c r="AG18" i="4"/>
  <c r="AM18" i="4"/>
  <c r="DJ22" i="4"/>
  <c r="DN22" i="4" s="1"/>
  <c r="AM22" i="4"/>
  <c r="AG22" i="4"/>
  <c r="BK39" i="4"/>
  <c r="CU39" i="4" s="1"/>
  <c r="BI39" i="4"/>
  <c r="BO39" i="4"/>
  <c r="BP39" i="4"/>
  <c r="BN39" i="4"/>
  <c r="BM39" i="4"/>
  <c r="BL39" i="4"/>
  <c r="BH39" i="4"/>
  <c r="BJ39" i="4"/>
  <c r="AQ43" i="4"/>
  <c r="AT17" i="4"/>
  <c r="DI17" i="4"/>
  <c r="AU17" i="4"/>
  <c r="AG25" i="4"/>
  <c r="AM25" i="4"/>
  <c r="DJ25" i="4"/>
  <c r="DN25" i="4" s="1"/>
  <c r="AT43" i="4"/>
  <c r="DI43" i="4"/>
  <c r="DM43" i="4" s="1"/>
  <c r="DO43" i="4" s="1"/>
  <c r="DP43" i="4" s="1"/>
  <c r="CL19" i="4"/>
  <c r="CW26" i="4"/>
  <c r="CR26" i="4"/>
  <c r="AL31" i="4"/>
  <c r="BR31" i="4"/>
  <c r="AR39" i="4"/>
  <c r="CN39" i="4"/>
  <c r="BR29" i="4"/>
  <c r="AL29" i="4"/>
  <c r="AG23" i="4"/>
  <c r="AM23" i="4"/>
  <c r="AP23" i="4" s="1"/>
  <c r="DJ23" i="4"/>
  <c r="DN23" i="4" s="1"/>
  <c r="DD37" i="4"/>
  <c r="AN37" i="4" s="1"/>
  <c r="CV37" i="4"/>
  <c r="AO37" i="4"/>
  <c r="AT18" i="4"/>
  <c r="BP40" i="4"/>
  <c r="BH40" i="4"/>
  <c r="BO40" i="4"/>
  <c r="BN40" i="4"/>
  <c r="BL40" i="4"/>
  <c r="BJ40" i="4"/>
  <c r="BK40" i="4"/>
  <c r="BM40" i="4"/>
  <c r="BI40" i="4"/>
  <c r="DE20" i="4"/>
  <c r="CS20" i="4"/>
  <c r="AL32" i="4"/>
  <c r="BR32" i="4"/>
  <c r="CP37" i="4"/>
  <c r="CS37" i="4"/>
  <c r="DE37" i="4"/>
  <c r="CT17" i="4"/>
  <c r="AK17" i="4" s="1"/>
  <c r="BR22" i="4"/>
  <c r="AL22" i="4"/>
  <c r="CW33" i="4"/>
  <c r="CR33" i="4"/>
  <c r="AU40" i="4"/>
  <c r="AR40" i="4"/>
  <c r="CN40" i="4"/>
  <c r="AS43" i="4"/>
  <c r="DI25" i="4"/>
  <c r="AT25" i="4"/>
  <c r="AG31" i="4"/>
  <c r="BR36" i="4"/>
  <c r="AL36" i="4"/>
  <c r="CN23" i="4"/>
  <c r="AR23" i="4"/>
  <c r="AU23" i="4"/>
  <c r="CL26" i="4"/>
  <c r="DI31" i="4"/>
  <c r="AT31" i="4"/>
  <c r="CO39" i="4"/>
  <c r="CW20" i="4"/>
  <c r="CR20" i="4"/>
  <c r="AM33" i="4"/>
  <c r="AG33" i="4"/>
  <c r="DJ33" i="4"/>
  <c r="DN33" i="4" s="1"/>
  <c r="AR32" i="4"/>
  <c r="CN32" i="4"/>
  <c r="AU32" i="4"/>
  <c r="DI18" i="4"/>
  <c r="DE17" i="4"/>
  <c r="AN18" i="4"/>
  <c r="CV29" i="4"/>
  <c r="CU43" i="4"/>
  <c r="AS18" i="4"/>
  <c r="AT36" i="4"/>
  <c r="DI36" i="4"/>
  <c r="CL30" i="4"/>
  <c r="BR38" i="4"/>
  <c r="AL38" i="4"/>
  <c r="CW16" i="4"/>
  <c r="CR16" i="4"/>
  <c r="AT23" i="4"/>
  <c r="DI23" i="4"/>
  <c r="CW32" i="4"/>
  <c r="CR32" i="4"/>
  <c r="CR38" i="4"/>
  <c r="DE29" i="4"/>
  <c r="CP29" i="4"/>
  <c r="CS29" i="4"/>
  <c r="BR23" i="4"/>
  <c r="AL23" i="4"/>
  <c r="AO34" i="4"/>
  <c r="CW36" i="4"/>
  <c r="CR36" i="4"/>
  <c r="AM36" i="4"/>
  <c r="AP36" i="4" s="1"/>
  <c r="DG22" i="4"/>
  <c r="CT22" i="4"/>
  <c r="AK22" i="4" s="1"/>
  <c r="AS22" i="4"/>
  <c r="CL18" i="4"/>
  <c r="AM26" i="4"/>
  <c r="AP26" i="4" s="1"/>
  <c r="AG26" i="4"/>
  <c r="DJ26" i="4"/>
  <c r="DN26" i="4" s="1"/>
  <c r="AT37" i="4"/>
  <c r="DI37" i="4"/>
  <c r="DM37" i="4" s="1"/>
  <c r="DO37" i="4" s="1"/>
  <c r="DP37" i="4" s="1"/>
  <c r="AT32" i="4"/>
  <c r="CL36" i="4"/>
  <c r="CO24" i="4"/>
  <c r="CN28" i="4"/>
  <c r="DK28" i="4" s="1"/>
  <c r="CR30" i="4"/>
  <c r="CW30" i="4"/>
  <c r="CU31" i="4"/>
  <c r="BI27" i="4"/>
  <c r="BO27" i="4"/>
  <c r="BM27" i="4"/>
  <c r="CU27" i="4" s="1"/>
  <c r="BL27" i="4"/>
  <c r="BJ27" i="4"/>
  <c r="AQ27" i="4" s="1"/>
  <c r="BN27" i="4"/>
  <c r="BK27" i="4"/>
  <c r="BH27" i="4"/>
  <c r="BP27" i="4"/>
  <c r="AT20" i="4"/>
  <c r="DI20" i="4"/>
  <c r="AL33" i="4"/>
  <c r="BR33" i="4"/>
  <c r="AO18" i="4"/>
  <c r="AT30" i="4"/>
  <c r="AQ37" i="4"/>
  <c r="AL26" i="4"/>
  <c r="DD31" i="4"/>
  <c r="AN31" i="4" s="1"/>
  <c r="CN24" i="4"/>
  <c r="BI21" i="4"/>
  <c r="BK21" i="4"/>
  <c r="BM21" i="4"/>
  <c r="BN21" i="4"/>
  <c r="AR21" i="4" s="1"/>
  <c r="BJ21" i="4"/>
  <c r="DG21" i="4" s="1"/>
  <c r="BO21" i="4"/>
  <c r="BH21" i="4"/>
  <c r="BP21" i="4"/>
  <c r="BL21" i="4"/>
  <c r="AG38" i="4"/>
  <c r="AM38" i="4"/>
  <c r="AP38" i="4" s="1"/>
  <c r="DJ38" i="4"/>
  <c r="DN38" i="4" s="1"/>
  <c r="BL28" i="4"/>
  <c r="BP28" i="4"/>
  <c r="BO28" i="4"/>
  <c r="BH28" i="4"/>
  <c r="BM28" i="4"/>
  <c r="BN28" i="4"/>
  <c r="AR28" i="4" s="1"/>
  <c r="BI28" i="4"/>
  <c r="BK28" i="4"/>
  <c r="CU28" i="4" s="1"/>
  <c r="BJ28" i="4"/>
  <c r="BR30" i="4"/>
  <c r="AL30" i="4"/>
  <c r="CT43" i="4"/>
  <c r="AK43" i="4" s="1"/>
  <c r="DI22" i="4"/>
  <c r="CN27" i="4"/>
  <c r="DK27" i="4" s="1"/>
  <c r="AN34" i="4"/>
  <c r="AP34" i="4" s="1"/>
  <c r="AG36" i="4"/>
  <c r="CN16" i="4"/>
  <c r="DG16" i="4" s="1"/>
  <c r="AU16" i="4"/>
  <c r="AR16" i="4"/>
  <c r="CU23" i="4"/>
  <c r="CW42" i="4"/>
  <c r="CR42" i="4"/>
  <c r="AU42" i="4"/>
  <c r="AR42" i="4"/>
  <c r="CN42" i="4"/>
  <c r="BO19" i="4"/>
  <c r="BN19" i="4"/>
  <c r="BM19" i="4"/>
  <c r="BK19" i="4"/>
  <c r="BJ19" i="4"/>
  <c r="BH19" i="4"/>
  <c r="BI19" i="4"/>
  <c r="BP19" i="4"/>
  <c r="BL19" i="4"/>
  <c r="CN18" i="4"/>
  <c r="DG18" i="4" s="1"/>
  <c r="AU18" i="4"/>
  <c r="AR18" i="4"/>
  <c r="DI29" i="4"/>
  <c r="DM29" i="4" s="1"/>
  <c r="DO29" i="4" s="1"/>
  <c r="DP29" i="4" s="1"/>
  <c r="AT29" i="4"/>
  <c r="DI32" i="4"/>
  <c r="CU34" i="4"/>
  <c r="CN36" i="4"/>
  <c r="DG36" i="4" s="1"/>
  <c r="AR36" i="4"/>
  <c r="AU36" i="4"/>
  <c r="BQ27" i="4"/>
  <c r="AT34" i="4"/>
  <c r="CV25" i="4"/>
  <c r="AO29" i="4"/>
  <c r="DG37" i="4"/>
  <c r="BR34" i="4"/>
  <c r="AO31" i="4"/>
  <c r="CN22" i="4"/>
  <c r="DK22" i="4" s="1"/>
  <c r="AU22" i="4"/>
  <c r="AR22" i="4"/>
  <c r="BQ28" i="4"/>
  <c r="CT25" i="4"/>
  <c r="AK25" i="4" s="1"/>
  <c r="DK25" i="4"/>
  <c r="AQ25" i="4"/>
  <c r="DG25" i="4"/>
  <c r="AS25" i="4"/>
  <c r="CR23" i="4"/>
  <c r="CW23" i="4"/>
  <c r="DD22" i="4"/>
  <c r="AN22" i="4" s="1"/>
  <c r="CV22" i="4"/>
  <c r="AO22" i="4"/>
  <c r="CN41" i="4"/>
  <c r="DK41" i="4" s="1"/>
  <c r="DG43" i="4"/>
  <c r="AT22" i="4"/>
  <c r="BR42" i="4"/>
  <c r="CV23" i="4"/>
  <c r="CO33" i="4"/>
  <c r="DJ36" i="4"/>
  <c r="DN36" i="4" s="1"/>
  <c r="CU26" i="4"/>
  <c r="AG42" i="4"/>
  <c r="BQ19" i="4"/>
  <c r="CV33" i="4"/>
  <c r="DD33" i="4"/>
  <c r="AN33" i="4" s="1"/>
  <c r="AO33" i="4"/>
  <c r="CO20" i="4"/>
  <c r="CL28" i="4"/>
  <c r="AU34" i="4"/>
  <c r="AR34" i="4"/>
  <c r="CN34" i="4"/>
  <c r="CU25" i="4"/>
  <c r="AR43" i="4"/>
  <c r="DI34" i="4"/>
  <c r="BQ39" i="4"/>
  <c r="CO26" i="4"/>
  <c r="AS37" i="4"/>
  <c r="AL34" i="4"/>
  <c r="CO19" i="4"/>
  <c r="DE25" i="4"/>
  <c r="CS25" i="4"/>
  <c r="CP25" i="4"/>
  <c r="CO30" i="4"/>
  <c r="CO40" i="4"/>
  <c r="DG17" i="4"/>
  <c r="AT26" i="4"/>
  <c r="DK16" i="4"/>
  <c r="CT16" i="4"/>
  <c r="AK16" i="4" s="1"/>
  <c r="AS16" i="4"/>
  <c r="CV16" i="4"/>
  <c r="DD16" i="4"/>
  <c r="AN16" i="4" s="1"/>
  <c r="AO16" i="4"/>
  <c r="CV30" i="4"/>
  <c r="AO30" i="4"/>
  <c r="DD30" i="4"/>
  <c r="AN30" i="4" s="1"/>
  <c r="CU30" i="4"/>
  <c r="BR43" i="4"/>
  <c r="AL43" i="4"/>
  <c r="BO35" i="4"/>
  <c r="AS35" i="4" s="1"/>
  <c r="BM35" i="4"/>
  <c r="BI35" i="4"/>
  <c r="BK35" i="4"/>
  <c r="BJ35" i="4"/>
  <c r="CT35" i="4" s="1"/>
  <c r="AK35" i="4" s="1"/>
  <c r="BH35" i="4"/>
  <c r="BN35" i="4"/>
  <c r="BP35" i="4"/>
  <c r="BL35" i="4"/>
  <c r="CW18" i="4"/>
  <c r="CR18" i="4"/>
  <c r="CO23" i="4"/>
  <c r="CV42" i="4"/>
  <c r="AO42" i="4"/>
  <c r="DD42" i="4"/>
  <c r="AN42" i="4" s="1"/>
  <c r="CO31" i="4"/>
  <c r="BR25" i="4"/>
  <c r="AL25" i="4"/>
  <c r="CW29" i="4"/>
  <c r="CR29" i="4"/>
  <c r="AF29" i="4" s="1"/>
  <c r="DI38" i="4"/>
  <c r="CL41" i="4"/>
  <c r="CN19" i="4"/>
  <c r="AU19" i="4"/>
  <c r="CR25" i="4"/>
  <c r="AF25" i="4" s="1"/>
  <c r="CW25" i="4"/>
  <c r="CO42" i="4"/>
  <c r="AT42" i="4"/>
  <c r="BP24" i="4"/>
  <c r="BH24" i="4"/>
  <c r="BN24" i="4"/>
  <c r="BK24" i="4"/>
  <c r="CU24" i="4" s="1"/>
  <c r="BM24" i="4"/>
  <c r="BJ24" i="4"/>
  <c r="BI24" i="4"/>
  <c r="BL24" i="4"/>
  <c r="BO24" i="4"/>
  <c r="AU24" i="4" s="1"/>
  <c r="CO32" i="4"/>
  <c r="AU43" i="4"/>
  <c r="BQ40" i="4"/>
  <c r="AG17" i="4"/>
  <c r="AO25" i="4"/>
  <c r="DK37" i="4"/>
  <c r="AG43" i="4"/>
  <c r="AS37" i="1"/>
  <c r="AQ37" i="1"/>
  <c r="AL21" i="1"/>
  <c r="BR21" i="1"/>
  <c r="CT28" i="1"/>
  <c r="AS28" i="1"/>
  <c r="AR42" i="1"/>
  <c r="CN42" i="1"/>
  <c r="AU42" i="1"/>
  <c r="AG22" i="1"/>
  <c r="DJ22" i="1"/>
  <c r="DN22" i="1" s="1"/>
  <c r="BR41" i="1"/>
  <c r="AL41" i="1"/>
  <c r="AG17" i="1"/>
  <c r="DJ17" i="1"/>
  <c r="DN17" i="1" s="1"/>
  <c r="DJ27" i="1"/>
  <c r="DN27" i="1" s="1"/>
  <c r="AG27" i="1"/>
  <c r="AR27" i="1"/>
  <c r="DE27" i="1"/>
  <c r="DJ42" i="1"/>
  <c r="DN42" i="1" s="1"/>
  <c r="AG42" i="1"/>
  <c r="AT31" i="1"/>
  <c r="DI31" i="1"/>
  <c r="DD16" i="1"/>
  <c r="CV16" i="1"/>
  <c r="AR19" i="1"/>
  <c r="CL19" i="1"/>
  <c r="AQ19" i="1"/>
  <c r="AS19" i="1"/>
  <c r="DG19" i="1"/>
  <c r="CT19" i="1"/>
  <c r="DK19" i="1"/>
  <c r="AT43" i="1"/>
  <c r="DI43" i="1"/>
  <c r="AT27" i="1"/>
  <c r="AU27" i="1"/>
  <c r="DI27" i="1"/>
  <c r="DM27" i="1" s="1"/>
  <c r="DO27" i="1" s="1"/>
  <c r="DP27" i="1" s="1"/>
  <c r="AS27" i="1"/>
  <c r="BR32" i="1"/>
  <c r="AL32" i="1"/>
  <c r="AS34" i="1"/>
  <c r="DG34" i="1"/>
  <c r="CT34" i="1"/>
  <c r="DK34" i="1"/>
  <c r="AQ34" i="1"/>
  <c r="CW42" i="1"/>
  <c r="CR42" i="1"/>
  <c r="CU38" i="1"/>
  <c r="DD29" i="1"/>
  <c r="CV29" i="1"/>
  <c r="DJ36" i="1"/>
  <c r="DN36" i="1" s="1"/>
  <c r="AG36" i="1"/>
  <c r="AU18" i="1"/>
  <c r="DD37" i="1"/>
  <c r="CV37" i="1"/>
  <c r="DD34" i="1"/>
  <c r="CV34" i="1"/>
  <c r="CW20" i="1"/>
  <c r="CR20" i="1"/>
  <c r="DE26" i="1"/>
  <c r="CP26" i="1"/>
  <c r="CS26" i="1"/>
  <c r="AU28" i="1"/>
  <c r="AR28" i="1"/>
  <c r="CN28" i="1"/>
  <c r="CN41" i="1"/>
  <c r="AR41" i="1"/>
  <c r="AU41" i="1"/>
  <c r="DI32" i="1"/>
  <c r="DI22" i="1"/>
  <c r="AT22" i="1"/>
  <c r="AR20" i="1"/>
  <c r="AU20" i="1"/>
  <c r="CN20" i="1"/>
  <c r="CV41" i="1"/>
  <c r="DD41" i="1"/>
  <c r="DG29" i="1"/>
  <c r="DK29" i="1"/>
  <c r="AS29" i="1"/>
  <c r="CT29" i="1"/>
  <c r="AQ29" i="1"/>
  <c r="CV38" i="1"/>
  <c r="CR17" i="1"/>
  <c r="CW17" i="1"/>
  <c r="AQ24" i="1"/>
  <c r="CT24" i="1"/>
  <c r="DG24" i="1"/>
  <c r="DK24" i="1"/>
  <c r="AS24" i="1"/>
  <c r="CN30" i="1"/>
  <c r="AR30" i="1"/>
  <c r="AU30" i="1"/>
  <c r="AT37" i="1"/>
  <c r="DI37" i="1"/>
  <c r="AT20" i="1"/>
  <c r="DI20" i="1"/>
  <c r="AT16" i="1"/>
  <c r="DI16" i="1"/>
  <c r="CU36" i="1"/>
  <c r="AS38" i="1"/>
  <c r="CT38" i="1"/>
  <c r="AL37" i="1"/>
  <c r="BR37" i="1"/>
  <c r="AQ26" i="1"/>
  <c r="AS26" i="1"/>
  <c r="CT26" i="1"/>
  <c r="DG26" i="1"/>
  <c r="DK26" i="1"/>
  <c r="AU43" i="1"/>
  <c r="CN43" i="1"/>
  <c r="AR43" i="1"/>
  <c r="AL43" i="1"/>
  <c r="BR43" i="1"/>
  <c r="CL18" i="1"/>
  <c r="AG21" i="1"/>
  <c r="DJ21" i="1"/>
  <c r="DN21" i="1" s="1"/>
  <c r="CO36" i="1"/>
  <c r="CS34" i="1"/>
  <c r="CP34" i="1"/>
  <c r="DE34" i="1"/>
  <c r="AU26" i="1"/>
  <c r="AT26" i="1"/>
  <c r="DI26" i="1"/>
  <c r="DM26" i="1" s="1"/>
  <c r="CL36" i="1"/>
  <c r="CL17" i="1"/>
  <c r="DE18" i="1"/>
  <c r="AF18" i="1"/>
  <c r="CP18" i="1"/>
  <c r="CS18" i="1"/>
  <c r="DJ34" i="1"/>
  <c r="DN34" i="1" s="1"/>
  <c r="AG34" i="1"/>
  <c r="AQ16" i="1"/>
  <c r="AS16" i="1"/>
  <c r="DK16" i="1"/>
  <c r="DG16" i="1"/>
  <c r="CO20" i="1"/>
  <c r="CW24" i="1"/>
  <c r="CR24" i="1"/>
  <c r="AG20" i="1"/>
  <c r="DJ20" i="1"/>
  <c r="DN20" i="1" s="1"/>
  <c r="CR38" i="1"/>
  <c r="CW38" i="1"/>
  <c r="AL22" i="1"/>
  <c r="BR22" i="1"/>
  <c r="CU20" i="1"/>
  <c r="DJ16" i="1"/>
  <c r="DN16" i="1" s="1"/>
  <c r="AG16" i="1"/>
  <c r="AR33" i="1"/>
  <c r="CN33" i="1"/>
  <c r="AU33" i="1"/>
  <c r="CV36" i="1"/>
  <c r="DD36" i="1"/>
  <c r="DE19" i="1"/>
  <c r="CS19" i="1"/>
  <c r="CP19" i="1"/>
  <c r="AG23" i="1"/>
  <c r="DJ23" i="1"/>
  <c r="DN23" i="1" s="1"/>
  <c r="CO31" i="1"/>
  <c r="DD17" i="1"/>
  <c r="CV17" i="1"/>
  <c r="AG29" i="1"/>
  <c r="DJ29" i="1"/>
  <c r="DN29" i="1" s="1"/>
  <c r="AU31" i="1"/>
  <c r="AR31" i="1"/>
  <c r="CN31" i="1"/>
  <c r="CU19" i="1"/>
  <c r="DI21" i="1"/>
  <c r="AT21" i="1"/>
  <c r="AS23" i="1"/>
  <c r="DK23" i="1"/>
  <c r="AT19" i="1"/>
  <c r="DI19" i="1"/>
  <c r="DJ26" i="1"/>
  <c r="DN26" i="1" s="1"/>
  <c r="AG26" i="1"/>
  <c r="CW34" i="1"/>
  <c r="CR34" i="1"/>
  <c r="AF34" i="1" s="1"/>
  <c r="DD24" i="1"/>
  <c r="AN24" i="1" s="1"/>
  <c r="CV24" i="1"/>
  <c r="AO24" i="1"/>
  <c r="AT36" i="1"/>
  <c r="DI36" i="1"/>
  <c r="CP29" i="1"/>
  <c r="DE29" i="1"/>
  <c r="AF29" i="1"/>
  <c r="AK29" i="1" s="1"/>
  <c r="CS29" i="1"/>
  <c r="BR38" i="1"/>
  <c r="AL38" i="1"/>
  <c r="DI38" i="1"/>
  <c r="AT38" i="1"/>
  <c r="CL25" i="1"/>
  <c r="DD21" i="1"/>
  <c r="CV21" i="1"/>
  <c r="DD19" i="1"/>
  <c r="CV19" i="1"/>
  <c r="BR26" i="1"/>
  <c r="AL26" i="1"/>
  <c r="AS25" i="1"/>
  <c r="CT25" i="1"/>
  <c r="AQ25" i="1"/>
  <c r="DG25" i="1"/>
  <c r="CN38" i="1"/>
  <c r="AQ38" i="1" s="1"/>
  <c r="AU38" i="1"/>
  <c r="AR38" i="1"/>
  <c r="CO22" i="1"/>
  <c r="AR21" i="1"/>
  <c r="CN21" i="1"/>
  <c r="AU21" i="1"/>
  <c r="CR37" i="1"/>
  <c r="CW37" i="1"/>
  <c r="CO39" i="1"/>
  <c r="DE16" i="1"/>
  <c r="CS16" i="1"/>
  <c r="CM16" i="1"/>
  <c r="CP16" i="1"/>
  <c r="CW31" i="1"/>
  <c r="CR31" i="1"/>
  <c r="CN17" i="1"/>
  <c r="AR17" i="1"/>
  <c r="AU17" i="1"/>
  <c r="CR22" i="1"/>
  <c r="CW22" i="1"/>
  <c r="CL37" i="1"/>
  <c r="CR16" i="1"/>
  <c r="CW16" i="1"/>
  <c r="CO33" i="1"/>
  <c r="DG35" i="1"/>
  <c r="AT23" i="1"/>
  <c r="DI23" i="1"/>
  <c r="CL43" i="1"/>
  <c r="CW43" i="1"/>
  <c r="CR43" i="1"/>
  <c r="CR27" i="1"/>
  <c r="AF27" i="1" s="1"/>
  <c r="CW27" i="1"/>
  <c r="CT27" i="1"/>
  <c r="DG27" i="1"/>
  <c r="AQ27" i="1"/>
  <c r="CU23" i="1"/>
  <c r="CO30" i="1"/>
  <c r="AU36" i="1"/>
  <c r="CN36" i="1"/>
  <c r="AR36" i="1"/>
  <c r="AL19" i="1"/>
  <c r="BR19" i="1"/>
  <c r="AL42" i="1"/>
  <c r="BR42" i="1"/>
  <c r="CL22" i="1"/>
  <c r="BR29" i="1"/>
  <c r="AL29" i="1"/>
  <c r="AT41" i="1"/>
  <c r="CW23" i="1"/>
  <c r="CR23" i="1"/>
  <c r="CV42" i="1"/>
  <c r="AU16" i="1"/>
  <c r="DD31" i="1"/>
  <c r="CV31" i="1"/>
  <c r="DI24" i="1"/>
  <c r="DM24" i="1" s="1"/>
  <c r="AT24" i="1"/>
  <c r="CT32" i="1"/>
  <c r="DK32" i="1"/>
  <c r="DG32" i="1"/>
  <c r="AQ32" i="1"/>
  <c r="AS32" i="1"/>
  <c r="CO41" i="1"/>
  <c r="CO42" i="1"/>
  <c r="AN18" i="1"/>
  <c r="CN37" i="1"/>
  <c r="AR37" i="1"/>
  <c r="AU37" i="1"/>
  <c r="CU33" i="1"/>
  <c r="CR41" i="1"/>
  <c r="CW41" i="1"/>
  <c r="AG32" i="1"/>
  <c r="DJ43" i="1"/>
  <c r="DN43" i="1" s="1"/>
  <c r="AG43" i="1"/>
  <c r="CL31" i="1"/>
  <c r="CN25" i="1"/>
  <c r="DK25" i="1" s="1"/>
  <c r="DM25" i="1" s="1"/>
  <c r="DO25" i="1" s="1"/>
  <c r="DP25" i="1" s="1"/>
  <c r="BR27" i="1"/>
  <c r="AL27" i="1"/>
  <c r="CS27" i="1"/>
  <c r="CR32" i="1"/>
  <c r="CW32" i="1"/>
  <c r="CN23" i="1"/>
  <c r="CT23" i="1" s="1"/>
  <c r="AR23" i="1"/>
  <c r="AU23" i="1"/>
  <c r="DE40" i="1"/>
  <c r="AF40" i="1"/>
  <c r="CS40" i="1"/>
  <c r="CP40" i="1"/>
  <c r="AG19" i="1"/>
  <c r="DJ19" i="1"/>
  <c r="DN19" i="1" s="1"/>
  <c r="CR26" i="1"/>
  <c r="AF26" i="1" s="1"/>
  <c r="CW26" i="1"/>
  <c r="DG18" i="1"/>
  <c r="CT18" i="1"/>
  <c r="AS18" i="1"/>
  <c r="AQ18" i="1"/>
  <c r="DK18" i="1"/>
  <c r="DM18" i="1" s="1"/>
  <c r="DO18" i="1" s="1"/>
  <c r="DP18" i="1" s="1"/>
  <c r="CU25" i="1"/>
  <c r="AR22" i="1"/>
  <c r="CN22" i="1"/>
  <c r="AU22" i="1"/>
  <c r="DI41" i="1"/>
  <c r="CN39" i="1"/>
  <c r="CV20" i="1"/>
  <c r="DJ37" i="1"/>
  <c r="DN37" i="1" s="1"/>
  <c r="AG37" i="1"/>
  <c r="CL39" i="1"/>
  <c r="AR16" i="1"/>
  <c r="AL24" i="1"/>
  <c r="BR24" i="1"/>
  <c r="CL41" i="1"/>
  <c r="CL42" i="1"/>
  <c r="DJ38" i="1"/>
  <c r="DN38" i="1" s="1"/>
  <c r="AG38" i="1"/>
  <c r="CO17" i="1"/>
  <c r="DD22" i="1"/>
  <c r="CV22" i="1"/>
  <c r="CU37" i="1"/>
  <c r="CL33" i="1"/>
  <c r="AL36" i="1"/>
  <c r="BR36" i="1"/>
  <c r="BR23" i="1"/>
  <c r="AL23" i="1"/>
  <c r="CT43" i="1"/>
  <c r="DK43" i="1"/>
  <c r="DG43" i="1"/>
  <c r="AS43" i="1"/>
  <c r="DI42" i="1"/>
  <c r="AT42" i="1"/>
  <c r="AL34" i="1"/>
  <c r="BR34" i="1"/>
  <c r="CW36" i="1"/>
  <c r="CR36" i="1"/>
  <c r="DD23" i="1"/>
  <c r="CV23" i="1"/>
  <c r="DD26" i="1"/>
  <c r="CV26" i="1"/>
  <c r="AF24" i="1"/>
  <c r="AK24" i="1" s="1"/>
  <c r="CS24" i="1"/>
  <c r="CP24" i="1"/>
  <c r="DE24" i="1"/>
  <c r="DD27" i="1"/>
  <c r="CV27" i="1"/>
  <c r="CR21" i="1"/>
  <c r="CW21" i="1"/>
  <c r="CL23" i="1"/>
  <c r="DG40" i="1"/>
  <c r="AQ40" i="1"/>
  <c r="DK40" i="1"/>
  <c r="DM40" i="1" s="1"/>
  <c r="DO40" i="1" s="1"/>
  <c r="DP40" i="1" s="1"/>
  <c r="CT40" i="1"/>
  <c r="AS40" i="1"/>
  <c r="CL30" i="1"/>
  <c r="CR19" i="1"/>
  <c r="AF19" i="1" s="1"/>
  <c r="CW19" i="1"/>
  <c r="DI29" i="1"/>
  <c r="DM29" i="1" s="1"/>
  <c r="DO29" i="1" s="1"/>
  <c r="DP29" i="1" s="1"/>
  <c r="AT29" i="1"/>
  <c r="AU29" i="1"/>
  <c r="CO21" i="1"/>
  <c r="CS35" i="1"/>
  <c r="DE35" i="1"/>
  <c r="CP35" i="1"/>
  <c r="AF35" i="1"/>
  <c r="AN35" i="1"/>
  <c r="CR29" i="1"/>
  <c r="DI34" i="1"/>
  <c r="DM34" i="1" s="1"/>
  <c r="AT34" i="1"/>
  <c r="DJ31" i="1"/>
  <c r="DN31" i="1" s="1"/>
  <c r="AG31" i="1"/>
  <c r="AG24" i="1"/>
  <c r="DJ24" i="1"/>
  <c r="DN24" i="1" s="1"/>
  <c r="AM24" i="1"/>
  <c r="AP24" i="1" s="1"/>
  <c r="AL20" i="1"/>
  <c r="BR20" i="1"/>
  <c r="DE32" i="1"/>
  <c r="CP32" i="1"/>
  <c r="AF32" i="1"/>
  <c r="AN32" i="1" s="1"/>
  <c r="CS32" i="1"/>
  <c r="CU41" i="1"/>
  <c r="CU42" i="1"/>
  <c r="AL16" i="1"/>
  <c r="BR16" i="1"/>
  <c r="DJ41" i="1"/>
  <c r="DN41" i="1" s="1"/>
  <c r="AG41" i="1"/>
  <c r="DK35" i="1"/>
  <c r="DM35" i="1" s="1"/>
  <c r="DO35" i="1" s="1"/>
  <c r="DP35" i="1" s="1"/>
  <c r="AL17" i="1"/>
  <c r="BR17" i="1"/>
  <c r="DI17" i="1"/>
  <c r="AT17" i="1"/>
  <c r="AU41" i="4" l="1"/>
  <c r="CU40" i="4"/>
  <c r="AP17" i="4"/>
  <c r="AP37" i="4"/>
  <c r="AP31" i="4"/>
  <c r="AS27" i="4"/>
  <c r="AP22" i="4"/>
  <c r="AP32" i="4"/>
  <c r="DG41" i="4"/>
  <c r="AP43" i="4"/>
  <c r="AU21" i="4"/>
  <c r="AF20" i="4"/>
  <c r="CU41" i="4"/>
  <c r="CT28" i="4"/>
  <c r="AK28" i="4" s="1"/>
  <c r="DK18" i="4"/>
  <c r="DM18" i="4"/>
  <c r="DO18" i="4" s="1"/>
  <c r="DP18" i="4" s="1"/>
  <c r="DK17" i="4"/>
  <c r="CP17" i="4"/>
  <c r="CS17" i="4"/>
  <c r="AJ17" i="4" s="1"/>
  <c r="CU35" i="4"/>
  <c r="CT18" i="4"/>
  <c r="AK18" i="4" s="1"/>
  <c r="DM17" i="4"/>
  <c r="DO17" i="4" s="1"/>
  <c r="DP17" i="4" s="1"/>
  <c r="AP20" i="4"/>
  <c r="AU27" i="4"/>
  <c r="AF33" i="4"/>
  <c r="AQ17" i="4"/>
  <c r="AO24" i="4"/>
  <c r="CV24" i="4"/>
  <c r="DD24" i="4"/>
  <c r="AN24" i="4" s="1"/>
  <c r="CV35" i="4"/>
  <c r="DD35" i="4"/>
  <c r="AN35" i="4" s="1"/>
  <c r="AO35" i="4"/>
  <c r="DK30" i="4"/>
  <c r="DM30" i="4" s="1"/>
  <c r="DO30" i="4" s="1"/>
  <c r="DP30" i="4" s="1"/>
  <c r="DG30" i="4"/>
  <c r="CT30" i="4"/>
  <c r="AK30" i="4" s="1"/>
  <c r="AS30" i="4"/>
  <c r="AQ30" i="4"/>
  <c r="DG26" i="4"/>
  <c r="AQ26" i="4"/>
  <c r="CT26" i="4"/>
  <c r="AK26" i="4" s="1"/>
  <c r="AS26" i="4"/>
  <c r="DK26" i="4"/>
  <c r="DM26" i="4" s="1"/>
  <c r="DO26" i="4" s="1"/>
  <c r="DP26" i="4" s="1"/>
  <c r="AR41" i="4"/>
  <c r="CP18" i="4"/>
  <c r="DE18" i="4"/>
  <c r="AF18" i="4"/>
  <c r="CS18" i="4"/>
  <c r="DJ19" i="4"/>
  <c r="DN19" i="4" s="1"/>
  <c r="AM19" i="4"/>
  <c r="AG19" i="4"/>
  <c r="DM22" i="4"/>
  <c r="DO22" i="4" s="1"/>
  <c r="DP22" i="4" s="1"/>
  <c r="DJ28" i="4"/>
  <c r="DN28" i="4" s="1"/>
  <c r="AG28" i="4"/>
  <c r="AM28" i="4"/>
  <c r="AQ28" i="4"/>
  <c r="AQ18" i="4"/>
  <c r="DE23" i="4"/>
  <c r="AF23" i="4"/>
  <c r="CS23" i="4"/>
  <c r="CP23" i="4"/>
  <c r="AG40" i="4"/>
  <c r="AM40" i="4"/>
  <c r="DJ40" i="4"/>
  <c r="DN40" i="4" s="1"/>
  <c r="CV39" i="4"/>
  <c r="AO39" i="4"/>
  <c r="DD39" i="4"/>
  <c r="AN39" i="4" s="1"/>
  <c r="CW41" i="4"/>
  <c r="CR41" i="4"/>
  <c r="DM16" i="4"/>
  <c r="DO16" i="4" s="1"/>
  <c r="DP16" i="4" s="1"/>
  <c r="DD19" i="4"/>
  <c r="AN19" i="4" s="1"/>
  <c r="CV19" i="4"/>
  <c r="AO19" i="4"/>
  <c r="BR27" i="4"/>
  <c r="AL27" i="4"/>
  <c r="CU19" i="4"/>
  <c r="AT35" i="4"/>
  <c r="DI35" i="4"/>
  <c r="DM35" i="4" s="1"/>
  <c r="AU35" i="4"/>
  <c r="DG20" i="4"/>
  <c r="AQ20" i="4"/>
  <c r="CT20" i="4"/>
  <c r="AK20" i="4" s="1"/>
  <c r="DK20" i="4"/>
  <c r="AS20" i="4"/>
  <c r="CT33" i="4"/>
  <c r="AK33" i="4" s="1"/>
  <c r="DG33" i="4"/>
  <c r="AS33" i="4"/>
  <c r="AQ33" i="4"/>
  <c r="DK33" i="4"/>
  <c r="CP36" i="4"/>
  <c r="DE36" i="4"/>
  <c r="AF36" i="4"/>
  <c r="CS36" i="4"/>
  <c r="AT19" i="4"/>
  <c r="DI19" i="4"/>
  <c r="DD28" i="4"/>
  <c r="AN28" i="4" s="1"/>
  <c r="AO28" i="4"/>
  <c r="CV28" i="4"/>
  <c r="AM27" i="4"/>
  <c r="DJ27" i="4"/>
  <c r="DN27" i="4" s="1"/>
  <c r="AG27" i="4"/>
  <c r="DG28" i="4"/>
  <c r="CP32" i="4"/>
  <c r="AF32" i="4"/>
  <c r="CS32" i="4"/>
  <c r="DE32" i="4"/>
  <c r="DK39" i="4"/>
  <c r="DG39" i="4"/>
  <c r="AQ39" i="4"/>
  <c r="AS39" i="4"/>
  <c r="CT39" i="4"/>
  <c r="AK39" i="4" s="1"/>
  <c r="AT40" i="4"/>
  <c r="DI40" i="4"/>
  <c r="AS21" i="4"/>
  <c r="AG39" i="4"/>
  <c r="DJ39" i="4"/>
  <c r="DN39" i="4" s="1"/>
  <c r="AM39" i="4"/>
  <c r="AP18" i="4"/>
  <c r="DI41" i="4"/>
  <c r="DM41" i="4" s="1"/>
  <c r="AT41" i="4"/>
  <c r="DE38" i="4"/>
  <c r="AF38" i="4"/>
  <c r="CS38" i="4"/>
  <c r="CP38" i="4"/>
  <c r="DG38" i="4"/>
  <c r="AQ38" i="4"/>
  <c r="CT38" i="4"/>
  <c r="AK38" i="4" s="1"/>
  <c r="DK38" i="4"/>
  <c r="DM38" i="4" s="1"/>
  <c r="DO38" i="4" s="1"/>
  <c r="DP38" i="4" s="1"/>
  <c r="AS38" i="4"/>
  <c r="CS26" i="4"/>
  <c r="DE26" i="4"/>
  <c r="CP26" i="4"/>
  <c r="AF26" i="4"/>
  <c r="CP33" i="4"/>
  <c r="DK40" i="4"/>
  <c r="AS40" i="4"/>
  <c r="AQ40" i="4"/>
  <c r="CT40" i="4"/>
  <c r="AK40" i="4" s="1"/>
  <c r="DG40" i="4"/>
  <c r="AG24" i="4"/>
  <c r="DJ24" i="4"/>
  <c r="DN24" i="4" s="1"/>
  <c r="AM24" i="4"/>
  <c r="CP19" i="4"/>
  <c r="CS19" i="4"/>
  <c r="DE19" i="4"/>
  <c r="CT31" i="4"/>
  <c r="AK31" i="4" s="1"/>
  <c r="AS31" i="4"/>
  <c r="AQ31" i="4"/>
  <c r="DK31" i="4"/>
  <c r="DM31" i="4" s="1"/>
  <c r="DO31" i="4" s="1"/>
  <c r="DP31" i="4" s="1"/>
  <c r="DG31" i="4"/>
  <c r="AJ25" i="4"/>
  <c r="AI25" i="4"/>
  <c r="AH25" i="4"/>
  <c r="CZ25" i="4" s="1"/>
  <c r="DC25" i="4"/>
  <c r="CS42" i="4"/>
  <c r="CP42" i="4"/>
  <c r="DE42" i="4"/>
  <c r="AF42" i="4"/>
  <c r="CS16" i="4"/>
  <c r="AF16" i="4"/>
  <c r="CP16" i="4"/>
  <c r="CM16" i="4"/>
  <c r="DE16" i="4"/>
  <c r="BR28" i="4"/>
  <c r="AL28" i="4"/>
  <c r="CR27" i="4"/>
  <c r="CW27" i="4"/>
  <c r="AS28" i="4"/>
  <c r="AQ41" i="4"/>
  <c r="BR40" i="4"/>
  <c r="AL40" i="4"/>
  <c r="AQ21" i="4"/>
  <c r="BR41" i="4"/>
  <c r="AL41" i="4"/>
  <c r="AP16" i="4"/>
  <c r="AS34" i="4"/>
  <c r="DG34" i="4"/>
  <c r="AQ34" i="4"/>
  <c r="DK34" i="4"/>
  <c r="DM34" i="4" s="1"/>
  <c r="DO34" i="4" s="1"/>
  <c r="DP34" i="4" s="1"/>
  <c r="CT34" i="4"/>
  <c r="AK34" i="4" s="1"/>
  <c r="AP42" i="4"/>
  <c r="DE31" i="4"/>
  <c r="CS31" i="4"/>
  <c r="CP31" i="4"/>
  <c r="AF31" i="4"/>
  <c r="AS32" i="4"/>
  <c r="DG32" i="4"/>
  <c r="AQ32" i="4"/>
  <c r="CT32" i="4"/>
  <c r="AK32" i="4" s="1"/>
  <c r="DK32" i="4"/>
  <c r="DM32" i="4" s="1"/>
  <c r="DO32" i="4" s="1"/>
  <c r="DP32" i="4" s="1"/>
  <c r="BR24" i="4"/>
  <c r="AL24" i="4"/>
  <c r="AR19" i="4"/>
  <c r="AM35" i="4"/>
  <c r="DJ35" i="4"/>
  <c r="DN35" i="4" s="1"/>
  <c r="AG35" i="4"/>
  <c r="AR35" i="4"/>
  <c r="AQ16" i="4"/>
  <c r="DI28" i="4"/>
  <c r="DM28" i="4" s="1"/>
  <c r="DO28" i="4" s="1"/>
  <c r="DP28" i="4" s="1"/>
  <c r="AT28" i="4"/>
  <c r="AL21" i="4"/>
  <c r="BR21" i="4"/>
  <c r="DE24" i="4"/>
  <c r="CP24" i="4"/>
  <c r="CS24" i="4"/>
  <c r="AU28" i="4"/>
  <c r="AS41" i="4"/>
  <c r="DM25" i="4"/>
  <c r="DO25" i="4" s="1"/>
  <c r="DP25" i="4" s="1"/>
  <c r="CP20" i="4"/>
  <c r="AU39" i="4"/>
  <c r="AT39" i="4"/>
  <c r="DI39" i="4"/>
  <c r="DE35" i="4"/>
  <c r="AP29" i="4"/>
  <c r="CS30" i="4"/>
  <c r="DE30" i="4"/>
  <c r="CP30" i="4"/>
  <c r="AF30" i="4"/>
  <c r="AJ33" i="4"/>
  <c r="AI33" i="4"/>
  <c r="AH33" i="4"/>
  <c r="CZ33" i="4" s="1"/>
  <c r="DC33" i="4"/>
  <c r="CR24" i="4"/>
  <c r="AF24" i="4" s="1"/>
  <c r="CW24" i="4"/>
  <c r="DD21" i="4"/>
  <c r="AN21" i="4" s="1"/>
  <c r="CV21" i="4"/>
  <c r="AO21" i="4"/>
  <c r="AP25" i="4"/>
  <c r="AT24" i="4"/>
  <c r="DI24" i="4"/>
  <c r="BR35" i="4"/>
  <c r="AL35" i="4"/>
  <c r="BR19" i="4"/>
  <c r="AL19" i="4"/>
  <c r="AT21" i="4"/>
  <c r="DI21" i="4"/>
  <c r="DM21" i="4" s="1"/>
  <c r="AR24" i="4"/>
  <c r="DM20" i="4"/>
  <c r="DO20" i="4" s="1"/>
  <c r="DP20" i="4" s="1"/>
  <c r="CV27" i="4"/>
  <c r="AO27" i="4"/>
  <c r="DD27" i="4"/>
  <c r="AN27" i="4" s="1"/>
  <c r="DE28" i="4"/>
  <c r="CS28" i="4"/>
  <c r="CP28" i="4"/>
  <c r="DM36" i="4"/>
  <c r="DO36" i="4" s="1"/>
  <c r="DP36" i="4" s="1"/>
  <c r="AI20" i="4"/>
  <c r="DC20" i="4"/>
  <c r="AH20" i="4"/>
  <c r="CZ20" i="4" s="1"/>
  <c r="AJ20" i="4"/>
  <c r="AO40" i="4"/>
  <c r="CV40" i="4"/>
  <c r="DD40" i="4"/>
  <c r="AN40" i="4" s="1"/>
  <c r="DE39" i="4"/>
  <c r="CS39" i="4"/>
  <c r="CP39" i="4"/>
  <c r="AG41" i="4"/>
  <c r="AM41" i="4"/>
  <c r="DJ41" i="4"/>
  <c r="DN41" i="4" s="1"/>
  <c r="AH43" i="4"/>
  <c r="CZ43" i="4" s="1"/>
  <c r="DC43" i="4"/>
  <c r="AJ43" i="4"/>
  <c r="AI43" i="4"/>
  <c r="DK36" i="4"/>
  <c r="CR35" i="4"/>
  <c r="AF35" i="4" s="1"/>
  <c r="CW35" i="4"/>
  <c r="CT27" i="4"/>
  <c r="AK27" i="4" s="1"/>
  <c r="CT19" i="4"/>
  <c r="AK19" i="4" s="1"/>
  <c r="DK19" i="4"/>
  <c r="AS19" i="4"/>
  <c r="DG19" i="4"/>
  <c r="AQ19" i="4"/>
  <c r="CS34" i="4"/>
  <c r="CP34" i="4"/>
  <c r="DE34" i="4"/>
  <c r="AF34" i="4"/>
  <c r="CR19" i="4"/>
  <c r="AF19" i="4" s="1"/>
  <c r="CW19" i="4"/>
  <c r="CS27" i="4"/>
  <c r="CP27" i="4"/>
  <c r="DE27" i="4"/>
  <c r="AF27" i="4"/>
  <c r="CR28" i="4"/>
  <c r="AF28" i="4" s="1"/>
  <c r="CW28" i="4"/>
  <c r="CW21" i="4"/>
  <c r="CR21" i="4"/>
  <c r="AF21" i="4" s="1"/>
  <c r="AT27" i="4"/>
  <c r="DI27" i="4"/>
  <c r="DM27" i="4" s="1"/>
  <c r="DO27" i="4" s="1"/>
  <c r="DP27" i="4" s="1"/>
  <c r="DK24" i="4"/>
  <c r="DG24" i="4"/>
  <c r="AQ24" i="4"/>
  <c r="AS24" i="4"/>
  <c r="CT24" i="4"/>
  <c r="AK24" i="4" s="1"/>
  <c r="DM23" i="4"/>
  <c r="DO23" i="4" s="1"/>
  <c r="DP23" i="4" s="1"/>
  <c r="DE40" i="4"/>
  <c r="CS40" i="4"/>
  <c r="CP40" i="4"/>
  <c r="CU21" i="4"/>
  <c r="CT21" i="4"/>
  <c r="AK21" i="4" s="1"/>
  <c r="CR39" i="4"/>
  <c r="AF39" i="4" s="1"/>
  <c r="CW39" i="4"/>
  <c r="CS35" i="4"/>
  <c r="CS21" i="4"/>
  <c r="CP21" i="4"/>
  <c r="DE21" i="4"/>
  <c r="CV41" i="4"/>
  <c r="AO41" i="4"/>
  <c r="DD41" i="4"/>
  <c r="AN41" i="4" s="1"/>
  <c r="AQ35" i="4"/>
  <c r="DM33" i="4"/>
  <c r="DO33" i="4" s="1"/>
  <c r="DP33" i="4" s="1"/>
  <c r="CT36" i="4"/>
  <c r="AK36" i="4" s="1"/>
  <c r="AS42" i="4"/>
  <c r="DG42" i="4"/>
  <c r="AQ42" i="4"/>
  <c r="CT42" i="4"/>
  <c r="AK42" i="4" s="1"/>
  <c r="DK42" i="4"/>
  <c r="DM42" i="4" s="1"/>
  <c r="DO42" i="4" s="1"/>
  <c r="DP42" i="4" s="1"/>
  <c r="DK23" i="4"/>
  <c r="DG23" i="4"/>
  <c r="AQ23" i="4"/>
  <c r="CT23" i="4"/>
  <c r="AK23" i="4" s="1"/>
  <c r="AS23" i="4"/>
  <c r="DG27" i="4"/>
  <c r="DE41" i="4"/>
  <c r="AF41" i="4"/>
  <c r="CS41" i="4"/>
  <c r="CP41" i="4"/>
  <c r="CS22" i="4"/>
  <c r="CP22" i="4"/>
  <c r="DE22" i="4"/>
  <c r="AF22" i="4"/>
  <c r="AR27" i="4"/>
  <c r="DJ21" i="4"/>
  <c r="DN21" i="4" s="1"/>
  <c r="AG21" i="4"/>
  <c r="AM21" i="4"/>
  <c r="AP21" i="4" s="1"/>
  <c r="AQ22" i="4"/>
  <c r="AJ29" i="4"/>
  <c r="AI29" i="4"/>
  <c r="AH29" i="4"/>
  <c r="CZ29" i="4" s="1"/>
  <c r="DC29" i="4"/>
  <c r="AP33" i="4"/>
  <c r="AJ37" i="4"/>
  <c r="AI37" i="4"/>
  <c r="AH37" i="4"/>
  <c r="CZ37" i="4" s="1"/>
  <c r="DC37" i="4"/>
  <c r="CR40" i="4"/>
  <c r="AF40" i="4" s="1"/>
  <c r="CW40" i="4"/>
  <c r="BR39" i="4"/>
  <c r="AL39" i="4"/>
  <c r="DG35" i="4"/>
  <c r="AP30" i="4"/>
  <c r="AQ36" i="4"/>
  <c r="AJ24" i="1"/>
  <c r="AK26" i="1"/>
  <c r="AM26" i="1"/>
  <c r="AO26" i="1"/>
  <c r="AK19" i="1"/>
  <c r="AO19" i="1"/>
  <c r="AM19" i="1"/>
  <c r="AK27" i="1"/>
  <c r="AO27" i="1"/>
  <c r="AM27" i="1"/>
  <c r="AK34" i="1"/>
  <c r="AM34" i="1"/>
  <c r="AO34" i="1"/>
  <c r="AN26" i="1"/>
  <c r="AJ26" i="1" s="1"/>
  <c r="CS39" i="1"/>
  <c r="DE39" i="1"/>
  <c r="CP39" i="1"/>
  <c r="AF39" i="1"/>
  <c r="AN19" i="1"/>
  <c r="AJ19" i="1" s="1"/>
  <c r="DM19" i="1"/>
  <c r="DO19" i="1" s="1"/>
  <c r="DP19" i="1" s="1"/>
  <c r="AQ20" i="1"/>
  <c r="DG20" i="1"/>
  <c r="CT20" i="1"/>
  <c r="DK20" i="1"/>
  <c r="DM20" i="1" s="1"/>
  <c r="DO20" i="1" s="1"/>
  <c r="DP20" i="1" s="1"/>
  <c r="AS20" i="1"/>
  <c r="AS36" i="1"/>
  <c r="AQ36" i="1"/>
  <c r="CT36" i="1"/>
  <c r="DG36" i="1"/>
  <c r="DK36" i="1"/>
  <c r="DM16" i="1"/>
  <c r="DO16" i="1" s="1"/>
  <c r="DP16" i="1" s="1"/>
  <c r="AN41" i="1"/>
  <c r="AN29" i="1"/>
  <c r="DM43" i="1"/>
  <c r="DO43" i="1" s="1"/>
  <c r="DP43" i="1" s="1"/>
  <c r="AH32" i="1"/>
  <c r="DC32" i="1"/>
  <c r="AK35" i="1"/>
  <c r="AO35" i="1"/>
  <c r="AM35" i="1"/>
  <c r="AN27" i="1"/>
  <c r="AJ27" i="1" s="1"/>
  <c r="DE37" i="1"/>
  <c r="AF37" i="1"/>
  <c r="CS37" i="1"/>
  <c r="CP37" i="1"/>
  <c r="DM23" i="1"/>
  <c r="DO23" i="1" s="1"/>
  <c r="DP23" i="1" s="1"/>
  <c r="CP21" i="1"/>
  <c r="DE21" i="1"/>
  <c r="CS21" i="1"/>
  <c r="AF21" i="1"/>
  <c r="DC29" i="1"/>
  <c r="AH29" i="1"/>
  <c r="AH19" i="1"/>
  <c r="DC19" i="1"/>
  <c r="AF33" i="1"/>
  <c r="CP33" i="1"/>
  <c r="CS33" i="1"/>
  <c r="DE33" i="1"/>
  <c r="AH18" i="1"/>
  <c r="DC18" i="1"/>
  <c r="DO26" i="1"/>
  <c r="DP26" i="1" s="1"/>
  <c r="CP43" i="1"/>
  <c r="CS43" i="1"/>
  <c r="DE43" i="1"/>
  <c r="AF43" i="1"/>
  <c r="CS30" i="1"/>
  <c r="DE30" i="1"/>
  <c r="CP30" i="1"/>
  <c r="AF30" i="1"/>
  <c r="AN37" i="1"/>
  <c r="AO16" i="1"/>
  <c r="DK37" i="1"/>
  <c r="AK32" i="1"/>
  <c r="AO32" i="1"/>
  <c r="AQ17" i="1"/>
  <c r="DK17" i="1"/>
  <c r="CT17" i="1"/>
  <c r="AS17" i="1"/>
  <c r="DG17" i="1"/>
  <c r="AH40" i="1"/>
  <c r="DC40" i="1"/>
  <c r="CP22" i="1"/>
  <c r="AF22" i="1"/>
  <c r="DE22" i="1"/>
  <c r="CS22" i="1"/>
  <c r="AK40" i="1"/>
  <c r="AN40" i="1"/>
  <c r="AJ40" i="1" s="1"/>
  <c r="AM40" i="1"/>
  <c r="AO40" i="1"/>
  <c r="AS42" i="1"/>
  <c r="AQ42" i="1"/>
  <c r="DG42" i="1"/>
  <c r="CT42" i="1"/>
  <c r="DK42" i="1"/>
  <c r="DM42" i="1" s="1"/>
  <c r="DO42" i="1" s="1"/>
  <c r="DP42" i="1" s="1"/>
  <c r="DO24" i="1"/>
  <c r="DP24" i="1" s="1"/>
  <c r="AQ22" i="1"/>
  <c r="AS22" i="1"/>
  <c r="DG22" i="1"/>
  <c r="CT22" i="1"/>
  <c r="DK22" i="1"/>
  <c r="AN21" i="1"/>
  <c r="AQ23" i="1"/>
  <c r="AF31" i="1"/>
  <c r="CS31" i="1"/>
  <c r="CP31" i="1"/>
  <c r="DE31" i="1"/>
  <c r="AM16" i="1"/>
  <c r="AJ16" i="1" s="1"/>
  <c r="AK18" i="1"/>
  <c r="AO18" i="1"/>
  <c r="AM18" i="1"/>
  <c r="DK38" i="1"/>
  <c r="DM38" i="1" s="1"/>
  <c r="DO38" i="1" s="1"/>
  <c r="DP38" i="1" s="1"/>
  <c r="CS28" i="1"/>
  <c r="DE28" i="1"/>
  <c r="CP28" i="1"/>
  <c r="AF28" i="1"/>
  <c r="DG28" i="1"/>
  <c r="DG37" i="1"/>
  <c r="CP41" i="1"/>
  <c r="CS41" i="1"/>
  <c r="DE41" i="1"/>
  <c r="AF41" i="1"/>
  <c r="AH35" i="1"/>
  <c r="DC35" i="1"/>
  <c r="AH24" i="1"/>
  <c r="DC24" i="1"/>
  <c r="AQ41" i="1"/>
  <c r="CT41" i="1"/>
  <c r="DG41" i="1"/>
  <c r="AS41" i="1"/>
  <c r="DK41" i="1"/>
  <c r="DM41" i="1" s="1"/>
  <c r="DO41" i="1" s="1"/>
  <c r="DP41" i="1" s="1"/>
  <c r="CT33" i="1"/>
  <c r="AQ33" i="1"/>
  <c r="DK33" i="1"/>
  <c r="DM33" i="1" s="1"/>
  <c r="DO33" i="1" s="1"/>
  <c r="DP33" i="1" s="1"/>
  <c r="AS33" i="1"/>
  <c r="DG33" i="1"/>
  <c r="AF17" i="1"/>
  <c r="CS17" i="1"/>
  <c r="DE17" i="1"/>
  <c r="CP17" i="1"/>
  <c r="DG39" i="1"/>
  <c r="CT39" i="1"/>
  <c r="AS39" i="1"/>
  <c r="DK39" i="1"/>
  <c r="DM39" i="1" s="1"/>
  <c r="DO39" i="1" s="1"/>
  <c r="DP39" i="1" s="1"/>
  <c r="AQ39" i="1"/>
  <c r="AQ31" i="1"/>
  <c r="CT31" i="1"/>
  <c r="DK31" i="1"/>
  <c r="DM31" i="1" s="1"/>
  <c r="DO31" i="1" s="1"/>
  <c r="DP31" i="1" s="1"/>
  <c r="AS31" i="1"/>
  <c r="DG31" i="1"/>
  <c r="DM37" i="1"/>
  <c r="DO37" i="1" s="1"/>
  <c r="DP37" i="1" s="1"/>
  <c r="AQ28" i="1"/>
  <c r="CT37" i="1"/>
  <c r="AH27" i="1"/>
  <c r="DC27" i="1"/>
  <c r="CP20" i="1"/>
  <c r="AF20" i="1"/>
  <c r="CS20" i="1"/>
  <c r="DE20" i="1"/>
  <c r="DM17" i="1"/>
  <c r="DO17" i="1" s="1"/>
  <c r="DP17" i="1" s="1"/>
  <c r="CP36" i="1"/>
  <c r="CS36" i="1"/>
  <c r="AF36" i="1"/>
  <c r="AN36" i="1" s="1"/>
  <c r="DE36" i="1"/>
  <c r="DM36" i="1"/>
  <c r="DO36" i="1" s="1"/>
  <c r="DP36" i="1" s="1"/>
  <c r="DG23" i="1"/>
  <c r="DK28" i="1"/>
  <c r="DM28" i="1" s="1"/>
  <c r="DO28" i="1" s="1"/>
  <c r="DP28" i="1" s="1"/>
  <c r="DC16" i="1"/>
  <c r="DO34" i="1"/>
  <c r="DP34" i="1" s="1"/>
  <c r="AQ21" i="1"/>
  <c r="CT21" i="1"/>
  <c r="DK21" i="1"/>
  <c r="DM21" i="1" s="1"/>
  <c r="DO21" i="1" s="1"/>
  <c r="DP21" i="1" s="1"/>
  <c r="AS21" i="1"/>
  <c r="DG21" i="1"/>
  <c r="AQ43" i="1"/>
  <c r="CP25" i="1"/>
  <c r="CS25" i="1"/>
  <c r="DE25" i="1"/>
  <c r="AF25" i="1"/>
  <c r="AN31" i="1"/>
  <c r="AF38" i="1"/>
  <c r="DE38" i="1"/>
  <c r="CP38" i="1"/>
  <c r="CS38" i="1"/>
  <c r="DG38" i="1"/>
  <c r="DM22" i="1"/>
  <c r="DO22" i="1" s="1"/>
  <c r="DP22" i="1" s="1"/>
  <c r="DC26" i="1"/>
  <c r="AH26" i="1"/>
  <c r="AN34" i="1"/>
  <c r="DE23" i="1"/>
  <c r="CP23" i="1"/>
  <c r="AF23" i="1"/>
  <c r="AN23" i="1" s="1"/>
  <c r="CS23" i="1"/>
  <c r="AS30" i="1"/>
  <c r="CT30" i="1"/>
  <c r="DK30" i="1"/>
  <c r="DM30" i="1" s="1"/>
  <c r="DO30" i="1" s="1"/>
  <c r="DP30" i="1" s="1"/>
  <c r="DG30" i="1"/>
  <c r="AQ30" i="1"/>
  <c r="AM29" i="1"/>
  <c r="AM32" i="1"/>
  <c r="AP32" i="1" s="1"/>
  <c r="DC34" i="1"/>
  <c r="AH34" i="1"/>
  <c r="DM32" i="1"/>
  <c r="DO32" i="1" s="1"/>
  <c r="DP32" i="1" s="1"/>
  <c r="AO29" i="1"/>
  <c r="CP42" i="1"/>
  <c r="CS42" i="1"/>
  <c r="AF42" i="1"/>
  <c r="DE42" i="1"/>
  <c r="DM24" i="4" l="1"/>
  <c r="DO24" i="4" s="1"/>
  <c r="DP24" i="4" s="1"/>
  <c r="DO41" i="4"/>
  <c r="DP41" i="4" s="1"/>
  <c r="AP35" i="4"/>
  <c r="AH17" i="4"/>
  <c r="CZ17" i="4" s="1"/>
  <c r="DC17" i="4"/>
  <c r="AI17" i="4"/>
  <c r="AJ26" i="4"/>
  <c r="AI26" i="4"/>
  <c r="AH26" i="4"/>
  <c r="CZ26" i="4" s="1"/>
  <c r="DC26" i="4"/>
  <c r="AH31" i="4"/>
  <c r="CZ31" i="4" s="1"/>
  <c r="AJ31" i="4"/>
  <c r="AI31" i="4"/>
  <c r="DC31" i="4"/>
  <c r="AH16" i="4"/>
  <c r="CZ16" i="4" s="1"/>
  <c r="AJ16" i="4"/>
  <c r="AI16" i="4"/>
  <c r="DC16" i="4"/>
  <c r="AJ19" i="4"/>
  <c r="AI19" i="4"/>
  <c r="AH19" i="4"/>
  <c r="CZ19" i="4" s="1"/>
  <c r="DC19" i="4"/>
  <c r="DM40" i="4"/>
  <c r="DO40" i="4" s="1"/>
  <c r="DP40" i="4" s="1"/>
  <c r="AJ32" i="4"/>
  <c r="AI32" i="4"/>
  <c r="AH32" i="4"/>
  <c r="CZ32" i="4" s="1"/>
  <c r="DC32" i="4"/>
  <c r="AP19" i="4"/>
  <c r="AI22" i="4"/>
  <c r="AJ22" i="4"/>
  <c r="AH22" i="4"/>
  <c r="CZ22" i="4" s="1"/>
  <c r="DC22" i="4"/>
  <c r="AJ34" i="4"/>
  <c r="AI34" i="4"/>
  <c r="AH34" i="4"/>
  <c r="CZ34" i="4" s="1"/>
  <c r="DC34" i="4"/>
  <c r="AP41" i="4"/>
  <c r="DO21" i="4"/>
  <c r="DP21" i="4" s="1"/>
  <c r="DM39" i="4"/>
  <c r="DO39" i="4" s="1"/>
  <c r="DP39" i="4" s="1"/>
  <c r="AJ24" i="4"/>
  <c r="AI24" i="4"/>
  <c r="AH24" i="4"/>
  <c r="CZ24" i="4" s="1"/>
  <c r="DC24" i="4"/>
  <c r="AJ21" i="4"/>
  <c r="AI21" i="4"/>
  <c r="AH21" i="4"/>
  <c r="CZ21" i="4" s="1"/>
  <c r="DC21" i="4"/>
  <c r="AJ40" i="4"/>
  <c r="AI40" i="4"/>
  <c r="AH40" i="4"/>
  <c r="CZ40" i="4" s="1"/>
  <c r="DC40" i="4"/>
  <c r="AH28" i="4"/>
  <c r="CZ28" i="4" s="1"/>
  <c r="DC28" i="4"/>
  <c r="AJ28" i="4"/>
  <c r="AI28" i="4"/>
  <c r="DM19" i="4"/>
  <c r="DO19" i="4" s="1"/>
  <c r="DP19" i="4" s="1"/>
  <c r="AP40" i="4"/>
  <c r="AI18" i="4"/>
  <c r="AJ18" i="4"/>
  <c r="AH18" i="4"/>
  <c r="CZ18" i="4" s="1"/>
  <c r="DC18" i="4"/>
  <c r="AJ41" i="4"/>
  <c r="AH41" i="4"/>
  <c r="CZ41" i="4" s="1"/>
  <c r="AI41" i="4"/>
  <c r="DC41" i="4"/>
  <c r="AH35" i="4"/>
  <c r="CZ35" i="4" s="1"/>
  <c r="DC35" i="4"/>
  <c r="AJ35" i="4"/>
  <c r="AI35" i="4"/>
  <c r="AH27" i="4"/>
  <c r="CZ27" i="4" s="1"/>
  <c r="AJ27" i="4"/>
  <c r="AI27" i="4"/>
  <c r="DC27" i="4"/>
  <c r="AP24" i="4"/>
  <c r="DO35" i="4"/>
  <c r="DP35" i="4" s="1"/>
  <c r="AP28" i="4"/>
  <c r="AJ42" i="4"/>
  <c r="AI42" i="4"/>
  <c r="AH42" i="4"/>
  <c r="CZ42" i="4" s="1"/>
  <c r="DC42" i="4"/>
  <c r="AP39" i="4"/>
  <c r="AI36" i="4"/>
  <c r="AH36" i="4"/>
  <c r="CZ36" i="4" s="1"/>
  <c r="AJ36" i="4"/>
  <c r="DC36" i="4"/>
  <c r="AJ39" i="4"/>
  <c r="AI39" i="4"/>
  <c r="AH39" i="4"/>
  <c r="CZ39" i="4" s="1"/>
  <c r="DC39" i="4"/>
  <c r="AJ30" i="4"/>
  <c r="AH30" i="4"/>
  <c r="CZ30" i="4" s="1"/>
  <c r="AI30" i="4"/>
  <c r="DC30" i="4"/>
  <c r="AI38" i="4"/>
  <c r="DC38" i="4"/>
  <c r="AJ38" i="4"/>
  <c r="AH38" i="4"/>
  <c r="CZ38" i="4" s="1"/>
  <c r="AP27" i="4"/>
  <c r="AI23" i="4"/>
  <c r="DC23" i="4"/>
  <c r="AJ23" i="4"/>
  <c r="AH23" i="4"/>
  <c r="CZ23" i="4" s="1"/>
  <c r="AJ29" i="1"/>
  <c r="AP40" i="1"/>
  <c r="AP35" i="1"/>
  <c r="AP29" i="1"/>
  <c r="AP18" i="1"/>
  <c r="AJ32" i="1"/>
  <c r="AJ18" i="1"/>
  <c r="AJ34" i="1"/>
  <c r="AJ35" i="1"/>
  <c r="AH42" i="1"/>
  <c r="DC42" i="1"/>
  <c r="CZ16" i="1"/>
  <c r="AH17" i="1"/>
  <c r="DC17" i="1"/>
  <c r="AK41" i="1"/>
  <c r="AO41" i="1"/>
  <c r="AM41" i="1"/>
  <c r="AP41" i="1" s="1"/>
  <c r="AK28" i="1"/>
  <c r="AN28" i="1"/>
  <c r="AJ28" i="1" s="1"/>
  <c r="AM28" i="1"/>
  <c r="AO28" i="1"/>
  <c r="AP16" i="1"/>
  <c r="CZ27" i="1"/>
  <c r="AK17" i="1"/>
  <c r="AM17" i="1"/>
  <c r="AO17" i="1"/>
  <c r="AN17" i="1"/>
  <c r="AK22" i="1"/>
  <c r="AO22" i="1"/>
  <c r="AM22" i="1"/>
  <c r="AK30" i="1"/>
  <c r="AM30" i="1"/>
  <c r="AO30" i="1"/>
  <c r="AN30" i="1"/>
  <c r="AJ30" i="1" s="1"/>
  <c r="CZ19" i="1"/>
  <c r="AH39" i="1"/>
  <c r="DC39" i="1"/>
  <c r="AP19" i="1"/>
  <c r="AH36" i="1"/>
  <c r="DC36" i="1"/>
  <c r="AH43" i="1"/>
  <c r="DC43" i="1"/>
  <c r="CZ26" i="1"/>
  <c r="AK38" i="1"/>
  <c r="AO38" i="1"/>
  <c r="AN38" i="1"/>
  <c r="AJ38" i="1" s="1"/>
  <c r="AM38" i="1"/>
  <c r="AH41" i="1"/>
  <c r="DC41" i="1"/>
  <c r="CZ29" i="1"/>
  <c r="AH37" i="1"/>
  <c r="DC37" i="1"/>
  <c r="DC38" i="1"/>
  <c r="AH38" i="1"/>
  <c r="CZ35" i="1"/>
  <c r="DC20" i="1"/>
  <c r="AH20" i="1"/>
  <c r="AH28" i="1"/>
  <c r="DC28" i="1"/>
  <c r="CZ18" i="1"/>
  <c r="AK37" i="1"/>
  <c r="AO37" i="1"/>
  <c r="AM37" i="1"/>
  <c r="AP37" i="1" s="1"/>
  <c r="AK42" i="1"/>
  <c r="AO42" i="1"/>
  <c r="AM42" i="1"/>
  <c r="AN42" i="1"/>
  <c r="AJ42" i="1" s="1"/>
  <c r="AH22" i="1"/>
  <c r="DC22" i="1"/>
  <c r="CZ34" i="1"/>
  <c r="AK25" i="1"/>
  <c r="AO25" i="1"/>
  <c r="AM25" i="1"/>
  <c r="AP25" i="1" s="1"/>
  <c r="AN25" i="1"/>
  <c r="AK20" i="1"/>
  <c r="AO20" i="1"/>
  <c r="AM20" i="1"/>
  <c r="AP20" i="1" s="1"/>
  <c r="AN20" i="1"/>
  <c r="DC31" i="1"/>
  <c r="AH31" i="1"/>
  <c r="AH30" i="1"/>
  <c r="DC30" i="1"/>
  <c r="AK21" i="1"/>
  <c r="AM21" i="1"/>
  <c r="AJ21" i="1" s="1"/>
  <c r="AO21" i="1"/>
  <c r="CZ32" i="1"/>
  <c r="AP34" i="1"/>
  <c r="AH23" i="1"/>
  <c r="DC23" i="1"/>
  <c r="CZ24" i="1"/>
  <c r="AK31" i="1"/>
  <c r="AO31" i="1"/>
  <c r="AM31" i="1"/>
  <c r="AP31" i="1" s="1"/>
  <c r="AK43" i="1"/>
  <c r="AO43" i="1"/>
  <c r="AN43" i="1"/>
  <c r="AM43" i="1"/>
  <c r="AP43" i="1" s="1"/>
  <c r="AH33" i="1"/>
  <c r="DC33" i="1"/>
  <c r="AH21" i="1"/>
  <c r="DC21" i="1"/>
  <c r="AP26" i="1"/>
  <c r="AK33" i="1"/>
  <c r="AO33" i="1"/>
  <c r="AM33" i="1"/>
  <c r="AP33" i="1" s="1"/>
  <c r="AN33" i="1"/>
  <c r="AK23" i="1"/>
  <c r="AM23" i="1"/>
  <c r="AJ23" i="1" s="1"/>
  <c r="AO23" i="1"/>
  <c r="DC25" i="1"/>
  <c r="AH25" i="1"/>
  <c r="AK36" i="1"/>
  <c r="AO36" i="1"/>
  <c r="AM36" i="1"/>
  <c r="AJ36" i="1" s="1"/>
  <c r="CZ40" i="1"/>
  <c r="AN22" i="1"/>
  <c r="AJ22" i="1" s="1"/>
  <c r="AK39" i="1"/>
  <c r="AO39" i="1"/>
  <c r="AN39" i="1"/>
  <c r="AM39" i="1"/>
  <c r="AP27" i="1"/>
  <c r="AP28" i="1" l="1"/>
  <c r="AJ17" i="1"/>
  <c r="AJ41" i="1"/>
  <c r="AJ33" i="1"/>
  <c r="AJ25" i="1"/>
  <c r="AJ43" i="1"/>
  <c r="AJ39" i="1"/>
  <c r="AJ37" i="1"/>
  <c r="AJ20" i="1"/>
  <c r="AJ31" i="1"/>
  <c r="CZ30" i="1"/>
  <c r="AP23" i="1"/>
  <c r="CZ21" i="1"/>
  <c r="CZ31" i="1"/>
  <c r="AP42" i="1"/>
  <c r="CZ38" i="1"/>
  <c r="CZ41" i="1"/>
  <c r="AP38" i="1"/>
  <c r="CZ43" i="1"/>
  <c r="CZ17" i="1"/>
  <c r="AP39" i="1"/>
  <c r="AP36" i="1"/>
  <c r="CZ33" i="1"/>
  <c r="CZ28" i="1"/>
  <c r="CZ37" i="1"/>
  <c r="CZ36" i="1"/>
  <c r="AP17" i="1"/>
  <c r="AP21" i="1"/>
  <c r="AP30" i="1"/>
  <c r="CZ20" i="1"/>
  <c r="CZ25" i="1"/>
  <c r="CZ23" i="1"/>
  <c r="CZ22" i="1"/>
  <c r="CZ39" i="1"/>
  <c r="AP22" i="1"/>
  <c r="CZ42" i="1"/>
</calcChain>
</file>

<file path=xl/comments1.xml><?xml version="1.0" encoding="utf-8"?>
<comments xmlns="http://schemas.openxmlformats.org/spreadsheetml/2006/main">
  <authors>
    <author>Keith Putirka</author>
  </authors>
  <commentList>
    <comment ref="AM12" authorId="0" shapeId="0">
      <text>
        <r>
          <rPr>
            <b/>
            <sz val="9"/>
            <color indexed="81"/>
            <rFont val="Verdana"/>
            <family val="2"/>
          </rPr>
          <t>Keith Putirka:</t>
        </r>
        <r>
          <rPr>
            <sz val="9"/>
            <color indexed="81"/>
            <rFont val="Verdana"/>
            <family val="2"/>
          </rPr>
          <t xml:space="preserve">
The best check for equilibrium is to compare calculated and measured An abd Ab contents</t>
        </r>
      </text>
    </comment>
    <comment ref="AQ12" authorId="0" shapeId="0">
      <text>
        <r>
          <rPr>
            <sz val="10"/>
            <rFont val="Verdana"/>
          </rPr>
          <t>Keith Putirka:</t>
        </r>
        <r>
          <rPr>
            <sz val="10"/>
            <rFont val="Verdana"/>
          </rPr>
          <t xml:space="preserve">
</t>
        </r>
        <r>
          <rPr>
            <sz val="10"/>
            <rFont val="Verdana"/>
          </rPr>
          <t xml:space="preserve">This cell corrects an error in the 2008 RiMG volume (Chapter 2) where the temperatures (and errors) are switched. There are few experiments at T&lt;1050 C, but those few exhibit quite low exchange coefficients, compared to the bulk of experimental data at T&gt;1050 that are close to 0.28. At T&gt;1050 (n=756), the exchange is only weakly correlated with T (R = 0.13) and the standard deviation is </t>
        </r>
        <r>
          <rPr>
            <sz val="10"/>
            <rFont val="Verdana"/>
          </rPr>
          <t>±</t>
        </r>
        <r>
          <rPr>
            <sz val="10"/>
            <rFont val="Verdana"/>
          </rPr>
          <t>0.11</t>
        </r>
      </text>
    </comment>
    <comment ref="C15" authorId="0" shapeId="0">
      <text>
        <r>
          <rPr>
            <sz val="10"/>
            <rFont val="Verdana"/>
          </rPr>
          <t>Keith Putirka:</t>
        </r>
        <r>
          <rPr>
            <sz val="10"/>
            <rFont val="Verdana"/>
          </rPr>
          <t xml:space="preserve">
</t>
        </r>
        <r>
          <rPr>
            <sz val="10"/>
            <rFont val="Verdana"/>
          </rPr>
          <t>Input a value for pressure. Use of 0.0001 Gpa (= 1 atm) yields a lower limit for pl + liq Temp. (See note in column AK on plag P estimates). A P estimate from cpx + liq might provide an upper limit for T for hydrous systems. For anhydrous systems, cpx saturaiton may occur at lower T than plag (and so possibly at lower P), and so plag saturation could be hotter, and deeper, than for cpx</t>
        </r>
      </text>
    </comment>
    <comment ref="AK15" authorId="0" shapeId="0">
      <text>
        <r>
          <rPr>
            <sz val="10"/>
            <rFont val="Verdana"/>
          </rPr>
          <t>Keith Putirka:</t>
        </r>
        <r>
          <rPr>
            <sz val="10"/>
            <rFont val="Verdana"/>
          </rPr>
          <t xml:space="preserve">
</t>
        </r>
        <r>
          <rPr>
            <sz val="10"/>
            <rFont val="Verdana"/>
          </rPr>
          <t>I now view the P estimates from Eqn. 25a with much skepticim. It may work for limited data sets, but it is not a generaly applicable barometer. I suggest that it only be used when independent estimates of P are available as tests.</t>
        </r>
      </text>
    </comment>
  </commentList>
</comments>
</file>

<file path=xl/comments2.xml><?xml version="1.0" encoding="utf-8"?>
<comments xmlns="http://schemas.openxmlformats.org/spreadsheetml/2006/main">
  <authors>
    <author>Keith Putirka</author>
  </authors>
  <commentList>
    <comment ref="AM12" authorId="0" shapeId="0">
      <text>
        <r>
          <rPr>
            <b/>
            <sz val="9"/>
            <color indexed="81"/>
            <rFont val="Verdana"/>
            <family val="2"/>
          </rPr>
          <t>Keith Putirka:</t>
        </r>
        <r>
          <rPr>
            <sz val="9"/>
            <color indexed="81"/>
            <rFont val="Verdana"/>
            <family val="2"/>
          </rPr>
          <t xml:space="preserve">
The best check for equilibrium is to compare calculated and measured An abd Ab contents</t>
        </r>
      </text>
    </comment>
    <comment ref="AQ12" authorId="0" shapeId="0">
      <text>
        <r>
          <rPr>
            <sz val="10"/>
            <rFont val="Verdana"/>
          </rPr>
          <t>Keith Putirka:</t>
        </r>
        <r>
          <rPr>
            <sz val="10"/>
            <rFont val="Verdana"/>
          </rPr>
          <t xml:space="preserve">
</t>
        </r>
        <r>
          <rPr>
            <sz val="10"/>
            <rFont val="Verdana"/>
          </rPr>
          <t xml:space="preserve">This cell corrects an error in the 2008 RiMG volume (Chapter 2) where the temperatures (and errors) are switched. There are few experiments at T&lt;1050 C, but those few exhibit quite low exchange coefficients, compared to the bulk of experimental data at T&gt;1050 that are close to 0.28. At T&gt;1050 (n=756), the exchange is only weakly correlated with T (R = 0.13) and the standard deviation is </t>
        </r>
        <r>
          <rPr>
            <sz val="10"/>
            <rFont val="Verdana"/>
          </rPr>
          <t>±</t>
        </r>
        <r>
          <rPr>
            <sz val="10"/>
            <rFont val="Verdana"/>
          </rPr>
          <t>0.11</t>
        </r>
      </text>
    </comment>
    <comment ref="C15" authorId="0" shapeId="0">
      <text>
        <r>
          <rPr>
            <sz val="10"/>
            <rFont val="Verdana"/>
          </rPr>
          <t>Keith Putirka:</t>
        </r>
        <r>
          <rPr>
            <sz val="10"/>
            <rFont val="Verdana"/>
          </rPr>
          <t xml:space="preserve">
</t>
        </r>
        <r>
          <rPr>
            <sz val="10"/>
            <rFont val="Verdana"/>
          </rPr>
          <t>Input a value for pressure. Use of 0.0001 Gpa (= 1 atm) yields a lower limit for pl + liq Temp. (See note in column AK on plag P estimates). A P estimate from cpx + liq might provide an upper limit for T for hydrous systems. For anhydrous systems, cpx saturaiton may occur at lower T than plag (and so possibly at lower P), and so plag saturation could be hotter, and deeper, than for cpx</t>
        </r>
      </text>
    </comment>
    <comment ref="AK15" authorId="0" shapeId="0">
      <text>
        <r>
          <rPr>
            <sz val="10"/>
            <rFont val="Verdana"/>
          </rPr>
          <t>Keith Putirka:</t>
        </r>
        <r>
          <rPr>
            <sz val="10"/>
            <rFont val="Verdana"/>
          </rPr>
          <t xml:space="preserve">
</t>
        </r>
        <r>
          <rPr>
            <sz val="10"/>
            <rFont val="Verdana"/>
          </rPr>
          <t>I now view the P estimates from Eqn. 25a with much skepticim. It may work for limited data sets, but it is not a generaly applicable barometer. I suggest that it only be used when independent estimates of P are available as tests.</t>
        </r>
      </text>
    </comment>
  </commentList>
</comments>
</file>

<file path=xl/sharedStrings.xml><?xml version="1.0" encoding="utf-8"?>
<sst xmlns="http://schemas.openxmlformats.org/spreadsheetml/2006/main" count="458" uniqueCount="135">
  <si>
    <t>T (C)</t>
  </si>
  <si>
    <t>P (GPa)</t>
  </si>
  <si>
    <t>An</t>
  </si>
  <si>
    <t>Ab</t>
  </si>
  <si>
    <t>Or</t>
  </si>
  <si>
    <t>Al/Al+Si)</t>
  </si>
  <si>
    <t>lnK(An-liq)</t>
  </si>
  <si>
    <t>lnK(Ab-An ex)</t>
  </si>
  <si>
    <t>KD(Fe-Mg)</t>
  </si>
  <si>
    <t>ClNM</t>
  </si>
  <si>
    <t>NF</t>
  </si>
  <si>
    <t>T(C )</t>
  </si>
  <si>
    <t>T(K)</t>
  </si>
  <si>
    <t>P(kbar) meas</t>
  </si>
  <si>
    <t>Global 5</t>
  </si>
  <si>
    <t>Mg# liq</t>
  </si>
  <si>
    <t>T(C) sat</t>
  </si>
  <si>
    <t>H2O</t>
  </si>
  <si>
    <t>Eqn 25b</t>
  </si>
  <si>
    <t>Auwera, J. V., and Longhi, J. (1994)</t>
  </si>
  <si>
    <t>TJ-8</t>
  </si>
  <si>
    <t>Value for P(GPa)</t>
    <phoneticPr fontId="3"/>
  </si>
  <si>
    <t>TJ-7</t>
  </si>
  <si>
    <t>TJ-20</t>
  </si>
  <si>
    <t>TJ-4</t>
  </si>
  <si>
    <t>TJ-3</t>
  </si>
  <si>
    <t>TJ-23</t>
  </si>
  <si>
    <t>TJ-40</t>
  </si>
  <si>
    <t>Model H</t>
  </si>
  <si>
    <t>Eqn (24b)</t>
  </si>
  <si>
    <t>Eqn (24c)</t>
  </si>
  <si>
    <t>Alkali feldspar-Liquid Thermometers</t>
  </si>
  <si>
    <t xml:space="preserve">NOTE: THESE MODELS  (24b AND 24c) APPLY ONLY TO </t>
  </si>
  <si>
    <t>ALKALI FELDSPAR-LIQUID PAIRS; PREDICTED T(K)  WILL BE VERY LOW</t>
  </si>
  <si>
    <t>OR EVEN NEGATIVE WHEN USING PLAG-LIQUID PAIRS</t>
  </si>
  <si>
    <t>Geothermometers based on Plagioclase-liquid and Alkali feldspar-liquid equilibria</t>
  </si>
  <si>
    <t>TJ-43</t>
  </si>
  <si>
    <t>TC )</t>
  </si>
  <si>
    <t>Plagioclase-Liquid Thermometers, hygrometer and "barometer"</t>
  </si>
  <si>
    <t>Putirka (2005)</t>
  </si>
  <si>
    <t>Putirka (2008) RiMG equations</t>
  </si>
  <si>
    <t>FELDSPAR</t>
    <phoneticPr fontId="3"/>
  </si>
  <si>
    <t>FELDSPAR Components</t>
    <phoneticPr fontId="3"/>
  </si>
  <si>
    <t>Feldspar Compositions - in Weight Percent</t>
    <phoneticPr fontId="3"/>
  </si>
  <si>
    <t>H2O (wt. %)</t>
  </si>
  <si>
    <t>P(kbar)</t>
  </si>
  <si>
    <t>Eqn 25a</t>
  </si>
  <si>
    <t>Eqn 24a</t>
  </si>
  <si>
    <t>Observed</t>
  </si>
  <si>
    <t>TJ-50</t>
  </si>
  <si>
    <t>Eqn 26</t>
  </si>
  <si>
    <t>Kudo and Weill (1970)</t>
  </si>
  <si>
    <t>a</t>
  </si>
  <si>
    <t>Eqn 7a</t>
  </si>
  <si>
    <t>lambda</t>
  </si>
  <si>
    <t>phi prime</t>
  </si>
  <si>
    <t>b</t>
  </si>
  <si>
    <t>c</t>
  </si>
  <si>
    <t>sigma</t>
  </si>
  <si>
    <t>Ca#</t>
  </si>
  <si>
    <t>T (K)</t>
  </si>
  <si>
    <t>Enter</t>
  </si>
  <si>
    <t>Appropriate</t>
  </si>
  <si>
    <t>Experimental Compositions given  as examples</t>
  </si>
  <si>
    <t>Leave Blank</t>
  </si>
  <si>
    <t>Experimental Conditions</t>
  </si>
  <si>
    <t>LEPR</t>
  </si>
  <si>
    <t>Data Source</t>
  </si>
  <si>
    <t>Experiment #</t>
  </si>
  <si>
    <t>Liquid (Glass) Composition - in Weight Percent</t>
  </si>
  <si>
    <t>Anhydrous</t>
  </si>
  <si>
    <t>SiO2</t>
  </si>
  <si>
    <t>TiO2</t>
  </si>
  <si>
    <t>Al2O3</t>
  </si>
  <si>
    <r>
      <t>K</t>
    </r>
    <r>
      <rPr>
        <vertAlign val="subscript"/>
        <sz val="10"/>
        <rFont val="Verdana"/>
        <family val="2"/>
      </rPr>
      <t>D</t>
    </r>
    <r>
      <rPr>
        <sz val="10"/>
        <rFont val="Verdana"/>
        <family val="2"/>
      </rPr>
      <t>(Ab-An)</t>
    </r>
    <phoneticPr fontId="3"/>
  </si>
  <si>
    <t>Test for Equilibrium</t>
    <phoneticPr fontId="3"/>
  </si>
  <si>
    <r>
      <t>K</t>
    </r>
    <r>
      <rPr>
        <b/>
        <vertAlign val="subscript"/>
        <sz val="10"/>
        <rFont val="Verdana"/>
        <family val="2"/>
      </rPr>
      <t>D</t>
    </r>
    <r>
      <rPr>
        <b/>
        <sz val="10"/>
        <rFont val="Verdana"/>
      </rPr>
      <t>(Ab-An)</t>
    </r>
    <phoneticPr fontId="3"/>
  </si>
  <si>
    <t>FeOt</t>
  </si>
  <si>
    <t>MnO</t>
  </si>
  <si>
    <t>MgO</t>
  </si>
  <si>
    <t>CaO</t>
  </si>
  <si>
    <t>Na2O</t>
  </si>
  <si>
    <t>K2O</t>
  </si>
  <si>
    <t>Sum</t>
  </si>
  <si>
    <t>Plagioclase components predicted from Putirka (2005)</t>
  </si>
  <si>
    <t>Eqn. E</t>
  </si>
  <si>
    <t>Eqn. F</t>
  </si>
  <si>
    <t>Eqn. G</t>
  </si>
  <si>
    <t>Comp.</t>
  </si>
  <si>
    <t>Cr2O3</t>
  </si>
  <si>
    <t>Enter Liquid Composition Here</t>
  </si>
  <si>
    <t>Molecular Weights</t>
  </si>
  <si>
    <t>AlO3/2</t>
  </si>
  <si>
    <t>FeO</t>
  </si>
  <si>
    <t>NaO0.5</t>
  </si>
  <si>
    <t>KO0.5</t>
  </si>
  <si>
    <t>PO5/2</t>
  </si>
  <si>
    <t>sum</t>
  </si>
  <si>
    <t>CATION FRACTIONS</t>
  </si>
  <si>
    <t>Eqn (24a)</t>
  </si>
  <si>
    <t>1260-186</t>
  </si>
  <si>
    <t>1260-206</t>
  </si>
  <si>
    <t>1260-84</t>
  </si>
  <si>
    <t>1260-83</t>
  </si>
  <si>
    <t>1260-77</t>
  </si>
  <si>
    <t>1260-79</t>
  </si>
  <si>
    <t>1260-201</t>
  </si>
  <si>
    <t>1260-179</t>
  </si>
  <si>
    <t>1260-195</t>
  </si>
  <si>
    <t>1260-200</t>
  </si>
  <si>
    <t>1260-198</t>
  </si>
  <si>
    <t>1260-207</t>
  </si>
  <si>
    <t>Rutherford et al., 1985</t>
  </si>
  <si>
    <t>160A</t>
  </si>
  <si>
    <t>142A</t>
  </si>
  <si>
    <t>144A</t>
  </si>
  <si>
    <t>158A</t>
  </si>
  <si>
    <t>Eqn 23</t>
    <phoneticPr fontId="3"/>
  </si>
  <si>
    <t>Total</t>
  </si>
  <si>
    <t>Gray field = input</t>
  </si>
  <si>
    <t>Blue field = output</t>
  </si>
  <si>
    <t>1) INPUT required in GRAY columns (C, G - R, and U - AD)</t>
  </si>
  <si>
    <t>Enter Feldspar Composition Here</t>
  </si>
  <si>
    <t>2) OUTPUTS for PLAGIOCLASE-based models are in BLUE columns, AF - AL</t>
  </si>
  <si>
    <t>4) TEST for plagioclase-liquid equilibrium in columns AM</t>
  </si>
  <si>
    <t>3) OUTPUTS for ALKALI FELDSPAR-based models are in BLUE columns, AO - AP</t>
  </si>
  <si>
    <t>Whitaker et al. (2007)</t>
  </si>
  <si>
    <t>Grove, T.L., Juster, T.C. (1989)</t>
  </si>
  <si>
    <t>P2O5</t>
  </si>
  <si>
    <t xml:space="preserve">LIQUID </t>
  </si>
  <si>
    <t>CATION PROPORTIONS</t>
  </si>
  <si>
    <t>CATION PFRACTIONS</t>
  </si>
  <si>
    <t>Index</t>
  </si>
  <si>
    <r>
      <t>T&gt;1050</t>
    </r>
    <r>
      <rPr>
        <vertAlign val="superscript"/>
        <sz val="10"/>
        <rFont val="Verdana"/>
        <family val="2"/>
      </rPr>
      <t xml:space="preserve"> o</t>
    </r>
    <r>
      <rPr>
        <sz val="10"/>
        <rFont val="Verdana"/>
      </rPr>
      <t>C = 0.28+/-0.11</t>
    </r>
  </si>
  <si>
    <r>
      <t>T&lt;1050</t>
    </r>
    <r>
      <rPr>
        <vertAlign val="superscript"/>
        <sz val="10"/>
        <rFont val="Verdana"/>
        <family val="2"/>
      </rPr>
      <t xml:space="preserve"> o</t>
    </r>
    <r>
      <rPr>
        <sz val="10"/>
        <rFont val="Verdana"/>
      </rPr>
      <t>C = 0.1+/-0.05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</si>
</sst>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
    <numFmt numFmtId="175" formatCode="0.00000"/>
  </numFmts>
  <fonts count="16" x14ac:knownFonts="1">
    <font>
      <sz val="10"/>
      <name val="Verdana"/>
    </font>
    <font>
      <b/>
      <sz val="10"/>
      <name val="Verdana"/>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b/>
      <sz val="14"/>
      <name val="Verdana"/>
      <family val="2"/>
    </font>
    <font>
      <vertAlign val="subscript"/>
      <sz val="10"/>
      <name val="Verdana"/>
      <family val="2"/>
    </font>
    <font>
      <vertAlign val="superscript"/>
      <sz val="10"/>
      <name val="Verdana"/>
      <family val="2"/>
    </font>
    <font>
      <b/>
      <vertAlign val="subscript"/>
      <sz val="10"/>
      <name val="Verdana"/>
      <family val="2"/>
    </font>
    <font>
      <sz val="9"/>
      <color indexed="81"/>
      <name val="Verdana"/>
      <family val="2"/>
    </font>
    <font>
      <b/>
      <sz val="9"/>
      <color indexed="81"/>
      <name val="Verdana"/>
      <family val="2"/>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5"/>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left"/>
    </xf>
    <xf numFmtId="0" fontId="2" fillId="0" borderId="0" xfId="0" applyFont="1" applyFill="1"/>
    <xf numFmtId="0" fontId="2" fillId="0" borderId="0" xfId="0" applyFont="1" applyFill="1" applyAlignment="1">
      <alignment horizontal="left"/>
    </xf>
    <xf numFmtId="0" fontId="2" fillId="0" borderId="0" xfId="0" applyFont="1" applyFill="1" applyAlignment="1">
      <alignment horizontal="center"/>
    </xf>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0" borderId="0" xfId="0" applyFont="1" applyFill="1" applyAlignment="1">
      <alignment horizontal="left"/>
    </xf>
    <xf numFmtId="0" fontId="8" fillId="0" borderId="3" xfId="0" applyFont="1" applyFill="1" applyBorder="1" applyAlignment="1">
      <alignment horizontal="center"/>
    </xf>
    <xf numFmtId="0" fontId="5" fillId="0" borderId="4" xfId="0" applyFont="1" applyFill="1" applyBorder="1" applyAlignment="1">
      <alignment horizontal="center"/>
    </xf>
    <xf numFmtId="0" fontId="8" fillId="0" borderId="5" xfId="0" applyFont="1" applyFill="1" applyBorder="1" applyAlignment="1">
      <alignment horizontal="center"/>
    </xf>
    <xf numFmtId="0" fontId="8" fillId="0" borderId="0" xfId="0" applyFont="1" applyFill="1" applyAlignment="1">
      <alignment horizontal="center"/>
    </xf>
    <xf numFmtId="0" fontId="8" fillId="0" borderId="0" xfId="0" applyFont="1" applyFill="1" applyAlignment="1">
      <alignment horizontal="left"/>
    </xf>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2" borderId="6" xfId="0" applyFont="1" applyFill="1" applyBorder="1" applyAlignment="1">
      <alignment horizontal="center"/>
    </xf>
    <xf numFmtId="0" fontId="8" fillId="0" borderId="7" xfId="0" applyFont="1" applyFill="1" applyBorder="1" applyAlignment="1">
      <alignment horizontal="center"/>
    </xf>
    <xf numFmtId="0" fontId="9" fillId="2" borderId="0" xfId="0" applyFont="1" applyFill="1" applyAlignment="1">
      <alignment horizontal="left"/>
    </xf>
    <xf numFmtId="0" fontId="8" fillId="2" borderId="0" xfId="0" applyFont="1" applyFill="1"/>
    <xf numFmtId="0" fontId="9" fillId="0" borderId="0" xfId="0" applyFont="1" applyFill="1"/>
    <xf numFmtId="0" fontId="2" fillId="2" borderId="0" xfId="0" applyFont="1" applyFill="1" applyAlignment="1">
      <alignment horizontal="center"/>
    </xf>
    <xf numFmtId="0" fontId="5" fillId="0" borderId="8" xfId="0" applyFont="1" applyFill="1" applyBorder="1"/>
    <xf numFmtId="0" fontId="5" fillId="0" borderId="9" xfId="0" applyFont="1" applyFill="1" applyBorder="1"/>
    <xf numFmtId="0" fontId="2" fillId="0" borderId="1" xfId="0" applyFont="1" applyFill="1" applyBorder="1"/>
    <xf numFmtId="0" fontId="2" fillId="0" borderId="10" xfId="0" applyFont="1" applyFill="1" applyBorder="1"/>
    <xf numFmtId="0" fontId="2" fillId="0" borderId="2" xfId="0" applyFont="1" applyFill="1" applyBorder="1"/>
    <xf numFmtId="0" fontId="2" fillId="0" borderId="3" xfId="0" applyFont="1" applyFill="1" applyBorder="1"/>
    <xf numFmtId="0" fontId="2" fillId="0" borderId="0" xfId="0" applyFont="1" applyFill="1" applyBorder="1"/>
    <xf numFmtId="0" fontId="2" fillId="0" borderId="4" xfId="0" applyFont="1" applyFill="1" applyBorder="1"/>
    <xf numFmtId="0" fontId="2" fillId="0" borderId="7" xfId="0" applyFont="1" applyFill="1" applyBorder="1"/>
    <xf numFmtId="0" fontId="2" fillId="0" borderId="6" xfId="0" applyFont="1" applyFill="1" applyBorder="1"/>
    <xf numFmtId="0" fontId="2" fillId="0" borderId="5" xfId="0" applyFont="1" applyFill="1" applyBorder="1"/>
    <xf numFmtId="0" fontId="0" fillId="0" borderId="7" xfId="0" applyBorder="1"/>
    <xf numFmtId="0" fontId="0" fillId="0" borderId="6" xfId="0" applyBorder="1"/>
    <xf numFmtId="0" fontId="0" fillId="0" borderId="5" xfId="0" applyBorder="1"/>
    <xf numFmtId="0" fontId="1" fillId="0" borderId="1" xfId="0" applyFont="1" applyFill="1" applyBorder="1"/>
    <xf numFmtId="0" fontId="1" fillId="0" borderId="10" xfId="0" applyFont="1" applyFill="1" applyBorder="1"/>
    <xf numFmtId="0" fontId="1" fillId="0" borderId="2" xfId="0" applyFont="1" applyFill="1" applyBorder="1"/>
    <xf numFmtId="0" fontId="1" fillId="0" borderId="3" xfId="0" applyFont="1" applyFill="1" applyBorder="1"/>
    <xf numFmtId="0" fontId="1" fillId="0" borderId="0" xfId="0" applyFont="1" applyFill="1" applyBorder="1"/>
    <xf numFmtId="0" fontId="1" fillId="0" borderId="4" xfId="0" applyFont="1" applyFill="1" applyBorder="1"/>
    <xf numFmtId="0" fontId="1" fillId="0" borderId="7" xfId="0" applyFont="1" applyFill="1" applyBorder="1"/>
    <xf numFmtId="0" fontId="1" fillId="0" borderId="6" xfId="0" applyFont="1" applyFill="1" applyBorder="1"/>
    <xf numFmtId="0" fontId="1" fillId="0" borderId="5" xfId="0" applyFont="1" applyFill="1" applyBorder="1"/>
    <xf numFmtId="0" fontId="5" fillId="0" borderId="8" xfId="0" applyFont="1" applyFill="1" applyBorder="1" applyAlignment="1">
      <alignment horizontal="center"/>
    </xf>
    <xf numFmtId="0" fontId="5" fillId="0" borderId="9" xfId="0" applyFont="1" applyFill="1" applyBorder="1" applyAlignment="1">
      <alignment horizontal="center"/>
    </xf>
    <xf numFmtId="0" fontId="8" fillId="2" borderId="0" xfId="0" applyFont="1" applyFill="1" applyAlignment="1">
      <alignment horizontal="center"/>
    </xf>
    <xf numFmtId="0" fontId="9" fillId="0" borderId="0" xfId="0" applyFont="1" applyFill="1" applyBorder="1" applyAlignment="1">
      <alignment horizontal="center"/>
    </xf>
    <xf numFmtId="0" fontId="0" fillId="0" borderId="0" xfId="0" applyAlignment="1">
      <alignment horizontal="center"/>
    </xf>
    <xf numFmtId="172" fontId="2" fillId="0" borderId="0" xfId="0" applyNumberFormat="1" applyFont="1" applyFill="1" applyAlignment="1">
      <alignment horizontal="center"/>
    </xf>
    <xf numFmtId="172" fontId="2" fillId="3" borderId="0" xfId="0" applyNumberFormat="1" applyFont="1" applyFill="1" applyAlignment="1">
      <alignment horizontal="center"/>
    </xf>
    <xf numFmtId="0" fontId="2" fillId="3" borderId="0" xfId="0" applyFont="1" applyFill="1" applyAlignment="1">
      <alignment horizontal="left"/>
    </xf>
    <xf numFmtId="0" fontId="2" fillId="3" borderId="0" xfId="0" applyFont="1" applyFill="1" applyAlignment="1">
      <alignment horizontal="center"/>
    </xf>
    <xf numFmtId="0" fontId="10" fillId="3" borderId="0" xfId="0" applyFont="1" applyFill="1" applyAlignment="1">
      <alignment horizontal="left"/>
    </xf>
    <xf numFmtId="172" fontId="2" fillId="0" borderId="0" xfId="0" applyNumberFormat="1" applyFont="1" applyFill="1"/>
    <xf numFmtId="0" fontId="10" fillId="3" borderId="6" xfId="0" applyFont="1" applyFill="1" applyBorder="1" applyAlignment="1">
      <alignment horizontal="left"/>
    </xf>
    <xf numFmtId="0" fontId="2" fillId="3" borderId="6" xfId="0" applyFont="1" applyFill="1" applyBorder="1" applyAlignment="1">
      <alignment horizontal="left"/>
    </xf>
    <xf numFmtId="0" fontId="2" fillId="3" borderId="6" xfId="0" applyFont="1" applyFill="1" applyBorder="1" applyAlignment="1">
      <alignment horizontal="center"/>
    </xf>
    <xf numFmtId="0" fontId="2" fillId="3" borderId="0" xfId="0" applyFont="1" applyFill="1" applyBorder="1" applyAlignment="1">
      <alignment horizontal="left"/>
    </xf>
    <xf numFmtId="0" fontId="0" fillId="0" borderId="0" xfId="0" applyFill="1" applyAlignment="1">
      <alignment horizontal="left"/>
    </xf>
    <xf numFmtId="0" fontId="2" fillId="0" borderId="0" xfId="0" applyFont="1" applyFill="1" applyBorder="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0" borderId="0" xfId="0" applyFill="1" applyAlignment="1">
      <alignment horizontal="center"/>
    </xf>
    <xf numFmtId="0" fontId="0" fillId="2" borderId="0" xfId="0" applyFill="1" applyAlignment="1">
      <alignment horizontal="center"/>
    </xf>
    <xf numFmtId="0" fontId="8" fillId="3" borderId="0" xfId="0" applyFont="1" applyFill="1" applyBorder="1" applyAlignment="1">
      <alignment horizontal="center"/>
    </xf>
    <xf numFmtId="0" fontId="8" fillId="3" borderId="0" xfId="0" applyFont="1" applyFill="1" applyAlignment="1">
      <alignment horizontal="center"/>
    </xf>
    <xf numFmtId="0" fontId="2" fillId="3" borderId="11" xfId="0" applyFont="1" applyFill="1" applyBorder="1" applyAlignment="1">
      <alignment horizontal="center"/>
    </xf>
    <xf numFmtId="0" fontId="0" fillId="3" borderId="12" xfId="0" applyFill="1" applyBorder="1" applyAlignment="1">
      <alignment horizontal="center"/>
    </xf>
    <xf numFmtId="0" fontId="2" fillId="3" borderId="12" xfId="0" applyFont="1" applyFill="1" applyBorder="1" applyAlignment="1">
      <alignment horizontal="center"/>
    </xf>
    <xf numFmtId="0" fontId="1" fillId="3" borderId="13" xfId="0" applyFont="1" applyFill="1" applyBorder="1" applyAlignment="1">
      <alignment horizontal="center"/>
    </xf>
    <xf numFmtId="0" fontId="1" fillId="3" borderId="11" xfId="0" applyFont="1" applyFill="1" applyBorder="1" applyAlignment="1">
      <alignment horizontal="center"/>
    </xf>
    <xf numFmtId="0" fontId="0" fillId="3" borderId="11" xfId="0" applyFill="1" applyBorder="1" applyAlignment="1">
      <alignment horizontal="center"/>
    </xf>
    <xf numFmtId="0" fontId="7" fillId="0" borderId="14" xfId="0" applyFont="1" applyFill="1" applyBorder="1" applyAlignment="1">
      <alignment horizontal="left"/>
    </xf>
    <xf numFmtId="0" fontId="1" fillId="0" borderId="0" xfId="0" applyFont="1" applyFill="1"/>
    <xf numFmtId="0" fontId="1" fillId="3" borderId="0" xfId="0" applyFont="1" applyFill="1" applyAlignment="1">
      <alignment horizontal="center"/>
    </xf>
    <xf numFmtId="0" fontId="1" fillId="3" borderId="6" xfId="0" applyFont="1" applyFill="1" applyBorder="1" applyAlignment="1">
      <alignment horizontal="center"/>
    </xf>
    <xf numFmtId="0" fontId="1" fillId="3" borderId="5" xfId="0" applyFont="1" applyFill="1" applyBorder="1" applyAlignment="1">
      <alignment horizontal="center"/>
    </xf>
    <xf numFmtId="175" fontId="2" fillId="3" borderId="0" xfId="0" applyNumberFormat="1" applyFont="1" applyFill="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433705</xdr:colOff>
      <xdr:row>1</xdr:row>
      <xdr:rowOff>39370</xdr:rowOff>
    </xdr:from>
    <xdr:to>
      <xdr:col>10</xdr:col>
      <xdr:colOff>470544</xdr:colOff>
      <xdr:row>52</xdr:row>
      <xdr:rowOff>33655</xdr:rowOff>
    </xdr:to>
    <xdr:sp macro="" textlink="">
      <xdr:nvSpPr>
        <xdr:cNvPr id="2053" name="TextBox 1">
          <a:extLst>
            <a:ext uri="{FF2B5EF4-FFF2-40B4-BE49-F238E27FC236}">
              <a16:creationId xmlns:a16="http://schemas.microsoft.com/office/drawing/2014/main" id="{2E9EBECA-437D-41D2-A783-7903BFDFCDB3}"/>
            </a:ext>
          </a:extLst>
        </xdr:cNvPr>
        <xdr:cNvSpPr txBox="1">
          <a:spLocks noChangeArrowheads="1"/>
        </xdr:cNvSpPr>
      </xdr:nvSpPr>
      <xdr:spPr bwMode="auto">
        <a:xfrm>
          <a:off x="504825" y="219075"/>
          <a:ext cx="8420100" cy="8248650"/>
        </a:xfrm>
        <a:prstGeom prst="rect">
          <a:avLst/>
        </a:prstGeom>
        <a:solidFill>
          <a:srgbClr val="FFFFFF"/>
        </a:solidFill>
        <a:ln w="9525">
          <a:solidFill>
            <a:srgbClr val="BCBCBC"/>
          </a:solidFill>
          <a:miter lim="800000"/>
          <a:headEnd/>
          <a:tailEnd/>
        </a:ln>
      </xdr:spPr>
      <xdr:txBody>
        <a:bodyPr vertOverflow="clip" wrap="square" lIns="91440" tIns="45720" rIns="91440" bIns="45720" anchor="t"/>
        <a:lstStyle/>
        <a:p>
          <a:pPr algn="l" rtl="0">
            <a:defRPr sz="1000"/>
          </a:pPr>
          <a:r>
            <a:rPr lang="en-US" sz="1600" b="1" i="0" u="none" strike="noStrike" baseline="0">
              <a:solidFill>
                <a:srgbClr val="000000"/>
              </a:solidFill>
              <a:latin typeface="Calibri"/>
            </a:rPr>
            <a:t>Instructions for Estimating T Using Feldspar-based Thermometers</a:t>
          </a:r>
        </a:p>
        <a:p>
          <a:pPr algn="l" rtl="0">
            <a:defRPr sz="1000"/>
          </a:pPr>
          <a:endParaRPr lang="en-US" sz="1100" b="0" i="0" u="none" strike="noStrike" baseline="0">
            <a:solidFill>
              <a:srgbClr val="000000"/>
            </a:solidFill>
            <a:latin typeface="Calibri"/>
          </a:endParaRPr>
        </a:p>
        <a:p>
          <a:pPr algn="l" rtl="0">
            <a:defRPr sz="1000"/>
          </a:pPr>
          <a:r>
            <a:rPr lang="en-US" sz="1200" b="0" i="0" u="none" strike="noStrike" baseline="0">
              <a:solidFill>
                <a:srgbClr val="000000"/>
              </a:solidFill>
              <a:latin typeface="Calibri"/>
            </a:rPr>
            <a:t>For details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Input</a:t>
          </a:r>
        </a:p>
        <a:p>
          <a:pPr algn="l" rtl="0">
            <a:defRPr sz="1000"/>
          </a:pPr>
          <a:r>
            <a:rPr lang="en-US" sz="1200" b="0" i="0" u="none" strike="noStrike" baseline="0">
              <a:solidFill>
                <a:srgbClr val="000000"/>
              </a:solidFill>
              <a:latin typeface="Calibri"/>
            </a:rPr>
            <a:t>Enter a nominal liquid composition in columns G-R, leaving blank any oxides that are not available. The “liquid” could be the composition of a glass, or the whole rock, or some calculated composition – use whatever you think is most likely to be in equilibrium with a given feldspar, whose composition will be entered in columns U – AD. There are no separate input columns for plagioclase or alkali feldspars – they will all be entered in U – AD. The spreadsheet presents calculations for both alkali and plagioclase feldspars, for any given mineral-liquid pair. It is up to you to decide whether the output in columns AF – AM (plagioclase) or in columns AO – AP (alkali feldspar) are most appropriate.</a:t>
          </a:r>
        </a:p>
        <a:p>
          <a:pPr algn="l" rtl="0">
            <a:defRPr sz="1000"/>
          </a:pPr>
          <a:r>
            <a:rPr lang="en-US" sz="1200" b="0" i="0" u="none" strike="noStrike" baseline="0">
              <a:solidFill>
                <a:srgbClr val="000000"/>
              </a:solidFill>
              <a:latin typeface="Calibri"/>
            </a:rPr>
            <a:t> </a:t>
          </a:r>
        </a:p>
        <a:p>
          <a:pPr algn="l" rtl="0">
            <a:defRPr sz="1000"/>
          </a:pPr>
          <a:r>
            <a:rPr lang="en-US" sz="1200" b="0" i="0" u="none" strike="noStrike" baseline="0">
              <a:solidFill>
                <a:srgbClr val="000000"/>
              </a:solidFill>
              <a:latin typeface="Calibri"/>
            </a:rPr>
            <a:t>As a rule of thumb, you might consider matching mineral rims to matrix glass and mineral cores to whole rock compositions, at least to start. When using mineral core compositions, I often add or subtract minerals from the whole rock so as to achieve Fe-Mg exchange (i.e., following a cotectic). Be aware that in Column J, all Fe is as FeOt. </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Settings</a:t>
          </a:r>
        </a:p>
        <a:p>
          <a:pPr algn="l" rtl="0">
            <a:defRPr sz="1000"/>
          </a:pPr>
          <a:r>
            <a:rPr lang="en-US" sz="1200" b="0" i="0" u="none" strike="noStrike" baseline="0">
              <a:solidFill>
                <a:srgbClr val="000000"/>
              </a:solidFill>
              <a:latin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P-T calculations</a:t>
          </a:r>
        </a:p>
        <a:p>
          <a:pPr algn="l" rtl="0">
            <a:defRPr sz="1000"/>
          </a:pPr>
          <a:r>
            <a:rPr lang="en-US" sz="1200" b="0" i="0" u="none" strike="noStrike" baseline="0">
              <a:solidFill>
                <a:srgbClr val="000000"/>
              </a:solidFill>
              <a:latin typeface="Calibri"/>
            </a:rPr>
            <a:t>I have much less faith in the plag-liq barometer than I did in 2005 (this note is being written in 12/15). Because most thermometers are P-sensitive, input of a nominal pressure of equilibration is included, in column C. A plagioclase-liquid barometer is presented in column AK, but this model, though it seems to work well for some subsets of experimental data, is probably not broadly applicable, and should not be considered valid unless independent tests of P are available. Indeed, the Ca-Na exchange on which it is based, is perhaps put to better use as a test for equilibrium, being nearly constant for most bulk compositions over a wide P-T range (see Putirka, 2008, RiMG volume 69, and see later section, but see note of a typographical error in that volume which is corrected here). The barometer in column AK uses the output of column AF (Eqn. 23) as the input for T, which in column CT is converted to T(K). To change the input T, change column CT to be set equal to whatever T is appropriate.</a:t>
          </a:r>
        </a:p>
        <a:p>
          <a:pPr algn="l" rtl="0">
            <a:defRPr sz="1000"/>
          </a:pPr>
          <a:endParaRPr lang="en-US" sz="1200" b="0" i="0" u="none" strike="noStrike" baseline="0">
            <a:solidFill>
              <a:srgbClr val="000000"/>
            </a:solidFill>
            <a:latin typeface="Calibri"/>
          </a:endParaRPr>
        </a:p>
        <a:p>
          <a:pPr algn="l" rtl="0">
            <a:defRPr sz="1000"/>
          </a:pPr>
          <a:endParaRPr lang="en-US" sz="1200" b="0" i="0" u="none" strike="noStrike" baseline="0">
            <a:solidFill>
              <a:srgbClr val="000000"/>
            </a:solidFill>
            <a:latin typeface="Calibri"/>
          </a:endParaRPr>
        </a:p>
        <a:p>
          <a:pPr algn="l" rtl="0">
            <a:defRPr sz="1000"/>
          </a:pPr>
          <a:r>
            <a:rPr lang="en-US" sz="1200" b="0" i="0" u="sng" strike="noStrike" baseline="0">
              <a:solidFill>
                <a:srgbClr val="000000"/>
              </a:solidFill>
              <a:latin typeface="Calibri"/>
            </a:rPr>
            <a:t>Tests for equilibrium</a:t>
          </a:r>
        </a:p>
        <a:p>
          <a:pPr algn="l" rtl="0">
            <a:defRPr sz="1000"/>
          </a:pPr>
          <a:r>
            <a:rPr lang="en-US" sz="1200" b="0" i="0" u="none" strike="noStrike" baseline="0">
              <a:solidFill>
                <a:srgbClr val="000000"/>
              </a:solidFill>
              <a:latin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u="none" strike="noStrike" baseline="0">
            <a:solidFill>
              <a:srgbClr val="000000"/>
            </a:solidFill>
            <a:latin typeface="Calibri"/>
          </a:endParaRPr>
        </a:p>
        <a:p>
          <a:pPr algn="l" rtl="0">
            <a:defRPr sz="1000"/>
          </a:pPr>
          <a:r>
            <a:rPr lang="en-US" sz="1200" b="0" i="0" u="none" strike="noStrike" baseline="0">
              <a:solidFill>
                <a:srgbClr val="000000"/>
              </a:solidFill>
              <a:latin typeface="Calibri"/>
            </a:rPr>
            <a:t>For plagioclase feldspars, we present a test for equilibrium by comparing An-Ab exchange. The equilibrium constant is only very slightly sensitive to T. At T&lt;1050</a:t>
          </a:r>
          <a:r>
            <a:rPr lang="en-US" sz="1200" b="0" i="0" u="none" strike="noStrike" baseline="30000">
              <a:solidFill>
                <a:srgbClr val="000000"/>
              </a:solidFill>
              <a:latin typeface="Calibri"/>
            </a:rPr>
            <a:t>o</a:t>
          </a:r>
          <a:r>
            <a:rPr lang="en-US" sz="1200" b="0" i="0" u="none" strike="noStrike" baseline="0">
              <a:solidFill>
                <a:srgbClr val="000000"/>
              </a:solidFill>
              <a:latin typeface="Calibri"/>
            </a:rPr>
            <a:t>C, the value should be about 0.1±0.05, otherwise, at T&gt;1050</a:t>
          </a:r>
          <a:r>
            <a:rPr lang="en-US" sz="1200" b="0" i="0" u="none" strike="noStrike" baseline="30000">
              <a:solidFill>
                <a:srgbClr val="000000"/>
              </a:solidFill>
              <a:latin typeface="Calibri"/>
            </a:rPr>
            <a:t>o</a:t>
          </a:r>
          <a:r>
            <a:rPr lang="en-US" sz="1200" b="0" i="0" u="none" strike="noStrike" baseline="0">
              <a:solidFill>
                <a:srgbClr val="000000"/>
              </a:solidFill>
              <a:latin typeface="Calibri"/>
            </a:rPr>
            <a:t>C it should be 0.28±0.11. See column AQ for the calculation and equilibrium parameters. Please note that these values and relationships correct typographical errors in teh RIMG volume (2008; chapter 2), where the temperatures for the values of the two exchange coefficients are reversed, and similar errors in earlier versions of this spreadsheet.</a:t>
          </a: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46"/>
  <sheetViews>
    <sheetView tabSelected="1" topLeftCell="AY9" zoomScale="90" zoomScaleNormal="90" workbookViewId="0">
      <selection activeCell="BG17" sqref="BG17"/>
    </sheetView>
  </sheetViews>
  <sheetFormatPr defaultColWidth="10.6328125" defaultRowHeight="12.6" x14ac:dyDescent="0.2"/>
  <cols>
    <col min="1" max="1" width="23.81640625" style="2" customWidth="1"/>
    <col min="2" max="2" width="23" style="3" customWidth="1"/>
    <col min="3" max="3" width="15.1796875" style="4" customWidth="1"/>
    <col min="4" max="4" width="14.36328125" style="4" customWidth="1"/>
    <col min="5" max="5" width="11" customWidth="1"/>
    <col min="6" max="6" width="10.6328125" style="1"/>
    <col min="7" max="15" width="10.6328125" style="4"/>
    <col min="16" max="16" width="9.36328125" style="4" customWidth="1"/>
    <col min="17" max="18" width="10.6328125" style="4"/>
    <col min="19" max="20" width="10.6328125" style="2"/>
    <col min="21" max="31" width="10.6328125" style="4"/>
    <col min="32" max="32" width="15.36328125" style="3" customWidth="1"/>
    <col min="33" max="33" width="10.6328125" style="3"/>
    <col min="34" max="35" width="15.1796875" style="3" customWidth="1"/>
    <col min="36" max="36" width="10.6328125" style="4"/>
    <col min="37" max="37" width="13.1796875" style="3" customWidth="1"/>
    <col min="38" max="38" width="10.6328125" style="3"/>
    <col min="39" max="39" width="12" style="2" customWidth="1"/>
    <col min="40" max="42" width="10.6328125" style="2"/>
    <col min="43" max="43" width="22.1796875" style="4" customWidth="1"/>
    <col min="44" max="44" width="10.6328125" style="3"/>
    <col min="45" max="45" width="31.1796875" style="3" customWidth="1"/>
    <col min="46" max="46" width="29" style="3" customWidth="1"/>
    <col min="47" max="48" width="10.6328125" style="4"/>
    <col min="49" max="58" width="10.6328125" style="2"/>
    <col min="59" max="59" width="5" style="2" customWidth="1"/>
    <col min="60" max="69" width="10.6328125" style="2"/>
    <col min="70" max="70" width="4.81640625" style="2" customWidth="1"/>
    <col min="71" max="79" width="10.6328125" style="2"/>
    <col min="80" max="80" width="7.1796875" style="2" customWidth="1"/>
    <col min="81" max="89" width="10.6328125" style="2"/>
    <col min="90" max="91" width="5.6328125" style="2" customWidth="1"/>
    <col min="92" max="93" width="10.6328125" style="2"/>
    <col min="94" max="94" width="8" style="2" customWidth="1"/>
    <col min="95" max="95" width="2.36328125" style="2" customWidth="1"/>
    <col min="96" max="97" width="10.6328125" style="2"/>
    <col min="98" max="98" width="13.36328125" style="2" customWidth="1"/>
    <col min="99" max="101" width="10.6328125" style="2"/>
    <col min="102" max="102" width="3.6328125" style="2" customWidth="1"/>
    <col min="103" max="105" width="10.6328125" style="2"/>
    <col min="106" max="106" width="3.81640625" style="2" customWidth="1"/>
    <col min="107" max="117" width="10.6328125" style="2"/>
    <col min="118" max="118" width="12" style="2" bestFit="1" customWidth="1"/>
    <col min="119" max="119" width="12.6328125" style="2" bestFit="1" customWidth="1"/>
    <col min="120" max="16384" width="10.6328125" style="2"/>
  </cols>
  <sheetData>
    <row r="1" spans="1:125" ht="22.2" x14ac:dyDescent="0.35">
      <c r="A1" s="5" t="s">
        <v>35</v>
      </c>
    </row>
    <row r="2" spans="1:125" x14ac:dyDescent="0.2">
      <c r="A2" s="6"/>
    </row>
    <row r="3" spans="1:125" ht="22.2" x14ac:dyDescent="0.35">
      <c r="A3" s="7" t="s">
        <v>119</v>
      </c>
    </row>
    <row r="4" spans="1:125" ht="22.2" x14ac:dyDescent="0.35">
      <c r="A4" s="7" t="s">
        <v>120</v>
      </c>
    </row>
    <row r="5" spans="1:125" x14ac:dyDescent="0.2">
      <c r="A5" s="6"/>
      <c r="AG5" s="1"/>
      <c r="AH5" s="1"/>
      <c r="AI5" s="1"/>
      <c r="AK5" s="1"/>
      <c r="AL5" s="1"/>
      <c r="AO5"/>
      <c r="AP5"/>
      <c r="AQ5" s="53"/>
      <c r="AR5" s="64"/>
      <c r="AS5" s="64"/>
      <c r="AT5" s="64"/>
      <c r="CY5"/>
      <c r="CZ5"/>
      <c r="DA5"/>
      <c r="DE5"/>
    </row>
    <row r="6" spans="1:125" ht="17.399999999999999" x14ac:dyDescent="0.3">
      <c r="A6" s="8" t="s">
        <v>121</v>
      </c>
      <c r="AG6" s="1"/>
      <c r="AH6" s="1"/>
      <c r="AI6" s="1"/>
      <c r="AK6" s="1"/>
      <c r="AL6" s="1"/>
      <c r="AO6"/>
      <c r="AP6"/>
      <c r="AQ6" s="53"/>
      <c r="AR6" s="64"/>
      <c r="AS6" s="64"/>
      <c r="AT6" s="64"/>
      <c r="AW6"/>
      <c r="AX6"/>
      <c r="AY6"/>
      <c r="AZ6"/>
      <c r="BA6"/>
      <c r="BB6"/>
      <c r="BC6"/>
      <c r="BD6"/>
      <c r="BE6"/>
      <c r="BF6"/>
      <c r="CY6"/>
      <c r="CZ6"/>
      <c r="DA6"/>
      <c r="DE6"/>
    </row>
    <row r="7" spans="1:125" ht="17.399999999999999" x14ac:dyDescent="0.3">
      <c r="A7" s="8" t="s">
        <v>123</v>
      </c>
      <c r="AG7" s="1"/>
      <c r="AH7" s="1"/>
      <c r="AI7" s="1"/>
      <c r="AK7" s="1"/>
      <c r="AL7" s="1"/>
      <c r="AO7"/>
      <c r="AP7"/>
      <c r="AQ7" s="53"/>
      <c r="AR7" s="64"/>
      <c r="AS7" s="66" t="s">
        <v>32</v>
      </c>
      <c r="AT7" s="67"/>
      <c r="CY7"/>
      <c r="CZ7"/>
      <c r="DA7"/>
      <c r="DE7"/>
    </row>
    <row r="8" spans="1:125" ht="17.399999999999999" x14ac:dyDescent="0.3">
      <c r="A8" s="8" t="s">
        <v>125</v>
      </c>
      <c r="AG8" s="1"/>
      <c r="AH8" s="1"/>
      <c r="AI8" s="1"/>
      <c r="AK8" s="1"/>
      <c r="AL8" s="1"/>
      <c r="AO8"/>
      <c r="AP8"/>
      <c r="AR8" s="64"/>
      <c r="AS8" s="66" t="s">
        <v>33</v>
      </c>
      <c r="AT8" s="67"/>
      <c r="CY8"/>
      <c r="CZ8"/>
      <c r="DA8"/>
      <c r="DE8"/>
    </row>
    <row r="9" spans="1:125" ht="17.399999999999999" x14ac:dyDescent="0.3">
      <c r="A9" s="8" t="s">
        <v>124</v>
      </c>
      <c r="AG9" s="1"/>
      <c r="AH9" s="1"/>
      <c r="AI9" s="1"/>
      <c r="AL9" s="1"/>
      <c r="AO9"/>
      <c r="AP9"/>
      <c r="AR9" s="64"/>
      <c r="AS9" s="66" t="s">
        <v>34</v>
      </c>
      <c r="AT9" s="67"/>
      <c r="AW9" s="2" t="s">
        <v>91</v>
      </c>
      <c r="DE9"/>
    </row>
    <row r="10" spans="1:125" ht="17.399999999999999" x14ac:dyDescent="0.3">
      <c r="A10" s="8"/>
      <c r="AG10" s="1"/>
      <c r="AH10" s="1"/>
      <c r="AI10" s="1"/>
      <c r="AL10" s="1"/>
      <c r="AO10"/>
      <c r="AP10"/>
      <c r="AQ10" s="75" t="s">
        <v>75</v>
      </c>
      <c r="AR10" s="64"/>
      <c r="AW10" s="84">
        <v>60.084299999999999</v>
      </c>
      <c r="AX10" s="84">
        <v>79.878799999999998</v>
      </c>
      <c r="AY10" s="84">
        <v>101.961</v>
      </c>
      <c r="AZ10" s="84">
        <v>71.846400000000003</v>
      </c>
      <c r="BA10" s="84">
        <v>70.9375</v>
      </c>
      <c r="BB10" s="84">
        <v>40.304400000000001</v>
      </c>
      <c r="BC10" s="84">
        <v>56.077399999999997</v>
      </c>
      <c r="BD10" s="84">
        <v>61.978900000000003</v>
      </c>
      <c r="BE10" s="84">
        <v>94.195999999999998</v>
      </c>
      <c r="BF10" s="2">
        <f>2*30.97+5*15.9994</f>
        <v>141.93700000000001</v>
      </c>
      <c r="DE10"/>
      <c r="DT10" s="2">
        <v>800</v>
      </c>
      <c r="DU10" s="2">
        <f>DT10</f>
        <v>800</v>
      </c>
    </row>
    <row r="11" spans="1:125" ht="17.399999999999999" x14ac:dyDescent="0.3">
      <c r="A11" s="8"/>
      <c r="B11" s="11"/>
      <c r="C11" s="9" t="s">
        <v>61</v>
      </c>
      <c r="D11" s="10"/>
      <c r="F11" s="11"/>
      <c r="G11" s="78" t="s">
        <v>90</v>
      </c>
      <c r="H11" s="26"/>
      <c r="I11" s="27"/>
      <c r="U11" s="78" t="s">
        <v>122</v>
      </c>
      <c r="V11" s="49"/>
      <c r="W11" s="50"/>
      <c r="X11" s="50"/>
      <c r="AF11" s="60" t="s">
        <v>38</v>
      </c>
      <c r="AG11" s="61"/>
      <c r="AH11" s="61"/>
      <c r="AI11" s="61"/>
      <c r="AJ11" s="61"/>
      <c r="AK11" s="61"/>
      <c r="AL11" s="61"/>
      <c r="AM11" s="61"/>
      <c r="AN11" s="61"/>
      <c r="AO11" s="61"/>
      <c r="AP11" s="61"/>
      <c r="AQ11" s="76" t="s">
        <v>76</v>
      </c>
      <c r="AR11" s="65"/>
      <c r="AS11" s="60" t="s">
        <v>31</v>
      </c>
      <c r="AT11" s="63"/>
      <c r="DE11"/>
      <c r="DT11" s="2">
        <v>1000</v>
      </c>
      <c r="DU11" s="2">
        <f>DT11</f>
        <v>1000</v>
      </c>
    </row>
    <row r="12" spans="1:125" ht="17.399999999999999" x14ac:dyDescent="0.3">
      <c r="A12" s="8"/>
      <c r="B12" s="11"/>
      <c r="C12" s="12" t="s">
        <v>62</v>
      </c>
      <c r="D12" s="13"/>
      <c r="F12" s="11"/>
      <c r="G12" s="3"/>
      <c r="U12" s="3"/>
      <c r="AF12" s="58" t="s">
        <v>40</v>
      </c>
      <c r="AG12" s="56"/>
      <c r="AH12" s="56"/>
      <c r="AI12" s="56"/>
      <c r="AJ12" s="57"/>
      <c r="AK12" s="56"/>
      <c r="AL12" s="56"/>
      <c r="AM12" s="56"/>
      <c r="AN12" s="56"/>
      <c r="AO12" s="56"/>
      <c r="AP12" s="56"/>
      <c r="AQ12" s="73" t="s">
        <v>134</v>
      </c>
      <c r="AS12" s="58" t="s">
        <v>40</v>
      </c>
      <c r="AT12" s="56"/>
      <c r="DL12"/>
      <c r="DM12"/>
      <c r="DN12"/>
      <c r="DO12"/>
      <c r="DT12" s="2">
        <v>1200</v>
      </c>
      <c r="DU12" s="2">
        <f>DT12</f>
        <v>1200</v>
      </c>
    </row>
    <row r="13" spans="1:125" ht="14.4" x14ac:dyDescent="0.25">
      <c r="A13" s="6" t="s">
        <v>63</v>
      </c>
      <c r="B13" s="16"/>
      <c r="C13" s="21" t="s">
        <v>21</v>
      </c>
      <c r="D13" s="14" t="s">
        <v>64</v>
      </c>
      <c r="F13" s="16"/>
      <c r="G13" s="3"/>
      <c r="U13" s="3"/>
      <c r="AF13" s="56" t="s">
        <v>117</v>
      </c>
      <c r="AG13" s="56"/>
      <c r="AH13" s="56"/>
      <c r="AI13" s="56"/>
      <c r="AJ13" s="70" t="s">
        <v>39</v>
      </c>
      <c r="AK13" s="56"/>
      <c r="AL13" s="56"/>
      <c r="AM13" s="56" t="s">
        <v>84</v>
      </c>
      <c r="AN13" s="56"/>
      <c r="AO13" s="56"/>
      <c r="AP13" s="56"/>
      <c r="AQ13" s="77" t="s">
        <v>133</v>
      </c>
      <c r="AS13" s="56"/>
      <c r="AT13" s="56"/>
      <c r="AU13" s="52"/>
      <c r="AW13" s="2" t="s">
        <v>129</v>
      </c>
      <c r="BH13" s="28" t="s">
        <v>129</v>
      </c>
      <c r="BI13" s="29"/>
      <c r="BJ13" s="29"/>
      <c r="BK13" s="29"/>
      <c r="BL13" s="29"/>
      <c r="BM13" s="29"/>
      <c r="BN13" s="29"/>
      <c r="BO13" s="29"/>
      <c r="BP13" s="29"/>
      <c r="BQ13" s="30"/>
      <c r="BS13" s="2" t="s">
        <v>41</v>
      </c>
      <c r="CC13" s="28" t="s">
        <v>41</v>
      </c>
      <c r="CD13" s="29"/>
      <c r="CE13" s="29"/>
      <c r="CF13" s="29"/>
      <c r="CG13" s="29"/>
      <c r="CH13" s="29"/>
      <c r="CI13" s="29"/>
      <c r="CJ13" s="29"/>
      <c r="CK13" s="30"/>
      <c r="CN13" s="40" t="s">
        <v>42</v>
      </c>
      <c r="CO13" s="41"/>
      <c r="CP13" s="42"/>
      <c r="DI13" s="79" t="s">
        <v>51</v>
      </c>
      <c r="DT13" s="2">
        <v>1400</v>
      </c>
      <c r="DU13" s="2">
        <f>DT13</f>
        <v>1400</v>
      </c>
    </row>
    <row r="14" spans="1:125" ht="13.8" x14ac:dyDescent="0.25">
      <c r="A14" s="17"/>
      <c r="B14" s="18"/>
      <c r="C14" s="18" t="s">
        <v>65</v>
      </c>
      <c r="D14" s="19"/>
      <c r="F14" s="18" t="s">
        <v>66</v>
      </c>
      <c r="G14" s="22" t="s">
        <v>69</v>
      </c>
      <c r="H14" s="23"/>
      <c r="I14" s="23"/>
      <c r="J14" s="23"/>
      <c r="K14" s="23"/>
      <c r="L14" s="23"/>
      <c r="M14" s="23"/>
      <c r="N14" s="23"/>
      <c r="O14" s="23"/>
      <c r="P14" s="23"/>
      <c r="Q14" s="23"/>
      <c r="R14" s="23"/>
      <c r="S14" s="24" t="s">
        <v>70</v>
      </c>
      <c r="U14" s="22" t="s">
        <v>43</v>
      </c>
      <c r="V14" s="51"/>
      <c r="W14" s="51"/>
      <c r="X14" s="51"/>
      <c r="Y14" s="51"/>
      <c r="Z14" s="51"/>
      <c r="AA14" s="51"/>
      <c r="AB14" s="51"/>
      <c r="AC14" s="51"/>
      <c r="AD14" s="51"/>
      <c r="AE14" s="15"/>
      <c r="AF14" s="56" t="s">
        <v>39</v>
      </c>
      <c r="AG14" s="56">
        <v>2005</v>
      </c>
      <c r="AH14" s="56" t="s">
        <v>99</v>
      </c>
      <c r="AI14" s="56" t="s">
        <v>18</v>
      </c>
      <c r="AJ14" s="71" t="s">
        <v>28</v>
      </c>
      <c r="AK14" s="56" t="s">
        <v>46</v>
      </c>
      <c r="AL14" s="56" t="s">
        <v>50</v>
      </c>
      <c r="AM14" s="57" t="s">
        <v>85</v>
      </c>
      <c r="AN14" s="57" t="s">
        <v>86</v>
      </c>
      <c r="AO14" s="57" t="s">
        <v>87</v>
      </c>
      <c r="AP14" s="80" t="s">
        <v>88</v>
      </c>
      <c r="AQ14" s="74" t="s">
        <v>48</v>
      </c>
      <c r="AS14" s="57" t="s">
        <v>29</v>
      </c>
      <c r="AT14" s="57" t="s">
        <v>30</v>
      </c>
      <c r="AU14" s="15"/>
      <c r="AV14" s="15"/>
      <c r="AW14" s="2" t="s">
        <v>130</v>
      </c>
      <c r="BH14" s="31" t="s">
        <v>98</v>
      </c>
      <c r="BI14" s="32"/>
      <c r="BJ14" s="32"/>
      <c r="BK14" s="32"/>
      <c r="BL14" s="32"/>
      <c r="BM14" s="32"/>
      <c r="BN14" s="32"/>
      <c r="BO14" s="32"/>
      <c r="BP14" s="32"/>
      <c r="BQ14" s="33"/>
      <c r="BS14" s="2" t="s">
        <v>130</v>
      </c>
      <c r="CC14" s="31" t="s">
        <v>131</v>
      </c>
      <c r="CD14" s="32"/>
      <c r="CE14" s="32"/>
      <c r="CF14" s="32"/>
      <c r="CG14" s="32"/>
      <c r="CH14" s="32"/>
      <c r="CI14" s="32"/>
      <c r="CJ14" s="32"/>
      <c r="CK14" s="33"/>
      <c r="CN14" s="43"/>
      <c r="CO14" s="44"/>
      <c r="CP14" s="45"/>
      <c r="CZ14" s="2" t="s">
        <v>47</v>
      </c>
      <c r="DI14" s="79" t="s">
        <v>53</v>
      </c>
    </row>
    <row r="15" spans="1:125" ht="15" x14ac:dyDescent="0.3">
      <c r="A15" s="17" t="s">
        <v>67</v>
      </c>
      <c r="B15" s="18" t="s">
        <v>68</v>
      </c>
      <c r="C15" s="20" t="s">
        <v>1</v>
      </c>
      <c r="D15" s="19" t="s">
        <v>0</v>
      </c>
      <c r="F15" s="18" t="s">
        <v>132</v>
      </c>
      <c r="G15" s="20" t="s">
        <v>71</v>
      </c>
      <c r="H15" s="20" t="s">
        <v>72</v>
      </c>
      <c r="I15" s="20" t="s">
        <v>73</v>
      </c>
      <c r="J15" s="20" t="s">
        <v>77</v>
      </c>
      <c r="K15" s="20" t="s">
        <v>78</v>
      </c>
      <c r="L15" s="20" t="s">
        <v>79</v>
      </c>
      <c r="M15" s="20" t="s">
        <v>80</v>
      </c>
      <c r="N15" s="20" t="s">
        <v>81</v>
      </c>
      <c r="O15" s="20" t="s">
        <v>82</v>
      </c>
      <c r="P15" s="20" t="s">
        <v>89</v>
      </c>
      <c r="Q15" s="20" t="s">
        <v>128</v>
      </c>
      <c r="R15" s="20" t="s">
        <v>17</v>
      </c>
      <c r="S15" s="24" t="s">
        <v>118</v>
      </c>
      <c r="U15" s="20" t="s">
        <v>71</v>
      </c>
      <c r="V15" s="20" t="s">
        <v>72</v>
      </c>
      <c r="W15" s="20" t="s">
        <v>73</v>
      </c>
      <c r="X15" s="20" t="s">
        <v>77</v>
      </c>
      <c r="Y15" s="20" t="s">
        <v>78</v>
      </c>
      <c r="Z15" s="20" t="s">
        <v>79</v>
      </c>
      <c r="AA15" s="20" t="s">
        <v>80</v>
      </c>
      <c r="AB15" s="20" t="s">
        <v>81</v>
      </c>
      <c r="AC15" s="20" t="s">
        <v>82</v>
      </c>
      <c r="AD15" s="20" t="s">
        <v>89</v>
      </c>
      <c r="AE15" s="52"/>
      <c r="AF15" s="61" t="s">
        <v>11</v>
      </c>
      <c r="AG15" s="61" t="s">
        <v>16</v>
      </c>
      <c r="AH15" s="61" t="s">
        <v>11</v>
      </c>
      <c r="AI15" s="61" t="s">
        <v>44</v>
      </c>
      <c r="AJ15" s="61" t="s">
        <v>44</v>
      </c>
      <c r="AK15" s="61" t="s">
        <v>45</v>
      </c>
      <c r="AL15" s="61" t="s">
        <v>16</v>
      </c>
      <c r="AM15" s="81" t="s">
        <v>2</v>
      </c>
      <c r="AN15" s="81" t="s">
        <v>3</v>
      </c>
      <c r="AO15" s="81" t="s">
        <v>4</v>
      </c>
      <c r="AP15" s="82" t="s">
        <v>83</v>
      </c>
      <c r="AQ15" s="72" t="s">
        <v>74</v>
      </c>
      <c r="AR15" s="65"/>
      <c r="AS15" s="62" t="s">
        <v>11</v>
      </c>
      <c r="AT15" s="62" t="s">
        <v>11</v>
      </c>
      <c r="AV15" s="52" t="s">
        <v>59</v>
      </c>
      <c r="AW15" s="2" t="s">
        <v>71</v>
      </c>
      <c r="AX15" s="2" t="s">
        <v>72</v>
      </c>
      <c r="AY15" s="2" t="s">
        <v>92</v>
      </c>
      <c r="AZ15" s="2" t="s">
        <v>93</v>
      </c>
      <c r="BA15" s="2" t="s">
        <v>78</v>
      </c>
      <c r="BB15" s="2" t="s">
        <v>79</v>
      </c>
      <c r="BC15" s="2" t="s">
        <v>80</v>
      </c>
      <c r="BD15" s="2" t="s">
        <v>94</v>
      </c>
      <c r="BE15" s="2" t="s">
        <v>95</v>
      </c>
      <c r="BF15" s="2" t="s">
        <v>96</v>
      </c>
      <c r="BG15" s="2" t="s">
        <v>97</v>
      </c>
      <c r="BH15" s="34" t="s">
        <v>71</v>
      </c>
      <c r="BI15" s="35" t="s">
        <v>72</v>
      </c>
      <c r="BJ15" s="35" t="s">
        <v>92</v>
      </c>
      <c r="BK15" s="35" t="s">
        <v>93</v>
      </c>
      <c r="BL15" s="35" t="s">
        <v>78</v>
      </c>
      <c r="BM15" s="35" t="s">
        <v>79</v>
      </c>
      <c r="BN15" s="35" t="s">
        <v>80</v>
      </c>
      <c r="BO15" s="35" t="s">
        <v>94</v>
      </c>
      <c r="BP15" s="35" t="s">
        <v>95</v>
      </c>
      <c r="BQ15" s="36" t="s">
        <v>96</v>
      </c>
      <c r="BS15" s="34" t="s">
        <v>71</v>
      </c>
      <c r="BT15" s="35" t="s">
        <v>72</v>
      </c>
      <c r="BU15" s="35" t="s">
        <v>92</v>
      </c>
      <c r="BV15" s="35" t="s">
        <v>93</v>
      </c>
      <c r="BW15" s="35" t="s">
        <v>78</v>
      </c>
      <c r="BX15" s="35" t="s">
        <v>79</v>
      </c>
      <c r="BY15" s="35" t="s">
        <v>80</v>
      </c>
      <c r="BZ15" s="35" t="s">
        <v>94</v>
      </c>
      <c r="CA15" s="35" t="s">
        <v>95</v>
      </c>
      <c r="CB15" s="32" t="s">
        <v>97</v>
      </c>
      <c r="CC15" s="37" t="s">
        <v>71</v>
      </c>
      <c r="CD15" s="38" t="s">
        <v>72</v>
      </c>
      <c r="CE15" s="38" t="s">
        <v>92</v>
      </c>
      <c r="CF15" s="38" t="s">
        <v>93</v>
      </c>
      <c r="CG15" s="38" t="s">
        <v>78</v>
      </c>
      <c r="CH15" s="38" t="s">
        <v>79</v>
      </c>
      <c r="CI15" s="38" t="s">
        <v>80</v>
      </c>
      <c r="CJ15" s="38" t="s">
        <v>94</v>
      </c>
      <c r="CK15" s="39" t="s">
        <v>95</v>
      </c>
      <c r="CN15" s="46" t="s">
        <v>2</v>
      </c>
      <c r="CO15" s="47" t="s">
        <v>3</v>
      </c>
      <c r="CP15" s="48" t="s">
        <v>4</v>
      </c>
      <c r="CR15" s="2" t="s">
        <v>5</v>
      </c>
      <c r="CS15" s="2" t="s">
        <v>6</v>
      </c>
      <c r="CT15" s="2" t="s">
        <v>7</v>
      </c>
      <c r="CU15" s="2" t="s">
        <v>8</v>
      </c>
      <c r="CV15" s="2" t="s">
        <v>9</v>
      </c>
      <c r="CW15" s="2" t="s">
        <v>10</v>
      </c>
      <c r="CY15" s="2" t="s">
        <v>12</v>
      </c>
      <c r="CZ15" s="2" t="s">
        <v>11</v>
      </c>
      <c r="DA15" s="2" t="s">
        <v>13</v>
      </c>
      <c r="DC15" s="2" t="s">
        <v>14</v>
      </c>
      <c r="DD15" s="2" t="s">
        <v>15</v>
      </c>
      <c r="DI15" s="2" t="s">
        <v>54</v>
      </c>
      <c r="DJ15" s="2" t="s">
        <v>55</v>
      </c>
      <c r="DK15" s="2" t="s">
        <v>58</v>
      </c>
      <c r="DL15" s="2" t="s">
        <v>52</v>
      </c>
      <c r="DM15" s="2" t="s">
        <v>56</v>
      </c>
      <c r="DN15" s="2" t="s">
        <v>57</v>
      </c>
      <c r="DO15" s="79" t="s">
        <v>60</v>
      </c>
      <c r="DP15" s="2" t="s">
        <v>37</v>
      </c>
    </row>
    <row r="16" spans="1:125" x14ac:dyDescent="0.2">
      <c r="A16" s="2" t="s">
        <v>19</v>
      </c>
      <c r="B16" s="3" t="s">
        <v>20</v>
      </c>
      <c r="C16" s="25">
        <v>1</v>
      </c>
      <c r="D16" s="68">
        <v>1100</v>
      </c>
      <c r="F16" s="3">
        <v>4068</v>
      </c>
      <c r="G16" s="25">
        <v>49.1</v>
      </c>
      <c r="H16" s="25">
        <v>3.22</v>
      </c>
      <c r="I16" s="25">
        <v>14.4</v>
      </c>
      <c r="J16" s="25">
        <v>14.8</v>
      </c>
      <c r="K16" s="25">
        <v>0.14000000000000001</v>
      </c>
      <c r="L16" s="25">
        <v>3.2</v>
      </c>
      <c r="M16" s="25">
        <v>6.72</v>
      </c>
      <c r="N16" s="25">
        <v>3.34</v>
      </c>
      <c r="O16" s="25">
        <v>1.7</v>
      </c>
      <c r="P16" s="25">
        <v>0</v>
      </c>
      <c r="Q16" s="25">
        <v>1.1299999999999999</v>
      </c>
      <c r="R16" s="25">
        <v>0</v>
      </c>
      <c r="S16" s="2">
        <f>SUM(G16:Q16)</f>
        <v>97.75</v>
      </c>
      <c r="U16" s="25">
        <v>57.3</v>
      </c>
      <c r="V16" s="25">
        <v>0.09</v>
      </c>
      <c r="W16" s="25">
        <v>26.6</v>
      </c>
      <c r="X16" s="25">
        <v>0.43</v>
      </c>
      <c r="Y16" s="25">
        <v>0</v>
      </c>
      <c r="Z16" s="25">
        <v>0.03</v>
      </c>
      <c r="AA16" s="25">
        <v>8.33</v>
      </c>
      <c r="AB16" s="25">
        <v>6.11</v>
      </c>
      <c r="AC16" s="25">
        <v>0.49</v>
      </c>
      <c r="AD16" s="25">
        <v>0</v>
      </c>
      <c r="AF16" s="83">
        <f>10^4/(6.12+0.257*LN(CN16/(BH16^2*BJ16^2*BN16))-3.166*BN16-3.137*CR16+1.216*CO16^2-2.475*10^-2*C16*10+0.2166*R16)-273.15</f>
        <v>1159.8377338087457</v>
      </c>
      <c r="AG16" s="83">
        <f t="shared" ref="AG16:AG43" si="0">-273.15+(10^4/(8.759-6.396*BN16+0.2147*R16+1.221*BH16^3-1.751*10^-2*DA16-8.043*BJ16))</f>
        <v>1168.2043889057095</v>
      </c>
      <c r="AH16" s="83">
        <f>-273.15+(10^4/(6.4706+0.3128*CS16-8.103*BH16+4.872*BP16+8.661*BH16^2+1.5346*CO16^2-3.341*10^-2*C16*10+0.18047*R16))</f>
        <v>1163.7629043220527</v>
      </c>
      <c r="AI16" s="83">
        <f>25.95-0.0032*1000*CS16-18.9*BP16+14.5*BM16-40.3*BN16+5.7*CN16^2+0.108*C16*10</f>
        <v>3.5376259890918731</v>
      </c>
      <c r="AJ16" s="83">
        <f>24.757-2.26*10^-3*(1000+273.15)*CS16-3.847*AN16+1.927*AM16/(BN16/(BN16+BO16))</f>
        <v>3.6865516469785486</v>
      </c>
      <c r="AK16" s="83">
        <f>-42.2+(4.94*(10^-2)*CY16)+(1.16*(10^-2)*CY16)*CT16-19.6*LN(CO16)-382.3*BH16^2+514.2*BH16^3-139.8*BN16+287.2*BO16+163.9*BP16</f>
        <v>2.9250654705536059</v>
      </c>
      <c r="AL16" s="83">
        <f>-273.15+10^4/(10.86-9.7654*BH16+4.241*BN16-55.56*BN16*BJ16+37.5*BP16*BJ16+11.206*BH16^3-3.151*10^-2*C16*10+0.1709*R16)</f>
        <v>1179.7300802178165</v>
      </c>
      <c r="AM16" s="83">
        <f t="shared" ref="AM16:AM43" si="1">EXP(-3.485+22.93*BN16+0.0805*R16+1.0925*BN16/(BN16+BO16)+13.11*BJ16/(BJ16+BH16)+5.59258*BH16^3-38.786*DA16/(CY16)-125.04*BN16*BJ16+8.958*BH16*BP16-2589.27/(CY16))</f>
        <v>0.36087638741352762</v>
      </c>
      <c r="AN16" s="83">
        <f>EXP(-2.748-0.1553*R16+1.017*DD16-1.997*BH16^3+54.556*DA16/CY16-67.878*BP16*BJ16-99.03*BN16*BJ16+4175.307/CY16)</f>
        <v>0.69480711352382951</v>
      </c>
      <c r="AO16" s="83">
        <f t="shared" ref="AO16:AO43" si="2">EXP(19.42-12.5*BM16-161.4*BO16-16.65*BN16/(BN16+BO16)-528.1*BP16*BJ16-19.38*BH16^3+168.2*BH16*BO16-1951.2*BN16*BP16-10190/CY16)</f>
        <v>4.9743086947647034E-5</v>
      </c>
      <c r="AP16" s="83">
        <f t="shared" ref="AP16:AP43" si="3">SUM(AM16:AO16)</f>
        <v>1.0557332440243048</v>
      </c>
      <c r="AQ16" s="83">
        <f>CO16*BJ16*BN16/(CN16*BO16*BH16)</f>
        <v>0.51010188729771189</v>
      </c>
      <c r="AR16" s="3">
        <f>(CI16/CJ16)/(BN16/BO16)</f>
        <v>0.67761183851609386</v>
      </c>
      <c r="AS16" s="55">
        <f t="shared" ref="AS16:AS43" si="4">10^4/(17.3-1.03*LN(CO16/(BO16*BJ16*BH16^3))-200*BN16-2.42*BO16-29.8*BP16+13500*(BN16-0.0037)^2-550*(BP16-0.056)*(BO16-0.089)-0.078*C16/10)-273.15</f>
        <v>-92.3657273316513</v>
      </c>
      <c r="AT16" s="55">
        <f t="shared" ref="AT16:AT43" si="5">10^4/(14.6+0.055*R16-0.06*C16/10-99.6*BO16*BJ16-2313*BN16*BJ16+395*BP16*BJ16-151*BP16*BH16+15037*BN16^2)-273.15</f>
        <v>-108.26230092176002</v>
      </c>
      <c r="AU16" s="54">
        <f>CI16*BO16/(CJ16*BN16)</f>
        <v>0.67761183851609375</v>
      </c>
      <c r="AV16" s="4">
        <f>BC16/(BC16+BD16)</f>
        <v>0.52648301612837423</v>
      </c>
      <c r="AW16" s="2">
        <f t="shared" ref="AW16:AX43" si="6">G16/AW$10</f>
        <v>0.8171851881439911</v>
      </c>
      <c r="AX16" s="2">
        <f t="shared" si="6"/>
        <v>4.0311071272978567E-2</v>
      </c>
      <c r="AY16" s="2">
        <f t="shared" ref="AY16:AY43" si="7">I16*2/AY$10</f>
        <v>0.28246094094800955</v>
      </c>
      <c r="AZ16" s="2">
        <f t="shared" ref="AZ16:BC43" si="8">J16/AZ$10</f>
        <v>0.20599501158026012</v>
      </c>
      <c r="BA16" s="2">
        <f t="shared" si="8"/>
        <v>1.9735682819383262E-3</v>
      </c>
      <c r="BB16" s="2">
        <f t="shared" si="8"/>
        <v>7.9395797977392046E-2</v>
      </c>
      <c r="BC16" s="2">
        <f t="shared" si="8"/>
        <v>0.11983437177900545</v>
      </c>
      <c r="BD16" s="2">
        <f t="shared" ref="BD16:BE43" si="9">N16*2/BD$10</f>
        <v>0.1077786149802594</v>
      </c>
      <c r="BE16" s="2">
        <f t="shared" si="9"/>
        <v>3.6094950953331352E-2</v>
      </c>
      <c r="BF16" s="2">
        <f t="shared" ref="BF16:BF43" si="10">Q16*2/BF$10</f>
        <v>1.5922557190866368E-2</v>
      </c>
      <c r="BG16" s="2">
        <f>SUM(AW16:BF16)</f>
        <v>1.7069520731080319</v>
      </c>
      <c r="BH16" s="2">
        <f t="shared" ref="BH16:BQ31" si="11">AW16/$BG16</f>
        <v>0.47873938642931774</v>
      </c>
      <c r="BI16" s="2">
        <f t="shared" si="11"/>
        <v>2.3615819042640047E-2</v>
      </c>
      <c r="BJ16" s="2">
        <f t="shared" si="11"/>
        <v>0.16547678484827194</v>
      </c>
      <c r="BK16" s="2">
        <f t="shared" si="11"/>
        <v>0.12068002073730329</v>
      </c>
      <c r="BL16" s="2">
        <f t="shared" si="11"/>
        <v>1.1561943144337014E-3</v>
      </c>
      <c r="BM16" s="2">
        <f t="shared" si="11"/>
        <v>4.6513196959787832E-2</v>
      </c>
      <c r="BN16" s="2">
        <f t="shared" si="11"/>
        <v>7.0203712023859041E-2</v>
      </c>
      <c r="BO16" s="2">
        <f t="shared" si="11"/>
        <v>6.3140973128797476E-2</v>
      </c>
      <c r="BP16" s="2">
        <f t="shared" si="11"/>
        <v>2.1145849096752541E-2</v>
      </c>
      <c r="BQ16" s="2">
        <f t="shared" si="11"/>
        <v>9.3280634188366227E-3</v>
      </c>
      <c r="BR16" s="2">
        <f t="shared" ref="BR16:BR24" si="12">SUM(BH16:BQ16)</f>
        <v>1.0000000000000002</v>
      </c>
      <c r="BS16" s="2">
        <f t="shared" ref="BS16:BT43" si="13">U16/AW$10</f>
        <v>0.95366010754889374</v>
      </c>
      <c r="BT16" s="2">
        <f t="shared" si="13"/>
        <v>1.1267069610459847E-3</v>
      </c>
      <c r="BU16" s="2">
        <f t="shared" ref="BU16:BU43" si="14">W16*2/AY$10</f>
        <v>0.52176812702896214</v>
      </c>
      <c r="BV16" s="2">
        <f t="shared" ref="BV16:BY43" si="15">X16/AZ$10</f>
        <v>5.9849902013183682E-3</v>
      </c>
      <c r="BW16" s="2">
        <f t="shared" si="15"/>
        <v>0</v>
      </c>
      <c r="BX16" s="2">
        <f t="shared" si="15"/>
        <v>7.4433560603805041E-4</v>
      </c>
      <c r="BY16" s="2">
        <f t="shared" si="15"/>
        <v>0.14854469001772552</v>
      </c>
      <c r="BZ16" s="2">
        <f t="shared" ref="BZ16:CA43" si="16">AB16*2/BD$10</f>
        <v>0.1971638735117919</v>
      </c>
      <c r="CA16" s="2">
        <f t="shared" si="16"/>
        <v>1.0403838804195507E-2</v>
      </c>
      <c r="CB16" s="2">
        <f t="shared" ref="CB16:CB24" si="17">SUM(BS16:CA16)</f>
        <v>1.8393966696799713</v>
      </c>
      <c r="CC16" s="2">
        <f t="shared" ref="CC16:CK31" si="18">BS16/$CB16</f>
        <v>0.51846353930542721</v>
      </c>
      <c r="CD16" s="2">
        <f t="shared" si="18"/>
        <v>6.125415901954501E-4</v>
      </c>
      <c r="CE16" s="2">
        <f t="shared" si="18"/>
        <v>0.28366264636096267</v>
      </c>
      <c r="CF16" s="2">
        <f t="shared" si="18"/>
        <v>3.25377897001394E-3</v>
      </c>
      <c r="CG16" s="2">
        <f t="shared" si="18"/>
        <v>0</v>
      </c>
      <c r="CH16" s="2">
        <f t="shared" si="18"/>
        <v>4.0466290839134454E-4</v>
      </c>
      <c r="CI16" s="2">
        <f t="shared" si="18"/>
        <v>8.0757289858293682E-2</v>
      </c>
      <c r="CJ16" s="2">
        <f t="shared" si="18"/>
        <v>0.1071894261644475</v>
      </c>
      <c r="CK16" s="2">
        <f t="shared" si="18"/>
        <v>5.6561148422681591E-3</v>
      </c>
      <c r="CL16" s="2">
        <f t="shared" ref="CL16:CL24" si="19">SUM(CC16:CK16)</f>
        <v>0.99999999999999989</v>
      </c>
      <c r="CM16" s="2">
        <f>100*CN16</f>
        <v>41.712866231073939</v>
      </c>
      <c r="CN16" s="2">
        <f t="shared" ref="CN16:CN24" si="20">CI16/(CI16+CJ16+CK16)</f>
        <v>0.41712866231073942</v>
      </c>
      <c r="CO16" s="2">
        <f t="shared" ref="CO16:CO24" si="21">CJ16/(CI16+CJ16+CK16)</f>
        <v>0.55365629565192631</v>
      </c>
      <c r="CP16" s="2">
        <f t="shared" ref="CP16:CP24" si="22">1-CN16-CO16</f>
        <v>2.9215042037334271E-2</v>
      </c>
      <c r="CR16" s="2">
        <f t="shared" ref="CR16:CR24" si="23">BJ16/(BJ16+BH16)</f>
        <v>0.25686530737051116</v>
      </c>
      <c r="CS16" s="2">
        <f t="shared" ref="CS16:CS24" si="24">LN(CN16/(BH16^2*BJ16^2*BN16))</f>
        <v>6.8530400792454511</v>
      </c>
      <c r="CT16" s="2">
        <f>LN((CO16*BJ16*BN16)/(BO16*BH16*CN16))</f>
        <v>-0.6731447942018145</v>
      </c>
      <c r="CU16" s="2">
        <f t="shared" ref="CU16:CU24" si="25">(CF16/CH16)/(BK16/BM16)</f>
        <v>3.099099099099099</v>
      </c>
      <c r="CV16" s="2">
        <f t="shared" ref="CV16:CV24" si="26">BM16+BK16+BN16+BL16</f>
        <v>0.23855312403538387</v>
      </c>
      <c r="CW16" s="2">
        <f t="shared" ref="CW16:CW24" si="27">(7/2)*LN(1-BJ16)+7*LN(1-BI16)</f>
        <v>-0.80042550354323905</v>
      </c>
      <c r="CY16" s="2">
        <f>273.15+1000</f>
        <v>1273.1500000000001</v>
      </c>
      <c r="CZ16" s="59">
        <f>AH16</f>
        <v>1163.7629043220527</v>
      </c>
      <c r="DA16" s="2">
        <f>10*C16</f>
        <v>10</v>
      </c>
      <c r="DC16" s="2">
        <f t="shared" ref="DC16:DC43" si="28">10^4/(8.588-0.0529*DA16+0.29484*R16+0.50575*CS16-15.9387*BH16+7.4446*BP16+16.46*BH16^2+2.58716*CO16^2)</f>
        <v>1160.4414451987718</v>
      </c>
      <c r="DD16" s="2">
        <f>BM16/(BM16+BK16)</f>
        <v>0.2782002619511586</v>
      </c>
      <c r="DE16" s="2">
        <f>CN16/(BN16/(BN16+BO16))</f>
        <v>0.79229272271345108</v>
      </c>
      <c r="DF16" s="2">
        <f t="shared" ref="DF16:DF24" si="29">E16</f>
        <v>0</v>
      </c>
      <c r="DG16" s="2">
        <f t="shared" ref="DG16:DG43" si="30">CO16*BJ16*BN16/(BO16*BH16*CN16)</f>
        <v>0.51010188729771178</v>
      </c>
      <c r="DI16" s="2">
        <f>BO16*BH16/(BN16*BJ16)</f>
        <v>2.6020358725815305</v>
      </c>
      <c r="DJ16" s="2">
        <f>BN16+BJ16-BH16-BO16</f>
        <v>-0.3061998626859842</v>
      </c>
      <c r="DK16" s="2">
        <f t="shared" ref="DK16:DK43" si="31">CO16/CN16</f>
        <v>1.327303409420187</v>
      </c>
      <c r="DL16">
        <f>-10.34*10^-3</f>
        <v>-1.034E-2</v>
      </c>
      <c r="DM16">
        <f>17.24+LN(DI16/DK16)</f>
        <v>17.913144794201813</v>
      </c>
      <c r="DN16">
        <f>1.29*10^4*DJ16</f>
        <v>-3949.9782286491964</v>
      </c>
      <c r="DO16">
        <f>(-DM16-SQRT(DM16^2-4*DL16*DN16))/(2*DL16)</f>
        <v>1473.086553465585</v>
      </c>
      <c r="DP16" s="2">
        <f>DO16-273.15</f>
        <v>1199.9365534655849</v>
      </c>
    </row>
    <row r="17" spans="1:120" x14ac:dyDescent="0.2">
      <c r="A17" s="2" t="s">
        <v>19</v>
      </c>
      <c r="B17" s="3" t="s">
        <v>22</v>
      </c>
      <c r="C17" s="25">
        <v>1</v>
      </c>
      <c r="D17" s="68">
        <v>1130</v>
      </c>
      <c r="F17" s="3">
        <v>4067</v>
      </c>
      <c r="G17" s="25">
        <v>49.2</v>
      </c>
      <c r="H17" s="25">
        <v>3.89</v>
      </c>
      <c r="I17" s="25">
        <v>15.3</v>
      </c>
      <c r="J17" s="25">
        <v>13.7</v>
      </c>
      <c r="K17" s="25">
        <v>0.12</v>
      </c>
      <c r="L17" s="25">
        <v>3.88</v>
      </c>
      <c r="M17" s="25">
        <v>6.76</v>
      </c>
      <c r="N17" s="25">
        <v>3.44</v>
      </c>
      <c r="O17" s="25">
        <v>1.22</v>
      </c>
      <c r="P17" s="25">
        <v>0</v>
      </c>
      <c r="Q17" s="25">
        <v>0.83</v>
      </c>
      <c r="R17" s="25">
        <v>0</v>
      </c>
      <c r="S17" s="2">
        <f t="shared" ref="S17:S43" si="32">SUM(G17:Q17)</f>
        <v>98.34</v>
      </c>
      <c r="U17" s="25">
        <v>56.5</v>
      </c>
      <c r="V17" s="25">
        <v>0.12</v>
      </c>
      <c r="W17" s="25">
        <v>26.9</v>
      </c>
      <c r="X17" s="25">
        <v>0.47</v>
      </c>
      <c r="Y17" s="25">
        <v>0</v>
      </c>
      <c r="Z17" s="25">
        <v>0.05</v>
      </c>
      <c r="AA17" s="25">
        <v>8.9499999999999993</v>
      </c>
      <c r="AB17" s="25">
        <v>5.66</v>
      </c>
      <c r="AC17" s="25">
        <v>0.47</v>
      </c>
      <c r="AD17" s="25">
        <v>0</v>
      </c>
      <c r="AF17" s="83">
        <f t="shared" ref="AF17:AF43" si="33">10^4/(6.12+0.257*LN(CN17/(BH17^2*BJ17^2*BN17))-3.166*BN17-3.137*CR17+1.216*CO17^2-2.475*10^-2*C17*10+0.2166*R17)-273.15</f>
        <v>1176.2223600326975</v>
      </c>
      <c r="AG17" s="83">
        <f t="shared" si="0"/>
        <v>1182.7498282761835</v>
      </c>
      <c r="AH17" s="83">
        <f t="shared" ref="AH17:AH44" si="34">-273.15+(10^4/(6.4706+0.3128*CS17-8.103*BH17+4.872*BP17+8.661*BH17^2+1.5346*CO17^2-3.341*10^-2*C17*10+0.18047*R17))</f>
        <v>1181.8679089283823</v>
      </c>
      <c r="AI17" s="83">
        <f t="shared" ref="AI17:AI43" si="35">25.95-0.0032*1000*CS17-18.9*BP17+14.5*BM17-40.3*BN17+5.7*CN17^2+0.108*C17*10</f>
        <v>3.9629372382143928</v>
      </c>
      <c r="AJ17" s="83">
        <f t="shared" ref="AJ17:AJ43" si="36">24.757-2.26*10^-3*(1000+273.15)*CS17-3.847*AN17+1.927*AM17/(BN17/(BN17+BO17))</f>
        <v>3.5220411045464619</v>
      </c>
      <c r="AK17" s="83">
        <f t="shared" ref="AK17:AK43" si="37">-42.2+(4.94*(10^-2)*CY17)+(1.16*(10^-2)*CY17)*CT17-19.6*LN(CO17)-382.3*BH17^2+514.2*BH17^3-139.8*BN17+287.2*BO17+163.9*BP17</f>
        <v>1.9795396108300456</v>
      </c>
      <c r="AL17" s="83">
        <f t="shared" ref="AL16:AL43" si="38">-273.15+10^4/(10.86-9.7654*BH17+4.241*BN17-55.56*BN17*BJ17+37.5*BP17*BJ17+11.206*BH17^3-3.151*10^-2*C17*10+0.1709*R17)</f>
        <v>1191.5558170729569</v>
      </c>
      <c r="AM17" s="83">
        <f t="shared" si="1"/>
        <v>0.36996774717091746</v>
      </c>
      <c r="AN17" s="83">
        <f t="shared" ref="AN17:AN44" si="39">EXP(-2.748-0.1553*R17+1.017*DD17-1.997*BH17^3+54.556*DA17/CY17-67.878*BP17*BJ17-99.03*BN17*BJ17+4175.307/CY17)</f>
        <v>0.74612830928970197</v>
      </c>
      <c r="AO17" s="83">
        <f t="shared" si="2"/>
        <v>1.6754943617496162E-4</v>
      </c>
      <c r="AP17" s="83">
        <f t="shared" si="3"/>
        <v>1.1162636058967945</v>
      </c>
      <c r="AQ17" s="83">
        <f t="shared" ref="AQ17:AQ43" si="40">CO17*BJ17*BN17/(CN17*BO17*BH17)</f>
        <v>0.45547536506058633</v>
      </c>
      <c r="AR17" s="3">
        <f t="shared" ref="AR17:AR43" si="41">(CI17/CJ17)/(BN17/BO17)</f>
        <v>0.80467100173542117</v>
      </c>
      <c r="AS17" s="55">
        <f t="shared" si="4"/>
        <v>-91.347974608291025</v>
      </c>
      <c r="AT17" s="55">
        <f t="shared" si="5"/>
        <v>-102.86124730449265</v>
      </c>
      <c r="AU17" s="54">
        <f t="shared" ref="AU17:AU43" si="42">CI17*BO17/(CJ17*BN17)</f>
        <v>0.80467100173542128</v>
      </c>
      <c r="AV17" s="4">
        <f t="shared" ref="AV17:AV43" si="43">BC17/(BC17+BD17)</f>
        <v>0.520604665260476</v>
      </c>
      <c r="AW17" s="2">
        <f t="shared" si="6"/>
        <v>0.81884951642941672</v>
      </c>
      <c r="AX17" s="2">
        <f t="shared" si="6"/>
        <v>4.8698778649654231E-2</v>
      </c>
      <c r="AY17" s="2">
        <f t="shared" si="7"/>
        <v>0.30011474975726016</v>
      </c>
      <c r="AZ17" s="2">
        <f t="shared" si="8"/>
        <v>0.19068457153037591</v>
      </c>
      <c r="BA17" s="2">
        <f t="shared" si="8"/>
        <v>1.6916299559471366E-3</v>
      </c>
      <c r="BB17" s="2">
        <f t="shared" si="8"/>
        <v>9.6267405047587851E-2</v>
      </c>
      <c r="BC17" s="2">
        <f t="shared" si="8"/>
        <v>0.12054767161102334</v>
      </c>
      <c r="BD17" s="2">
        <f t="shared" si="9"/>
        <v>0.11100551962038693</v>
      </c>
      <c r="BE17" s="2">
        <f t="shared" si="9"/>
        <v>2.5903435390037793E-2</v>
      </c>
      <c r="BF17" s="2">
        <f t="shared" si="10"/>
        <v>1.1695329618069987E-2</v>
      </c>
      <c r="BG17" s="2">
        <f t="shared" ref="BG16:BG24" si="44">SUM(AW17:BF17)</f>
        <v>1.7254586076097602</v>
      </c>
      <c r="BH17" s="2">
        <f t="shared" si="11"/>
        <v>0.4745692031197149</v>
      </c>
      <c r="BI17" s="2">
        <f t="shared" si="11"/>
        <v>2.8223672497780503E-2</v>
      </c>
      <c r="BJ17" s="2">
        <f t="shared" si="11"/>
        <v>0.17393332325311617</v>
      </c>
      <c r="BK17" s="2">
        <f t="shared" si="11"/>
        <v>0.11051239982773452</v>
      </c>
      <c r="BL17" s="2">
        <f t="shared" si="11"/>
        <v>9.8039439977671465E-4</v>
      </c>
      <c r="BM17" s="2">
        <f t="shared" si="11"/>
        <v>5.5792358404322992E-2</v>
      </c>
      <c r="BN17" s="2">
        <f t="shared" si="11"/>
        <v>6.9864134137657102E-2</v>
      </c>
      <c r="BO17" s="2">
        <f t="shared" si="11"/>
        <v>6.4333922083567349E-2</v>
      </c>
      <c r="BP17" s="2">
        <f t="shared" si="11"/>
        <v>1.501249307041984E-2</v>
      </c>
      <c r="BQ17" s="2">
        <f t="shared" si="11"/>
        <v>6.778099205909824E-3</v>
      </c>
      <c r="BR17" s="2">
        <f t="shared" si="12"/>
        <v>0.99999999999999989</v>
      </c>
      <c r="BS17" s="2">
        <f t="shared" si="13"/>
        <v>0.94034548126548867</v>
      </c>
      <c r="BT17" s="2">
        <f t="shared" si="13"/>
        <v>1.5022759480613128E-3</v>
      </c>
      <c r="BU17" s="2">
        <f t="shared" si="14"/>
        <v>0.52765272996537893</v>
      </c>
      <c r="BV17" s="2">
        <f t="shared" si="15"/>
        <v>6.5417334758596114E-3</v>
      </c>
      <c r="BW17" s="2">
        <f t="shared" si="15"/>
        <v>0</v>
      </c>
      <c r="BX17" s="2">
        <f t="shared" si="15"/>
        <v>1.2405593433967507E-3</v>
      </c>
      <c r="BY17" s="2">
        <f t="shared" si="15"/>
        <v>0.15960083741400277</v>
      </c>
      <c r="BZ17" s="2">
        <f t="shared" si="16"/>
        <v>0.18264280263121804</v>
      </c>
      <c r="CA17" s="2">
        <f t="shared" si="16"/>
        <v>9.9791923223916078E-3</v>
      </c>
      <c r="CB17" s="2">
        <f t="shared" si="17"/>
        <v>1.8295056123657976</v>
      </c>
      <c r="CC17" s="2">
        <f t="shared" si="18"/>
        <v>0.51398884753870477</v>
      </c>
      <c r="CD17" s="2">
        <f t="shared" si="18"/>
        <v>8.2113765484363136E-4</v>
      </c>
      <c r="CE17" s="2">
        <f t="shared" si="18"/>
        <v>0.28841274188989929</v>
      </c>
      <c r="CF17" s="2">
        <f t="shared" si="18"/>
        <v>3.5756837429977966E-3</v>
      </c>
      <c r="CG17" s="2">
        <f t="shared" si="18"/>
        <v>0</v>
      </c>
      <c r="CH17" s="2">
        <f t="shared" si="18"/>
        <v>6.7808446993094498E-4</v>
      </c>
      <c r="CI17" s="2">
        <f t="shared" si="18"/>
        <v>8.7237140096890639E-2</v>
      </c>
      <c r="CJ17" s="2">
        <f t="shared" si="18"/>
        <v>9.9831780452991487E-2</v>
      </c>
      <c r="CK17" s="2">
        <f t="shared" si="18"/>
        <v>5.4545841537414937E-3</v>
      </c>
      <c r="CL17" s="2">
        <f t="shared" si="19"/>
        <v>0.99999999999999989</v>
      </c>
      <c r="CN17" s="2">
        <f t="shared" si="20"/>
        <v>0.45312462097127348</v>
      </c>
      <c r="CO17" s="2">
        <f t="shared" si="21"/>
        <v>0.51854333634054439</v>
      </c>
      <c r="CP17" s="2">
        <f t="shared" si="22"/>
        <v>2.8332042688182124E-2</v>
      </c>
      <c r="CR17" s="2">
        <f t="shared" si="23"/>
        <v>0.26820762630787354</v>
      </c>
      <c r="CS17" s="2">
        <f t="shared" si="24"/>
        <v>6.8584769343790084</v>
      </c>
      <c r="CT17" s="2">
        <f t="shared" ref="CT17:CT25" si="45">LN((CO17*BJ17*BN17)/(BO17*BH17*CN17))</f>
        <v>-0.78641364703647543</v>
      </c>
      <c r="CU17" s="2">
        <f t="shared" si="25"/>
        <v>2.6621897810218975</v>
      </c>
      <c r="CV17" s="2">
        <f t="shared" si="26"/>
        <v>0.23714928676949132</v>
      </c>
      <c r="CW17" s="2">
        <f t="shared" si="27"/>
        <v>-0.86918656911406245</v>
      </c>
      <c r="CY17" s="2">
        <f t="shared" ref="CY17:CY43" si="46">273.15+1000</f>
        <v>1273.1500000000001</v>
      </c>
      <c r="CZ17" s="59">
        <f t="shared" ref="CZ17:CZ43" si="47">AH17</f>
        <v>1181.8679089283823</v>
      </c>
      <c r="DA17" s="2">
        <f t="shared" ref="DA17:DA43" si="48">10*C17</f>
        <v>10</v>
      </c>
      <c r="DC17" s="2">
        <f t="shared" si="28"/>
        <v>1179.5055352929526</v>
      </c>
      <c r="DD17" s="2">
        <f t="shared" ref="DD17:DD43" si="49">BM17/(BM17+BK17)</f>
        <v>0.33548263439625536</v>
      </c>
      <c r="DE17" s="2">
        <f t="shared" ref="DE17:DE43" si="50">CN17/(BN17/(BN17+BO17))</f>
        <v>0.87038140686764676</v>
      </c>
      <c r="DF17" s="2">
        <f t="shared" si="29"/>
        <v>0</v>
      </c>
      <c r="DG17" s="2">
        <f t="shared" si="30"/>
        <v>0.45547536506058628</v>
      </c>
      <c r="DI17" s="2">
        <f t="shared" ref="DI17:DI43" si="51">BO17*BH17/(BN17*BJ17)</f>
        <v>2.5124793697211554</v>
      </c>
      <c r="DJ17" s="2">
        <f t="shared" ref="DJ17:DJ43" si="52">BN17+BJ17-BH17-BO17</f>
        <v>-0.29510566781250896</v>
      </c>
      <c r="DK17" s="2">
        <f t="shared" si="31"/>
        <v>1.1443724581309349</v>
      </c>
      <c r="DL17">
        <f t="shared" ref="DL17:DL43" si="53">-10.34*10^-3</f>
        <v>-1.034E-2</v>
      </c>
      <c r="DM17">
        <f t="shared" ref="DM17:DM43" si="54">17.24+LN(DI17/DK17)</f>
        <v>18.026413647036474</v>
      </c>
      <c r="DN17">
        <f t="shared" ref="DN17:DN43" si="55">1.29*10^4*DJ17</f>
        <v>-3806.8631147813658</v>
      </c>
      <c r="DO17">
        <f t="shared" ref="DO17:DO43" si="56">(-DM17-SQRT(DM17^2-4*DL17*DN17))/(2*DL17)</f>
        <v>1497.5136529346287</v>
      </c>
      <c r="DP17" s="2">
        <f t="shared" ref="DP17:DP43" si="57">DO17-273.15</f>
        <v>1224.3636529346286</v>
      </c>
    </row>
    <row r="18" spans="1:120" x14ac:dyDescent="0.2">
      <c r="A18" s="2" t="s">
        <v>19</v>
      </c>
      <c r="B18" s="3" t="s">
        <v>23</v>
      </c>
      <c r="C18" s="25">
        <v>1</v>
      </c>
      <c r="D18" s="68">
        <v>1160</v>
      </c>
      <c r="F18" s="3">
        <v>4066</v>
      </c>
      <c r="G18" s="25">
        <v>49.6</v>
      </c>
      <c r="H18" s="25">
        <v>3.79</v>
      </c>
      <c r="I18" s="25">
        <v>15.8</v>
      </c>
      <c r="J18" s="25">
        <v>13</v>
      </c>
      <c r="K18" s="25">
        <v>0.14000000000000001</v>
      </c>
      <c r="L18" s="25">
        <v>4.26</v>
      </c>
      <c r="M18" s="25">
        <v>6.59</v>
      </c>
      <c r="N18" s="25">
        <v>3.65</v>
      </c>
      <c r="O18" s="25">
        <v>1.04</v>
      </c>
      <c r="P18" s="25">
        <v>0</v>
      </c>
      <c r="Q18" s="25">
        <v>0.63</v>
      </c>
      <c r="R18" s="25">
        <v>0</v>
      </c>
      <c r="S18" s="2">
        <f t="shared" si="32"/>
        <v>98.500000000000014</v>
      </c>
      <c r="U18" s="25">
        <v>57.6</v>
      </c>
      <c r="V18" s="25">
        <v>0.11</v>
      </c>
      <c r="W18" s="25">
        <v>26.3</v>
      </c>
      <c r="X18" s="25">
        <v>0.5</v>
      </c>
      <c r="Y18" s="25">
        <v>0</v>
      </c>
      <c r="Z18" s="25">
        <v>7.0000000000000007E-2</v>
      </c>
      <c r="AA18" s="25">
        <v>8.5</v>
      </c>
      <c r="AB18" s="25">
        <v>6.27</v>
      </c>
      <c r="AC18" s="25">
        <v>0.4</v>
      </c>
      <c r="AD18" s="25">
        <v>0</v>
      </c>
      <c r="AF18" s="83">
        <f t="shared" si="33"/>
        <v>1172.3150993844179</v>
      </c>
      <c r="AG18" s="83">
        <f t="shared" si="0"/>
        <v>1187.1707628744412</v>
      </c>
      <c r="AH18" s="83">
        <f t="shared" si="34"/>
        <v>1176.9376523372184</v>
      </c>
      <c r="AI18" s="83">
        <f t="shared" si="35"/>
        <v>4.3153112583762701</v>
      </c>
      <c r="AJ18" s="83">
        <f t="shared" si="36"/>
        <v>3.6596745959171888</v>
      </c>
      <c r="AK18" s="83">
        <f t="shared" si="37"/>
        <v>2.8261880349341659</v>
      </c>
      <c r="AL18" s="83">
        <f t="shared" si="38"/>
        <v>1195.5186123595549</v>
      </c>
      <c r="AM18" s="83">
        <f t="shared" si="1"/>
        <v>0.36672931329653852</v>
      </c>
      <c r="AN18" s="83">
        <f t="shared" si="39"/>
        <v>0.79670641588311097</v>
      </c>
      <c r="AO18" s="83">
        <f t="shared" si="2"/>
        <v>2.9322791544256736E-4</v>
      </c>
      <c r="AP18" s="83">
        <f t="shared" si="3"/>
        <v>1.1637289570950922</v>
      </c>
      <c r="AQ18" s="83">
        <f t="shared" si="40"/>
        <v>0.50000401421414509</v>
      </c>
      <c r="AR18" s="3">
        <f t="shared" si="41"/>
        <v>0.7508597677114569</v>
      </c>
      <c r="AS18" s="55">
        <f t="shared" si="4"/>
        <v>-79.498156260326937</v>
      </c>
      <c r="AT18" s="55">
        <f t="shared" si="5"/>
        <v>-88.799921446055237</v>
      </c>
      <c r="AU18" s="54">
        <f t="shared" si="42"/>
        <v>0.7508597677114569</v>
      </c>
      <c r="AV18" s="4">
        <f t="shared" si="43"/>
        <v>0.4994350316378407</v>
      </c>
      <c r="AW18" s="2">
        <f t="shared" si="6"/>
        <v>0.82550682957111932</v>
      </c>
      <c r="AX18" s="2">
        <f t="shared" si="6"/>
        <v>4.7446882026269802E-2</v>
      </c>
      <c r="AY18" s="2">
        <f t="shared" si="7"/>
        <v>0.30992242131795494</v>
      </c>
      <c r="AZ18" s="2">
        <f t="shared" si="8"/>
        <v>0.18094156422590416</v>
      </c>
      <c r="BA18" s="2">
        <f t="shared" si="8"/>
        <v>1.9735682819383262E-3</v>
      </c>
      <c r="BB18" s="2">
        <f t="shared" si="8"/>
        <v>0.10569565605740315</v>
      </c>
      <c r="BC18" s="2">
        <f t="shared" si="8"/>
        <v>0.11751614732494731</v>
      </c>
      <c r="BD18" s="2">
        <f t="shared" si="9"/>
        <v>0.11778201936465474</v>
      </c>
      <c r="BE18" s="2">
        <f t="shared" si="9"/>
        <v>2.208161705380271E-2</v>
      </c>
      <c r="BF18" s="2">
        <f t="shared" si="10"/>
        <v>8.8771779028724001E-3</v>
      </c>
      <c r="BG18" s="2">
        <f t="shared" si="44"/>
        <v>1.7377438831268672</v>
      </c>
      <c r="BH18" s="2">
        <f t="shared" si="11"/>
        <v>0.47504516493288768</v>
      </c>
      <c r="BI18" s="2">
        <f t="shared" si="11"/>
        <v>2.7303725529963987E-2</v>
      </c>
      <c r="BJ18" s="2">
        <f t="shared" si="11"/>
        <v>0.17834758293626432</v>
      </c>
      <c r="BK18" s="2">
        <f t="shared" si="11"/>
        <v>0.10412441441043713</v>
      </c>
      <c r="BL18" s="2">
        <f t="shared" si="11"/>
        <v>1.1357072242355534E-3</v>
      </c>
      <c r="BM18" s="2">
        <f t="shared" si="11"/>
        <v>6.0823494810533389E-2</v>
      </c>
      <c r="BN18" s="2">
        <f t="shared" si="11"/>
        <v>6.7625700464841065E-2</v>
      </c>
      <c r="BO18" s="2">
        <f t="shared" si="11"/>
        <v>6.7778698868281875E-2</v>
      </c>
      <c r="BP18" s="2">
        <f t="shared" si="11"/>
        <v>1.2707060728690017E-2</v>
      </c>
      <c r="BQ18" s="2">
        <f t="shared" si="11"/>
        <v>5.1084500938647845E-3</v>
      </c>
      <c r="BR18" s="2">
        <f t="shared" si="12"/>
        <v>0.99999999999999967</v>
      </c>
      <c r="BS18" s="2">
        <f t="shared" si="13"/>
        <v>0.95865309240517083</v>
      </c>
      <c r="BT18" s="2">
        <f t="shared" si="13"/>
        <v>1.3770862857228701E-3</v>
      </c>
      <c r="BU18" s="2">
        <f t="shared" si="14"/>
        <v>0.51588352409254523</v>
      </c>
      <c r="BV18" s="2">
        <f t="shared" si="15"/>
        <v>6.959290931765544E-3</v>
      </c>
      <c r="BW18" s="2">
        <f t="shared" si="15"/>
        <v>0</v>
      </c>
      <c r="BX18" s="2">
        <f t="shared" si="15"/>
        <v>1.7367830807554511E-3</v>
      </c>
      <c r="BY18" s="2">
        <f t="shared" si="15"/>
        <v>0.15157621430380153</v>
      </c>
      <c r="BZ18" s="2">
        <f t="shared" si="16"/>
        <v>0.20232692093599594</v>
      </c>
      <c r="CA18" s="2">
        <f t="shared" si="16"/>
        <v>8.4929296360779661E-3</v>
      </c>
      <c r="CB18" s="2">
        <f t="shared" si="17"/>
        <v>1.8470058416718353</v>
      </c>
      <c r="CC18" s="2">
        <f t="shared" si="18"/>
        <v>0.51903089355550525</v>
      </c>
      <c r="CD18" s="2">
        <f t="shared" si="18"/>
        <v>7.4557765582180667E-4</v>
      </c>
      <c r="CE18" s="2">
        <f t="shared" si="18"/>
        <v>0.27930800891543917</v>
      </c>
      <c r="CF18" s="2">
        <f t="shared" si="18"/>
        <v>3.7678770552594864E-3</v>
      </c>
      <c r="CG18" s="2">
        <f t="shared" si="18"/>
        <v>0</v>
      </c>
      <c r="CH18" s="2">
        <f t="shared" si="18"/>
        <v>9.4032354504270819E-4</v>
      </c>
      <c r="CI18" s="2">
        <f t="shared" si="18"/>
        <v>8.2065909529880451E-2</v>
      </c>
      <c r="CJ18" s="2">
        <f t="shared" si="18"/>
        <v>0.10954319492181885</v>
      </c>
      <c r="CK18" s="2">
        <f t="shared" si="18"/>
        <v>4.5982148212322426E-3</v>
      </c>
      <c r="CL18" s="2">
        <f t="shared" si="19"/>
        <v>1</v>
      </c>
      <c r="CN18" s="2">
        <f t="shared" si="20"/>
        <v>0.41826120367978614</v>
      </c>
      <c r="CO18" s="2">
        <f t="shared" si="21"/>
        <v>0.55830330554305296</v>
      </c>
      <c r="CP18" s="2">
        <f t="shared" si="22"/>
        <v>2.3435490777160894E-2</v>
      </c>
      <c r="CR18" s="2">
        <f t="shared" si="23"/>
        <v>0.27295617148781098</v>
      </c>
      <c r="CS18" s="2">
        <f t="shared" si="24"/>
        <v>6.7588506614193768</v>
      </c>
      <c r="CT18" s="2">
        <f t="shared" si="45"/>
        <v>-0.69313915216388278</v>
      </c>
      <c r="CU18" s="2">
        <f t="shared" si="25"/>
        <v>2.3406593406593403</v>
      </c>
      <c r="CV18" s="2">
        <f t="shared" si="26"/>
        <v>0.23370931691004715</v>
      </c>
      <c r="CW18" s="2">
        <f t="shared" si="27"/>
        <v>-0.88131617717798338</v>
      </c>
      <c r="CY18" s="2">
        <f t="shared" si="46"/>
        <v>1273.1500000000001</v>
      </c>
      <c r="CZ18" s="59">
        <f t="shared" si="47"/>
        <v>1176.9376523372184</v>
      </c>
      <c r="DA18" s="2">
        <f t="shared" si="48"/>
        <v>10</v>
      </c>
      <c r="DC18" s="2">
        <f t="shared" si="28"/>
        <v>1173.5431416491106</v>
      </c>
      <c r="DD18" s="2">
        <f t="shared" si="49"/>
        <v>0.36874365427119121</v>
      </c>
      <c r="DE18" s="2">
        <f t="shared" si="50"/>
        <v>0.83746869399238144</v>
      </c>
      <c r="DF18" s="2">
        <f t="shared" si="29"/>
        <v>0</v>
      </c>
      <c r="DG18" s="2">
        <f t="shared" si="30"/>
        <v>0.50000401421414509</v>
      </c>
      <c r="DI18" s="2">
        <f t="shared" si="51"/>
        <v>2.6696180203622712</v>
      </c>
      <c r="DJ18" s="2">
        <f t="shared" si="52"/>
        <v>-0.29685058040006418</v>
      </c>
      <c r="DK18" s="2">
        <f t="shared" si="31"/>
        <v>1.3348197265995552</v>
      </c>
      <c r="DL18">
        <f t="shared" si="53"/>
        <v>-1.034E-2</v>
      </c>
      <c r="DM18">
        <f t="shared" si="54"/>
        <v>17.933139152163882</v>
      </c>
      <c r="DN18">
        <f t="shared" si="55"/>
        <v>-3829.3724871608279</v>
      </c>
      <c r="DO18">
        <f t="shared" si="56"/>
        <v>1484.9462006440147</v>
      </c>
      <c r="DP18" s="2">
        <f t="shared" si="57"/>
        <v>1211.7962006440148</v>
      </c>
    </row>
    <row r="19" spans="1:120" x14ac:dyDescent="0.2">
      <c r="A19" s="2" t="s">
        <v>19</v>
      </c>
      <c r="B19" s="3" t="s">
        <v>24</v>
      </c>
      <c r="C19" s="25">
        <v>0.7</v>
      </c>
      <c r="D19" s="68">
        <v>1095</v>
      </c>
      <c r="F19" s="3">
        <v>4062</v>
      </c>
      <c r="G19" s="25">
        <v>47.1</v>
      </c>
      <c r="H19" s="25">
        <v>4.21</v>
      </c>
      <c r="I19" s="25">
        <v>12</v>
      </c>
      <c r="J19" s="25">
        <v>17.8</v>
      </c>
      <c r="K19" s="25">
        <v>0.18</v>
      </c>
      <c r="L19" s="25">
        <v>3.4</v>
      </c>
      <c r="M19" s="25">
        <v>7.28</v>
      </c>
      <c r="N19" s="25">
        <v>2.93</v>
      </c>
      <c r="O19" s="25">
        <v>2.02</v>
      </c>
      <c r="P19" s="25">
        <v>0</v>
      </c>
      <c r="Q19" s="25">
        <v>2.3199999999999998</v>
      </c>
      <c r="R19" s="25">
        <v>0</v>
      </c>
      <c r="S19" s="2">
        <f t="shared" si="32"/>
        <v>99.240000000000009</v>
      </c>
      <c r="U19" s="25">
        <v>57.2</v>
      </c>
      <c r="V19" s="25">
        <v>0.16</v>
      </c>
      <c r="W19" s="25">
        <v>27</v>
      </c>
      <c r="X19" s="25">
        <v>0.62</v>
      </c>
      <c r="Y19" s="25">
        <v>0</v>
      </c>
      <c r="Z19" s="25">
        <v>0.06</v>
      </c>
      <c r="AA19" s="25">
        <v>9.0299999999999994</v>
      </c>
      <c r="AB19" s="25">
        <v>5.58</v>
      </c>
      <c r="AC19" s="25">
        <v>0.84</v>
      </c>
      <c r="AD19" s="25">
        <v>0</v>
      </c>
      <c r="AF19" s="83">
        <f t="shared" si="33"/>
        <v>1123.1664317872774</v>
      </c>
      <c r="AG19" s="83">
        <f t="shared" si="0"/>
        <v>1123.7185158781353</v>
      </c>
      <c r="AH19" s="83">
        <f t="shared" si="34"/>
        <v>1129.0047806022735</v>
      </c>
      <c r="AI19" s="83">
        <f t="shared" si="35"/>
        <v>1.6932246802179431</v>
      </c>
      <c r="AJ19" s="83">
        <f t="shared" si="36"/>
        <v>2.3699584691485773</v>
      </c>
      <c r="AK19" s="83">
        <f t="shared" si="37"/>
        <v>1.3470209783146752</v>
      </c>
      <c r="AL19" s="83">
        <f t="shared" si="38"/>
        <v>1133.4163631585311</v>
      </c>
      <c r="AM19" s="83">
        <f t="shared" si="1"/>
        <v>0.36987332115179572</v>
      </c>
      <c r="AN19" s="83">
        <f t="shared" si="39"/>
        <v>0.68517621499692771</v>
      </c>
      <c r="AO19" s="83">
        <f t="shared" si="2"/>
        <v>1.7805901061158534E-5</v>
      </c>
      <c r="AP19" s="83">
        <f t="shared" si="3"/>
        <v>1.0550673420497847</v>
      </c>
      <c r="AQ19" s="83">
        <f t="shared" si="40"/>
        <v>0.46102816904880917</v>
      </c>
      <c r="AR19" s="3">
        <f t="shared" si="41"/>
        <v>0.65131306865177818</v>
      </c>
      <c r="AS19" s="55">
        <f t="shared" si="4"/>
        <v>-118.39749980154946</v>
      </c>
      <c r="AT19" s="55">
        <f t="shared" si="5"/>
        <v>-141.92888511296607</v>
      </c>
      <c r="AU19" s="54">
        <f t="shared" si="42"/>
        <v>0.65131306865177829</v>
      </c>
      <c r="AV19" s="4">
        <f t="shared" si="43"/>
        <v>0.57860328980860298</v>
      </c>
      <c r="AW19" s="2">
        <f t="shared" si="6"/>
        <v>0.78389862243547814</v>
      </c>
      <c r="AX19" s="2">
        <f t="shared" si="6"/>
        <v>5.2704847844484391E-2</v>
      </c>
      <c r="AY19" s="2">
        <f t="shared" si="7"/>
        <v>0.23538411745667462</v>
      </c>
      <c r="AZ19" s="2">
        <f t="shared" si="8"/>
        <v>0.24775075717085338</v>
      </c>
      <c r="BA19" s="2">
        <f t="shared" si="8"/>
        <v>2.5374449339207049E-3</v>
      </c>
      <c r="BB19" s="2">
        <f t="shared" si="8"/>
        <v>8.4358035350979049E-2</v>
      </c>
      <c r="BC19" s="2">
        <f t="shared" si="8"/>
        <v>0.12982056942725592</v>
      </c>
      <c r="BD19" s="2">
        <f t="shared" si="9"/>
        <v>9.4548305955736545E-2</v>
      </c>
      <c r="BE19" s="2">
        <f t="shared" si="9"/>
        <v>4.2889294662193725E-2</v>
      </c>
      <c r="BF19" s="2">
        <f t="shared" si="10"/>
        <v>3.2690559896292014E-2</v>
      </c>
      <c r="BG19" s="2">
        <f t="shared" si="44"/>
        <v>1.7065825551338685</v>
      </c>
      <c r="BH19" s="2">
        <f t="shared" si="11"/>
        <v>0.45933823715547545</v>
      </c>
      <c r="BI19" s="2">
        <f t="shared" si="11"/>
        <v>3.0883268838025883E-2</v>
      </c>
      <c r="BJ19" s="2">
        <f t="shared" si="11"/>
        <v>0.1379271789393221</v>
      </c>
      <c r="BK19" s="2">
        <f t="shared" si="11"/>
        <v>0.14517361403088946</v>
      </c>
      <c r="BL19" s="2">
        <f t="shared" si="11"/>
        <v>1.4868574194007635E-3</v>
      </c>
      <c r="BM19" s="2">
        <f t="shared" si="11"/>
        <v>4.9430972499517785E-2</v>
      </c>
      <c r="BN19" s="2">
        <f t="shared" si="11"/>
        <v>7.6070488964462946E-2</v>
      </c>
      <c r="BO19" s="2">
        <f t="shared" si="11"/>
        <v>5.5402128465048057E-2</v>
      </c>
      <c r="BP19" s="2">
        <f t="shared" si="11"/>
        <v>2.513168468362164E-2</v>
      </c>
      <c r="BQ19" s="2">
        <f t="shared" si="11"/>
        <v>1.9155569004235887E-2</v>
      </c>
      <c r="BR19" s="2">
        <f t="shared" si="12"/>
        <v>1.0000000000000002</v>
      </c>
      <c r="BS19" s="2">
        <f t="shared" si="13"/>
        <v>0.95199577926346823</v>
      </c>
      <c r="BT19" s="2">
        <f t="shared" si="13"/>
        <v>2.0030345974150839E-3</v>
      </c>
      <c r="BU19" s="2">
        <f t="shared" si="14"/>
        <v>0.5296142642775179</v>
      </c>
      <c r="BV19" s="2">
        <f t="shared" si="15"/>
        <v>8.6295207553892753E-3</v>
      </c>
      <c r="BW19" s="2">
        <f t="shared" si="15"/>
        <v>0</v>
      </c>
      <c r="BX19" s="2">
        <f t="shared" si="15"/>
        <v>1.4886712120761008E-3</v>
      </c>
      <c r="BY19" s="2">
        <f t="shared" si="15"/>
        <v>0.16102743707803857</v>
      </c>
      <c r="BZ19" s="2">
        <f t="shared" si="16"/>
        <v>0.18006127891911602</v>
      </c>
      <c r="CA19" s="2">
        <f t="shared" si="16"/>
        <v>1.7835152235763728E-2</v>
      </c>
      <c r="CB19" s="2">
        <f t="shared" si="17"/>
        <v>1.8526551383387848</v>
      </c>
      <c r="CC19" s="2">
        <f t="shared" si="18"/>
        <v>0.51385482357881873</v>
      </c>
      <c r="CD19" s="2">
        <f t="shared" si="18"/>
        <v>1.0811696985393296E-3</v>
      </c>
      <c r="CE19" s="2">
        <f t="shared" si="18"/>
        <v>0.28586770053297972</v>
      </c>
      <c r="CF19" s="2">
        <f t="shared" si="18"/>
        <v>4.6579207197336705E-3</v>
      </c>
      <c r="CG19" s="2">
        <f t="shared" si="18"/>
        <v>0</v>
      </c>
      <c r="CH19" s="2">
        <f t="shared" si="18"/>
        <v>8.0353390184151785E-4</v>
      </c>
      <c r="CI19" s="2">
        <f t="shared" si="18"/>
        <v>8.6917113577018229E-2</v>
      </c>
      <c r="CJ19" s="2">
        <f t="shared" si="18"/>
        <v>9.7190931648817855E-2</v>
      </c>
      <c r="CK19" s="2">
        <f t="shared" si="18"/>
        <v>9.6268063422510052E-3</v>
      </c>
      <c r="CL19" s="2">
        <f t="shared" si="19"/>
        <v>1.0000000000000002</v>
      </c>
      <c r="CN19" s="2">
        <f t="shared" si="20"/>
        <v>0.44863953425783942</v>
      </c>
      <c r="CO19" s="2">
        <f t="shared" si="21"/>
        <v>0.50166983824622091</v>
      </c>
      <c r="CP19" s="2">
        <f t="shared" si="22"/>
        <v>4.9690627495939665E-2</v>
      </c>
      <c r="CR19" s="2">
        <f t="shared" si="23"/>
        <v>0.23093113249575864</v>
      </c>
      <c r="CS19" s="2">
        <f t="shared" si="24"/>
        <v>7.2925550737254925</v>
      </c>
      <c r="CT19" s="2">
        <f t="shared" si="45"/>
        <v>-0.774296133624924</v>
      </c>
      <c r="CU19" s="2">
        <f t="shared" si="25"/>
        <v>1.9737827715355807</v>
      </c>
      <c r="CV19" s="2">
        <f t="shared" si="26"/>
        <v>0.27216193291427093</v>
      </c>
      <c r="CW19" s="2">
        <f t="shared" si="27"/>
        <v>-0.73904582570195676</v>
      </c>
      <c r="CY19" s="2">
        <f t="shared" si="46"/>
        <v>1273.1500000000001</v>
      </c>
      <c r="CZ19" s="59">
        <f t="shared" si="47"/>
        <v>1129.0047806022735</v>
      </c>
      <c r="DA19" s="2">
        <f t="shared" si="48"/>
        <v>7</v>
      </c>
      <c r="DC19" s="2">
        <f t="shared" si="28"/>
        <v>1124.1272479108782</v>
      </c>
      <c r="DD19" s="2">
        <f t="shared" si="49"/>
        <v>0.25400723272158915</v>
      </c>
      <c r="DE19" s="2">
        <f t="shared" si="50"/>
        <v>0.77538365605602677</v>
      </c>
      <c r="DF19" s="2">
        <f t="shared" si="29"/>
        <v>0</v>
      </c>
      <c r="DG19" s="2">
        <f t="shared" si="30"/>
        <v>0.46102816904880917</v>
      </c>
      <c r="DI19" s="2">
        <f t="shared" si="51"/>
        <v>2.4254536957467079</v>
      </c>
      <c r="DJ19" s="2">
        <f t="shared" si="52"/>
        <v>-0.30074269771673845</v>
      </c>
      <c r="DK19" s="2">
        <f t="shared" si="31"/>
        <v>1.1182024764627725</v>
      </c>
      <c r="DL19">
        <f t="shared" si="53"/>
        <v>-1.034E-2</v>
      </c>
      <c r="DM19">
        <f t="shared" si="54"/>
        <v>18.014296133624921</v>
      </c>
      <c r="DN19">
        <f t="shared" si="55"/>
        <v>-3879.5808005459262</v>
      </c>
      <c r="DO19">
        <f t="shared" si="56"/>
        <v>1490.4597466378493</v>
      </c>
      <c r="DP19" s="2">
        <f t="shared" si="57"/>
        <v>1217.3097466378495</v>
      </c>
    </row>
    <row r="20" spans="1:120" x14ac:dyDescent="0.2">
      <c r="A20" s="2" t="s">
        <v>19</v>
      </c>
      <c r="B20" s="3" t="s">
        <v>25</v>
      </c>
      <c r="C20" s="25">
        <v>0.7</v>
      </c>
      <c r="D20" s="68">
        <v>1120</v>
      </c>
      <c r="F20" s="3">
        <v>4061</v>
      </c>
      <c r="G20" s="25">
        <v>48.1</v>
      </c>
      <c r="H20" s="25">
        <v>3.88</v>
      </c>
      <c r="I20" s="25">
        <v>13.2</v>
      </c>
      <c r="J20" s="25">
        <v>16.399999999999999</v>
      </c>
      <c r="K20" s="25">
        <v>0.16</v>
      </c>
      <c r="L20" s="25">
        <v>4.0199999999999996</v>
      </c>
      <c r="M20" s="25">
        <v>6.51</v>
      </c>
      <c r="N20" s="25">
        <v>3.36</v>
      </c>
      <c r="O20" s="25">
        <v>1.36</v>
      </c>
      <c r="P20" s="25">
        <v>0</v>
      </c>
      <c r="Q20" s="25">
        <v>1.59</v>
      </c>
      <c r="R20" s="25">
        <v>0</v>
      </c>
      <c r="S20" s="2">
        <f t="shared" si="32"/>
        <v>98.580000000000013</v>
      </c>
      <c r="U20" s="25">
        <v>56.7</v>
      </c>
      <c r="V20" s="25">
        <v>0.14000000000000001</v>
      </c>
      <c r="W20" s="25">
        <v>27.6</v>
      </c>
      <c r="X20" s="25">
        <v>0.69</v>
      </c>
      <c r="Y20" s="25">
        <v>0</v>
      </c>
      <c r="Z20" s="25">
        <v>0.11</v>
      </c>
      <c r="AA20" s="25">
        <v>9.4600000000000009</v>
      </c>
      <c r="AB20" s="25">
        <v>5.58</v>
      </c>
      <c r="AC20" s="25">
        <v>0.48</v>
      </c>
      <c r="AD20" s="25">
        <v>0</v>
      </c>
      <c r="AF20" s="83">
        <f t="shared" si="33"/>
        <v>1128.9067999153467</v>
      </c>
      <c r="AG20" s="83">
        <f t="shared" si="0"/>
        <v>1132.7860693618768</v>
      </c>
      <c r="AH20" s="83">
        <f t="shared" si="34"/>
        <v>1140.3884759386492</v>
      </c>
      <c r="AI20" s="83">
        <f t="shared" si="35"/>
        <v>2.5925706430031683</v>
      </c>
      <c r="AJ20" s="83">
        <f t="shared" si="36"/>
        <v>2.2297115948484518</v>
      </c>
      <c r="AK20" s="83">
        <f t="shared" si="37"/>
        <v>-2.9576260703983337E-2</v>
      </c>
      <c r="AL20" s="83">
        <f t="shared" si="38"/>
        <v>1148.4236871822272</v>
      </c>
      <c r="AM20" s="83">
        <f t="shared" si="1"/>
        <v>0.35021954098292896</v>
      </c>
      <c r="AN20" s="83">
        <f t="shared" si="39"/>
        <v>0.77991884834382108</v>
      </c>
      <c r="AO20" s="83">
        <f t="shared" si="2"/>
        <v>1.6576053058720231E-4</v>
      </c>
      <c r="AP20" s="83">
        <f t="shared" si="3"/>
        <v>1.1303041498573372</v>
      </c>
      <c r="AQ20" s="83">
        <f t="shared" si="40"/>
        <v>0.36963283551592618</v>
      </c>
      <c r="AR20" s="3">
        <f t="shared" si="41"/>
        <v>0.87501445253786558</v>
      </c>
      <c r="AS20" s="55">
        <f t="shared" si="4"/>
        <v>-78.784021986027398</v>
      </c>
      <c r="AT20" s="55">
        <f t="shared" si="5"/>
        <v>-102.99858140236739</v>
      </c>
      <c r="AU20" s="54">
        <f t="shared" si="42"/>
        <v>0.87501445253786569</v>
      </c>
      <c r="AV20" s="4">
        <f t="shared" si="43"/>
        <v>0.51707146845300234</v>
      </c>
      <c r="AW20" s="2">
        <f t="shared" si="6"/>
        <v>0.80054190528973468</v>
      </c>
      <c r="AX20" s="2">
        <f t="shared" si="6"/>
        <v>4.8573588987315786E-2</v>
      </c>
      <c r="AY20" s="2">
        <f t="shared" si="7"/>
        <v>0.25892252920234204</v>
      </c>
      <c r="AZ20" s="2">
        <f t="shared" si="8"/>
        <v>0.22826474256190982</v>
      </c>
      <c r="BA20" s="2">
        <f t="shared" si="8"/>
        <v>2.2555066079295153E-3</v>
      </c>
      <c r="BB20" s="2">
        <f t="shared" si="8"/>
        <v>9.974097120909875E-2</v>
      </c>
      <c r="BC20" s="2">
        <f t="shared" si="8"/>
        <v>0.11608954766091152</v>
      </c>
      <c r="BD20" s="2">
        <f t="shared" si="9"/>
        <v>0.1084239959082849</v>
      </c>
      <c r="BE20" s="2">
        <f t="shared" si="9"/>
        <v>2.8875960762665083E-2</v>
      </c>
      <c r="BF20" s="2">
        <f t="shared" si="10"/>
        <v>2.2404306135820822E-2</v>
      </c>
      <c r="BG20" s="2">
        <f t="shared" si="44"/>
        <v>1.7140930543260131</v>
      </c>
      <c r="BH20" s="2">
        <f t="shared" si="11"/>
        <v>0.46703526583305033</v>
      </c>
      <c r="BI20" s="2">
        <f t="shared" si="11"/>
        <v>2.8337778316484152E-2</v>
      </c>
      <c r="BJ20" s="2">
        <f t="shared" si="11"/>
        <v>0.15105511836062555</v>
      </c>
      <c r="BK20" s="2">
        <f t="shared" si="11"/>
        <v>0.13316939940093522</v>
      </c>
      <c r="BL20" s="2">
        <f t="shared" si="11"/>
        <v>1.3158600708620149E-3</v>
      </c>
      <c r="BM20" s="2">
        <f t="shared" si="11"/>
        <v>5.8188772749165139E-2</v>
      </c>
      <c r="BN20" s="2">
        <f t="shared" si="11"/>
        <v>6.7726514244909705E-2</v>
      </c>
      <c r="BO20" s="2">
        <f t="shared" si="11"/>
        <v>6.3254439795228948E-2</v>
      </c>
      <c r="BP20" s="2">
        <f t="shared" si="11"/>
        <v>1.6846203705095347E-2</v>
      </c>
      <c r="BQ20" s="2">
        <f t="shared" si="11"/>
        <v>1.3070647523643498E-2</v>
      </c>
      <c r="BR20" s="2">
        <f t="shared" si="12"/>
        <v>0.99999999999999989</v>
      </c>
      <c r="BS20" s="2">
        <f t="shared" si="13"/>
        <v>0.94367413783634002</v>
      </c>
      <c r="BT20" s="2">
        <f t="shared" si="13"/>
        <v>1.7526552727381987E-3</v>
      </c>
      <c r="BU20" s="2">
        <f t="shared" si="14"/>
        <v>0.5413834701503516</v>
      </c>
      <c r="BV20" s="2">
        <f t="shared" si="15"/>
        <v>9.6038214858364494E-3</v>
      </c>
      <c r="BW20" s="2">
        <f t="shared" si="15"/>
        <v>0</v>
      </c>
      <c r="BX20" s="2">
        <f t="shared" si="15"/>
        <v>2.7292305554728513E-3</v>
      </c>
      <c r="BY20" s="2">
        <f t="shared" si="15"/>
        <v>0.16869541027223089</v>
      </c>
      <c r="BZ20" s="2">
        <f t="shared" si="16"/>
        <v>0.18006127891911602</v>
      </c>
      <c r="CA20" s="2">
        <f t="shared" si="16"/>
        <v>1.0191515563293558E-2</v>
      </c>
      <c r="CB20" s="2">
        <f t="shared" si="17"/>
        <v>1.8580915200553796</v>
      </c>
      <c r="CC20" s="2">
        <f t="shared" si="18"/>
        <v>0.50787279724962864</v>
      </c>
      <c r="CD20" s="2">
        <f t="shared" si="18"/>
        <v>9.4325562213747234E-4</v>
      </c>
      <c r="CE20" s="2">
        <f t="shared" si="18"/>
        <v>0.29136534143066101</v>
      </c>
      <c r="CF20" s="2">
        <f t="shared" si="18"/>
        <v>5.1686482512713966E-3</v>
      </c>
      <c r="CG20" s="2">
        <f t="shared" si="18"/>
        <v>0</v>
      </c>
      <c r="CH20" s="2">
        <f t="shared" si="18"/>
        <v>1.468835375445612E-3</v>
      </c>
      <c r="CI20" s="2">
        <f t="shared" si="18"/>
        <v>9.0789613133374081E-2</v>
      </c>
      <c r="CJ20" s="2">
        <f t="shared" si="18"/>
        <v>9.6906571595434324E-2</v>
      </c>
      <c r="CK20" s="2">
        <f t="shared" si="18"/>
        <v>5.4849373420475028E-3</v>
      </c>
      <c r="CL20" s="2">
        <f t="shared" si="19"/>
        <v>1.0000000000000002</v>
      </c>
      <c r="CN20" s="2">
        <f t="shared" si="20"/>
        <v>0.46997145559633841</v>
      </c>
      <c r="CO20" s="2">
        <f t="shared" si="21"/>
        <v>0.5016358252639741</v>
      </c>
      <c r="CP20" s="2">
        <f t="shared" si="22"/>
        <v>2.839271913968755E-2</v>
      </c>
      <c r="CR20" s="2">
        <f t="shared" si="23"/>
        <v>0.24439001515560399</v>
      </c>
      <c r="CS20" s="2">
        <f t="shared" si="24"/>
        <v>7.2401162035915636</v>
      </c>
      <c r="CT20" s="2">
        <f t="shared" si="45"/>
        <v>-0.99524510247908915</v>
      </c>
      <c r="CU20" s="2">
        <f t="shared" si="25"/>
        <v>1.5375831485587583</v>
      </c>
      <c r="CV20" s="2">
        <f t="shared" si="26"/>
        <v>0.26040054646587213</v>
      </c>
      <c r="CW20" s="2">
        <f t="shared" si="27"/>
        <v>-0.77439286131325802</v>
      </c>
      <c r="CY20" s="2">
        <f t="shared" si="46"/>
        <v>1273.1500000000001</v>
      </c>
      <c r="CZ20" s="59">
        <f t="shared" si="47"/>
        <v>1140.3884759386492</v>
      </c>
      <c r="DA20" s="2">
        <f t="shared" si="48"/>
        <v>7</v>
      </c>
      <c r="DC20" s="2">
        <f t="shared" si="28"/>
        <v>1136.0817827405338</v>
      </c>
      <c r="DD20" s="2">
        <f t="shared" si="49"/>
        <v>0.30408302972042484</v>
      </c>
      <c r="DE20" s="2">
        <f t="shared" si="50"/>
        <v>0.90891005261307523</v>
      </c>
      <c r="DF20" s="2">
        <f t="shared" si="29"/>
        <v>0</v>
      </c>
      <c r="DG20" s="2">
        <f t="shared" si="30"/>
        <v>0.36963283551592618</v>
      </c>
      <c r="DI20" s="2">
        <f t="shared" si="51"/>
        <v>2.8876630770077263</v>
      </c>
      <c r="DJ20" s="2">
        <f t="shared" si="52"/>
        <v>-0.31150807302274403</v>
      </c>
      <c r="DK20" s="2">
        <f t="shared" si="31"/>
        <v>1.0673750911690101</v>
      </c>
      <c r="DL20">
        <f t="shared" si="53"/>
        <v>-1.034E-2</v>
      </c>
      <c r="DM20">
        <f t="shared" si="54"/>
        <v>18.235245102479087</v>
      </c>
      <c r="DN20">
        <f t="shared" si="55"/>
        <v>-4018.454141993398</v>
      </c>
      <c r="DO20">
        <f t="shared" si="56"/>
        <v>1505.405762878029</v>
      </c>
      <c r="DP20" s="2">
        <f t="shared" si="57"/>
        <v>1232.2557628780291</v>
      </c>
    </row>
    <row r="21" spans="1:120" x14ac:dyDescent="0.2">
      <c r="A21" s="2" t="s">
        <v>19</v>
      </c>
      <c r="B21" s="3" t="s">
        <v>26</v>
      </c>
      <c r="C21" s="25">
        <v>0.5</v>
      </c>
      <c r="D21" s="68">
        <v>1130</v>
      </c>
      <c r="F21" s="3">
        <v>4055</v>
      </c>
      <c r="G21" s="25">
        <v>48.2</v>
      </c>
      <c r="H21" s="25">
        <v>4.8899999999999997</v>
      </c>
      <c r="I21" s="25">
        <v>14.1</v>
      </c>
      <c r="J21" s="25">
        <v>14.2</v>
      </c>
      <c r="K21" s="25">
        <v>0.16</v>
      </c>
      <c r="L21" s="25">
        <v>4.67</v>
      </c>
      <c r="M21" s="25">
        <v>6.37</v>
      </c>
      <c r="N21" s="25">
        <v>3.46</v>
      </c>
      <c r="O21" s="25">
        <v>1.1599999999999999</v>
      </c>
      <c r="P21" s="25">
        <v>0</v>
      </c>
      <c r="Q21" s="25">
        <v>0.79</v>
      </c>
      <c r="R21" s="25">
        <v>0</v>
      </c>
      <c r="S21" s="2">
        <f t="shared" si="32"/>
        <v>98</v>
      </c>
      <c r="U21" s="25">
        <v>56</v>
      </c>
      <c r="V21" s="25">
        <v>0.21</v>
      </c>
      <c r="W21" s="25">
        <v>26.6</v>
      </c>
      <c r="X21" s="25">
        <v>0.56000000000000005</v>
      </c>
      <c r="Y21" s="25">
        <v>0</v>
      </c>
      <c r="Z21" s="25">
        <v>0.1</v>
      </c>
      <c r="AA21" s="25">
        <v>8.99</v>
      </c>
      <c r="AB21" s="25">
        <v>5.7</v>
      </c>
      <c r="AC21" s="25">
        <v>0.45</v>
      </c>
      <c r="AD21" s="25">
        <v>0</v>
      </c>
      <c r="AF21" s="83">
        <f t="shared" si="33"/>
        <v>1128.370505514672</v>
      </c>
      <c r="AG21" s="83">
        <f t="shared" si="0"/>
        <v>1139.862590534522</v>
      </c>
      <c r="AH21" s="83">
        <f t="shared" si="34"/>
        <v>1132.7392891164513</v>
      </c>
      <c r="AI21" s="83">
        <f t="shared" si="35"/>
        <v>2.9906219861001309</v>
      </c>
      <c r="AJ21" s="83">
        <f t="shared" si="36"/>
        <v>2.9577692907656083</v>
      </c>
      <c r="AK21" s="83">
        <f t="shared" si="37"/>
        <v>0.8413283957041231</v>
      </c>
      <c r="AL21" s="83">
        <f t="shared" si="38"/>
        <v>1143.7464081050775</v>
      </c>
      <c r="AM21" s="83">
        <f t="shared" si="1"/>
        <v>0.38906047973568852</v>
      </c>
      <c r="AN21" s="83">
        <f t="shared" si="39"/>
        <v>0.74481244736552765</v>
      </c>
      <c r="AO21" s="83">
        <f t="shared" si="2"/>
        <v>2.5880204018976962E-4</v>
      </c>
      <c r="AP21" s="83">
        <f t="shared" si="3"/>
        <v>1.1341317291414059</v>
      </c>
      <c r="AQ21" s="83">
        <f t="shared" si="40"/>
        <v>0.40244588139078868</v>
      </c>
      <c r="AR21" s="3">
        <f t="shared" si="41"/>
        <v>0.85668567021950504</v>
      </c>
      <c r="AS21" s="55">
        <f t="shared" si="4"/>
        <v>-70.039815749922269</v>
      </c>
      <c r="AT21" s="55">
        <f t="shared" si="5"/>
        <v>-90.102783413597052</v>
      </c>
      <c r="AU21" s="54">
        <f t="shared" si="42"/>
        <v>0.85668567021950504</v>
      </c>
      <c r="AV21" s="4">
        <f t="shared" si="43"/>
        <v>0.50431109945886821</v>
      </c>
      <c r="AW21" s="2">
        <f t="shared" si="6"/>
        <v>0.8022062335751603</v>
      </c>
      <c r="AX21" s="2">
        <f t="shared" si="6"/>
        <v>6.1217744883498494E-2</v>
      </c>
      <c r="AY21" s="2">
        <f t="shared" si="7"/>
        <v>0.27657633801159265</v>
      </c>
      <c r="AZ21" s="2">
        <f t="shared" si="8"/>
        <v>0.19764386246214144</v>
      </c>
      <c r="BA21" s="2">
        <f t="shared" si="8"/>
        <v>2.2555066079295153E-3</v>
      </c>
      <c r="BB21" s="2">
        <f t="shared" si="8"/>
        <v>0.11586824267325652</v>
      </c>
      <c r="BC21" s="2">
        <f t="shared" si="8"/>
        <v>0.11359299824884891</v>
      </c>
      <c r="BD21" s="2">
        <f t="shared" si="9"/>
        <v>0.11165090054841244</v>
      </c>
      <c r="BE21" s="2">
        <f t="shared" si="9"/>
        <v>2.4629495944626097E-2</v>
      </c>
      <c r="BF21" s="2">
        <f t="shared" si="10"/>
        <v>1.1131699275030471E-2</v>
      </c>
      <c r="BG21" s="2">
        <f t="shared" si="44"/>
        <v>1.7167730222304969</v>
      </c>
      <c r="BH21" s="2">
        <f t="shared" si="11"/>
        <v>0.46727565216099648</v>
      </c>
      <c r="BI21" s="2">
        <f t="shared" si="11"/>
        <v>3.5658613043652136E-2</v>
      </c>
      <c r="BJ21" s="2">
        <f t="shared" si="11"/>
        <v>0.16110244885620006</v>
      </c>
      <c r="BK21" s="2">
        <f t="shared" si="11"/>
        <v>0.11512521451749924</v>
      </c>
      <c r="BL21" s="2">
        <f t="shared" si="11"/>
        <v>1.3138059479750417E-3</v>
      </c>
      <c r="BM21" s="2">
        <f t="shared" si="11"/>
        <v>6.7491882254018698E-2</v>
      </c>
      <c r="BN21" s="2">
        <f t="shared" si="11"/>
        <v>6.6166579261167882E-2</v>
      </c>
      <c r="BO21" s="2">
        <f t="shared" si="11"/>
        <v>6.5035330298557084E-2</v>
      </c>
      <c r="BP21" s="2">
        <f t="shared" si="11"/>
        <v>1.4346390364770829E-2</v>
      </c>
      <c r="BQ21" s="2">
        <f t="shared" si="11"/>
        <v>6.4840832951625392E-3</v>
      </c>
      <c r="BR21" s="2">
        <f t="shared" si="12"/>
        <v>1</v>
      </c>
      <c r="BS21" s="2">
        <f t="shared" si="13"/>
        <v>0.93202383983836046</v>
      </c>
      <c r="BT21" s="2">
        <f t="shared" si="13"/>
        <v>2.6289829091072974E-3</v>
      </c>
      <c r="BU21" s="2">
        <f t="shared" si="14"/>
        <v>0.52176812702896214</v>
      </c>
      <c r="BV21" s="2">
        <f t="shared" si="15"/>
        <v>7.7944058435774101E-3</v>
      </c>
      <c r="BW21" s="2">
        <f t="shared" si="15"/>
        <v>0</v>
      </c>
      <c r="BX21" s="2">
        <f t="shared" si="15"/>
        <v>2.4811186867935014E-3</v>
      </c>
      <c r="BY21" s="2">
        <f t="shared" si="15"/>
        <v>0.1603141372460207</v>
      </c>
      <c r="BZ21" s="2">
        <f t="shared" si="16"/>
        <v>0.18393356448726905</v>
      </c>
      <c r="CA21" s="2">
        <f t="shared" si="16"/>
        <v>9.5545458405877116E-3</v>
      </c>
      <c r="CB21" s="2">
        <f t="shared" si="17"/>
        <v>1.8204987218806783</v>
      </c>
      <c r="CC21" s="2">
        <f t="shared" si="18"/>
        <v>0.51196072188148922</v>
      </c>
      <c r="CD21" s="2">
        <f t="shared" si="18"/>
        <v>1.4441003871683081E-3</v>
      </c>
      <c r="CE21" s="2">
        <f t="shared" si="18"/>
        <v>0.28660724710091867</v>
      </c>
      <c r="CF21" s="2">
        <f t="shared" si="18"/>
        <v>4.2814673528171155E-3</v>
      </c>
      <c r="CG21" s="2">
        <f t="shared" si="18"/>
        <v>0</v>
      </c>
      <c r="CH21" s="2">
        <f t="shared" si="18"/>
        <v>1.362878565622043E-3</v>
      </c>
      <c r="CI21" s="2">
        <f t="shared" si="18"/>
        <v>8.8060560174635621E-2</v>
      </c>
      <c r="CJ21" s="2">
        <f t="shared" si="18"/>
        <v>0.10103471223382968</v>
      </c>
      <c r="CK21" s="2">
        <f t="shared" si="18"/>
        <v>5.248312303519403E-3</v>
      </c>
      <c r="CL21" s="2">
        <f t="shared" si="19"/>
        <v>1</v>
      </c>
      <c r="CN21" s="2">
        <f t="shared" si="20"/>
        <v>0.45311791642178728</v>
      </c>
      <c r="CO21" s="2">
        <f t="shared" si="21"/>
        <v>0.51987675530201904</v>
      </c>
      <c r="CP21" s="2">
        <f t="shared" si="22"/>
        <v>2.7005328276193619E-2</v>
      </c>
      <c r="CR21" s="2">
        <f t="shared" si="23"/>
        <v>0.25637820381616266</v>
      </c>
      <c r="CS21" s="2">
        <f t="shared" si="24"/>
        <v>7.0970783461574092</v>
      </c>
      <c r="CT21" s="2">
        <f t="shared" si="45"/>
        <v>-0.91019464733551414</v>
      </c>
      <c r="CU21" s="2">
        <f t="shared" si="25"/>
        <v>1.8416901408450708</v>
      </c>
      <c r="CV21" s="2">
        <f t="shared" si="26"/>
        <v>0.25009748198066084</v>
      </c>
      <c r="CW21" s="2">
        <f t="shared" si="27"/>
        <v>-0.86900278742874937</v>
      </c>
      <c r="CY21" s="2">
        <f t="shared" si="46"/>
        <v>1273.1500000000001</v>
      </c>
      <c r="CZ21" s="59">
        <f t="shared" si="47"/>
        <v>1132.7392891164513</v>
      </c>
      <c r="DA21" s="2">
        <f t="shared" si="48"/>
        <v>5</v>
      </c>
      <c r="DC21" s="2">
        <f t="shared" si="28"/>
        <v>1128.0182831297575</v>
      </c>
      <c r="DD21" s="2">
        <f t="shared" si="49"/>
        <v>0.36958139980979665</v>
      </c>
      <c r="DE21" s="2">
        <f t="shared" si="50"/>
        <v>0.89848888296923901</v>
      </c>
      <c r="DF21" s="2">
        <f t="shared" si="29"/>
        <v>0</v>
      </c>
      <c r="DG21" s="2">
        <f t="shared" si="30"/>
        <v>0.40244588139078863</v>
      </c>
      <c r="DI21" s="2">
        <f t="shared" si="51"/>
        <v>2.8508979904573786</v>
      </c>
      <c r="DJ21" s="2">
        <f t="shared" si="52"/>
        <v>-0.30504195434218562</v>
      </c>
      <c r="DK21" s="2">
        <f t="shared" si="31"/>
        <v>1.1473321545248476</v>
      </c>
      <c r="DL21">
        <f t="shared" si="53"/>
        <v>-1.034E-2</v>
      </c>
      <c r="DM21">
        <f t="shared" si="54"/>
        <v>18.150194647335514</v>
      </c>
      <c r="DN21">
        <f t="shared" si="55"/>
        <v>-3935.0412110141947</v>
      </c>
      <c r="DO21">
        <f t="shared" si="56"/>
        <v>1501.9589325873758</v>
      </c>
      <c r="DP21" s="2">
        <f t="shared" si="57"/>
        <v>1228.8089325873757</v>
      </c>
    </row>
    <row r="22" spans="1:120" x14ac:dyDescent="0.2">
      <c r="A22" s="2" t="s">
        <v>19</v>
      </c>
      <c r="B22" s="3" t="s">
        <v>27</v>
      </c>
      <c r="C22" s="25">
        <v>0.5</v>
      </c>
      <c r="D22" s="68">
        <v>1135</v>
      </c>
      <c r="F22" s="3">
        <v>4054</v>
      </c>
      <c r="G22" s="25">
        <v>49.5</v>
      </c>
      <c r="H22" s="25">
        <v>4.2300000000000004</v>
      </c>
      <c r="I22" s="25">
        <v>14.8</v>
      </c>
      <c r="J22" s="25">
        <v>14</v>
      </c>
      <c r="K22" s="25">
        <v>0.16</v>
      </c>
      <c r="L22" s="25">
        <v>4.63</v>
      </c>
      <c r="M22" s="25">
        <v>6.36</v>
      </c>
      <c r="N22" s="25">
        <v>3.76</v>
      </c>
      <c r="O22" s="25">
        <v>1.04</v>
      </c>
      <c r="P22" s="25">
        <v>0</v>
      </c>
      <c r="Q22" s="25">
        <v>0.69</v>
      </c>
      <c r="R22" s="25">
        <v>0</v>
      </c>
      <c r="S22" s="2">
        <f t="shared" si="32"/>
        <v>99.17</v>
      </c>
      <c r="U22" s="25">
        <v>56.1</v>
      </c>
      <c r="V22" s="25">
        <v>0.21</v>
      </c>
      <c r="W22" s="25">
        <v>27.8</v>
      </c>
      <c r="X22" s="25">
        <v>0.56000000000000005</v>
      </c>
      <c r="Y22" s="25">
        <v>0</v>
      </c>
      <c r="Z22" s="25">
        <v>0.09</v>
      </c>
      <c r="AA22" s="25">
        <v>9.94</v>
      </c>
      <c r="AB22" s="25">
        <v>5.53</v>
      </c>
      <c r="AC22" s="25">
        <v>0.38</v>
      </c>
      <c r="AD22" s="25">
        <v>0</v>
      </c>
      <c r="AF22" s="83">
        <f t="shared" si="33"/>
        <v>1136.9570776360588</v>
      </c>
      <c r="AG22" s="83">
        <f t="shared" si="0"/>
        <v>1145.9603626295066</v>
      </c>
      <c r="AH22" s="83">
        <f t="shared" si="34"/>
        <v>1142.9421475941326</v>
      </c>
      <c r="AI22" s="83">
        <f t="shared" si="35"/>
        <v>3.2055495248671551</v>
      </c>
      <c r="AJ22" s="83">
        <f t="shared" si="36"/>
        <v>3.0110936543280729</v>
      </c>
      <c r="AK22" s="83">
        <f t="shared" si="37"/>
        <v>0.20489341243133197</v>
      </c>
      <c r="AL22" s="83">
        <f t="shared" si="38"/>
        <v>1150.178397053945</v>
      </c>
      <c r="AM22" s="83">
        <f t="shared" si="1"/>
        <v>0.38783452671397367</v>
      </c>
      <c r="AN22" s="83">
        <f t="shared" si="39"/>
        <v>0.74100626353524623</v>
      </c>
      <c r="AO22" s="83">
        <f t="shared" si="2"/>
        <v>3.6962569491241906E-4</v>
      </c>
      <c r="AP22" s="83">
        <f t="shared" si="3"/>
        <v>1.1292104159441323</v>
      </c>
      <c r="AQ22" s="83">
        <f t="shared" si="40"/>
        <v>0.33160528945941481</v>
      </c>
      <c r="AR22" s="3">
        <f t="shared" si="41"/>
        <v>1.062654247273306</v>
      </c>
      <c r="AS22" s="55">
        <f t="shared" si="4"/>
        <v>-63.903464711852251</v>
      </c>
      <c r="AT22" s="55">
        <f t="shared" si="5"/>
        <v>-80.310412296045911</v>
      </c>
      <c r="AU22" s="54">
        <f t="shared" si="42"/>
        <v>1.062654247273306</v>
      </c>
      <c r="AV22" s="4">
        <f t="shared" si="43"/>
        <v>0.48313723881747422</v>
      </c>
      <c r="AW22" s="2">
        <f t="shared" si="6"/>
        <v>0.82384250128569358</v>
      </c>
      <c r="AX22" s="2">
        <f t="shared" si="6"/>
        <v>5.2955227169161283E-2</v>
      </c>
      <c r="AY22" s="2">
        <f t="shared" si="7"/>
        <v>0.29030707819656537</v>
      </c>
      <c r="AZ22" s="2">
        <f t="shared" si="8"/>
        <v>0.19486014608943522</v>
      </c>
      <c r="BA22" s="2">
        <f t="shared" si="8"/>
        <v>2.2555066079295153E-3</v>
      </c>
      <c r="BB22" s="2">
        <f t="shared" si="8"/>
        <v>0.1148757951985391</v>
      </c>
      <c r="BC22" s="2">
        <f t="shared" si="8"/>
        <v>0.11341467329084445</v>
      </c>
      <c r="BD22" s="2">
        <f t="shared" si="9"/>
        <v>0.12133161446879501</v>
      </c>
      <c r="BE22" s="2">
        <f t="shared" si="9"/>
        <v>2.208161705380271E-2</v>
      </c>
      <c r="BF22" s="2">
        <f t="shared" si="10"/>
        <v>9.7226234174316757E-3</v>
      </c>
      <c r="BG22" s="2">
        <f t="shared" si="44"/>
        <v>1.7456467827781981</v>
      </c>
      <c r="BH22" s="2">
        <f t="shared" si="11"/>
        <v>0.47194112200324262</v>
      </c>
      <c r="BI22" s="2">
        <f t="shared" si="11"/>
        <v>3.0335591192671294E-2</v>
      </c>
      <c r="BJ22" s="2">
        <f t="shared" si="11"/>
        <v>0.1663034475591571</v>
      </c>
      <c r="BK22" s="2">
        <f t="shared" si="11"/>
        <v>0.11162633128983583</v>
      </c>
      <c r="BL22" s="2">
        <f t="shared" si="11"/>
        <v>1.292075023527884E-3</v>
      </c>
      <c r="BM22" s="2">
        <f t="shared" si="11"/>
        <v>6.5807009947175102E-2</v>
      </c>
      <c r="BN22" s="2">
        <f t="shared" si="11"/>
        <v>6.4970001039010267E-2</v>
      </c>
      <c r="BO22" s="2">
        <f t="shared" si="11"/>
        <v>6.9505249094949012E-2</v>
      </c>
      <c r="BP22" s="2">
        <f t="shared" si="11"/>
        <v>1.2649533268499944E-2</v>
      </c>
      <c r="BQ22" s="2">
        <f t="shared" si="11"/>
        <v>5.5696395819308381E-3</v>
      </c>
      <c r="BR22" s="2">
        <f t="shared" si="12"/>
        <v>0.99999999999999989</v>
      </c>
      <c r="BS22" s="2">
        <f t="shared" si="13"/>
        <v>0.93368816812378608</v>
      </c>
      <c r="BT22" s="2">
        <f t="shared" si="13"/>
        <v>2.6289829091072974E-3</v>
      </c>
      <c r="BU22" s="2">
        <f t="shared" si="14"/>
        <v>0.54530653877462953</v>
      </c>
      <c r="BV22" s="2">
        <f t="shared" si="15"/>
        <v>7.7944058435774101E-3</v>
      </c>
      <c r="BW22" s="2">
        <f t="shared" si="15"/>
        <v>0</v>
      </c>
      <c r="BX22" s="2">
        <f t="shared" si="15"/>
        <v>2.2330068181141511E-3</v>
      </c>
      <c r="BY22" s="2">
        <f t="shared" si="15"/>
        <v>0.17725500825644555</v>
      </c>
      <c r="BZ22" s="2">
        <f t="shared" si="16"/>
        <v>0.17844782659905226</v>
      </c>
      <c r="CA22" s="2">
        <f t="shared" si="16"/>
        <v>8.0682831542740665E-3</v>
      </c>
      <c r="CB22" s="2">
        <f t="shared" si="17"/>
        <v>1.8554222204789865</v>
      </c>
      <c r="CC22" s="2">
        <f t="shared" si="18"/>
        <v>0.50322140040057828</v>
      </c>
      <c r="CD22" s="2">
        <f t="shared" si="18"/>
        <v>1.4169189525113117E-3</v>
      </c>
      <c r="CE22" s="2">
        <f t="shared" si="18"/>
        <v>0.29389889414704534</v>
      </c>
      <c r="CF22" s="2">
        <f t="shared" si="18"/>
        <v>4.200879863110212E-3</v>
      </c>
      <c r="CG22" s="2">
        <f t="shared" si="18"/>
        <v>0</v>
      </c>
      <c r="CH22" s="2">
        <f t="shared" si="18"/>
        <v>1.2035033284972135E-3</v>
      </c>
      <c r="CI22" s="2">
        <f t="shared" si="18"/>
        <v>9.5533515929698359E-2</v>
      </c>
      <c r="CJ22" s="2">
        <f t="shared" si="18"/>
        <v>9.6176398357989398E-2</v>
      </c>
      <c r="CK22" s="2">
        <f t="shared" si="18"/>
        <v>4.3484890205697756E-3</v>
      </c>
      <c r="CL22" s="2">
        <f t="shared" si="19"/>
        <v>0.99999999999999989</v>
      </c>
      <c r="CN22" s="2">
        <f t="shared" si="20"/>
        <v>0.48727070259515221</v>
      </c>
      <c r="CO22" s="2">
        <f t="shared" si="21"/>
        <v>0.49054973791036005</v>
      </c>
      <c r="CP22" s="2">
        <f t="shared" si="22"/>
        <v>2.2179559494487799E-2</v>
      </c>
      <c r="CR22" s="2">
        <f t="shared" si="23"/>
        <v>0.26056382692481017</v>
      </c>
      <c r="CS22" s="2">
        <f t="shared" si="24"/>
        <v>7.1045785947135274</v>
      </c>
      <c r="CT22" s="2">
        <f t="shared" si="45"/>
        <v>-1.1038099045230827</v>
      </c>
      <c r="CU22" s="2">
        <f t="shared" si="25"/>
        <v>2.0577777777777784</v>
      </c>
      <c r="CV22" s="2">
        <f t="shared" si="26"/>
        <v>0.24369541729954908</v>
      </c>
      <c r="CW22" s="2">
        <f t="shared" si="27"/>
        <v>-0.85223692442533638</v>
      </c>
      <c r="CY22" s="2">
        <f t="shared" si="46"/>
        <v>1273.1500000000001</v>
      </c>
      <c r="CZ22" s="59">
        <f t="shared" si="47"/>
        <v>1142.9421475941326</v>
      </c>
      <c r="DA22" s="2">
        <f t="shared" si="48"/>
        <v>5</v>
      </c>
      <c r="DC22" s="2">
        <f t="shared" si="28"/>
        <v>1139.2940913921043</v>
      </c>
      <c r="DD22" s="2">
        <f t="shared" si="49"/>
        <v>0.37088300027711124</v>
      </c>
      <c r="DE22" s="2">
        <f t="shared" si="50"/>
        <v>1.0085554650844035</v>
      </c>
      <c r="DF22" s="2">
        <f t="shared" si="29"/>
        <v>0</v>
      </c>
      <c r="DG22" s="2">
        <f t="shared" si="30"/>
        <v>0.33160528945941492</v>
      </c>
      <c r="DI22" s="2">
        <f t="shared" si="51"/>
        <v>3.0359268186663573</v>
      </c>
      <c r="DJ22" s="2">
        <f t="shared" si="52"/>
        <v>-0.31017292250002426</v>
      </c>
      <c r="DK22" s="2">
        <f t="shared" si="31"/>
        <v>1.0067293914814579</v>
      </c>
      <c r="DL22">
        <f t="shared" si="53"/>
        <v>-1.034E-2</v>
      </c>
      <c r="DM22">
        <f t="shared" si="54"/>
        <v>18.343809904523081</v>
      </c>
      <c r="DN22">
        <f t="shared" si="55"/>
        <v>-4001.230700250313</v>
      </c>
      <c r="DO22">
        <f t="shared" si="56"/>
        <v>1519.3751096877431</v>
      </c>
      <c r="DP22" s="2">
        <f t="shared" si="57"/>
        <v>1246.225109687743</v>
      </c>
    </row>
    <row r="23" spans="1:120" x14ac:dyDescent="0.2">
      <c r="A23" s="2" t="s">
        <v>19</v>
      </c>
      <c r="B23" s="3" t="s">
        <v>36</v>
      </c>
      <c r="C23" s="25">
        <v>0.5</v>
      </c>
      <c r="D23" s="68">
        <v>1150</v>
      </c>
      <c r="F23" s="3">
        <v>4053</v>
      </c>
      <c r="G23" s="25">
        <v>49.5</v>
      </c>
      <c r="H23" s="25">
        <v>4.04</v>
      </c>
      <c r="I23" s="25">
        <v>15.3</v>
      </c>
      <c r="J23" s="25">
        <v>13.5</v>
      </c>
      <c r="K23" s="25">
        <v>0.13</v>
      </c>
      <c r="L23" s="25">
        <v>4.6500000000000004</v>
      </c>
      <c r="M23" s="25">
        <v>6.39</v>
      </c>
      <c r="N23" s="25">
        <v>3.62</v>
      </c>
      <c r="O23" s="25">
        <v>0.9</v>
      </c>
      <c r="P23" s="25">
        <v>0</v>
      </c>
      <c r="Q23" s="25">
        <v>0.66</v>
      </c>
      <c r="R23" s="25">
        <v>0</v>
      </c>
      <c r="S23" s="2">
        <f t="shared" si="32"/>
        <v>98.690000000000012</v>
      </c>
      <c r="U23" s="25">
        <v>56.4</v>
      </c>
      <c r="V23" s="25">
        <v>0.2</v>
      </c>
      <c r="W23" s="25">
        <v>27.3</v>
      </c>
      <c r="X23" s="25">
        <v>0.53</v>
      </c>
      <c r="Y23" s="25">
        <v>0</v>
      </c>
      <c r="Z23" s="25">
        <v>0.08</v>
      </c>
      <c r="AA23" s="25">
        <v>9.61</v>
      </c>
      <c r="AB23" s="25">
        <v>5.48</v>
      </c>
      <c r="AC23" s="25">
        <v>0.36</v>
      </c>
      <c r="AD23" s="25">
        <v>0</v>
      </c>
      <c r="AF23" s="83">
        <f t="shared" si="33"/>
        <v>1145.0964942724177</v>
      </c>
      <c r="AG23" s="83">
        <f t="shared" si="0"/>
        <v>1156.6545966958688</v>
      </c>
      <c r="AH23" s="83">
        <f t="shared" si="34"/>
        <v>1149.0464248069607</v>
      </c>
      <c r="AI23" s="83">
        <f t="shared" si="35"/>
        <v>3.5187518080959119</v>
      </c>
      <c r="AJ23" s="83">
        <f t="shared" si="36"/>
        <v>3.4249992300921397</v>
      </c>
      <c r="AK23" s="83">
        <f t="shared" si="37"/>
        <v>0.38708033971135736</v>
      </c>
      <c r="AL23" s="83">
        <f t="shared" si="38"/>
        <v>1157.8488183529244</v>
      </c>
      <c r="AM23" s="83">
        <f t="shared" si="1"/>
        <v>0.40608516361061442</v>
      </c>
      <c r="AN23" s="83">
        <f t="shared" si="39"/>
        <v>0.71992513619171827</v>
      </c>
      <c r="AO23" s="83">
        <f t="shared" si="2"/>
        <v>5.0440077079519493E-4</v>
      </c>
      <c r="AP23" s="83">
        <f t="shared" si="3"/>
        <v>1.126514700573128</v>
      </c>
      <c r="AQ23" s="83">
        <f t="shared" si="40"/>
        <v>0.36668454491943842</v>
      </c>
      <c r="AR23" s="3">
        <f t="shared" si="41"/>
        <v>0.99346035662474452</v>
      </c>
      <c r="AS23" s="55">
        <f t="shared" si="4"/>
        <v>-67.369143866746526</v>
      </c>
      <c r="AT23" s="55">
        <f t="shared" si="5"/>
        <v>-80.177060769128644</v>
      </c>
      <c r="AU23" s="54">
        <f t="shared" si="42"/>
        <v>0.99346035662474441</v>
      </c>
      <c r="AV23" s="4">
        <f t="shared" si="43"/>
        <v>0.49379386554963317</v>
      </c>
      <c r="AW23" s="2">
        <f t="shared" si="6"/>
        <v>0.82384250128569358</v>
      </c>
      <c r="AX23" s="2">
        <f t="shared" si="6"/>
        <v>5.0576623584730869E-2</v>
      </c>
      <c r="AY23" s="2">
        <f t="shared" si="7"/>
        <v>0.30011474975726016</v>
      </c>
      <c r="AZ23" s="2">
        <f t="shared" si="8"/>
        <v>0.18790085515766969</v>
      </c>
      <c r="BA23" s="2">
        <f t="shared" si="8"/>
        <v>1.8325991189427314E-3</v>
      </c>
      <c r="BB23" s="2">
        <f t="shared" si="8"/>
        <v>0.11537201893589782</v>
      </c>
      <c r="BC23" s="2">
        <f t="shared" si="8"/>
        <v>0.11394964816485785</v>
      </c>
      <c r="BD23" s="2">
        <f t="shared" si="9"/>
        <v>0.11681394797261649</v>
      </c>
      <c r="BE23" s="2">
        <f t="shared" si="9"/>
        <v>1.9109091681175423E-2</v>
      </c>
      <c r="BF23" s="2">
        <f t="shared" si="10"/>
        <v>9.2999006601520388E-3</v>
      </c>
      <c r="BG23" s="2">
        <f t="shared" si="44"/>
        <v>1.7388119363189967</v>
      </c>
      <c r="BH23" s="2">
        <f t="shared" si="11"/>
        <v>0.47379620767369413</v>
      </c>
      <c r="BI23" s="2">
        <f t="shared" si="11"/>
        <v>2.9086885435005577E-2</v>
      </c>
      <c r="BJ23" s="2">
        <f t="shared" si="11"/>
        <v>0.1725975900490955</v>
      </c>
      <c r="BK23" s="2">
        <f t="shared" si="11"/>
        <v>0.10806278196792757</v>
      </c>
      <c r="BL23" s="2">
        <f t="shared" si="11"/>
        <v>1.0539375079413585E-3</v>
      </c>
      <c r="BM23" s="2">
        <f t="shared" si="11"/>
        <v>6.6351062197178332E-2</v>
      </c>
      <c r="BN23" s="2">
        <f t="shared" si="11"/>
        <v>6.5533049195696927E-2</v>
      </c>
      <c r="BO23" s="2">
        <f t="shared" si="11"/>
        <v>6.7180323261357103E-2</v>
      </c>
      <c r="BP23" s="2">
        <f t="shared" si="11"/>
        <v>1.0989740340538894E-2</v>
      </c>
      <c r="BQ23" s="2">
        <f t="shared" si="11"/>
        <v>5.3484223715645745E-3</v>
      </c>
      <c r="BR23" s="2">
        <f t="shared" si="12"/>
        <v>0.99999999999999989</v>
      </c>
      <c r="BS23" s="2">
        <f t="shared" si="13"/>
        <v>0.93868115298006305</v>
      </c>
      <c r="BT23" s="2">
        <f t="shared" si="13"/>
        <v>2.5037932467688552E-3</v>
      </c>
      <c r="BU23" s="2">
        <f t="shared" si="14"/>
        <v>0.5354988672139348</v>
      </c>
      <c r="BV23" s="2">
        <f t="shared" si="15"/>
        <v>7.3768483876714766E-3</v>
      </c>
      <c r="BW23" s="2">
        <f t="shared" si="15"/>
        <v>0</v>
      </c>
      <c r="BX23" s="2">
        <f t="shared" si="15"/>
        <v>1.9848949494348012E-3</v>
      </c>
      <c r="BY23" s="2">
        <f t="shared" si="15"/>
        <v>0.17137028464229798</v>
      </c>
      <c r="BZ23" s="2">
        <f t="shared" si="16"/>
        <v>0.17683437427898849</v>
      </c>
      <c r="CA23" s="2">
        <f t="shared" si="16"/>
        <v>7.6436366724701686E-3</v>
      </c>
      <c r="CB23" s="2">
        <f t="shared" si="17"/>
        <v>1.8418938523716295</v>
      </c>
      <c r="CC23" s="2">
        <f t="shared" si="18"/>
        <v>0.50962825668342049</v>
      </c>
      <c r="CD23" s="2">
        <f t="shared" si="18"/>
        <v>1.3593580561360589E-3</v>
      </c>
      <c r="CE23" s="2">
        <f t="shared" si="18"/>
        <v>0.29073275125188375</v>
      </c>
      <c r="CF23" s="2">
        <f t="shared" si="18"/>
        <v>4.005034480229693E-3</v>
      </c>
      <c r="CG23" s="2">
        <f t="shared" si="18"/>
        <v>0</v>
      </c>
      <c r="CH23" s="2">
        <f t="shared" si="18"/>
        <v>1.0776380771774893E-3</v>
      </c>
      <c r="CI23" s="2">
        <f t="shared" si="18"/>
        <v>9.3040260936666327E-2</v>
      </c>
      <c r="CJ23" s="2">
        <f t="shared" si="18"/>
        <v>9.6006821485014396E-2</v>
      </c>
      <c r="CK23" s="2">
        <f t="shared" si="18"/>
        <v>4.1498790294718629E-3</v>
      </c>
      <c r="CL23" s="2">
        <f t="shared" si="19"/>
        <v>1</v>
      </c>
      <c r="CN23" s="2">
        <f t="shared" si="20"/>
        <v>0.48158242364588316</v>
      </c>
      <c r="CO23" s="2">
        <f t="shared" si="21"/>
        <v>0.49693753340571306</v>
      </c>
      <c r="CP23" s="2">
        <f t="shared" si="22"/>
        <v>2.1480042948403721E-2</v>
      </c>
      <c r="CR23" s="2">
        <f t="shared" si="23"/>
        <v>0.26701616051569105</v>
      </c>
      <c r="CS23" s="2">
        <f t="shared" si="24"/>
        <v>7.0020637231558949</v>
      </c>
      <c r="CT23" s="2">
        <f t="shared" si="45"/>
        <v>-1.0032533511812642</v>
      </c>
      <c r="CU23" s="2">
        <f t="shared" si="25"/>
        <v>2.2819444444444446</v>
      </c>
      <c r="CV23" s="2">
        <f t="shared" si="26"/>
        <v>0.24100083086874419</v>
      </c>
      <c r="CW23" s="2">
        <f t="shared" si="27"/>
        <v>-0.86975245839915838</v>
      </c>
      <c r="CY23" s="2">
        <f t="shared" si="46"/>
        <v>1273.1500000000001</v>
      </c>
      <c r="CZ23" s="59">
        <f t="shared" si="47"/>
        <v>1149.0464248069607</v>
      </c>
      <c r="DA23" s="2">
        <f t="shared" si="48"/>
        <v>5</v>
      </c>
      <c r="DC23" s="2">
        <f t="shared" si="28"/>
        <v>1145.6340079913823</v>
      </c>
      <c r="DD23" s="2">
        <f t="shared" si="49"/>
        <v>0.38042313965838759</v>
      </c>
      <c r="DE23" s="2">
        <f t="shared" si="50"/>
        <v>0.97527016280334367</v>
      </c>
      <c r="DF23" s="2">
        <f t="shared" si="29"/>
        <v>0</v>
      </c>
      <c r="DG23" s="2">
        <f t="shared" si="30"/>
        <v>0.36668454491943842</v>
      </c>
      <c r="DI23" s="2">
        <f t="shared" si="51"/>
        <v>2.8140937803560031</v>
      </c>
      <c r="DJ23" s="2">
        <f t="shared" si="52"/>
        <v>-0.30284589169025877</v>
      </c>
      <c r="DK23" s="2">
        <f t="shared" si="31"/>
        <v>1.0318846972104629</v>
      </c>
      <c r="DL23">
        <f t="shared" si="53"/>
        <v>-1.034E-2</v>
      </c>
      <c r="DM23">
        <f t="shared" si="54"/>
        <v>18.243253351181263</v>
      </c>
      <c r="DN23">
        <f t="shared" si="55"/>
        <v>-3906.7120028043382</v>
      </c>
      <c r="DO23">
        <f t="shared" si="56"/>
        <v>1514.9381280164546</v>
      </c>
      <c r="DP23" s="2">
        <f t="shared" si="57"/>
        <v>1241.7881280164547</v>
      </c>
    </row>
    <row r="24" spans="1:120" x14ac:dyDescent="0.2">
      <c r="A24" s="2" t="s">
        <v>19</v>
      </c>
      <c r="B24" s="3" t="s">
        <v>49</v>
      </c>
      <c r="C24" s="25">
        <v>1E-4</v>
      </c>
      <c r="D24" s="68">
        <v>1090</v>
      </c>
      <c r="F24" s="3">
        <v>4049</v>
      </c>
      <c r="G24" s="25">
        <v>52</v>
      </c>
      <c r="H24" s="25">
        <v>4.04</v>
      </c>
      <c r="I24" s="25">
        <v>12.5</v>
      </c>
      <c r="J24" s="25">
        <v>14.3</v>
      </c>
      <c r="K24" s="25">
        <v>0.15</v>
      </c>
      <c r="L24" s="25">
        <v>3.3</v>
      </c>
      <c r="M24" s="25">
        <v>6.71</v>
      </c>
      <c r="N24" s="25">
        <v>2.8</v>
      </c>
      <c r="O24" s="25">
        <v>1.41</v>
      </c>
      <c r="P24" s="25">
        <v>0.02</v>
      </c>
      <c r="Q24" s="25">
        <v>1.17</v>
      </c>
      <c r="R24" s="25">
        <v>0</v>
      </c>
      <c r="S24" s="2">
        <f t="shared" si="32"/>
        <v>98.399999999999977</v>
      </c>
      <c r="U24" s="25">
        <v>56</v>
      </c>
      <c r="V24" s="25">
        <v>0.14000000000000001</v>
      </c>
      <c r="W24" s="25">
        <v>27</v>
      </c>
      <c r="X24" s="25">
        <v>0.64</v>
      </c>
      <c r="Y24" s="25">
        <v>0</v>
      </c>
      <c r="Z24" s="25">
        <v>0.09</v>
      </c>
      <c r="AA24" s="25">
        <v>9.68</v>
      </c>
      <c r="AB24" s="25">
        <v>5.26</v>
      </c>
      <c r="AC24" s="25">
        <v>0.5</v>
      </c>
      <c r="AD24" s="25">
        <v>0</v>
      </c>
      <c r="AF24" s="83">
        <f t="shared" si="33"/>
        <v>1091.6894608476905</v>
      </c>
      <c r="AG24" s="83">
        <f t="shared" si="0"/>
        <v>1094.7830993976727</v>
      </c>
      <c r="AH24" s="83">
        <f t="shared" si="34"/>
        <v>1102.1193840518781</v>
      </c>
      <c r="AI24" s="83">
        <f t="shared" si="35"/>
        <v>1.9203932062905971</v>
      </c>
      <c r="AJ24" s="83">
        <f t="shared" si="36"/>
        <v>3.519724878413462</v>
      </c>
      <c r="AK24" s="83">
        <f t="shared" si="37"/>
        <v>-2.6146946153048156</v>
      </c>
      <c r="AL24" s="83">
        <f t="shared" si="38"/>
        <v>1116.271935056739</v>
      </c>
      <c r="AM24" s="83">
        <f t="shared" si="1"/>
        <v>0.43176123974261582</v>
      </c>
      <c r="AN24" s="83">
        <f t="shared" si="39"/>
        <v>0.54226846756729108</v>
      </c>
      <c r="AO24" s="83">
        <f t="shared" si="2"/>
        <v>1.2213482152748404E-4</v>
      </c>
      <c r="AP24" s="83">
        <f t="shared" si="3"/>
        <v>0.97415184213143435</v>
      </c>
      <c r="AQ24" s="83">
        <f t="shared" si="40"/>
        <v>0.36892531804614448</v>
      </c>
      <c r="AR24" s="3">
        <f t="shared" si="41"/>
        <v>0.76793617153898897</v>
      </c>
      <c r="AS24" s="55">
        <f t="shared" si="4"/>
        <v>-92.809042455370047</v>
      </c>
      <c r="AT24" s="55">
        <f t="shared" si="5"/>
        <v>-118.01747498131988</v>
      </c>
      <c r="AU24" s="54">
        <f t="shared" si="42"/>
        <v>0.76793617153898897</v>
      </c>
      <c r="AV24" s="4">
        <f t="shared" si="43"/>
        <v>0.56976525846526904</v>
      </c>
      <c r="AW24" s="2">
        <f t="shared" si="6"/>
        <v>0.86545070842133476</v>
      </c>
      <c r="AX24" s="2">
        <f t="shared" si="6"/>
        <v>5.0576623584730869E-2</v>
      </c>
      <c r="AY24" s="2">
        <f t="shared" si="7"/>
        <v>0.24519178901736938</v>
      </c>
      <c r="AZ24" s="2">
        <f t="shared" si="8"/>
        <v>0.19903572064849456</v>
      </c>
      <c r="BA24" s="2">
        <f t="shared" si="8"/>
        <v>2.1145374449339205E-3</v>
      </c>
      <c r="BB24" s="2">
        <f t="shared" si="8"/>
        <v>8.1876916664185548E-2</v>
      </c>
      <c r="BC24" s="2">
        <f t="shared" si="8"/>
        <v>0.11965604682100098</v>
      </c>
      <c r="BD24" s="2">
        <f t="shared" si="9"/>
        <v>9.0353329923570758E-2</v>
      </c>
      <c r="BE24" s="2">
        <f t="shared" si="9"/>
        <v>2.9937576967174827E-2</v>
      </c>
      <c r="BF24" s="2">
        <f t="shared" si="10"/>
        <v>1.6486187533905884E-2</v>
      </c>
      <c r="BG24" s="2">
        <f t="shared" si="44"/>
        <v>1.7006794370267015</v>
      </c>
      <c r="BH24" s="2">
        <f t="shared" si="11"/>
        <v>0.50888526642881182</v>
      </c>
      <c r="BI24" s="2">
        <f t="shared" si="11"/>
        <v>2.9739069270546363E-2</v>
      </c>
      <c r="BJ24" s="2">
        <f t="shared" si="11"/>
        <v>0.14417284273515898</v>
      </c>
      <c r="BK24" s="2">
        <f t="shared" si="11"/>
        <v>0.11703306120785983</v>
      </c>
      <c r="BL24" s="2">
        <f t="shared" si="11"/>
        <v>1.2433486281405077E-3</v>
      </c>
      <c r="BM24" s="2">
        <f t="shared" si="11"/>
        <v>4.8143650638436009E-2</v>
      </c>
      <c r="BN24" s="2">
        <f t="shared" si="11"/>
        <v>7.0357790078414598E-2</v>
      </c>
      <c r="BO24" s="2">
        <f t="shared" si="11"/>
        <v>5.3127784082305077E-2</v>
      </c>
      <c r="BP24" s="2">
        <f t="shared" si="11"/>
        <v>1.7603303900419177E-2</v>
      </c>
      <c r="BQ24" s="2">
        <f t="shared" si="11"/>
        <v>9.6938830299075594E-3</v>
      </c>
      <c r="BR24" s="2">
        <f t="shared" si="12"/>
        <v>0.99999999999999989</v>
      </c>
      <c r="BS24" s="2">
        <f t="shared" si="13"/>
        <v>0.93202383983836046</v>
      </c>
      <c r="BT24" s="2">
        <f t="shared" si="13"/>
        <v>1.7526552727381987E-3</v>
      </c>
      <c r="BU24" s="2">
        <f t="shared" si="14"/>
        <v>0.5296142642775179</v>
      </c>
      <c r="BV24" s="2">
        <f t="shared" si="15"/>
        <v>8.9078923926598965E-3</v>
      </c>
      <c r="BW24" s="2">
        <f t="shared" si="15"/>
        <v>0</v>
      </c>
      <c r="BX24" s="2">
        <f t="shared" si="15"/>
        <v>2.2330068181141511E-3</v>
      </c>
      <c r="BY24" s="2">
        <f t="shared" si="15"/>
        <v>0.17261855934832929</v>
      </c>
      <c r="BZ24" s="2">
        <f t="shared" si="16"/>
        <v>0.16973518407070792</v>
      </c>
      <c r="CA24" s="2">
        <f t="shared" si="16"/>
        <v>1.0616162045097457E-2</v>
      </c>
      <c r="CB24" s="2">
        <f t="shared" si="17"/>
        <v>1.8275015640635255</v>
      </c>
      <c r="CC24" s="2">
        <f t="shared" si="18"/>
        <v>0.50999892868270214</v>
      </c>
      <c r="CD24" s="2">
        <f t="shared" si="18"/>
        <v>9.5904447208302083E-4</v>
      </c>
      <c r="CE24" s="2">
        <f t="shared" si="18"/>
        <v>0.28980235896482553</v>
      </c>
      <c r="CF24" s="2">
        <f t="shared" si="18"/>
        <v>4.8743555506747848E-3</v>
      </c>
      <c r="CG24" s="2">
        <f t="shared" si="18"/>
        <v>0</v>
      </c>
      <c r="CH24" s="2">
        <f t="shared" si="18"/>
        <v>1.2218905099861956E-3</v>
      </c>
      <c r="CI24" s="2">
        <f t="shared" si="18"/>
        <v>9.4456039186365873E-2</v>
      </c>
      <c r="CJ24" s="2">
        <f t="shared" si="18"/>
        <v>9.2878270206945654E-2</v>
      </c>
      <c r="CK24" s="2">
        <f t="shared" si="18"/>
        <v>5.8091124264167422E-3</v>
      </c>
      <c r="CL24" s="2">
        <f t="shared" si="19"/>
        <v>1</v>
      </c>
      <c r="CN24" s="2">
        <f t="shared" si="20"/>
        <v>0.4890461103797108</v>
      </c>
      <c r="CO24" s="2">
        <f t="shared" si="21"/>
        <v>0.4808772120317627</v>
      </c>
      <c r="CP24" s="2">
        <f t="shared" si="22"/>
        <v>3.0076677588526501E-2</v>
      </c>
      <c r="CR24" s="2">
        <f t="shared" si="23"/>
        <v>0.2207657185663395</v>
      </c>
      <c r="CS24" s="2">
        <f t="shared" si="24"/>
        <v>7.1634134697283063</v>
      </c>
      <c r="CT24" s="2">
        <f t="shared" si="45"/>
        <v>-0.99716104554410345</v>
      </c>
      <c r="CU24" s="2">
        <f t="shared" si="25"/>
        <v>1.641025641025641</v>
      </c>
      <c r="CV24" s="2">
        <f t="shared" si="26"/>
        <v>0.23677785055285094</v>
      </c>
      <c r="CW24" s="2">
        <f t="shared" si="27"/>
        <v>-0.75623564844011293</v>
      </c>
      <c r="CY24" s="2">
        <f t="shared" si="46"/>
        <v>1273.1500000000001</v>
      </c>
      <c r="CZ24" s="59">
        <f t="shared" si="47"/>
        <v>1102.1193840518781</v>
      </c>
      <c r="DA24" s="2">
        <f t="shared" si="48"/>
        <v>1E-3</v>
      </c>
      <c r="DC24" s="2">
        <f t="shared" si="28"/>
        <v>1099.8998618197172</v>
      </c>
      <c r="DD24" s="2">
        <f t="shared" si="49"/>
        <v>0.29146754466958869</v>
      </c>
      <c r="DE24" s="2">
        <f t="shared" si="50"/>
        <v>0.85832911556772529</v>
      </c>
      <c r="DF24" s="2">
        <f t="shared" si="29"/>
        <v>0</v>
      </c>
      <c r="DG24" s="2">
        <f t="shared" si="30"/>
        <v>0.36892531804614448</v>
      </c>
      <c r="DI24" s="2">
        <f t="shared" si="51"/>
        <v>2.6652989463989787</v>
      </c>
      <c r="DJ24" s="2">
        <f t="shared" si="52"/>
        <v>-0.34748241769754329</v>
      </c>
      <c r="DK24" s="2">
        <f t="shared" si="31"/>
        <v>0.98329626148829707</v>
      </c>
      <c r="DL24">
        <f t="shared" si="53"/>
        <v>-1.034E-2</v>
      </c>
      <c r="DM24">
        <f t="shared" si="54"/>
        <v>18.237161045544102</v>
      </c>
      <c r="DN24">
        <f t="shared" si="55"/>
        <v>-4482.523188298308</v>
      </c>
      <c r="DO24">
        <f t="shared" si="56"/>
        <v>1468.550935118107</v>
      </c>
      <c r="DP24" s="2">
        <f t="shared" si="57"/>
        <v>1195.4009351181071</v>
      </c>
    </row>
    <row r="25" spans="1:120" x14ac:dyDescent="0.2">
      <c r="A25" s="2" t="s">
        <v>127</v>
      </c>
      <c r="B25" s="3">
        <v>130</v>
      </c>
      <c r="C25" s="25">
        <v>1E-4</v>
      </c>
      <c r="D25" s="68">
        <v>1109</v>
      </c>
      <c r="F25" s="3">
        <v>4727</v>
      </c>
      <c r="G25" s="25">
        <v>57.8</v>
      </c>
      <c r="H25" s="25">
        <v>1.87</v>
      </c>
      <c r="I25" s="25">
        <v>13.7</v>
      </c>
      <c r="J25" s="25">
        <v>9.35</v>
      </c>
      <c r="K25" s="25">
        <v>0.2</v>
      </c>
      <c r="L25" s="25">
        <v>3.41</v>
      </c>
      <c r="M25" s="25">
        <v>6.33</v>
      </c>
      <c r="N25" s="25">
        <v>3.82</v>
      </c>
      <c r="O25" s="25">
        <v>1.94</v>
      </c>
      <c r="P25" s="25">
        <v>0.04</v>
      </c>
      <c r="Q25" s="25">
        <v>0.3</v>
      </c>
      <c r="R25" s="25">
        <v>0</v>
      </c>
      <c r="S25" s="2">
        <f t="shared" si="32"/>
        <v>98.759999999999977</v>
      </c>
      <c r="U25" s="25">
        <v>54.5</v>
      </c>
      <c r="V25" s="25">
        <v>0</v>
      </c>
      <c r="W25" s="25">
        <v>27.5</v>
      </c>
      <c r="X25" s="25">
        <v>0.75</v>
      </c>
      <c r="Y25" s="25">
        <v>0</v>
      </c>
      <c r="Z25" s="25">
        <v>0.24</v>
      </c>
      <c r="AA25" s="25">
        <v>11.1</v>
      </c>
      <c r="AB25" s="25">
        <v>4.74</v>
      </c>
      <c r="AC25" s="25">
        <v>0.35</v>
      </c>
      <c r="AD25" s="25">
        <v>0</v>
      </c>
      <c r="AF25" s="83">
        <f t="shared" si="33"/>
        <v>1100.9164332922842</v>
      </c>
      <c r="AG25" s="83">
        <f t="shared" si="0"/>
        <v>1093.701278194746</v>
      </c>
      <c r="AH25" s="83">
        <f t="shared" si="34"/>
        <v>1106.681672004795</v>
      </c>
      <c r="AI25" s="83">
        <f t="shared" si="35"/>
        <v>2.6275273344328545</v>
      </c>
      <c r="AJ25" s="83">
        <f t="shared" si="36"/>
        <v>3.9735929414585263</v>
      </c>
      <c r="AK25" s="83">
        <f t="shared" si="37"/>
        <v>-1.6760520102900882</v>
      </c>
      <c r="AL25" s="83">
        <f t="shared" si="38"/>
        <v>1113.2933663947915</v>
      </c>
      <c r="AM25" s="83">
        <f t="shared" si="1"/>
        <v>0.42643255059485269</v>
      </c>
      <c r="AN25" s="83">
        <f t="shared" si="39"/>
        <v>0.538305352160801</v>
      </c>
      <c r="AO25" s="83">
        <f t="shared" si="2"/>
        <v>4.2789636797034015E-5</v>
      </c>
      <c r="AP25" s="83">
        <f t="shared" si="3"/>
        <v>0.96478069239245079</v>
      </c>
      <c r="AQ25" s="83">
        <f t="shared" si="40"/>
        <v>0.19767208996327756</v>
      </c>
      <c r="AR25" s="3">
        <f t="shared" si="41"/>
        <v>1.4132021516987621</v>
      </c>
      <c r="AS25" s="55">
        <f t="shared" si="4"/>
        <v>-61.678035129896841</v>
      </c>
      <c r="AT25" s="55">
        <f t="shared" si="5"/>
        <v>-82.703318199043792</v>
      </c>
      <c r="AU25" s="54">
        <f t="shared" si="42"/>
        <v>1.4132021516987621</v>
      </c>
      <c r="AV25" s="4">
        <f t="shared" si="43"/>
        <v>0.47800514342494077</v>
      </c>
      <c r="AW25" s="2">
        <f t="shared" si="6"/>
        <v>0.96198174897602196</v>
      </c>
      <c r="AX25" s="2">
        <f t="shared" si="6"/>
        <v>2.3410466857288793E-2</v>
      </c>
      <c r="AY25" s="2">
        <f t="shared" si="7"/>
        <v>0.26873020076303683</v>
      </c>
      <c r="AZ25" s="2">
        <f t="shared" si="8"/>
        <v>0.13013874042401566</v>
      </c>
      <c r="BA25" s="2">
        <f t="shared" si="8"/>
        <v>2.8193832599118945E-3</v>
      </c>
      <c r="BB25" s="2">
        <f t="shared" si="8"/>
        <v>8.4606147219658395E-2</v>
      </c>
      <c r="BC25" s="2">
        <f t="shared" si="8"/>
        <v>0.11287969841683103</v>
      </c>
      <c r="BD25" s="2">
        <f t="shared" si="9"/>
        <v>0.12326775725287153</v>
      </c>
      <c r="BE25" s="2">
        <f t="shared" si="9"/>
        <v>4.1190708734978133E-2</v>
      </c>
      <c r="BF25" s="2">
        <f t="shared" si="10"/>
        <v>4.2272275727963807E-3</v>
      </c>
      <c r="BG25" s="2">
        <f>SUM(AW25:BF25)</f>
        <v>1.7532520794774107</v>
      </c>
      <c r="BH25" s="2">
        <f t="shared" si="11"/>
        <v>0.54868421959194735</v>
      </c>
      <c r="BI25" s="2">
        <f t="shared" si="11"/>
        <v>1.3352596087760932E-2</v>
      </c>
      <c r="BJ25" s="2">
        <f t="shared" si="11"/>
        <v>0.15327527850024672</v>
      </c>
      <c r="BK25" s="2">
        <f t="shared" si="11"/>
        <v>7.4227056079012851E-2</v>
      </c>
      <c r="BL25" s="2">
        <f t="shared" si="11"/>
        <v>1.6080877889232358E-3</v>
      </c>
      <c r="BM25" s="2">
        <f t="shared" si="11"/>
        <v>4.825669292511367E-2</v>
      </c>
      <c r="BN25" s="2">
        <f t="shared" si="11"/>
        <v>6.4383039802511977E-2</v>
      </c>
      <c r="BO25" s="2">
        <f t="shared" si="11"/>
        <v>7.0308062768483226E-2</v>
      </c>
      <c r="BP25" s="2">
        <f t="shared" si="11"/>
        <v>2.3493888424336442E-2</v>
      </c>
      <c r="BQ25" s="2">
        <f t="shared" si="11"/>
        <v>2.4110780316635269E-3</v>
      </c>
      <c r="BR25" s="2">
        <f>SUM(BH25:BQ25)</f>
        <v>0.99999999999999978</v>
      </c>
      <c r="BS25" s="2">
        <f t="shared" si="13"/>
        <v>0.90705891555697582</v>
      </c>
      <c r="BT25" s="2">
        <f t="shared" si="13"/>
        <v>0</v>
      </c>
      <c r="BU25" s="2">
        <f t="shared" si="14"/>
        <v>0.53942193583821263</v>
      </c>
      <c r="BV25" s="2">
        <f t="shared" si="15"/>
        <v>1.0438936397648316E-2</v>
      </c>
      <c r="BW25" s="2">
        <f t="shared" si="15"/>
        <v>0</v>
      </c>
      <c r="BX25" s="2">
        <f t="shared" si="15"/>
        <v>5.9546848483044033E-3</v>
      </c>
      <c r="BY25" s="2">
        <f t="shared" si="15"/>
        <v>0.19794070338496436</v>
      </c>
      <c r="BZ25" s="2">
        <f t="shared" si="16"/>
        <v>0.1529552799420448</v>
      </c>
      <c r="CA25" s="2">
        <f t="shared" si="16"/>
        <v>7.4313134315682188E-3</v>
      </c>
      <c r="CB25" s="2">
        <f>SUM(BS25:CA25)</f>
        <v>1.8212017693997182</v>
      </c>
      <c r="CC25" s="2">
        <f t="shared" si="18"/>
        <v>0.49805514731953576</v>
      </c>
      <c r="CD25" s="2">
        <f t="shared" si="18"/>
        <v>0</v>
      </c>
      <c r="CE25" s="2">
        <f t="shared" si="18"/>
        <v>0.29619010090024794</v>
      </c>
      <c r="CF25" s="2">
        <f t="shared" si="18"/>
        <v>5.7318944957367732E-3</v>
      </c>
      <c r="CG25" s="2">
        <f t="shared" si="18"/>
        <v>0</v>
      </c>
      <c r="CH25" s="2">
        <f t="shared" si="18"/>
        <v>3.2696458724983074E-3</v>
      </c>
      <c r="CI25" s="2">
        <f t="shared" si="18"/>
        <v>0.10868686090185774</v>
      </c>
      <c r="CJ25" s="2">
        <f t="shared" si="18"/>
        <v>8.3985905632224384E-2</v>
      </c>
      <c r="CK25" s="2">
        <f t="shared" si="18"/>
        <v>4.0804448778992983E-3</v>
      </c>
      <c r="CL25" s="2">
        <f>SUM(CC25:CK25)</f>
        <v>1.0000000000000002</v>
      </c>
      <c r="CN25" s="2">
        <f>CI25/(CI25+CJ25+CK25)</f>
        <v>0.55240196651366669</v>
      </c>
      <c r="CO25" s="2">
        <f>CJ25/(CI25+CJ25+CK25)</f>
        <v>0.42685913500220518</v>
      </c>
      <c r="CP25" s="2">
        <f>1-CN25-CO25</f>
        <v>2.0738898484128132E-2</v>
      </c>
      <c r="CR25" s="2">
        <f>BJ25/(BJ25+BH25)</f>
        <v>0.21835345047231747</v>
      </c>
      <c r="CS25" s="2">
        <f>LN(CN25/(BH25^2*BJ25^2*BN25))</f>
        <v>7.1009296667458273</v>
      </c>
      <c r="CT25" s="2">
        <f>LN((CO25*BJ25*BN25)/(BO25*BH25*CN25))</f>
        <v>-1.621145732452451</v>
      </c>
      <c r="CU25" s="2">
        <f>(CF25/CH25)/(BK25/BM25)</f>
        <v>1.1397058823529413</v>
      </c>
      <c r="CV25" s="2">
        <f>BM25+BK25+BN25+BL25</f>
        <v>0.18847487659556172</v>
      </c>
      <c r="CW25" s="2">
        <f>(7/2)*LN(1-BJ25)+7*LN(1-BI25)</f>
        <v>-0.67642654960009641</v>
      </c>
      <c r="CY25" s="2">
        <f t="shared" si="46"/>
        <v>1273.1500000000001</v>
      </c>
      <c r="CZ25" s="59">
        <f t="shared" si="47"/>
        <v>1106.681672004795</v>
      </c>
      <c r="DA25" s="2">
        <f t="shared" si="48"/>
        <v>1E-3</v>
      </c>
      <c r="DC25" s="2">
        <f t="shared" si="28"/>
        <v>1106.7346149526688</v>
      </c>
      <c r="DD25" s="2">
        <f t="shared" si="49"/>
        <v>0.39398445359055662</v>
      </c>
      <c r="DE25" s="2">
        <f t="shared" si="50"/>
        <v>1.1556402145710554</v>
      </c>
      <c r="DF25" s="2">
        <f>E25</f>
        <v>0</v>
      </c>
      <c r="DG25" s="2">
        <f t="shared" si="30"/>
        <v>0.19767208996327756</v>
      </c>
      <c r="DI25" s="2">
        <f t="shared" si="51"/>
        <v>3.9091650741475665</v>
      </c>
      <c r="DJ25" s="2">
        <f t="shared" si="52"/>
        <v>-0.40133396405767185</v>
      </c>
      <c r="DK25" s="2">
        <f t="shared" si="31"/>
        <v>0.77273283021820027</v>
      </c>
      <c r="DL25">
        <f t="shared" si="53"/>
        <v>-1.034E-2</v>
      </c>
      <c r="DM25">
        <f t="shared" si="54"/>
        <v>18.861145732452449</v>
      </c>
      <c r="DN25">
        <f t="shared" si="55"/>
        <v>-5177.2081363439665</v>
      </c>
      <c r="DO25">
        <f t="shared" si="56"/>
        <v>1487.4899595120742</v>
      </c>
      <c r="DP25" s="2">
        <f t="shared" si="57"/>
        <v>1214.3399595120741</v>
      </c>
    </row>
    <row r="26" spans="1:120" x14ac:dyDescent="0.2">
      <c r="A26" s="2" t="s">
        <v>127</v>
      </c>
      <c r="B26" s="3">
        <v>129</v>
      </c>
      <c r="C26" s="25">
        <v>1E-4</v>
      </c>
      <c r="D26" s="68">
        <v>1116</v>
      </c>
      <c r="F26" s="3">
        <v>4726</v>
      </c>
      <c r="G26" s="25">
        <v>57.9</v>
      </c>
      <c r="H26" s="25">
        <v>1.77</v>
      </c>
      <c r="I26" s="25">
        <v>13.8</v>
      </c>
      <c r="J26" s="25">
        <v>9.4499999999999993</v>
      </c>
      <c r="K26" s="25">
        <v>0.19</v>
      </c>
      <c r="L26" s="25">
        <v>3.67</v>
      </c>
      <c r="M26" s="25">
        <v>6.78</v>
      </c>
      <c r="N26" s="25">
        <v>3.82</v>
      </c>
      <c r="O26" s="25">
        <v>1.81</v>
      </c>
      <c r="P26" s="25">
        <v>0.01</v>
      </c>
      <c r="Q26" s="25">
        <v>0.37</v>
      </c>
      <c r="R26" s="25">
        <v>0</v>
      </c>
      <c r="S26" s="2">
        <f t="shared" si="32"/>
        <v>99.570000000000007</v>
      </c>
      <c r="U26" s="25">
        <v>53.8</v>
      </c>
      <c r="V26" s="25">
        <v>0</v>
      </c>
      <c r="W26" s="25">
        <v>28.3</v>
      </c>
      <c r="X26" s="25">
        <v>0.67</v>
      </c>
      <c r="Y26" s="25">
        <v>0</v>
      </c>
      <c r="Z26" s="25">
        <v>0.2</v>
      </c>
      <c r="AA26" s="25">
        <v>11.9</v>
      </c>
      <c r="AB26" s="25">
        <v>4.45</v>
      </c>
      <c r="AC26" s="25">
        <v>0.28999999999999998</v>
      </c>
      <c r="AD26" s="25">
        <v>0</v>
      </c>
      <c r="AF26" s="83">
        <f t="shared" si="33"/>
        <v>1108.6453435836124</v>
      </c>
      <c r="AG26" s="83">
        <f t="shared" si="0"/>
        <v>1098.8128407024742</v>
      </c>
      <c r="AH26" s="83">
        <f t="shared" si="34"/>
        <v>1115.5690417571464</v>
      </c>
      <c r="AI26" s="83">
        <f t="shared" si="35"/>
        <v>2.7071678255941913</v>
      </c>
      <c r="AJ26" s="83">
        <f t="shared" si="36"/>
        <v>3.9227567778743184</v>
      </c>
      <c r="AK26" s="83">
        <f t="shared" si="37"/>
        <v>-2.3104507701202719</v>
      </c>
      <c r="AL26" s="83">
        <f t="shared" si="38"/>
        <v>1118.5607967017863</v>
      </c>
      <c r="AM26" s="83">
        <f t="shared" si="1"/>
        <v>0.43435849402699722</v>
      </c>
      <c r="AN26" s="83">
        <f t="shared" si="39"/>
        <v>0.5297190783360668</v>
      </c>
      <c r="AO26" s="83">
        <f t="shared" si="2"/>
        <v>4.0540508010812461E-5</v>
      </c>
      <c r="AP26" s="83">
        <f t="shared" si="3"/>
        <v>0.96411811287107485</v>
      </c>
      <c r="AQ26" s="83">
        <f t="shared" si="40"/>
        <v>0.18643902304237919</v>
      </c>
      <c r="AR26" s="3">
        <f t="shared" si="41"/>
        <v>1.506678598654337</v>
      </c>
      <c r="AS26" s="55">
        <f t="shared" si="4"/>
        <v>-85.287135346109551</v>
      </c>
      <c r="AT26" s="55">
        <f t="shared" si="5"/>
        <v>-103.90435002641814</v>
      </c>
      <c r="AU26" s="54">
        <f t="shared" si="42"/>
        <v>1.506678598654337</v>
      </c>
      <c r="AV26" s="4">
        <f t="shared" si="43"/>
        <v>0.49516030715377241</v>
      </c>
      <c r="AW26" s="2">
        <f t="shared" si="6"/>
        <v>0.96364607726144769</v>
      </c>
      <c r="AX26" s="2">
        <f t="shared" si="6"/>
        <v>2.2158570233904367E-2</v>
      </c>
      <c r="AY26" s="2">
        <f t="shared" si="7"/>
        <v>0.2706917350751758</v>
      </c>
      <c r="AZ26" s="2">
        <f t="shared" si="8"/>
        <v>0.13153059861036878</v>
      </c>
      <c r="BA26" s="2">
        <f t="shared" si="8"/>
        <v>2.6784140969162997E-3</v>
      </c>
      <c r="BB26" s="2">
        <f t="shared" si="8"/>
        <v>9.1057055805321502E-2</v>
      </c>
      <c r="BC26" s="2">
        <f t="shared" si="8"/>
        <v>0.12090432152703229</v>
      </c>
      <c r="BD26" s="2">
        <f t="shared" si="9"/>
        <v>0.12326775725287153</v>
      </c>
      <c r="BE26" s="2">
        <f t="shared" si="9"/>
        <v>3.8430506603252791E-2</v>
      </c>
      <c r="BF26" s="2">
        <f t="shared" si="10"/>
        <v>5.213580673115537E-3</v>
      </c>
      <c r="BG26" s="2">
        <f>SUM(AW26:BF26)</f>
        <v>1.7695786171394063</v>
      </c>
      <c r="BH26" s="2">
        <f t="shared" si="11"/>
        <v>0.54456245567615391</v>
      </c>
      <c r="BI26" s="2">
        <f t="shared" si="11"/>
        <v>1.2521947326490965E-2</v>
      </c>
      <c r="BJ26" s="2">
        <f t="shared" si="11"/>
        <v>0.15296960104138219</v>
      </c>
      <c r="BK26" s="2">
        <f t="shared" si="11"/>
        <v>7.4328768067390638E-2</v>
      </c>
      <c r="BL26" s="2">
        <f t="shared" si="11"/>
        <v>1.5135886425018301E-3</v>
      </c>
      <c r="BM26" s="2">
        <f t="shared" si="11"/>
        <v>5.145691461423671E-2</v>
      </c>
      <c r="BN26" s="2">
        <f t="shared" si="11"/>
        <v>6.8323792091520008E-2</v>
      </c>
      <c r="BO26" s="2">
        <f t="shared" si="11"/>
        <v>6.9659384476592923E-2</v>
      </c>
      <c r="BP26" s="2">
        <f t="shared" si="11"/>
        <v>2.1717320853128989E-2</v>
      </c>
      <c r="BQ26" s="2">
        <f t="shared" si="11"/>
        <v>2.9462272106019769E-3</v>
      </c>
      <c r="BR26" s="2">
        <f>SUM(BH26:BQ26)</f>
        <v>1.0000000000000002</v>
      </c>
      <c r="BS26" s="2">
        <f t="shared" si="13"/>
        <v>0.89540861755899626</v>
      </c>
      <c r="BT26" s="2">
        <f t="shared" si="13"/>
        <v>0</v>
      </c>
      <c r="BU26" s="2">
        <f t="shared" si="14"/>
        <v>0.55511421033532427</v>
      </c>
      <c r="BV26" s="2">
        <f t="shared" si="15"/>
        <v>9.32544984856583E-3</v>
      </c>
      <c r="BW26" s="2">
        <f t="shared" si="15"/>
        <v>0</v>
      </c>
      <c r="BX26" s="2">
        <f t="shared" si="15"/>
        <v>4.9622373735870029E-3</v>
      </c>
      <c r="BY26" s="2">
        <f t="shared" si="15"/>
        <v>0.21220670002532216</v>
      </c>
      <c r="BZ26" s="2">
        <f t="shared" si="16"/>
        <v>0.14359725648567495</v>
      </c>
      <c r="CA26" s="2">
        <f t="shared" si="16"/>
        <v>6.1573739861565243E-3</v>
      </c>
      <c r="CB26" s="2">
        <f>SUM(BS26:CA26)</f>
        <v>1.8267718456136266</v>
      </c>
      <c r="CC26" s="2">
        <f t="shared" si="18"/>
        <v>0.49015897617921833</v>
      </c>
      <c r="CD26" s="2">
        <f t="shared" si="18"/>
        <v>0</v>
      </c>
      <c r="CE26" s="2">
        <f t="shared" si="18"/>
        <v>0.30387714353505224</v>
      </c>
      <c r="CF26" s="2">
        <f t="shared" si="18"/>
        <v>5.1048793372624702E-3</v>
      </c>
      <c r="CG26" s="2">
        <f t="shared" si="18"/>
        <v>0</v>
      </c>
      <c r="CH26" s="2">
        <f t="shared" si="18"/>
        <v>2.7163968973477086E-3</v>
      </c>
      <c r="CI26" s="2">
        <f t="shared" si="18"/>
        <v>0.11616486236902798</v>
      </c>
      <c r="CJ26" s="2">
        <f t="shared" si="18"/>
        <v>7.8607110587167794E-2</v>
      </c>
      <c r="CK26" s="2">
        <f t="shared" si="18"/>
        <v>3.3706310949237427E-3</v>
      </c>
      <c r="CL26" s="2">
        <f>SUM(CC26:CK26)</f>
        <v>1.0000000000000002</v>
      </c>
      <c r="CN26" s="2">
        <f>CI26/(CI26+CJ26+CK26)</f>
        <v>0.58626897998705108</v>
      </c>
      <c r="CO26" s="2">
        <f>CJ26/(CI26+CJ26+CK26)</f>
        <v>0.39671988244833839</v>
      </c>
      <c r="CP26" s="2">
        <f>1-CN26-CO26</f>
        <v>1.7011137564610535E-2</v>
      </c>
      <c r="CR26" s="2">
        <f>BJ26/(BJ26+BH26)</f>
        <v>0.21930117701146296</v>
      </c>
      <c r="CS26" s="2">
        <f>LN(CN26/(BH26^2*BJ26^2*BN26))</f>
        <v>7.1200980491255228</v>
      </c>
      <c r="CT26" s="2">
        <f>LN((CO26*BJ26*BN26)/(BO26*BH26*CN26))</f>
        <v>-1.6796510475558015</v>
      </c>
      <c r="CU26" s="2">
        <f>(CF26/CH26)/(BK26/BM26)</f>
        <v>1.3010052910052912</v>
      </c>
      <c r="CV26" s="2">
        <f>BM26+BK26+BN26+BL26</f>
        <v>0.1956230634156492</v>
      </c>
      <c r="CW26" s="2">
        <f>(7/2)*LN(1-BJ26)+7*LN(1-BI26)</f>
        <v>-0.66927248504008441</v>
      </c>
      <c r="CY26" s="2">
        <f t="shared" si="46"/>
        <v>1273.1500000000001</v>
      </c>
      <c r="CZ26" s="59">
        <f t="shared" si="47"/>
        <v>1115.5690417571464</v>
      </c>
      <c r="DA26" s="2">
        <f t="shared" si="48"/>
        <v>1E-3</v>
      </c>
      <c r="DC26" s="2">
        <f t="shared" si="28"/>
        <v>1116.1505530704105</v>
      </c>
      <c r="DD26" s="2">
        <f t="shared" si="49"/>
        <v>0.40908403498097534</v>
      </c>
      <c r="DE26" s="2">
        <f t="shared" si="50"/>
        <v>1.1839983365326268</v>
      </c>
      <c r="DF26" s="2">
        <f>E26</f>
        <v>0</v>
      </c>
      <c r="DG26" s="2">
        <f t="shared" si="30"/>
        <v>0.18643902304237919</v>
      </c>
      <c r="DI26" s="2">
        <f t="shared" si="51"/>
        <v>3.6295286775336901</v>
      </c>
      <c r="DJ26" s="2">
        <f t="shared" si="52"/>
        <v>-0.39292844701984464</v>
      </c>
      <c r="DK26" s="2">
        <f t="shared" si="31"/>
        <v>0.67668578074367969</v>
      </c>
      <c r="DL26">
        <f t="shared" si="53"/>
        <v>-1.034E-2</v>
      </c>
      <c r="DM26">
        <f t="shared" si="54"/>
        <v>18.919651047555799</v>
      </c>
      <c r="DN26">
        <f t="shared" si="55"/>
        <v>-5068.7769665559963</v>
      </c>
      <c r="DO26">
        <f t="shared" si="56"/>
        <v>1503.7646074253378</v>
      </c>
      <c r="DP26" s="2">
        <f t="shared" si="57"/>
        <v>1230.6146074253379</v>
      </c>
    </row>
    <row r="27" spans="1:120" x14ac:dyDescent="0.2">
      <c r="A27" s="2" t="s">
        <v>127</v>
      </c>
      <c r="B27" s="3">
        <v>128</v>
      </c>
      <c r="C27" s="25">
        <v>1E-4</v>
      </c>
      <c r="D27" s="68">
        <v>1121</v>
      </c>
      <c r="F27" s="3">
        <v>4725</v>
      </c>
      <c r="G27" s="25">
        <v>57.4</v>
      </c>
      <c r="H27" s="25">
        <v>1.74</v>
      </c>
      <c r="I27" s="25">
        <v>13.8</v>
      </c>
      <c r="J27" s="25">
        <v>9.3800000000000008</v>
      </c>
      <c r="K27" s="25">
        <v>0.21</v>
      </c>
      <c r="L27" s="25">
        <v>3.99</v>
      </c>
      <c r="M27" s="25">
        <v>6.8</v>
      </c>
      <c r="N27" s="25">
        <v>3.62</v>
      </c>
      <c r="O27" s="25">
        <v>1.69</v>
      </c>
      <c r="P27" s="25">
        <v>0.06</v>
      </c>
      <c r="Q27" s="25">
        <v>0.31</v>
      </c>
      <c r="R27" s="25">
        <v>0</v>
      </c>
      <c r="S27" s="2">
        <f t="shared" si="32"/>
        <v>98.999999999999986</v>
      </c>
      <c r="U27" s="25">
        <v>54.1</v>
      </c>
      <c r="V27" s="25">
        <v>0</v>
      </c>
      <c r="W27" s="25">
        <v>28.8</v>
      </c>
      <c r="X27" s="25">
        <v>0.75</v>
      </c>
      <c r="Y27" s="25">
        <v>0</v>
      </c>
      <c r="Z27" s="25">
        <v>0.22</v>
      </c>
      <c r="AA27" s="25">
        <v>11.9</v>
      </c>
      <c r="AB27" s="25">
        <v>4.34</v>
      </c>
      <c r="AC27" s="25">
        <v>0.25</v>
      </c>
      <c r="AD27" s="25">
        <v>0</v>
      </c>
      <c r="AF27" s="83">
        <f t="shared" si="33"/>
        <v>1111.0593782460005</v>
      </c>
      <c r="AG27" s="83">
        <f t="shared" si="0"/>
        <v>1101.2879928273378</v>
      </c>
      <c r="AH27" s="83">
        <f t="shared" si="34"/>
        <v>1118.5934189231643</v>
      </c>
      <c r="AI27" s="83">
        <f t="shared" si="35"/>
        <v>2.8393170681922455</v>
      </c>
      <c r="AJ27" s="83">
        <f t="shared" si="36"/>
        <v>3.8708183390436233</v>
      </c>
      <c r="AK27" s="83">
        <f t="shared" si="37"/>
        <v>-2.7503695131111439</v>
      </c>
      <c r="AL27" s="83">
        <f t="shared" si="38"/>
        <v>1121.1547504158393</v>
      </c>
      <c r="AM27" s="83">
        <f t="shared" si="1"/>
        <v>0.44130362074006613</v>
      </c>
      <c r="AN27" s="83">
        <f t="shared" si="39"/>
        <v>0.5410944124865571</v>
      </c>
      <c r="AO27" s="83">
        <f t="shared" si="2"/>
        <v>4.8706157534615497E-5</v>
      </c>
      <c r="AP27" s="83">
        <f t="shared" si="3"/>
        <v>0.98244673938415783</v>
      </c>
      <c r="AQ27" s="83">
        <f t="shared" si="40"/>
        <v>0.19411863089344863</v>
      </c>
      <c r="AR27" s="3">
        <f t="shared" si="41"/>
        <v>1.459677419354839</v>
      </c>
      <c r="AS27" s="55">
        <f t="shared" si="4"/>
        <v>-88.437313921624593</v>
      </c>
      <c r="AT27" s="55">
        <f t="shared" si="5"/>
        <v>-106.73647106306836</v>
      </c>
      <c r="AU27" s="54">
        <f t="shared" si="42"/>
        <v>1.459677419354839</v>
      </c>
      <c r="AV27" s="4">
        <f t="shared" si="43"/>
        <v>0.50933954631033729</v>
      </c>
      <c r="AW27" s="2">
        <f t="shared" si="6"/>
        <v>0.95532443583431947</v>
      </c>
      <c r="AX27" s="2">
        <f t="shared" si="6"/>
        <v>2.1783001246889037E-2</v>
      </c>
      <c r="AY27" s="2">
        <f t="shared" si="7"/>
        <v>0.2706917350751758</v>
      </c>
      <c r="AZ27" s="2">
        <f t="shared" si="8"/>
        <v>0.13055629787992162</v>
      </c>
      <c r="BA27" s="2">
        <f t="shared" si="8"/>
        <v>2.9603524229074888E-3</v>
      </c>
      <c r="BB27" s="2">
        <f t="shared" si="8"/>
        <v>9.8996635603060712E-2</v>
      </c>
      <c r="BC27" s="2">
        <f t="shared" si="8"/>
        <v>0.12126097144304122</v>
      </c>
      <c r="BD27" s="2">
        <f t="shared" si="9"/>
        <v>0.11681394797261649</v>
      </c>
      <c r="BE27" s="2">
        <f t="shared" si="9"/>
        <v>3.58826277124294E-2</v>
      </c>
      <c r="BF27" s="2">
        <f t="shared" si="10"/>
        <v>4.3681351585562606E-3</v>
      </c>
      <c r="BG27" s="2">
        <f>SUM(AW27:BF27)</f>
        <v>1.7586381403489175</v>
      </c>
      <c r="BH27" s="2">
        <f t="shared" si="11"/>
        <v>0.54321830848316588</v>
      </c>
      <c r="BI27" s="2">
        <f t="shared" si="11"/>
        <v>1.2386289565269659E-2</v>
      </c>
      <c r="BJ27" s="2">
        <f t="shared" si="11"/>
        <v>0.15392122396564764</v>
      </c>
      <c r="BK27" s="2">
        <f t="shared" si="11"/>
        <v>7.4237158221769822E-2</v>
      </c>
      <c r="BL27" s="2">
        <f t="shared" si="11"/>
        <v>1.6833209487428431E-3</v>
      </c>
      <c r="BM27" s="2">
        <f t="shared" si="11"/>
        <v>5.6291645979780452E-2</v>
      </c>
      <c r="BN27" s="2">
        <f t="shared" si="11"/>
        <v>6.895163289190509E-2</v>
      </c>
      <c r="BO27" s="2">
        <f t="shared" si="11"/>
        <v>6.6422958363361984E-2</v>
      </c>
      <c r="BP27" s="2">
        <f t="shared" si="11"/>
        <v>2.0403644666383849E-2</v>
      </c>
      <c r="BQ27" s="2">
        <f t="shared" si="11"/>
        <v>2.4838169139727705E-3</v>
      </c>
      <c r="BR27" s="2">
        <f>SUM(BH27:BQ27)</f>
        <v>1</v>
      </c>
      <c r="BS27" s="2">
        <f t="shared" si="13"/>
        <v>0.90040160241527323</v>
      </c>
      <c r="BT27" s="2">
        <f t="shared" si="13"/>
        <v>0</v>
      </c>
      <c r="BU27" s="2">
        <f t="shared" si="14"/>
        <v>0.56492188189601911</v>
      </c>
      <c r="BV27" s="2">
        <f t="shared" si="15"/>
        <v>1.0438936397648316E-2</v>
      </c>
      <c r="BW27" s="2">
        <f t="shared" si="15"/>
        <v>0</v>
      </c>
      <c r="BX27" s="2">
        <f t="shared" si="15"/>
        <v>5.4584611109457027E-3</v>
      </c>
      <c r="BY27" s="2">
        <f t="shared" si="15"/>
        <v>0.21220670002532216</v>
      </c>
      <c r="BZ27" s="2">
        <f t="shared" si="16"/>
        <v>0.14004766138153468</v>
      </c>
      <c r="CA27" s="2">
        <f t="shared" si="16"/>
        <v>5.3080810225487286E-3</v>
      </c>
      <c r="CB27" s="2">
        <f>SUM(BS27:CA27)</f>
        <v>1.8387833242492917</v>
      </c>
      <c r="CC27" s="2">
        <f t="shared" si="18"/>
        <v>0.4896724864431074</v>
      </c>
      <c r="CD27" s="2">
        <f t="shared" si="18"/>
        <v>0</v>
      </c>
      <c r="CE27" s="2">
        <f t="shared" si="18"/>
        <v>0.30722591098473018</v>
      </c>
      <c r="CF27" s="2">
        <f t="shared" si="18"/>
        <v>5.6770888989381898E-3</v>
      </c>
      <c r="CG27" s="2">
        <f t="shared" si="18"/>
        <v>0</v>
      </c>
      <c r="CH27" s="2">
        <f t="shared" si="18"/>
        <v>2.9685178449038816E-3</v>
      </c>
      <c r="CI27" s="2">
        <f t="shared" si="18"/>
        <v>0.11540603899698647</v>
      </c>
      <c r="CJ27" s="2">
        <f t="shared" si="18"/>
        <v>7.6163221372866782E-2</v>
      </c>
      <c r="CK27" s="2">
        <f t="shared" si="18"/>
        <v>2.8867354584672586E-3</v>
      </c>
      <c r="CL27" s="2">
        <f>SUM(CC27:CK27)</f>
        <v>1.0000000000000002</v>
      </c>
      <c r="CN27" s="2">
        <f>CI27/(CI27+CJ27+CK27)</f>
        <v>0.59348151495865964</v>
      </c>
      <c r="CO27" s="2">
        <f>CJ27/(CI27+CJ27+CK27)</f>
        <v>0.39167329887893532</v>
      </c>
      <c r="CP27" s="2">
        <f>1-CN27-CO27</f>
        <v>1.4845186162405044E-2</v>
      </c>
      <c r="CR27" s="2">
        <f>BJ27/(BJ27+BH27)</f>
        <v>0.22078969388663822</v>
      </c>
      <c r="CS27" s="2">
        <f>LN(CN27/(BH27^2*BJ27^2*BN27))</f>
        <v>7.115717458682064</v>
      </c>
      <c r="CT27" s="2">
        <f>LN((CO27*BJ27*BN27)/(BO27*BH27*CN27))</f>
        <v>-1.6392858073576473</v>
      </c>
      <c r="CU27" s="2">
        <f>(CF27/CH27)/(BK27/BM27)</f>
        <v>1.450135685210312</v>
      </c>
      <c r="CV27" s="2">
        <f>BM27+BK27+BN27+BL27</f>
        <v>0.20116375804219822</v>
      </c>
      <c r="CW27" s="2">
        <f>(7/2)*LN(1-BJ27)+7*LN(1-BI27)</f>
        <v>-0.67224530061015586</v>
      </c>
      <c r="CY27" s="2">
        <f t="shared" si="46"/>
        <v>1273.1500000000001</v>
      </c>
      <c r="CZ27" s="59">
        <f t="shared" si="47"/>
        <v>1118.5934189231643</v>
      </c>
      <c r="DA27" s="2">
        <f t="shared" si="48"/>
        <v>1E-3</v>
      </c>
      <c r="DC27" s="2">
        <f t="shared" si="28"/>
        <v>1119.2651809606355</v>
      </c>
      <c r="DD27" s="2">
        <f t="shared" si="49"/>
        <v>0.43125842088356375</v>
      </c>
      <c r="DE27" s="2">
        <f t="shared" si="50"/>
        <v>1.1651981850964606</v>
      </c>
      <c r="DF27" s="2">
        <f>E27</f>
        <v>0</v>
      </c>
      <c r="DG27" s="2">
        <f t="shared" si="30"/>
        <v>0.19411863089344863</v>
      </c>
      <c r="DI27" s="2">
        <f t="shared" si="51"/>
        <v>3.399770096579898</v>
      </c>
      <c r="DJ27" s="2">
        <f t="shared" si="52"/>
        <v>-0.3867684099889751</v>
      </c>
      <c r="DK27" s="2">
        <f t="shared" si="31"/>
        <v>0.65995871650057758</v>
      </c>
      <c r="DL27">
        <f t="shared" si="53"/>
        <v>-1.034E-2</v>
      </c>
      <c r="DM27">
        <f t="shared" si="54"/>
        <v>18.879285807357647</v>
      </c>
      <c r="DN27">
        <f t="shared" si="55"/>
        <v>-4989.3124888577786</v>
      </c>
      <c r="DO27">
        <f t="shared" si="56"/>
        <v>1505.2983662734637</v>
      </c>
      <c r="DP27" s="2">
        <f t="shared" si="57"/>
        <v>1232.1483662734636</v>
      </c>
    </row>
    <row r="28" spans="1:120" x14ac:dyDescent="0.2">
      <c r="A28" s="2" t="s">
        <v>126</v>
      </c>
      <c r="B28" s="3" t="s">
        <v>100</v>
      </c>
      <c r="C28" s="69">
        <v>0.68</v>
      </c>
      <c r="D28" s="68">
        <v>1160</v>
      </c>
      <c r="F28" s="3" t="s">
        <v>100</v>
      </c>
      <c r="G28" s="25">
        <v>45.38</v>
      </c>
      <c r="H28" s="25">
        <v>3.24</v>
      </c>
      <c r="I28" s="25">
        <v>14.03</v>
      </c>
      <c r="J28" s="25">
        <v>13.85</v>
      </c>
      <c r="K28" s="25">
        <v>0.22</v>
      </c>
      <c r="L28" s="25">
        <v>5.35</v>
      </c>
      <c r="M28" s="25">
        <v>9.48</v>
      </c>
      <c r="N28" s="25">
        <v>3.2</v>
      </c>
      <c r="O28" s="25">
        <v>1.07</v>
      </c>
      <c r="P28" s="25"/>
      <c r="Q28" s="25">
        <v>0.59</v>
      </c>
      <c r="R28" s="25">
        <v>0.17</v>
      </c>
      <c r="S28" s="2">
        <f t="shared" si="32"/>
        <v>96.41</v>
      </c>
      <c r="U28" s="25">
        <v>51.98</v>
      </c>
      <c r="V28" s="25">
        <v>0.12</v>
      </c>
      <c r="W28" s="25">
        <v>29.3</v>
      </c>
      <c r="X28" s="25">
        <v>0.61</v>
      </c>
      <c r="Y28" s="25">
        <v>0.01</v>
      </c>
      <c r="Z28" s="25">
        <v>0.21</v>
      </c>
      <c r="AA28" s="25">
        <v>12.84</v>
      </c>
      <c r="AB28" s="25">
        <v>4.03</v>
      </c>
      <c r="AC28" s="25">
        <v>0.3</v>
      </c>
      <c r="AD28" s="25"/>
      <c r="AF28" s="83">
        <f t="shared" si="33"/>
        <v>1193.3863856897892</v>
      </c>
      <c r="AG28" s="83">
        <f t="shared" si="0"/>
        <v>1187.0706359288652</v>
      </c>
      <c r="AH28" s="83">
        <f t="shared" si="34"/>
        <v>1182.749883890006</v>
      </c>
      <c r="AI28" s="83">
        <f t="shared" si="35"/>
        <v>3.0356291812027503</v>
      </c>
      <c r="AJ28" s="83">
        <f t="shared" si="36"/>
        <v>3.8819826422480839</v>
      </c>
      <c r="AK28" s="83">
        <f t="shared" si="37"/>
        <v>0.34046606874180751</v>
      </c>
      <c r="AL28" s="83">
        <f t="shared" si="38"/>
        <v>1169.4474301441128</v>
      </c>
      <c r="AM28" s="83">
        <f t="shared" si="1"/>
        <v>0.48598480535514926</v>
      </c>
      <c r="AN28" s="83">
        <f t="shared" si="39"/>
        <v>0.49762321502132451</v>
      </c>
      <c r="AO28" s="83">
        <f t="shared" si="2"/>
        <v>2.5657579576459693E-5</v>
      </c>
      <c r="AP28" s="83">
        <f t="shared" si="3"/>
        <v>0.98363367795605028</v>
      </c>
      <c r="AQ28" s="83">
        <f t="shared" si="40"/>
        <v>0.33880395876236974</v>
      </c>
      <c r="AR28" s="3">
        <f t="shared" si="41"/>
        <v>1.0754782171687032</v>
      </c>
      <c r="AS28" s="55">
        <f t="shared" si="4"/>
        <v>-184.90137281749747</v>
      </c>
      <c r="AT28" s="55">
        <f t="shared" si="5"/>
        <v>-192.93076942865997</v>
      </c>
      <c r="AU28" s="54">
        <f t="shared" si="42"/>
        <v>1.075478217168703</v>
      </c>
      <c r="AV28" s="4">
        <f t="shared" si="43"/>
        <v>0.62080053028852289</v>
      </c>
      <c r="AW28" s="2">
        <f t="shared" si="6"/>
        <v>0.75527217592615714</v>
      </c>
      <c r="AX28" s="2">
        <f t="shared" si="6"/>
        <v>4.0561450597655452E-2</v>
      </c>
      <c r="AY28" s="2">
        <f t="shared" si="7"/>
        <v>0.27520326399309541</v>
      </c>
      <c r="AZ28" s="2">
        <f t="shared" si="8"/>
        <v>0.19277235880990556</v>
      </c>
      <c r="BA28" s="2">
        <f t="shared" si="8"/>
        <v>3.1013215859030836E-3</v>
      </c>
      <c r="BB28" s="2">
        <f t="shared" si="8"/>
        <v>0.13273984974345232</v>
      </c>
      <c r="BC28" s="2">
        <f t="shared" si="8"/>
        <v>0.16905206018823984</v>
      </c>
      <c r="BD28" s="2">
        <f t="shared" si="9"/>
        <v>0.10326094848408088</v>
      </c>
      <c r="BE28" s="2">
        <f t="shared" si="9"/>
        <v>2.2718586776508558E-2</v>
      </c>
      <c r="BF28" s="2">
        <f t="shared" si="10"/>
        <v>8.3135475598328824E-3</v>
      </c>
      <c r="BG28" s="2">
        <f t="shared" ref="BG28:BG43" si="58">SUM(AW28:BF28)</f>
        <v>1.7029955636648311</v>
      </c>
      <c r="BH28" s="2">
        <f t="shared" si="11"/>
        <v>0.44349626742468912</v>
      </c>
      <c r="BI28" s="2">
        <f t="shared" si="11"/>
        <v>2.3817707728120897E-2</v>
      </c>
      <c r="BJ28" s="2">
        <f t="shared" si="11"/>
        <v>0.16159951902684966</v>
      </c>
      <c r="BK28" s="2">
        <f t="shared" si="11"/>
        <v>0.11319604285701203</v>
      </c>
      <c r="BL28" s="2">
        <f t="shared" si="11"/>
        <v>1.8210978654748034E-3</v>
      </c>
      <c r="BM28" s="2">
        <f t="shared" si="11"/>
        <v>7.7944918105245883E-2</v>
      </c>
      <c r="BN28" s="2">
        <f t="shared" si="11"/>
        <v>9.9267469507930681E-2</v>
      </c>
      <c r="BO28" s="2">
        <f t="shared" si="11"/>
        <v>6.0634889888887468E-2</v>
      </c>
      <c r="BP28" s="2">
        <f t="shared" si="11"/>
        <v>1.3340367562448821E-2</v>
      </c>
      <c r="BQ28" s="2">
        <f t="shared" si="11"/>
        <v>4.8817200333406644E-3</v>
      </c>
      <c r="BR28" s="2">
        <f t="shared" ref="BR28:BR43" si="59">SUM(BH28:BQ28)</f>
        <v>0.99999999999999989</v>
      </c>
      <c r="BS28" s="2">
        <f t="shared" si="13"/>
        <v>0.86511784276424952</v>
      </c>
      <c r="BT28" s="2">
        <f t="shared" si="13"/>
        <v>1.5022759480613128E-3</v>
      </c>
      <c r="BU28" s="2">
        <f t="shared" si="14"/>
        <v>0.57472955345671384</v>
      </c>
      <c r="BV28" s="2">
        <f t="shared" si="15"/>
        <v>8.490334936753963E-3</v>
      </c>
      <c r="BW28" s="2">
        <f t="shared" si="15"/>
        <v>1.4096916299559471E-4</v>
      </c>
      <c r="BX28" s="2">
        <f t="shared" si="15"/>
        <v>5.2103492422663523E-3</v>
      </c>
      <c r="BY28" s="2">
        <f t="shared" si="15"/>
        <v>0.22896924607774255</v>
      </c>
      <c r="BZ28" s="2">
        <f t="shared" si="16"/>
        <v>0.13004425699713934</v>
      </c>
      <c r="CA28" s="2">
        <f t="shared" si="16"/>
        <v>6.3696972270584741E-3</v>
      </c>
      <c r="CB28" s="2">
        <f t="shared" ref="CB28:CB43" si="60">SUM(BS28:CA28)</f>
        <v>1.8205745258129811</v>
      </c>
      <c r="CC28" s="2">
        <f t="shared" si="18"/>
        <v>0.47518946931212797</v>
      </c>
      <c r="CD28" s="2">
        <f t="shared" si="18"/>
        <v>8.2516586207338511E-4</v>
      </c>
      <c r="CE28" s="2">
        <f t="shared" si="18"/>
        <v>0.31568581527859579</v>
      </c>
      <c r="CF28" s="2">
        <f t="shared" si="18"/>
        <v>4.6635470376927236E-3</v>
      </c>
      <c r="CG28" s="2">
        <f t="shared" si="18"/>
        <v>7.7431141102364193E-5</v>
      </c>
      <c r="CH28" s="2">
        <f t="shared" si="18"/>
        <v>2.8619258197846425E-3</v>
      </c>
      <c r="CI28" s="2">
        <f t="shared" si="18"/>
        <v>0.12576757657064103</v>
      </c>
      <c r="CJ28" s="2">
        <f t="shared" si="18"/>
        <v>7.1430339792911163E-2</v>
      </c>
      <c r="CK28" s="2">
        <f t="shared" si="18"/>
        <v>3.4987291850708904E-3</v>
      </c>
      <c r="CL28" s="2">
        <f t="shared" ref="CL28:CL43" si="61">SUM(CC28:CK28)</f>
        <v>0.99999999999999978</v>
      </c>
      <c r="CN28" s="2">
        <f t="shared" ref="CN28:CN43" si="62">CI28/(CI28+CJ28+CK28)</f>
        <v>0.6266551004220503</v>
      </c>
      <c r="CO28" s="2">
        <f t="shared" ref="CO28:CO43" si="63">CJ28/(CI28+CJ28+CK28)</f>
        <v>0.35591197649392514</v>
      </c>
      <c r="CP28" s="2">
        <f t="shared" ref="CP28:CP43" si="64">1-CN28-CO28</f>
        <v>1.7432923084024554E-2</v>
      </c>
      <c r="CR28" s="2">
        <f t="shared" ref="CR28:CR43" si="65">BJ28/(BJ28+BH28)</f>
        <v>0.26706436013133922</v>
      </c>
      <c r="CS28" s="2">
        <f t="shared" ref="CS28:CS43" si="66">LN(CN28/(BH28^2*BJ28^2*BN28))</f>
        <v>7.1139783962711727</v>
      </c>
      <c r="CT28" s="2">
        <f t="shared" ref="CT28:CT43" si="67">LN((CO28*BJ28*BN28)/(BO28*BH28*CN28))</f>
        <v>-1.0823336316137964</v>
      </c>
      <c r="CU28" s="2">
        <f t="shared" ref="CU28:CU43" si="68">(CF28/CH28)/(BK28/BM28)</f>
        <v>1.1220560426336597</v>
      </c>
      <c r="CV28" s="2">
        <f t="shared" ref="CV28:CV43" si="69">BM28+BK28+BN28+BL28</f>
        <v>0.2922295283356634</v>
      </c>
      <c r="CW28" s="2">
        <f t="shared" ref="CW28:CW43" si="70">(7/2)*LN(1-BJ28)+7*LN(1-BI28)</f>
        <v>-0.7856494170589996</v>
      </c>
      <c r="CY28" s="2">
        <f t="shared" si="46"/>
        <v>1273.1500000000001</v>
      </c>
      <c r="CZ28" s="59">
        <f t="shared" si="47"/>
        <v>1182.749883890006</v>
      </c>
      <c r="DA28" s="2">
        <f t="shared" si="48"/>
        <v>6.8000000000000007</v>
      </c>
      <c r="DC28" s="2">
        <f t="shared" si="28"/>
        <v>1180.3475102268649</v>
      </c>
      <c r="DD28" s="2">
        <f t="shared" si="49"/>
        <v>0.40778762287711129</v>
      </c>
      <c r="DE28" s="2">
        <f t="shared" si="50"/>
        <v>1.0094306783707263</v>
      </c>
      <c r="DF28" s="2">
        <f t="shared" ref="DF28:DF43" si="71">E28</f>
        <v>0</v>
      </c>
      <c r="DG28" s="2">
        <f t="shared" si="30"/>
        <v>0.33880395876236974</v>
      </c>
      <c r="DI28" s="2">
        <f t="shared" si="51"/>
        <v>1.6763532753132326</v>
      </c>
      <c r="DJ28" s="2">
        <f t="shared" si="52"/>
        <v>-0.24326416877879622</v>
      </c>
      <c r="DK28" s="2">
        <f t="shared" si="31"/>
        <v>0.567955125960388</v>
      </c>
      <c r="DL28">
        <f t="shared" si="53"/>
        <v>-1.034E-2</v>
      </c>
      <c r="DM28">
        <f t="shared" si="54"/>
        <v>18.322333631613795</v>
      </c>
      <c r="DN28">
        <f t="shared" si="55"/>
        <v>-3138.1077772464714</v>
      </c>
      <c r="DO28">
        <f t="shared" si="56"/>
        <v>1579.8887430391301</v>
      </c>
      <c r="DP28" s="2">
        <f t="shared" si="57"/>
        <v>1306.73874303913</v>
      </c>
    </row>
    <row r="29" spans="1:120" x14ac:dyDescent="0.2">
      <c r="A29" s="2" t="s">
        <v>126</v>
      </c>
      <c r="B29" s="3" t="s">
        <v>101</v>
      </c>
      <c r="C29" s="69">
        <v>0.68</v>
      </c>
      <c r="D29" s="68">
        <v>1140</v>
      </c>
      <c r="F29" s="3" t="s">
        <v>101</v>
      </c>
      <c r="G29" s="25">
        <v>44.48</v>
      </c>
      <c r="H29" s="25">
        <v>5.66</v>
      </c>
      <c r="I29" s="25">
        <v>12.9</v>
      </c>
      <c r="J29" s="25">
        <v>14.96</v>
      </c>
      <c r="K29" s="25">
        <v>0.26</v>
      </c>
      <c r="L29" s="25">
        <v>4.95</v>
      </c>
      <c r="M29" s="25">
        <v>9.11</v>
      </c>
      <c r="N29" s="25">
        <v>2.82</v>
      </c>
      <c r="O29" s="25">
        <v>1.56</v>
      </c>
      <c r="P29" s="25"/>
      <c r="Q29" s="25">
        <v>1.19</v>
      </c>
      <c r="R29" s="25">
        <v>0.37</v>
      </c>
      <c r="S29" s="2">
        <f t="shared" si="32"/>
        <v>97.89</v>
      </c>
      <c r="U29" s="25">
        <v>52.89</v>
      </c>
      <c r="V29" s="25">
        <v>0.13</v>
      </c>
      <c r="W29" s="25">
        <v>28.38</v>
      </c>
      <c r="X29" s="25">
        <v>1.19</v>
      </c>
      <c r="Y29" s="25">
        <v>0.03</v>
      </c>
      <c r="Z29" s="25">
        <v>0.83</v>
      </c>
      <c r="AA29" s="25">
        <v>12</v>
      </c>
      <c r="AB29" s="25">
        <v>4.04</v>
      </c>
      <c r="AC29" s="25">
        <v>0.45</v>
      </c>
      <c r="AD29" s="25"/>
      <c r="AF29" s="83">
        <f t="shared" si="33"/>
        <v>1159.9668289509109</v>
      </c>
      <c r="AG29" s="83">
        <f t="shared" si="0"/>
        <v>1152.6107804967387</v>
      </c>
      <c r="AH29" s="83">
        <f t="shared" si="34"/>
        <v>1151.7102072099829</v>
      </c>
      <c r="AI29" s="83">
        <f t="shared" si="35"/>
        <v>2.1644636989944437</v>
      </c>
      <c r="AJ29" s="83">
        <f t="shared" si="36"/>
        <v>3.1042913708825965</v>
      </c>
      <c r="AK29" s="83">
        <f t="shared" si="37"/>
        <v>0.84341352611889464</v>
      </c>
      <c r="AL29" s="83">
        <f t="shared" si="38"/>
        <v>1133.5618608217164</v>
      </c>
      <c r="AM29" s="83">
        <f t="shared" si="1"/>
        <v>0.49361112511334748</v>
      </c>
      <c r="AN29" s="83">
        <f t="shared" si="39"/>
        <v>0.53646898230484108</v>
      </c>
      <c r="AO29" s="83">
        <f t="shared" si="2"/>
        <v>8.9809573606901154E-6</v>
      </c>
      <c r="AP29" s="83">
        <f t="shared" si="3"/>
        <v>1.0300890883755491</v>
      </c>
      <c r="AQ29" s="83">
        <f t="shared" si="40"/>
        <v>0.37175022046252881</v>
      </c>
      <c r="AR29" s="3">
        <f t="shared" si="41"/>
        <v>0.91945528252056841</v>
      </c>
      <c r="AS29" s="55">
        <f t="shared" si="4"/>
        <v>-176.87424134335464</v>
      </c>
      <c r="AT29" s="55">
        <f t="shared" si="5"/>
        <v>-188.2839569403927</v>
      </c>
      <c r="AU29" s="54">
        <f t="shared" si="42"/>
        <v>0.9194552825205683</v>
      </c>
      <c r="AV29" s="4">
        <f t="shared" si="43"/>
        <v>0.64096380206742432</v>
      </c>
      <c r="AW29" s="2">
        <f t="shared" si="6"/>
        <v>0.74029322135732623</v>
      </c>
      <c r="AX29" s="2">
        <f t="shared" si="6"/>
        <v>7.0857348883558588E-2</v>
      </c>
      <c r="AY29" s="2">
        <f t="shared" si="7"/>
        <v>0.25303792626592519</v>
      </c>
      <c r="AZ29" s="2">
        <f t="shared" si="8"/>
        <v>0.20822198467842509</v>
      </c>
      <c r="BA29" s="2">
        <f t="shared" si="8"/>
        <v>3.6651982378854628E-3</v>
      </c>
      <c r="BB29" s="2">
        <f t="shared" si="8"/>
        <v>0.12281537499627833</v>
      </c>
      <c r="BC29" s="2">
        <f t="shared" si="8"/>
        <v>0.16245403674207434</v>
      </c>
      <c r="BD29" s="2">
        <f t="shared" si="9"/>
        <v>9.0998710851596262E-2</v>
      </c>
      <c r="BE29" s="2">
        <f t="shared" si="9"/>
        <v>3.3122425580704065E-2</v>
      </c>
      <c r="BF29" s="2">
        <f t="shared" si="10"/>
        <v>1.6768002705425646E-2</v>
      </c>
      <c r="BG29" s="2">
        <f t="shared" si="58"/>
        <v>1.7022342302991991</v>
      </c>
      <c r="BH29" s="2">
        <f t="shared" si="11"/>
        <v>0.43489503863825252</v>
      </c>
      <c r="BI29" s="2">
        <f t="shared" si="11"/>
        <v>4.1626086247310456E-2</v>
      </c>
      <c r="BJ29" s="2">
        <f t="shared" si="11"/>
        <v>0.14865047463030345</v>
      </c>
      <c r="BK29" s="2">
        <f t="shared" si="11"/>
        <v>0.12232275733394589</v>
      </c>
      <c r="BL29" s="2">
        <f t="shared" si="11"/>
        <v>2.1531691541893366E-3</v>
      </c>
      <c r="BM29" s="2">
        <f t="shared" si="11"/>
        <v>7.2149515507446499E-2</v>
      </c>
      <c r="BN29" s="2">
        <f t="shared" si="11"/>
        <v>9.543577132362098E-2</v>
      </c>
      <c r="BO29" s="2">
        <f t="shared" si="11"/>
        <v>5.345839557908641E-2</v>
      </c>
      <c r="BP29" s="2">
        <f t="shared" si="11"/>
        <v>1.9458206744486738E-2</v>
      </c>
      <c r="BQ29" s="2">
        <f t="shared" si="11"/>
        <v>9.8505848413577967E-3</v>
      </c>
      <c r="BR29" s="2">
        <f t="shared" si="59"/>
        <v>1</v>
      </c>
      <c r="BS29" s="2">
        <f t="shared" si="13"/>
        <v>0.880263230161623</v>
      </c>
      <c r="BT29" s="2">
        <f t="shared" si="13"/>
        <v>1.6274656103997557E-3</v>
      </c>
      <c r="BU29" s="2">
        <f t="shared" si="14"/>
        <v>0.55668343778503548</v>
      </c>
      <c r="BV29" s="2">
        <f t="shared" si="15"/>
        <v>1.6563112417601993E-2</v>
      </c>
      <c r="BW29" s="2">
        <f t="shared" si="15"/>
        <v>4.2290748898678415E-4</v>
      </c>
      <c r="BX29" s="2">
        <f t="shared" si="15"/>
        <v>2.059328510038606E-2</v>
      </c>
      <c r="BY29" s="2">
        <f t="shared" si="15"/>
        <v>0.21398994960536688</v>
      </c>
      <c r="BZ29" s="2">
        <f t="shared" si="16"/>
        <v>0.1303669474611521</v>
      </c>
      <c r="CA29" s="2">
        <f t="shared" si="16"/>
        <v>9.5545458405877116E-3</v>
      </c>
      <c r="CB29" s="2">
        <f t="shared" si="60"/>
        <v>1.83006488147114</v>
      </c>
      <c r="CC29" s="2">
        <f t="shared" si="18"/>
        <v>0.48100110497394116</v>
      </c>
      <c r="CD29" s="2">
        <f t="shared" si="18"/>
        <v>8.8929394081999969E-4</v>
      </c>
      <c r="CE29" s="2">
        <f t="shared" si="18"/>
        <v>0.30418781509950216</v>
      </c>
      <c r="CF29" s="2">
        <f t="shared" si="18"/>
        <v>9.0505602207323656E-3</v>
      </c>
      <c r="CG29" s="2">
        <f t="shared" si="18"/>
        <v>2.3108879541299115E-4</v>
      </c>
      <c r="CH29" s="2">
        <f t="shared" si="18"/>
        <v>1.1252762297603171E-2</v>
      </c>
      <c r="CI29" s="2">
        <f t="shared" si="18"/>
        <v>0.11693025300466184</v>
      </c>
      <c r="CJ29" s="2">
        <f t="shared" si="18"/>
        <v>7.123624346933187E-2</v>
      </c>
      <c r="CK29" s="2">
        <f t="shared" si="18"/>
        <v>5.2208781979943076E-3</v>
      </c>
      <c r="CL29" s="2">
        <f t="shared" si="61"/>
        <v>0.99999999999999989</v>
      </c>
      <c r="CN29" s="2">
        <f t="shared" si="62"/>
        <v>0.60464264124269684</v>
      </c>
      <c r="CO29" s="2">
        <f t="shared" si="63"/>
        <v>0.36836036266668643</v>
      </c>
      <c r="CP29" s="2">
        <f t="shared" si="64"/>
        <v>2.6996996090616732E-2</v>
      </c>
      <c r="CR29" s="2">
        <f t="shared" si="65"/>
        <v>0.25473672789922108</v>
      </c>
      <c r="CS29" s="2">
        <f t="shared" si="66"/>
        <v>7.3238003464443082</v>
      </c>
      <c r="CT29" s="2">
        <f t="shared" si="67"/>
        <v>-0.9895331006022936</v>
      </c>
      <c r="CU29" s="2">
        <f t="shared" si="68"/>
        <v>0.47439759036144574</v>
      </c>
      <c r="CV29" s="2">
        <f t="shared" si="69"/>
        <v>0.29206121331920271</v>
      </c>
      <c r="CW29" s="2">
        <f t="shared" si="70"/>
        <v>-0.86088468437502097</v>
      </c>
      <c r="CY29" s="2">
        <f t="shared" si="46"/>
        <v>1273.1500000000001</v>
      </c>
      <c r="CZ29" s="59">
        <f t="shared" si="47"/>
        <v>1151.7102072099829</v>
      </c>
      <c r="DA29" s="2">
        <f t="shared" si="48"/>
        <v>6.8000000000000007</v>
      </c>
      <c r="DC29" s="2">
        <f t="shared" si="28"/>
        <v>1146.9507044637617</v>
      </c>
      <c r="DD29" s="2">
        <f t="shared" si="49"/>
        <v>0.37100155437731819</v>
      </c>
      <c r="DE29" s="2">
        <f t="shared" si="50"/>
        <v>0.94333352256777414</v>
      </c>
      <c r="DF29" s="2">
        <f t="shared" si="71"/>
        <v>0</v>
      </c>
      <c r="DG29" s="2">
        <f t="shared" si="30"/>
        <v>0.37175022046252887</v>
      </c>
      <c r="DI29" s="2">
        <f t="shared" si="51"/>
        <v>1.6387884160638306</v>
      </c>
      <c r="DJ29" s="2">
        <f t="shared" si="52"/>
        <v>-0.24426718826341451</v>
      </c>
      <c r="DK29" s="2">
        <f t="shared" si="31"/>
        <v>0.6092199549631675</v>
      </c>
      <c r="DL29">
        <f t="shared" si="53"/>
        <v>-1.034E-2</v>
      </c>
      <c r="DM29">
        <f t="shared" si="54"/>
        <v>18.229533100602293</v>
      </c>
      <c r="DN29">
        <f t="shared" si="55"/>
        <v>-3151.0467285980471</v>
      </c>
      <c r="DO29">
        <f t="shared" si="56"/>
        <v>1568.7525095772835</v>
      </c>
      <c r="DP29" s="2">
        <f t="shared" si="57"/>
        <v>1295.6025095772834</v>
      </c>
    </row>
    <row r="30" spans="1:120" x14ac:dyDescent="0.2">
      <c r="A30" s="2" t="s">
        <v>126</v>
      </c>
      <c r="B30" s="3" t="s">
        <v>102</v>
      </c>
      <c r="C30" s="69">
        <v>0.43</v>
      </c>
      <c r="D30" s="68">
        <v>1200</v>
      </c>
      <c r="F30" s="3" t="s">
        <v>102</v>
      </c>
      <c r="G30" s="25">
        <v>47.7</v>
      </c>
      <c r="H30" s="25">
        <v>1.73</v>
      </c>
      <c r="I30" s="25">
        <v>15.88</v>
      </c>
      <c r="J30" s="25">
        <v>10.17</v>
      </c>
      <c r="K30" s="25">
        <v>0.19</v>
      </c>
      <c r="L30" s="25">
        <v>7</v>
      </c>
      <c r="M30" s="25">
        <v>11.48</v>
      </c>
      <c r="N30" s="25">
        <v>2.54</v>
      </c>
      <c r="O30" s="25">
        <v>0.52</v>
      </c>
      <c r="P30" s="25"/>
      <c r="Q30" s="25">
        <v>0.27</v>
      </c>
      <c r="R30" s="25">
        <v>0.08</v>
      </c>
      <c r="S30" s="2">
        <f t="shared" si="32"/>
        <v>97.48</v>
      </c>
      <c r="U30" s="25">
        <v>49.98</v>
      </c>
      <c r="V30" s="25">
        <v>0.09</v>
      </c>
      <c r="W30" s="25">
        <v>31.6</v>
      </c>
      <c r="X30" s="25">
        <v>0.2</v>
      </c>
      <c r="Y30" s="25">
        <v>0</v>
      </c>
      <c r="Z30" s="25">
        <v>0.22</v>
      </c>
      <c r="AA30" s="25">
        <v>14.4</v>
      </c>
      <c r="AB30" s="25">
        <v>3.1110000000000002</v>
      </c>
      <c r="AC30" s="25">
        <v>0.14000000000000001</v>
      </c>
      <c r="AD30" s="25"/>
      <c r="AF30" s="83">
        <f t="shared" si="33"/>
        <v>1236.136890597013</v>
      </c>
      <c r="AG30" s="83">
        <f t="shared" si="0"/>
        <v>1234.8424990050435</v>
      </c>
      <c r="AH30" s="83">
        <f t="shared" si="34"/>
        <v>1211.8110825692083</v>
      </c>
      <c r="AI30" s="83">
        <f t="shared" si="35"/>
        <v>4.0539800588845436</v>
      </c>
      <c r="AJ30" s="83">
        <f t="shared" si="36"/>
        <v>5.3518547551765145</v>
      </c>
      <c r="AK30" s="83">
        <f t="shared" si="37"/>
        <v>-1.0068528059190405</v>
      </c>
      <c r="AL30" s="83">
        <f t="shared" si="38"/>
        <v>1212.8330415078535</v>
      </c>
      <c r="AM30" s="83">
        <f t="shared" si="1"/>
        <v>0.58036500997464535</v>
      </c>
      <c r="AN30" s="83">
        <f t="shared" si="39"/>
        <v>0.34273532624291286</v>
      </c>
      <c r="AO30" s="83">
        <f t="shared" si="2"/>
        <v>7.0171647315673465E-5</v>
      </c>
      <c r="AP30" s="83">
        <f t="shared" si="3"/>
        <v>0.92317050786487398</v>
      </c>
      <c r="AQ30" s="83">
        <f t="shared" si="40"/>
        <v>0.38311991246954191</v>
      </c>
      <c r="AR30" s="3">
        <f t="shared" si="41"/>
        <v>1.024128163860506</v>
      </c>
      <c r="AS30" s="55">
        <f t="shared" si="4"/>
        <v>-210.77452032672443</v>
      </c>
      <c r="AT30" s="55">
        <f t="shared" si="5"/>
        <v>-215.02107536298996</v>
      </c>
      <c r="AU30" s="54">
        <f t="shared" si="42"/>
        <v>1.024128163860506</v>
      </c>
      <c r="AV30" s="4">
        <f t="shared" si="43"/>
        <v>0.71409496644130555</v>
      </c>
      <c r="AW30" s="2">
        <f t="shared" si="6"/>
        <v>0.79388459214803209</v>
      </c>
      <c r="AX30" s="2">
        <f t="shared" si="6"/>
        <v>2.1657811584550594E-2</v>
      </c>
      <c r="AY30" s="2">
        <f t="shared" si="7"/>
        <v>0.31149164876766611</v>
      </c>
      <c r="AZ30" s="2">
        <f t="shared" si="8"/>
        <v>0.14155197755211116</v>
      </c>
      <c r="BA30" s="2">
        <f t="shared" si="8"/>
        <v>2.6784140969162997E-3</v>
      </c>
      <c r="BB30" s="2">
        <f t="shared" si="8"/>
        <v>0.1736783080755451</v>
      </c>
      <c r="BC30" s="2">
        <f t="shared" si="8"/>
        <v>0.20471705178913432</v>
      </c>
      <c r="BD30" s="2">
        <f t="shared" si="9"/>
        <v>8.1963377859239184E-2</v>
      </c>
      <c r="BE30" s="2">
        <f t="shared" si="9"/>
        <v>1.1040808526901355E-2</v>
      </c>
      <c r="BF30" s="2">
        <f t="shared" si="10"/>
        <v>3.8045048155167433E-3</v>
      </c>
      <c r="BG30" s="2">
        <f t="shared" si="58"/>
        <v>1.7464684952156129</v>
      </c>
      <c r="BH30" s="2">
        <f t="shared" si="11"/>
        <v>0.4545656531010151</v>
      </c>
      <c r="BI30" s="2">
        <f t="shared" si="11"/>
        <v>1.2400917419284336E-2</v>
      </c>
      <c r="BJ30" s="2">
        <f t="shared" si="11"/>
        <v>0.17835514904562333</v>
      </c>
      <c r="BK30" s="2">
        <f t="shared" si="11"/>
        <v>8.1050404252860947E-2</v>
      </c>
      <c r="BL30" s="2">
        <f t="shared" si="11"/>
        <v>1.533617184766698E-3</v>
      </c>
      <c r="BM30" s="2">
        <f t="shared" si="11"/>
        <v>9.9445428618569726E-2</v>
      </c>
      <c r="BN30" s="2">
        <f t="shared" si="11"/>
        <v>0.11721771812657902</v>
      </c>
      <c r="BO30" s="2">
        <f t="shared" si="11"/>
        <v>4.693092264977862E-2</v>
      </c>
      <c r="BP30" s="2">
        <f t="shared" si="11"/>
        <v>6.3217908351322965E-3</v>
      </c>
      <c r="BQ30" s="2">
        <f t="shared" si="11"/>
        <v>2.1783987663900302E-3</v>
      </c>
      <c r="BR30" s="2">
        <f t="shared" si="59"/>
        <v>1</v>
      </c>
      <c r="BS30" s="2">
        <f t="shared" si="13"/>
        <v>0.83183127705573667</v>
      </c>
      <c r="BT30" s="2">
        <f t="shared" si="13"/>
        <v>1.1267069610459847E-3</v>
      </c>
      <c r="BU30" s="2">
        <f t="shared" si="14"/>
        <v>0.61984484263590989</v>
      </c>
      <c r="BV30" s="2">
        <f t="shared" si="15"/>
        <v>2.7837163727062178E-3</v>
      </c>
      <c r="BW30" s="2">
        <f t="shared" si="15"/>
        <v>0</v>
      </c>
      <c r="BX30" s="2">
        <f t="shared" si="15"/>
        <v>5.4584611109457027E-3</v>
      </c>
      <c r="BY30" s="2">
        <f t="shared" si="15"/>
        <v>0.25678793952644025</v>
      </c>
      <c r="BZ30" s="2">
        <f t="shared" si="16"/>
        <v>0.10038900335436737</v>
      </c>
      <c r="CA30" s="2">
        <f t="shared" si="16"/>
        <v>2.9725253726272881E-3</v>
      </c>
      <c r="CB30" s="2">
        <f t="shared" si="60"/>
        <v>1.8211944723897795</v>
      </c>
      <c r="CC30" s="2">
        <f t="shared" si="18"/>
        <v>0.4567503853469333</v>
      </c>
      <c r="CD30" s="2">
        <f t="shared" si="18"/>
        <v>6.1866372763997842E-4</v>
      </c>
      <c r="CE30" s="2">
        <f t="shared" si="18"/>
        <v>0.34035071599055905</v>
      </c>
      <c r="CF30" s="2">
        <f t="shared" si="18"/>
        <v>1.5285113231501371E-3</v>
      </c>
      <c r="CG30" s="2">
        <f t="shared" si="18"/>
        <v>0</v>
      </c>
      <c r="CH30" s="2">
        <f t="shared" si="18"/>
        <v>2.9971873919555038E-3</v>
      </c>
      <c r="CI30" s="2">
        <f t="shared" si="18"/>
        <v>0.14099973584341158</v>
      </c>
      <c r="CJ30" s="2">
        <f t="shared" si="18"/>
        <v>5.512261588551632E-2</v>
      </c>
      <c r="CK30" s="2">
        <f t="shared" si="18"/>
        <v>1.6321844908340443E-3</v>
      </c>
      <c r="CL30" s="2">
        <f t="shared" si="61"/>
        <v>0.99999999999999989</v>
      </c>
      <c r="CN30" s="2">
        <f t="shared" si="62"/>
        <v>0.71300380026034138</v>
      </c>
      <c r="CO30" s="2">
        <f t="shared" si="63"/>
        <v>0.2787426116195853</v>
      </c>
      <c r="CP30" s="2">
        <f t="shared" si="64"/>
        <v>8.2535881200733185E-3</v>
      </c>
      <c r="CR30" s="2">
        <f t="shared" si="65"/>
        <v>0.28179694590651339</v>
      </c>
      <c r="CS30" s="2">
        <f t="shared" si="66"/>
        <v>6.8302365494243773</v>
      </c>
      <c r="CT30" s="2">
        <f t="shared" si="67"/>
        <v>-0.95940725141528194</v>
      </c>
      <c r="CU30" s="2">
        <f t="shared" si="68"/>
        <v>0.62572628944310371</v>
      </c>
      <c r="CV30" s="2">
        <f t="shared" si="69"/>
        <v>0.29924716818277636</v>
      </c>
      <c r="CW30" s="2">
        <f t="shared" si="70"/>
        <v>-0.77491376545756419</v>
      </c>
      <c r="CY30" s="2">
        <f t="shared" si="46"/>
        <v>1273.1500000000001</v>
      </c>
      <c r="CZ30" s="59">
        <f t="shared" si="47"/>
        <v>1211.8110825692083</v>
      </c>
      <c r="DA30" s="2">
        <f t="shared" si="48"/>
        <v>4.3</v>
      </c>
      <c r="DC30" s="2">
        <f t="shared" si="28"/>
        <v>1213.219524508733</v>
      </c>
      <c r="DD30" s="2">
        <f t="shared" si="49"/>
        <v>0.55095692258671636</v>
      </c>
      <c r="DE30" s="2">
        <f t="shared" si="50"/>
        <v>0.9984719592879896</v>
      </c>
      <c r="DF30" s="2">
        <f t="shared" si="71"/>
        <v>0</v>
      </c>
      <c r="DG30" s="2">
        <f t="shared" si="30"/>
        <v>0.38311991246954186</v>
      </c>
      <c r="DI30" s="2">
        <f t="shared" si="51"/>
        <v>1.0204149089628389</v>
      </c>
      <c r="DJ30" s="2">
        <f t="shared" si="52"/>
        <v>-0.20592370857859138</v>
      </c>
      <c r="DK30" s="2">
        <f t="shared" si="31"/>
        <v>0.39094127060445838</v>
      </c>
      <c r="DL30">
        <f t="shared" si="53"/>
        <v>-1.034E-2</v>
      </c>
      <c r="DM30">
        <f t="shared" si="54"/>
        <v>18.19940725141528</v>
      </c>
      <c r="DN30">
        <f t="shared" si="55"/>
        <v>-2656.4158406638289</v>
      </c>
      <c r="DO30">
        <f t="shared" si="56"/>
        <v>1599.4783219246435</v>
      </c>
      <c r="DP30" s="2">
        <f t="shared" si="57"/>
        <v>1326.3283219246437</v>
      </c>
    </row>
    <row r="31" spans="1:120" x14ac:dyDescent="0.2">
      <c r="A31" s="2" t="s">
        <v>126</v>
      </c>
      <c r="B31" s="3" t="s">
        <v>103</v>
      </c>
      <c r="C31" s="69">
        <v>0.43</v>
      </c>
      <c r="D31" s="68">
        <v>1180</v>
      </c>
      <c r="F31" s="3" t="s">
        <v>103</v>
      </c>
      <c r="G31" s="25">
        <v>47.66</v>
      </c>
      <c r="H31" s="25">
        <v>2.75</v>
      </c>
      <c r="I31" s="25">
        <v>14.07</v>
      </c>
      <c r="J31" s="25">
        <v>12.56</v>
      </c>
      <c r="K31" s="25">
        <v>0.22</v>
      </c>
      <c r="L31" s="25">
        <v>6</v>
      </c>
      <c r="M31" s="25">
        <v>10.68</v>
      </c>
      <c r="N31" s="25">
        <v>2.89</v>
      </c>
      <c r="O31" s="25">
        <v>0.78</v>
      </c>
      <c r="P31" s="25"/>
      <c r="Q31" s="25">
        <v>0.46</v>
      </c>
      <c r="R31" s="25">
        <v>0.11</v>
      </c>
      <c r="S31" s="2">
        <f t="shared" si="32"/>
        <v>98.07</v>
      </c>
      <c r="U31" s="25">
        <v>51.58</v>
      </c>
      <c r="V31" s="25">
        <v>0.13</v>
      </c>
      <c r="W31" s="25">
        <v>30.48</v>
      </c>
      <c r="X31" s="25">
        <v>0.81</v>
      </c>
      <c r="Y31" s="25">
        <v>0</v>
      </c>
      <c r="Z31" s="25">
        <v>0.25</v>
      </c>
      <c r="AA31" s="25">
        <v>13.7</v>
      </c>
      <c r="AB31" s="25">
        <v>3.43</v>
      </c>
      <c r="AC31" s="25">
        <v>0.19</v>
      </c>
      <c r="AD31" s="25"/>
      <c r="AF31" s="83">
        <f t="shared" si="33"/>
        <v>1194.4494796759764</v>
      </c>
      <c r="AG31" s="83">
        <f t="shared" si="0"/>
        <v>1187.8669118403482</v>
      </c>
      <c r="AH31" s="83">
        <f t="shared" si="34"/>
        <v>1185.1496923125956</v>
      </c>
      <c r="AI31" s="83">
        <f t="shared" si="35"/>
        <v>3.0650085468124608</v>
      </c>
      <c r="AJ31" s="83">
        <f t="shared" si="36"/>
        <v>4.3145732345770131</v>
      </c>
      <c r="AK31" s="83">
        <f t="shared" si="37"/>
        <v>-2.0837012687388707</v>
      </c>
      <c r="AL31" s="83">
        <f t="shared" si="38"/>
        <v>1175.0443127010649</v>
      </c>
      <c r="AM31" s="83">
        <f t="shared" si="1"/>
        <v>0.54005136271412368</v>
      </c>
      <c r="AN31" s="83">
        <f t="shared" si="39"/>
        <v>0.4268283009492993</v>
      </c>
      <c r="AO31" s="83">
        <f t="shared" si="2"/>
        <v>4.2855038762302547E-5</v>
      </c>
      <c r="AP31" s="83">
        <f t="shared" si="3"/>
        <v>0.96692251870218526</v>
      </c>
      <c r="AQ31" s="83">
        <f t="shared" si="40"/>
        <v>0.32191701909367371</v>
      </c>
      <c r="AR31" s="3">
        <f t="shared" si="41"/>
        <v>1.0808191655474384</v>
      </c>
      <c r="AS31" s="55">
        <f t="shared" si="4"/>
        <v>-201.42936521663694</v>
      </c>
      <c r="AT31" s="55">
        <f t="shared" si="5"/>
        <v>-208.27527263115911</v>
      </c>
      <c r="AU31" s="54">
        <f t="shared" si="42"/>
        <v>1.0808191655474386</v>
      </c>
      <c r="AV31" s="4">
        <f t="shared" si="43"/>
        <v>0.67129109111700269</v>
      </c>
      <c r="AW31" s="2">
        <f t="shared" si="6"/>
        <v>0.79321886083386173</v>
      </c>
      <c r="AX31" s="2">
        <f t="shared" si="6"/>
        <v>3.4427157143071756E-2</v>
      </c>
      <c r="AY31" s="2">
        <f t="shared" si="7"/>
        <v>0.27598787771795097</v>
      </c>
      <c r="AZ31" s="2">
        <f t="shared" si="8"/>
        <v>0.17481738820595047</v>
      </c>
      <c r="BA31" s="2">
        <f t="shared" si="8"/>
        <v>3.1013215859030836E-3</v>
      </c>
      <c r="BB31" s="2">
        <f t="shared" si="8"/>
        <v>0.14886712120761009</v>
      </c>
      <c r="BC31" s="2">
        <f t="shared" si="8"/>
        <v>0.19045105514877653</v>
      </c>
      <c r="BD31" s="2">
        <f t="shared" si="9"/>
        <v>9.3257544099685535E-2</v>
      </c>
      <c r="BE31" s="2">
        <f t="shared" si="9"/>
        <v>1.6561212790352033E-2</v>
      </c>
      <c r="BF31" s="2">
        <f t="shared" si="10"/>
        <v>6.4817489449544513E-3</v>
      </c>
      <c r="BG31" s="2">
        <f t="shared" si="58"/>
        <v>1.7371712876781165</v>
      </c>
      <c r="BH31" s="2">
        <f t="shared" si="11"/>
        <v>0.45661522640871477</v>
      </c>
      <c r="BI31" s="2">
        <f t="shared" si="11"/>
        <v>1.9817940457147843E-2</v>
      </c>
      <c r="BJ31" s="2">
        <f t="shared" si="11"/>
        <v>0.15887200051920802</v>
      </c>
      <c r="BK31" s="2">
        <f t="shared" si="11"/>
        <v>0.10063336266604396</v>
      </c>
      <c r="BL31" s="2">
        <f t="shared" si="11"/>
        <v>1.7852710368292323E-3</v>
      </c>
      <c r="BM31" s="2">
        <f t="shared" si="11"/>
        <v>8.569513108093342E-2</v>
      </c>
      <c r="BN31" s="2">
        <f t="shared" si="11"/>
        <v>0.10963285917724973</v>
      </c>
      <c r="BO31" s="2">
        <f t="shared" si="11"/>
        <v>5.3683562905493629E-2</v>
      </c>
      <c r="BP31" s="2">
        <f t="shared" si="11"/>
        <v>9.5334368624567598E-3</v>
      </c>
      <c r="BQ31" s="2">
        <f t="shared" si="11"/>
        <v>3.7312088859227485E-3</v>
      </c>
      <c r="BR31" s="2">
        <f t="shared" si="59"/>
        <v>1.0000000000000002</v>
      </c>
      <c r="BS31" s="2">
        <f t="shared" si="13"/>
        <v>0.85846052962254693</v>
      </c>
      <c r="BT31" s="2">
        <f t="shared" si="13"/>
        <v>1.6274656103997557E-3</v>
      </c>
      <c r="BU31" s="2">
        <f t="shared" si="14"/>
        <v>0.59787565833995349</v>
      </c>
      <c r="BV31" s="2">
        <f t="shared" si="15"/>
        <v>1.1274051309460182E-2</v>
      </c>
      <c r="BW31" s="2">
        <f t="shared" si="15"/>
        <v>0</v>
      </c>
      <c r="BX31" s="2">
        <f t="shared" si="15"/>
        <v>6.2027967169837536E-3</v>
      </c>
      <c r="BY31" s="2">
        <f t="shared" si="15"/>
        <v>0.24430519246612717</v>
      </c>
      <c r="BZ31" s="2">
        <f t="shared" si="16"/>
        <v>0.11068282915637419</v>
      </c>
      <c r="CA31" s="2">
        <f t="shared" si="16"/>
        <v>4.0341415771370332E-3</v>
      </c>
      <c r="CB31" s="2">
        <f t="shared" si="60"/>
        <v>1.8344626647989826</v>
      </c>
      <c r="CC31" s="2">
        <f t="shared" si="18"/>
        <v>0.46796293328576172</v>
      </c>
      <c r="CD31" s="2">
        <f t="shared" si="18"/>
        <v>8.8716202386058954E-4</v>
      </c>
      <c r="CE31" s="2">
        <f t="shared" si="18"/>
        <v>0.32591323323850135</v>
      </c>
      <c r="CF31" s="2">
        <f t="shared" si="18"/>
        <v>6.1456967894713598E-3</v>
      </c>
      <c r="CG31" s="2">
        <f t="shared" si="18"/>
        <v>0</v>
      </c>
      <c r="CH31" s="2">
        <f t="shared" si="18"/>
        <v>3.3812608105946084E-3</v>
      </c>
      <c r="CI31" s="2">
        <f t="shared" si="18"/>
        <v>0.13317534183389756</v>
      </c>
      <c r="CJ31" s="2">
        <f t="shared" si="18"/>
        <v>6.0335285792530773E-2</v>
      </c>
      <c r="CK31" s="2">
        <f t="shared" si="18"/>
        <v>2.1990862253820184E-3</v>
      </c>
      <c r="CL31" s="2">
        <f t="shared" si="61"/>
        <v>1.0000000000000002</v>
      </c>
      <c r="CN31" s="2">
        <f t="shared" si="62"/>
        <v>0.68047384676438061</v>
      </c>
      <c r="CO31" s="2">
        <f t="shared" si="63"/>
        <v>0.30828968376202376</v>
      </c>
      <c r="CP31" s="2">
        <f t="shared" si="64"/>
        <v>1.1236469473595634E-2</v>
      </c>
      <c r="CR31" s="2">
        <f t="shared" si="65"/>
        <v>0.25812396028457774</v>
      </c>
      <c r="CS31" s="2">
        <f t="shared" si="66"/>
        <v>7.0727935038313321</v>
      </c>
      <c r="CT31" s="2">
        <f t="shared" si="67"/>
        <v>-1.1334614713273168</v>
      </c>
      <c r="CU31" s="2">
        <f t="shared" si="68"/>
        <v>1.5477707006369428</v>
      </c>
      <c r="CV31" s="2">
        <f t="shared" si="69"/>
        <v>0.29774662396105633</v>
      </c>
      <c r="CW31" s="2">
        <f t="shared" si="70"/>
        <v>-0.74565865675407483</v>
      </c>
      <c r="CY31" s="2">
        <f t="shared" si="46"/>
        <v>1273.1500000000001</v>
      </c>
      <c r="CZ31" s="59">
        <f t="shared" si="47"/>
        <v>1185.1496923125956</v>
      </c>
      <c r="DA31" s="2">
        <f t="shared" si="48"/>
        <v>4.3</v>
      </c>
      <c r="DC31" s="2">
        <f t="shared" si="28"/>
        <v>1184.7069872067927</v>
      </c>
      <c r="DD31" s="2">
        <f t="shared" si="49"/>
        <v>0.45991425872471298</v>
      </c>
      <c r="DE31" s="2">
        <f t="shared" si="50"/>
        <v>1.0136792455149348</v>
      </c>
      <c r="DF31" s="2">
        <f t="shared" si="71"/>
        <v>0</v>
      </c>
      <c r="DG31" s="2">
        <f t="shared" si="30"/>
        <v>0.32191701909367382</v>
      </c>
      <c r="DI31" s="2">
        <f t="shared" si="51"/>
        <v>1.4073548575966044</v>
      </c>
      <c r="DJ31" s="2">
        <f t="shared" si="52"/>
        <v>-0.24179392961775065</v>
      </c>
      <c r="DK31" s="2">
        <f t="shared" si="31"/>
        <v>0.45305148056450062</v>
      </c>
      <c r="DL31">
        <f t="shared" si="53"/>
        <v>-1.034E-2</v>
      </c>
      <c r="DM31">
        <f t="shared" si="54"/>
        <v>18.373461471327314</v>
      </c>
      <c r="DN31">
        <f t="shared" si="55"/>
        <v>-3119.1416920689835</v>
      </c>
      <c r="DO31">
        <f t="shared" si="56"/>
        <v>1586.8295618979014</v>
      </c>
      <c r="DP31" s="2">
        <f t="shared" si="57"/>
        <v>1313.6795618979013</v>
      </c>
    </row>
    <row r="32" spans="1:120" x14ac:dyDescent="0.2">
      <c r="A32" s="2" t="s">
        <v>126</v>
      </c>
      <c r="B32" s="3" t="s">
        <v>104</v>
      </c>
      <c r="C32" s="69">
        <v>0.43</v>
      </c>
      <c r="D32" s="68">
        <v>1160</v>
      </c>
      <c r="F32" s="3" t="s">
        <v>104</v>
      </c>
      <c r="G32" s="25">
        <v>46.18</v>
      </c>
      <c r="H32" s="25">
        <v>3.36</v>
      </c>
      <c r="I32" s="25">
        <v>13.8</v>
      </c>
      <c r="J32" s="25">
        <v>13.02</v>
      </c>
      <c r="K32" s="25">
        <v>0.2</v>
      </c>
      <c r="L32" s="25">
        <v>5.23</v>
      </c>
      <c r="M32" s="25">
        <v>9.91</v>
      </c>
      <c r="N32" s="25">
        <v>3.05</v>
      </c>
      <c r="O32" s="25">
        <v>1.04</v>
      </c>
      <c r="P32" s="25"/>
      <c r="Q32" s="25">
        <v>0.67</v>
      </c>
      <c r="R32" s="25">
        <v>0.16</v>
      </c>
      <c r="S32" s="2">
        <f t="shared" si="32"/>
        <v>96.460000000000008</v>
      </c>
      <c r="U32" s="25">
        <v>51.96</v>
      </c>
      <c r="V32" s="25">
        <v>0.15</v>
      </c>
      <c r="W32" s="25">
        <v>29.49</v>
      </c>
      <c r="X32" s="25">
        <v>0.74</v>
      </c>
      <c r="Y32" s="25">
        <v>0</v>
      </c>
      <c r="Z32" s="25">
        <v>0.41</v>
      </c>
      <c r="AA32" s="25">
        <v>12.91</v>
      </c>
      <c r="AB32" s="25">
        <v>3.77</v>
      </c>
      <c r="AC32" s="25">
        <v>0.26</v>
      </c>
      <c r="AD32" s="25"/>
      <c r="AF32" s="83">
        <f t="shared" si="33"/>
        <v>1183.3268135545482</v>
      </c>
      <c r="AG32" s="83">
        <f t="shared" si="0"/>
        <v>1178.8550460390402</v>
      </c>
      <c r="AH32" s="83">
        <f t="shared" si="34"/>
        <v>1171.4829069420498</v>
      </c>
      <c r="AI32" s="83">
        <f t="shared" si="35"/>
        <v>2.761382684631478</v>
      </c>
      <c r="AJ32" s="83">
        <f t="shared" si="36"/>
        <v>4.2849485997755234</v>
      </c>
      <c r="AK32" s="83">
        <f t="shared" si="37"/>
        <v>-0.76318758034079925</v>
      </c>
      <c r="AL32" s="83">
        <f t="shared" si="38"/>
        <v>1160.772815909716</v>
      </c>
      <c r="AM32" s="83">
        <f t="shared" si="1"/>
        <v>0.52884339019505189</v>
      </c>
      <c r="AN32" s="83">
        <f t="shared" si="39"/>
        <v>0.4297789212617058</v>
      </c>
      <c r="AO32" s="83">
        <f t="shared" si="2"/>
        <v>2.3086296865004058E-5</v>
      </c>
      <c r="AP32" s="83">
        <f t="shared" si="3"/>
        <v>0.95864539775362267</v>
      </c>
      <c r="AQ32" s="83">
        <f t="shared" si="40"/>
        <v>0.33417272198720255</v>
      </c>
      <c r="AR32" s="3">
        <f t="shared" si="41"/>
        <v>1.0539283257540679</v>
      </c>
      <c r="AS32" s="55">
        <f t="shared" si="4"/>
        <v>-192.81171248693096</v>
      </c>
      <c r="AT32" s="55">
        <f t="shared" si="5"/>
        <v>-200.4565308735186</v>
      </c>
      <c r="AU32" s="54">
        <f t="shared" si="42"/>
        <v>1.0539283257540679</v>
      </c>
      <c r="AV32" s="4">
        <f t="shared" si="43"/>
        <v>0.64228985974935815</v>
      </c>
      <c r="AW32" s="2">
        <f t="shared" si="6"/>
        <v>0.76858680220956221</v>
      </c>
      <c r="AX32" s="2">
        <f t="shared" si="6"/>
        <v>4.2063726545716759E-2</v>
      </c>
      <c r="AY32" s="2">
        <f t="shared" si="7"/>
        <v>0.2706917350751758</v>
      </c>
      <c r="AZ32" s="2">
        <f t="shared" si="8"/>
        <v>0.18121993586317475</v>
      </c>
      <c r="BA32" s="2">
        <f t="shared" si="8"/>
        <v>2.8193832599118945E-3</v>
      </c>
      <c r="BB32" s="2">
        <f t="shared" si="8"/>
        <v>0.12976250731930014</v>
      </c>
      <c r="BC32" s="2">
        <f t="shared" si="8"/>
        <v>0.17672003338243214</v>
      </c>
      <c r="BD32" s="2">
        <f t="shared" si="9"/>
        <v>9.8420591523889572E-2</v>
      </c>
      <c r="BE32" s="2">
        <f t="shared" si="9"/>
        <v>2.208161705380271E-2</v>
      </c>
      <c r="BF32" s="2">
        <f t="shared" si="10"/>
        <v>9.4408082459119178E-3</v>
      </c>
      <c r="BG32" s="2">
        <f t="shared" si="58"/>
        <v>1.7018071404788779</v>
      </c>
      <c r="BH32" s="2">
        <f t="shared" ref="BH32:BQ43" si="72">AW32/$BG32</f>
        <v>0.45162979043165058</v>
      </c>
      <c r="BI32" s="2">
        <f t="shared" si="72"/>
        <v>2.4717093697162587E-2</v>
      </c>
      <c r="BJ32" s="2">
        <f t="shared" si="72"/>
        <v>0.15906134639851424</v>
      </c>
      <c r="BK32" s="2">
        <f t="shared" si="72"/>
        <v>0.10648676430643052</v>
      </c>
      <c r="BL32" s="2">
        <f t="shared" si="72"/>
        <v>1.6566996299701372E-3</v>
      </c>
      <c r="BM32" s="2">
        <f t="shared" si="72"/>
        <v>7.6249831272176813E-2</v>
      </c>
      <c r="BN32" s="2">
        <f t="shared" si="72"/>
        <v>0.10384257368476209</v>
      </c>
      <c r="BO32" s="2">
        <f t="shared" si="72"/>
        <v>5.7832987759232596E-2</v>
      </c>
      <c r="BP32" s="2">
        <f t="shared" si="72"/>
        <v>1.2975393350147232E-2</v>
      </c>
      <c r="BQ32" s="2">
        <f t="shared" si="72"/>
        <v>5.5475194699531778E-3</v>
      </c>
      <c r="BR32" s="2">
        <f t="shared" si="59"/>
        <v>1</v>
      </c>
      <c r="BS32" s="2">
        <f t="shared" si="13"/>
        <v>0.86478497710716451</v>
      </c>
      <c r="BT32" s="2">
        <f t="shared" si="13"/>
        <v>1.8778449350766412E-3</v>
      </c>
      <c r="BU32" s="2">
        <f t="shared" si="14"/>
        <v>0.57845646864977784</v>
      </c>
      <c r="BV32" s="2">
        <f t="shared" si="15"/>
        <v>1.0299750579013006E-2</v>
      </c>
      <c r="BW32" s="2">
        <f t="shared" si="15"/>
        <v>0</v>
      </c>
      <c r="BX32" s="2">
        <f t="shared" si="15"/>
        <v>1.0172586615853355E-2</v>
      </c>
      <c r="BY32" s="2">
        <f t="shared" si="15"/>
        <v>0.23021752078377386</v>
      </c>
      <c r="BZ32" s="2">
        <f t="shared" si="16"/>
        <v>0.12165430493280777</v>
      </c>
      <c r="CA32" s="2">
        <f t="shared" si="16"/>
        <v>5.5204042634506775E-3</v>
      </c>
      <c r="CB32" s="2">
        <f t="shared" si="60"/>
        <v>1.8229838578669175</v>
      </c>
      <c r="CC32" s="2">
        <f t="shared" ref="CC32:CK44" si="73">BS32/$CB32</f>
        <v>0.47437884508700678</v>
      </c>
      <c r="CD32" s="2">
        <f t="shared" si="73"/>
        <v>1.0300941102538981E-3</v>
      </c>
      <c r="CE32" s="2">
        <f t="shared" si="73"/>
        <v>0.31731299547908925</v>
      </c>
      <c r="CF32" s="2">
        <f t="shared" si="73"/>
        <v>5.6499406369208312E-3</v>
      </c>
      <c r="CG32" s="2">
        <f t="shared" si="73"/>
        <v>0</v>
      </c>
      <c r="CH32" s="2">
        <f t="shared" si="73"/>
        <v>5.5801846911339905E-3</v>
      </c>
      <c r="CI32" s="2">
        <f t="shared" si="73"/>
        <v>0.12628609945737673</v>
      </c>
      <c r="CJ32" s="2">
        <f t="shared" si="73"/>
        <v>6.6733616102973112E-2</v>
      </c>
      <c r="CK32" s="2">
        <f t="shared" si="73"/>
        <v>3.0282244352454828E-3</v>
      </c>
      <c r="CL32" s="2">
        <f t="shared" si="61"/>
        <v>1</v>
      </c>
      <c r="CN32" s="2">
        <f t="shared" si="62"/>
        <v>0.64415927787975757</v>
      </c>
      <c r="CO32" s="2">
        <f t="shared" si="63"/>
        <v>0.340394375500566</v>
      </c>
      <c r="CP32" s="2">
        <f t="shared" si="64"/>
        <v>1.5446346619676421E-2</v>
      </c>
      <c r="CR32" s="2">
        <f t="shared" si="65"/>
        <v>0.26046120011522239</v>
      </c>
      <c r="CS32" s="2">
        <f t="shared" si="66"/>
        <v>7.0917855981528888</v>
      </c>
      <c r="CT32" s="2">
        <f t="shared" si="67"/>
        <v>-1.0960972879737418</v>
      </c>
      <c r="CU32" s="2">
        <f t="shared" si="68"/>
        <v>0.72500093664531129</v>
      </c>
      <c r="CV32" s="2">
        <f t="shared" si="69"/>
        <v>0.28823586889333952</v>
      </c>
      <c r="CW32" s="2">
        <f t="shared" si="70"/>
        <v>-0.78152181023658029</v>
      </c>
      <c r="CY32" s="2">
        <f t="shared" si="46"/>
        <v>1273.1500000000001</v>
      </c>
      <c r="CZ32" s="59">
        <f t="shared" si="47"/>
        <v>1171.4829069420498</v>
      </c>
      <c r="DA32" s="2">
        <f t="shared" si="48"/>
        <v>4.3</v>
      </c>
      <c r="DC32" s="2">
        <f t="shared" si="28"/>
        <v>1169.6334359172422</v>
      </c>
      <c r="DD32" s="2">
        <f t="shared" si="49"/>
        <v>0.41726634465714679</v>
      </c>
      <c r="DE32" s="2">
        <f t="shared" si="50"/>
        <v>1.0029105521471706</v>
      </c>
      <c r="DF32" s="2">
        <f t="shared" si="71"/>
        <v>0</v>
      </c>
      <c r="DG32" s="2">
        <f t="shared" si="30"/>
        <v>0.33417272198720255</v>
      </c>
      <c r="DI32" s="2">
        <f t="shared" si="51"/>
        <v>1.5813139888084125</v>
      </c>
      <c r="DJ32" s="2">
        <f t="shared" si="52"/>
        <v>-0.24655885810760683</v>
      </c>
      <c r="DK32" s="2">
        <f t="shared" si="31"/>
        <v>0.52843199995654788</v>
      </c>
      <c r="DL32">
        <f t="shared" si="53"/>
        <v>-1.034E-2</v>
      </c>
      <c r="DM32">
        <f t="shared" si="54"/>
        <v>18.33609728797374</v>
      </c>
      <c r="DN32">
        <f t="shared" si="55"/>
        <v>-3180.609269588128</v>
      </c>
      <c r="DO32">
        <f t="shared" si="56"/>
        <v>1578.439373286687</v>
      </c>
      <c r="DP32" s="2">
        <f t="shared" si="57"/>
        <v>1305.2893732866869</v>
      </c>
    </row>
    <row r="33" spans="1:120" x14ac:dyDescent="0.2">
      <c r="A33" s="2" t="s">
        <v>126</v>
      </c>
      <c r="B33" s="3" t="s">
        <v>105</v>
      </c>
      <c r="C33" s="69">
        <v>0.43</v>
      </c>
      <c r="D33" s="68">
        <v>1140</v>
      </c>
      <c r="F33" s="3" t="s">
        <v>105</v>
      </c>
      <c r="G33" s="25">
        <v>45.99</v>
      </c>
      <c r="H33" s="25">
        <v>4.33</v>
      </c>
      <c r="I33" s="25">
        <v>13.34</v>
      </c>
      <c r="J33" s="25">
        <v>13.69</v>
      </c>
      <c r="K33" s="25">
        <v>0.2</v>
      </c>
      <c r="L33" s="25">
        <v>4.72</v>
      </c>
      <c r="M33" s="25">
        <v>9.25</v>
      </c>
      <c r="N33" s="25">
        <v>3.03</v>
      </c>
      <c r="O33" s="25">
        <v>1.37</v>
      </c>
      <c r="P33" s="25"/>
      <c r="Q33" s="25">
        <v>0.96</v>
      </c>
      <c r="R33" s="25">
        <v>0.24</v>
      </c>
      <c r="S33" s="2">
        <f t="shared" si="32"/>
        <v>96.88</v>
      </c>
      <c r="U33" s="25">
        <v>52.25</v>
      </c>
      <c r="V33" s="25">
        <v>0.18</v>
      </c>
      <c r="W33" s="25">
        <v>28.96</v>
      </c>
      <c r="X33" s="25">
        <v>0.8</v>
      </c>
      <c r="Y33" s="25">
        <v>0</v>
      </c>
      <c r="Z33" s="25">
        <v>0.56000000000000005</v>
      </c>
      <c r="AA33" s="25">
        <v>12.67</v>
      </c>
      <c r="AB33" s="25">
        <v>3.95</v>
      </c>
      <c r="AC33" s="25">
        <v>0.35</v>
      </c>
      <c r="AD33" s="25"/>
      <c r="AF33" s="83">
        <f t="shared" si="33"/>
        <v>1163.757596541674</v>
      </c>
      <c r="AG33" s="83">
        <f t="shared" si="0"/>
        <v>1158.3886130001529</v>
      </c>
      <c r="AH33" s="83">
        <f t="shared" si="34"/>
        <v>1154.8258209811142</v>
      </c>
      <c r="AI33" s="83">
        <f t="shared" si="35"/>
        <v>2.386154948932798</v>
      </c>
      <c r="AJ33" s="83">
        <f t="shared" si="36"/>
        <v>3.8688491498893232</v>
      </c>
      <c r="AK33" s="83">
        <f t="shared" si="37"/>
        <v>-0.31654972051946162</v>
      </c>
      <c r="AL33" s="83">
        <f t="shared" si="38"/>
        <v>1141.6894385261694</v>
      </c>
      <c r="AM33" s="83">
        <f t="shared" si="1"/>
        <v>0.51306161925690408</v>
      </c>
      <c r="AN33" s="83">
        <f t="shared" si="39"/>
        <v>0.4579354931277736</v>
      </c>
      <c r="AO33" s="83">
        <f t="shared" si="2"/>
        <v>1.2979354733275097E-5</v>
      </c>
      <c r="AP33" s="83">
        <f t="shared" si="3"/>
        <v>0.971010091739411</v>
      </c>
      <c r="AQ33" s="83">
        <f t="shared" si="40"/>
        <v>0.3253635667353928</v>
      </c>
      <c r="AR33" s="3">
        <f t="shared" si="41"/>
        <v>1.0507040711597673</v>
      </c>
      <c r="AS33" s="55">
        <f t="shared" si="4"/>
        <v>-180.80511342516877</v>
      </c>
      <c r="AT33" s="55">
        <f t="shared" si="5"/>
        <v>-190.49971603055525</v>
      </c>
      <c r="AU33" s="54">
        <f t="shared" si="42"/>
        <v>1.0507040711597673</v>
      </c>
      <c r="AV33" s="4">
        <f t="shared" si="43"/>
        <v>0.62784312844275858</v>
      </c>
      <c r="AW33" s="2">
        <f t="shared" si="6"/>
        <v>0.76542457846725354</v>
      </c>
      <c r="AX33" s="2">
        <f t="shared" si="6"/>
        <v>5.4207123792545706E-2</v>
      </c>
      <c r="AY33" s="2">
        <f t="shared" si="7"/>
        <v>0.26166867723933662</v>
      </c>
      <c r="AZ33" s="2">
        <f t="shared" si="8"/>
        <v>0.19054538571174059</v>
      </c>
      <c r="BA33" s="2">
        <f t="shared" si="8"/>
        <v>2.8193832599118945E-3</v>
      </c>
      <c r="BB33" s="2">
        <f t="shared" si="8"/>
        <v>0.11710880201665326</v>
      </c>
      <c r="BC33" s="2">
        <f t="shared" si="8"/>
        <v>0.16495058615413696</v>
      </c>
      <c r="BD33" s="2">
        <f t="shared" si="9"/>
        <v>9.7775210595864068E-2</v>
      </c>
      <c r="BE33" s="2">
        <f t="shared" si="9"/>
        <v>2.9088284003567035E-2</v>
      </c>
      <c r="BF33" s="2">
        <f t="shared" si="10"/>
        <v>1.3527128232948419E-2</v>
      </c>
      <c r="BG33" s="2">
        <f t="shared" si="58"/>
        <v>1.697115159473958</v>
      </c>
      <c r="BH33" s="2">
        <f t="shared" si="72"/>
        <v>0.4510151089007457</v>
      </c>
      <c r="BI33" s="2">
        <f t="shared" si="72"/>
        <v>3.1940745735456091E-2</v>
      </c>
      <c r="BJ33" s="2">
        <f t="shared" si="72"/>
        <v>0.15418439684461019</v>
      </c>
      <c r="BK33" s="2">
        <f t="shared" si="72"/>
        <v>0.11227604953502537</v>
      </c>
      <c r="BL33" s="2">
        <f t="shared" si="72"/>
        <v>1.6612798749530925E-3</v>
      </c>
      <c r="BM33" s="2">
        <f t="shared" si="72"/>
        <v>6.9004629039406254E-2</v>
      </c>
      <c r="BN33" s="2">
        <f t="shared" si="72"/>
        <v>9.7194692554196174E-2</v>
      </c>
      <c r="BO33" s="2">
        <f t="shared" si="72"/>
        <v>5.7612596322674244E-2</v>
      </c>
      <c r="BP33" s="2">
        <f t="shared" si="72"/>
        <v>1.7139841006772523E-2</v>
      </c>
      <c r="BQ33" s="2">
        <f t="shared" si="72"/>
        <v>7.9706601861604491E-3</v>
      </c>
      <c r="BR33" s="2">
        <f t="shared" si="59"/>
        <v>1.0000000000000002</v>
      </c>
      <c r="BS33" s="2">
        <f t="shared" si="13"/>
        <v>0.86961152913489881</v>
      </c>
      <c r="BT33" s="2">
        <f t="shared" si="13"/>
        <v>2.2534139220919693E-3</v>
      </c>
      <c r="BU33" s="2">
        <f t="shared" si="14"/>
        <v>0.56806033679544143</v>
      </c>
      <c r="BV33" s="2">
        <f t="shared" si="15"/>
        <v>1.1134865490824871E-2</v>
      </c>
      <c r="BW33" s="2">
        <f t="shared" si="15"/>
        <v>0</v>
      </c>
      <c r="BX33" s="2">
        <f t="shared" si="15"/>
        <v>1.3894264646043609E-2</v>
      </c>
      <c r="BY33" s="2">
        <f t="shared" si="15"/>
        <v>0.22593772179166652</v>
      </c>
      <c r="BZ33" s="2">
        <f t="shared" si="16"/>
        <v>0.12746273328503732</v>
      </c>
      <c r="CA33" s="2">
        <f t="shared" si="16"/>
        <v>7.4313134315682188E-3</v>
      </c>
      <c r="CB33" s="2">
        <f t="shared" si="60"/>
        <v>1.8257861784975726</v>
      </c>
      <c r="CC33" s="2">
        <f t="shared" si="73"/>
        <v>0.47629428866117079</v>
      </c>
      <c r="CD33" s="2">
        <f t="shared" si="73"/>
        <v>1.2342156757623659E-3</v>
      </c>
      <c r="CE33" s="2">
        <f t="shared" si="73"/>
        <v>0.31113190771489713</v>
      </c>
      <c r="CF33" s="2">
        <f t="shared" si="73"/>
        <v>6.0986689580417777E-3</v>
      </c>
      <c r="CG33" s="2">
        <f t="shared" si="73"/>
        <v>0</v>
      </c>
      <c r="CH33" s="2">
        <f t="shared" si="73"/>
        <v>7.6100174323135185E-3</v>
      </c>
      <c r="CI33" s="2">
        <f t="shared" si="73"/>
        <v>0.12374818281163086</v>
      </c>
      <c r="CJ33" s="2">
        <f t="shared" si="73"/>
        <v>6.981251955249522E-2</v>
      </c>
      <c r="CK33" s="2">
        <f t="shared" si="73"/>
        <v>4.0701991936883857E-3</v>
      </c>
      <c r="CL33" s="2">
        <f t="shared" si="61"/>
        <v>1.0000000000000002</v>
      </c>
      <c r="CN33" s="2">
        <f t="shared" si="62"/>
        <v>0.62615806453440603</v>
      </c>
      <c r="CO33" s="2">
        <f t="shared" si="63"/>
        <v>0.35324698213792455</v>
      </c>
      <c r="CP33" s="2">
        <f t="shared" si="64"/>
        <v>2.0594953327669419E-2</v>
      </c>
      <c r="CR33" s="2">
        <f t="shared" si="65"/>
        <v>0.25476623060806813</v>
      </c>
      <c r="CS33" s="2">
        <f t="shared" si="66"/>
        <v>7.1946076316659013</v>
      </c>
      <c r="CT33" s="2">
        <f t="shared" si="67"/>
        <v>-1.122812055015812</v>
      </c>
      <c r="CU33" s="2">
        <f t="shared" si="68"/>
        <v>0.49253887091724918</v>
      </c>
      <c r="CV33" s="2">
        <f t="shared" si="69"/>
        <v>0.28013665100358087</v>
      </c>
      <c r="CW33" s="2">
        <f t="shared" si="70"/>
        <v>-0.81332253554381295</v>
      </c>
      <c r="CY33" s="2">
        <f t="shared" si="46"/>
        <v>1273.1500000000001</v>
      </c>
      <c r="CZ33" s="59">
        <f t="shared" si="47"/>
        <v>1154.8258209811142</v>
      </c>
      <c r="DA33" s="2">
        <f t="shared" si="48"/>
        <v>4.3</v>
      </c>
      <c r="DC33" s="2">
        <f t="shared" si="28"/>
        <v>1152.0725862205215</v>
      </c>
      <c r="DD33" s="2">
        <f t="shared" si="49"/>
        <v>0.3806507653327974</v>
      </c>
      <c r="DE33" s="2">
        <f t="shared" si="50"/>
        <v>0.99731610679162497</v>
      </c>
      <c r="DF33" s="2">
        <f t="shared" si="71"/>
        <v>0</v>
      </c>
      <c r="DG33" s="2">
        <f t="shared" si="30"/>
        <v>0.3253635667353928</v>
      </c>
      <c r="DI33" s="2">
        <f t="shared" si="51"/>
        <v>1.7339060484740147</v>
      </c>
      <c r="DJ33" s="2">
        <f t="shared" si="52"/>
        <v>-0.25724861582461356</v>
      </c>
      <c r="DK33" s="2">
        <f t="shared" si="31"/>
        <v>0.56414985631557635</v>
      </c>
      <c r="DL33">
        <f t="shared" si="53"/>
        <v>-1.034E-2</v>
      </c>
      <c r="DM33">
        <f t="shared" si="54"/>
        <v>18.362812055015809</v>
      </c>
      <c r="DN33">
        <f t="shared" si="55"/>
        <v>-3318.5071441375148</v>
      </c>
      <c r="DO33">
        <f t="shared" si="56"/>
        <v>1571.70238756759</v>
      </c>
      <c r="DP33" s="2">
        <f t="shared" si="57"/>
        <v>1298.5523875675899</v>
      </c>
    </row>
    <row r="34" spans="1:120" x14ac:dyDescent="0.2">
      <c r="A34" s="2" t="s">
        <v>126</v>
      </c>
      <c r="B34" s="3" t="s">
        <v>106</v>
      </c>
      <c r="C34" s="69">
        <v>0.43</v>
      </c>
      <c r="D34" s="68">
        <v>1120</v>
      </c>
      <c r="F34" s="3" t="s">
        <v>106</v>
      </c>
      <c r="G34" s="25">
        <v>46.15</v>
      </c>
      <c r="H34" s="25">
        <v>5.21</v>
      </c>
      <c r="I34" s="25">
        <v>13.59</v>
      </c>
      <c r="J34" s="25">
        <v>13.57</v>
      </c>
      <c r="K34" s="25">
        <v>0.13</v>
      </c>
      <c r="L34" s="25">
        <v>4.37</v>
      </c>
      <c r="M34" s="25">
        <v>8.8800000000000008</v>
      </c>
      <c r="N34" s="25">
        <v>3.05</v>
      </c>
      <c r="O34" s="25">
        <v>1.8</v>
      </c>
      <c r="P34" s="25"/>
      <c r="Q34" s="25">
        <v>1.18</v>
      </c>
      <c r="R34" s="25">
        <v>0.42</v>
      </c>
      <c r="S34" s="2">
        <f t="shared" si="32"/>
        <v>97.93</v>
      </c>
      <c r="U34" s="25">
        <v>52.78</v>
      </c>
      <c r="V34" s="25">
        <v>0.14000000000000001</v>
      </c>
      <c r="W34" s="25">
        <v>28.29</v>
      </c>
      <c r="X34" s="25">
        <v>0.74</v>
      </c>
      <c r="Y34" s="25">
        <v>0.02</v>
      </c>
      <c r="Z34" s="25">
        <v>0.18</v>
      </c>
      <c r="AA34" s="25">
        <v>11.65</v>
      </c>
      <c r="AB34" s="25">
        <v>4.53</v>
      </c>
      <c r="AC34" s="25">
        <v>0.54</v>
      </c>
      <c r="AD34" s="25"/>
      <c r="AF34" s="83">
        <f t="shared" si="33"/>
        <v>1149.0339281558063</v>
      </c>
      <c r="AG34" s="83">
        <f t="shared" si="0"/>
        <v>1147.5114349635555</v>
      </c>
      <c r="AH34" s="83">
        <f t="shared" si="34"/>
        <v>1135.9577718213291</v>
      </c>
      <c r="AI34" s="83">
        <f t="shared" si="35"/>
        <v>2.1927469543261409</v>
      </c>
      <c r="AJ34" s="83">
        <f t="shared" si="36"/>
        <v>4.1734695004443232</v>
      </c>
      <c r="AK34" s="83">
        <f t="shared" si="37"/>
        <v>1.5704838589611669</v>
      </c>
      <c r="AL34" s="83">
        <f t="shared" si="38"/>
        <v>1125.9158966602877</v>
      </c>
      <c r="AM34" s="83">
        <f t="shared" si="1"/>
        <v>0.52230595995358808</v>
      </c>
      <c r="AN34" s="83">
        <f t="shared" si="39"/>
        <v>0.43858857536987317</v>
      </c>
      <c r="AO34" s="83">
        <f t="shared" si="2"/>
        <v>4.9638048420655326E-6</v>
      </c>
      <c r="AP34" s="83">
        <f t="shared" si="3"/>
        <v>0.9608994991283033</v>
      </c>
      <c r="AQ34" s="83">
        <f t="shared" si="40"/>
        <v>0.39290727459725366</v>
      </c>
      <c r="AR34" s="3">
        <f t="shared" si="41"/>
        <v>0.88331294871029942</v>
      </c>
      <c r="AS34" s="55">
        <f t="shared" si="4"/>
        <v>-170.72136476036653</v>
      </c>
      <c r="AT34" s="55">
        <f t="shared" si="5"/>
        <v>-181.47067000344578</v>
      </c>
      <c r="AU34" s="54">
        <f t="shared" si="42"/>
        <v>0.88331294871029953</v>
      </c>
      <c r="AV34" s="4">
        <f t="shared" si="43"/>
        <v>0.6167021750450683</v>
      </c>
      <c r="AW34" s="2">
        <f t="shared" si="6"/>
        <v>0.76808750372393453</v>
      </c>
      <c r="AX34" s="2">
        <f t="shared" si="6"/>
        <v>6.5223814078328668E-2</v>
      </c>
      <c r="AY34" s="2">
        <f t="shared" si="7"/>
        <v>0.26657251301968399</v>
      </c>
      <c r="AZ34" s="2">
        <f t="shared" si="8"/>
        <v>0.18887515588811687</v>
      </c>
      <c r="BA34" s="2">
        <f t="shared" si="8"/>
        <v>1.8325991189427314E-3</v>
      </c>
      <c r="BB34" s="2">
        <f t="shared" si="8"/>
        <v>0.10842488661287601</v>
      </c>
      <c r="BC34" s="2">
        <f t="shared" si="8"/>
        <v>0.15835256270797152</v>
      </c>
      <c r="BD34" s="2">
        <f t="shared" si="9"/>
        <v>9.8420591523889572E-2</v>
      </c>
      <c r="BE34" s="2">
        <f t="shared" si="9"/>
        <v>3.8218183362350847E-2</v>
      </c>
      <c r="BF34" s="2">
        <f t="shared" si="10"/>
        <v>1.6627095119665765E-2</v>
      </c>
      <c r="BG34" s="2">
        <f t="shared" si="58"/>
        <v>1.7106349051557608</v>
      </c>
      <c r="BH34" s="2">
        <f t="shared" si="72"/>
        <v>0.44900726707315541</v>
      </c>
      <c r="BI34" s="2">
        <f t="shared" si="72"/>
        <v>3.8128424646163617E-2</v>
      </c>
      <c r="BJ34" s="2">
        <f t="shared" si="72"/>
        <v>0.15583249951012276</v>
      </c>
      <c r="BK34" s="2">
        <f t="shared" si="72"/>
        <v>0.11041231259742064</v>
      </c>
      <c r="BL34" s="2">
        <f t="shared" si="72"/>
        <v>1.0712976295639573E-3</v>
      </c>
      <c r="BM34" s="2">
        <f t="shared" si="72"/>
        <v>6.3382833055779048E-2</v>
      </c>
      <c r="BN34" s="2">
        <f t="shared" si="72"/>
        <v>9.2569467763521887E-2</v>
      </c>
      <c r="BO34" s="2">
        <f t="shared" si="72"/>
        <v>5.7534539501827804E-2</v>
      </c>
      <c r="BP34" s="2">
        <f t="shared" si="72"/>
        <v>2.23415196586737E-2</v>
      </c>
      <c r="BQ34" s="2">
        <f t="shared" si="72"/>
        <v>9.7198385637710313E-3</v>
      </c>
      <c r="BR34" s="2">
        <f t="shared" si="59"/>
        <v>1</v>
      </c>
      <c r="BS34" s="2">
        <f t="shared" si="13"/>
        <v>0.87843246904765471</v>
      </c>
      <c r="BT34" s="2">
        <f t="shared" si="13"/>
        <v>1.7526552727381987E-3</v>
      </c>
      <c r="BU34" s="2">
        <f t="shared" si="14"/>
        <v>0.55491805690411034</v>
      </c>
      <c r="BV34" s="2">
        <f t="shared" si="15"/>
        <v>1.0299750579013006E-2</v>
      </c>
      <c r="BW34" s="2">
        <f t="shared" si="15"/>
        <v>2.8193832599118942E-4</v>
      </c>
      <c r="BX34" s="2">
        <f t="shared" si="15"/>
        <v>4.4660136362283023E-3</v>
      </c>
      <c r="BY34" s="2">
        <f t="shared" si="15"/>
        <v>0.20774857607521036</v>
      </c>
      <c r="BZ34" s="2">
        <f t="shared" si="16"/>
        <v>0.146178780197777</v>
      </c>
      <c r="CA34" s="2">
        <f t="shared" si="16"/>
        <v>1.1465455008705255E-2</v>
      </c>
      <c r="CB34" s="2">
        <f t="shared" si="60"/>
        <v>1.815543695047428</v>
      </c>
      <c r="CC34" s="2">
        <f t="shared" si="73"/>
        <v>0.48383989404601313</v>
      </c>
      <c r="CD34" s="2">
        <f t="shared" si="73"/>
        <v>9.6536110781537184E-4</v>
      </c>
      <c r="CE34" s="2">
        <f t="shared" si="73"/>
        <v>0.30564841728560771</v>
      </c>
      <c r="CF34" s="2">
        <f t="shared" si="73"/>
        <v>5.6730942951741751E-3</v>
      </c>
      <c r="CG34" s="2">
        <f t="shared" si="73"/>
        <v>1.5529140210741348E-4</v>
      </c>
      <c r="CH34" s="2">
        <f t="shared" si="73"/>
        <v>2.4598767016244328E-3</v>
      </c>
      <c r="CI34" s="2">
        <f t="shared" si="73"/>
        <v>0.11442774781015848</v>
      </c>
      <c r="CJ34" s="2">
        <f t="shared" si="73"/>
        <v>8.0515153998515207E-2</v>
      </c>
      <c r="CK34" s="2">
        <f t="shared" si="73"/>
        <v>6.3151633529843184E-3</v>
      </c>
      <c r="CL34" s="2">
        <f t="shared" si="61"/>
        <v>1.0000000000000002</v>
      </c>
      <c r="CN34" s="2">
        <f t="shared" si="62"/>
        <v>0.56856229696060046</v>
      </c>
      <c r="CO34" s="2">
        <f t="shared" si="63"/>
        <v>0.4000592668613922</v>
      </c>
      <c r="CP34" s="2">
        <f t="shared" si="64"/>
        <v>3.1378436178007341E-2</v>
      </c>
      <c r="CR34" s="2">
        <f t="shared" si="65"/>
        <v>0.25764261564747287</v>
      </c>
      <c r="CS34" s="2">
        <f t="shared" si="66"/>
        <v>7.1345310750177928</v>
      </c>
      <c r="CT34" s="2">
        <f t="shared" si="67"/>
        <v>-0.93418163745231353</v>
      </c>
      <c r="CU34" s="2">
        <f t="shared" si="68"/>
        <v>1.3239171374764596</v>
      </c>
      <c r="CV34" s="2">
        <f t="shared" si="69"/>
        <v>0.26743591104628556</v>
      </c>
      <c r="CW34" s="2">
        <f t="shared" si="70"/>
        <v>-0.86503554670109373</v>
      </c>
      <c r="CY34" s="2">
        <f t="shared" si="46"/>
        <v>1273.1500000000001</v>
      </c>
      <c r="CZ34" s="59">
        <f t="shared" si="47"/>
        <v>1135.9577718213291</v>
      </c>
      <c r="DA34" s="2">
        <f t="shared" si="48"/>
        <v>4.3</v>
      </c>
      <c r="DC34" s="2">
        <f t="shared" si="28"/>
        <v>1131.8732389875979</v>
      </c>
      <c r="DD34" s="2">
        <f t="shared" si="49"/>
        <v>0.36469852375656453</v>
      </c>
      <c r="DE34" s="2">
        <f t="shared" si="50"/>
        <v>0.92193982763081739</v>
      </c>
      <c r="DF34" s="2">
        <f t="shared" si="71"/>
        <v>0</v>
      </c>
      <c r="DG34" s="2">
        <f t="shared" si="30"/>
        <v>0.39290727459725361</v>
      </c>
      <c r="DI34" s="2">
        <f t="shared" si="51"/>
        <v>1.7908376159364838</v>
      </c>
      <c r="DJ34" s="2">
        <f t="shared" si="52"/>
        <v>-0.25813983930133855</v>
      </c>
      <c r="DK34" s="2">
        <f t="shared" si="31"/>
        <v>0.70363312692384705</v>
      </c>
      <c r="DL34">
        <f t="shared" si="53"/>
        <v>-1.034E-2</v>
      </c>
      <c r="DM34">
        <f t="shared" si="54"/>
        <v>18.17418163745231</v>
      </c>
      <c r="DN34">
        <f t="shared" si="55"/>
        <v>-3330.0039269872673</v>
      </c>
      <c r="DO34">
        <f t="shared" si="56"/>
        <v>1549.865086336664</v>
      </c>
      <c r="DP34" s="2">
        <f t="shared" si="57"/>
        <v>1276.7150863366642</v>
      </c>
    </row>
    <row r="35" spans="1:120" x14ac:dyDescent="0.2">
      <c r="A35" s="2" t="s">
        <v>126</v>
      </c>
      <c r="B35" s="3" t="s">
        <v>107</v>
      </c>
      <c r="C35" s="69">
        <v>0.28000000000000003</v>
      </c>
      <c r="D35" s="68">
        <v>1200</v>
      </c>
      <c r="F35" s="3" t="s">
        <v>107</v>
      </c>
      <c r="G35" s="25">
        <v>48.07</v>
      </c>
      <c r="H35" s="25">
        <v>1.63</v>
      </c>
      <c r="I35" s="25">
        <v>16.16</v>
      </c>
      <c r="J35" s="25">
        <v>10.16</v>
      </c>
      <c r="K35" s="25">
        <v>0.2</v>
      </c>
      <c r="L35" s="25">
        <v>7.72</v>
      </c>
      <c r="M35" s="25">
        <v>11.39</v>
      </c>
      <c r="N35" s="25">
        <v>2.57</v>
      </c>
      <c r="O35" s="25">
        <v>0.5</v>
      </c>
      <c r="P35" s="25"/>
      <c r="Q35" s="25">
        <v>0.28000000000000003</v>
      </c>
      <c r="R35" s="25">
        <v>0.06</v>
      </c>
      <c r="S35" s="2">
        <f t="shared" si="32"/>
        <v>98.679999999999993</v>
      </c>
      <c r="U35" s="25">
        <v>48.73</v>
      </c>
      <c r="V35" s="25">
        <v>0.06</v>
      </c>
      <c r="W35" s="25">
        <v>31.46</v>
      </c>
      <c r="X35" s="25">
        <v>0.35</v>
      </c>
      <c r="Y35" s="25">
        <v>0</v>
      </c>
      <c r="Z35" s="25">
        <v>0.22</v>
      </c>
      <c r="AA35" s="25">
        <v>15.41</v>
      </c>
      <c r="AB35" s="25">
        <v>2.6</v>
      </c>
      <c r="AC35" s="25">
        <v>0.09</v>
      </c>
      <c r="AD35" s="25"/>
      <c r="AF35" s="83">
        <f t="shared" si="33"/>
        <v>1228.7379608605129</v>
      </c>
      <c r="AG35" s="83">
        <f t="shared" si="0"/>
        <v>1227.1795891050278</v>
      </c>
      <c r="AH35" s="83">
        <f t="shared" si="34"/>
        <v>1202.7348914123791</v>
      </c>
      <c r="AI35" s="83">
        <f t="shared" si="35"/>
        <v>4.2184418895358107</v>
      </c>
      <c r="AJ35" s="83">
        <f t="shared" si="36"/>
        <v>5.1201100764783893</v>
      </c>
      <c r="AK35" s="83">
        <f t="shared" si="37"/>
        <v>-0.88299942366640627</v>
      </c>
      <c r="AL35" s="83">
        <f t="shared" si="38"/>
        <v>1198.6189425881835</v>
      </c>
      <c r="AM35" s="83">
        <f t="shared" si="1"/>
        <v>0.60721656701809534</v>
      </c>
      <c r="AN35" s="83">
        <f t="shared" si="39"/>
        <v>0.34819601845447667</v>
      </c>
      <c r="AO35" s="83">
        <f t="shared" si="2"/>
        <v>7.9833459285996394E-5</v>
      </c>
      <c r="AP35" s="83">
        <f t="shared" si="3"/>
        <v>0.95549241893185799</v>
      </c>
      <c r="AQ35" s="83">
        <f t="shared" si="40"/>
        <v>0.29626848700125508</v>
      </c>
      <c r="AR35" s="3">
        <f t="shared" si="41"/>
        <v>1.3373303167420814</v>
      </c>
      <c r="AS35" s="55">
        <f t="shared" si="4"/>
        <v>-207.70870257132049</v>
      </c>
      <c r="AT35" s="55">
        <f t="shared" si="5"/>
        <v>-212.03058403395511</v>
      </c>
      <c r="AU35" s="54">
        <f t="shared" si="42"/>
        <v>1.3373303167420814</v>
      </c>
      <c r="AV35" s="4">
        <f t="shared" si="43"/>
        <v>0.71007407231553865</v>
      </c>
      <c r="AW35" s="2">
        <f t="shared" si="6"/>
        <v>0.80004260680410688</v>
      </c>
      <c r="AX35" s="2">
        <f t="shared" si="6"/>
        <v>2.0405914961166165E-2</v>
      </c>
      <c r="AY35" s="2">
        <f t="shared" si="7"/>
        <v>0.31698394484165515</v>
      </c>
      <c r="AZ35" s="2">
        <f t="shared" si="8"/>
        <v>0.14141279173347585</v>
      </c>
      <c r="BA35" s="2">
        <f t="shared" si="8"/>
        <v>2.8193832599118945E-3</v>
      </c>
      <c r="BB35" s="2">
        <f t="shared" si="8"/>
        <v>0.19154236262045829</v>
      </c>
      <c r="BC35" s="2">
        <f t="shared" si="8"/>
        <v>0.20311212716709406</v>
      </c>
      <c r="BD35" s="2">
        <f t="shared" si="9"/>
        <v>8.2931449251277448E-2</v>
      </c>
      <c r="BE35" s="2">
        <f t="shared" si="9"/>
        <v>1.0616162045097457E-2</v>
      </c>
      <c r="BF35" s="2">
        <f t="shared" si="10"/>
        <v>3.9454124012766227E-3</v>
      </c>
      <c r="BG35" s="2">
        <f t="shared" si="58"/>
        <v>1.7738121550855197</v>
      </c>
      <c r="BH35" s="2">
        <f t="shared" si="72"/>
        <v>0.45103006229288972</v>
      </c>
      <c r="BI35" s="2">
        <f t="shared" si="72"/>
        <v>1.1503988684857303E-2</v>
      </c>
      <c r="BJ35" s="2">
        <f t="shared" si="72"/>
        <v>0.17870209307838045</v>
      </c>
      <c r="BK35" s="2">
        <f t="shared" si="72"/>
        <v>7.9722529427958502E-2</v>
      </c>
      <c r="BL35" s="2">
        <f t="shared" si="72"/>
        <v>1.5894486075251667E-3</v>
      </c>
      <c r="BM35" s="2">
        <f t="shared" si="72"/>
        <v>0.10798345364322051</v>
      </c>
      <c r="BN35" s="2">
        <f t="shared" si="72"/>
        <v>0.11450599579260497</v>
      </c>
      <c r="BO35" s="2">
        <f t="shared" si="72"/>
        <v>4.6753230895116467E-2</v>
      </c>
      <c r="BP35" s="2">
        <f t="shared" si="72"/>
        <v>5.9849415366000957E-3</v>
      </c>
      <c r="BQ35" s="2">
        <f t="shared" si="72"/>
        <v>2.2242560408468983E-3</v>
      </c>
      <c r="BR35" s="2">
        <f t="shared" si="59"/>
        <v>1.0000000000000002</v>
      </c>
      <c r="BS35" s="2">
        <f t="shared" si="13"/>
        <v>0.81102717348791609</v>
      </c>
      <c r="BT35" s="2">
        <f t="shared" si="13"/>
        <v>7.511379740306564E-4</v>
      </c>
      <c r="BU35" s="2">
        <f t="shared" si="14"/>
        <v>0.61709869459891531</v>
      </c>
      <c r="BV35" s="2">
        <f t="shared" si="15"/>
        <v>4.8715036522358809E-3</v>
      </c>
      <c r="BW35" s="2">
        <f t="shared" si="15"/>
        <v>0</v>
      </c>
      <c r="BX35" s="2">
        <f t="shared" si="15"/>
        <v>5.4584611109457027E-3</v>
      </c>
      <c r="BY35" s="2">
        <f t="shared" si="15"/>
        <v>0.27479876028489197</v>
      </c>
      <c r="BZ35" s="2">
        <f t="shared" si="16"/>
        <v>8.3899520643315711E-2</v>
      </c>
      <c r="CA35" s="2">
        <f t="shared" si="16"/>
        <v>1.9109091681175422E-3</v>
      </c>
      <c r="CB35" s="2">
        <f t="shared" si="60"/>
        <v>1.7998161609203689</v>
      </c>
      <c r="CC35" s="2">
        <f t="shared" si="73"/>
        <v>0.45061667469036532</v>
      </c>
      <c r="CD35" s="2">
        <f t="shared" si="73"/>
        <v>4.1734149872648562E-4</v>
      </c>
      <c r="CE35" s="2">
        <f t="shared" si="73"/>
        <v>0.34286762614874544</v>
      </c>
      <c r="CF35" s="2">
        <f t="shared" si="73"/>
        <v>2.7066673574843046E-3</v>
      </c>
      <c r="CG35" s="2">
        <f t="shared" si="73"/>
        <v>0</v>
      </c>
      <c r="CH35" s="2">
        <f t="shared" si="73"/>
        <v>3.0327881421813763E-3</v>
      </c>
      <c r="CI35" s="2">
        <f t="shared" si="73"/>
        <v>0.15268157173584251</v>
      </c>
      <c r="CJ35" s="2">
        <f t="shared" si="73"/>
        <v>4.6615605785210949E-2</v>
      </c>
      <c r="CK35" s="2">
        <f t="shared" si="73"/>
        <v>1.0617246414435816E-3</v>
      </c>
      <c r="CL35" s="2">
        <f t="shared" si="61"/>
        <v>0.99999999999999989</v>
      </c>
      <c r="CN35" s="2">
        <f t="shared" si="62"/>
        <v>0.76204036899749628</v>
      </c>
      <c r="CO35" s="2">
        <f t="shared" si="63"/>
        <v>0.23266051711245803</v>
      </c>
      <c r="CP35" s="2">
        <f t="shared" si="64"/>
        <v>5.299113890045698E-3</v>
      </c>
      <c r="CR35" s="2">
        <f t="shared" si="65"/>
        <v>0.28377476289585901</v>
      </c>
      <c r="CS35" s="2">
        <f t="shared" si="66"/>
        <v>6.931885202969891</v>
      </c>
      <c r="CT35" s="2">
        <f t="shared" si="67"/>
        <v>-1.2164891851000421</v>
      </c>
      <c r="CU35" s="2">
        <f t="shared" si="68"/>
        <v>1.2088403722261993</v>
      </c>
      <c r="CV35" s="2">
        <f t="shared" si="69"/>
        <v>0.30380142747130917</v>
      </c>
      <c r="CW35" s="2">
        <f t="shared" si="70"/>
        <v>-0.77003751884329374</v>
      </c>
      <c r="CY35" s="2">
        <f t="shared" si="46"/>
        <v>1273.1500000000001</v>
      </c>
      <c r="CZ35" s="59">
        <f t="shared" si="47"/>
        <v>1202.7348914123791</v>
      </c>
      <c r="DA35" s="2">
        <f t="shared" si="48"/>
        <v>2.8000000000000003</v>
      </c>
      <c r="DC35" s="2">
        <f t="shared" si="28"/>
        <v>1203.7219856325601</v>
      </c>
      <c r="DD35" s="2">
        <f t="shared" si="49"/>
        <v>0.57527976400343439</v>
      </c>
      <c r="DE35" s="2">
        <f t="shared" si="50"/>
        <v>1.0731843320408763</v>
      </c>
      <c r="DF35" s="2">
        <f t="shared" si="71"/>
        <v>0</v>
      </c>
      <c r="DG35" s="2">
        <f t="shared" si="30"/>
        <v>0.29626848700125508</v>
      </c>
      <c r="DI35" s="2">
        <f t="shared" si="51"/>
        <v>1.0305267055242469</v>
      </c>
      <c r="DJ35" s="2">
        <f t="shared" si="52"/>
        <v>-0.20457520431702075</v>
      </c>
      <c r="DK35" s="2">
        <f t="shared" si="31"/>
        <v>0.30531258786005661</v>
      </c>
      <c r="DL35">
        <f t="shared" si="53"/>
        <v>-1.034E-2</v>
      </c>
      <c r="DM35">
        <f t="shared" si="54"/>
        <v>18.45648918510004</v>
      </c>
      <c r="DN35">
        <f t="shared" si="55"/>
        <v>-2639.0201356895677</v>
      </c>
      <c r="DO35">
        <f t="shared" si="56"/>
        <v>1628.2086214802409</v>
      </c>
      <c r="DP35" s="2">
        <f t="shared" si="57"/>
        <v>1355.0586214802411</v>
      </c>
    </row>
    <row r="36" spans="1:120" x14ac:dyDescent="0.2">
      <c r="A36" s="2" t="s">
        <v>126</v>
      </c>
      <c r="B36" s="3" t="s">
        <v>108</v>
      </c>
      <c r="C36" s="69">
        <v>0.28000000000000003</v>
      </c>
      <c r="D36" s="68">
        <v>1180</v>
      </c>
      <c r="F36" s="3" t="s">
        <v>108</v>
      </c>
      <c r="G36" s="25">
        <v>47.81</v>
      </c>
      <c r="H36" s="25">
        <v>1.89</v>
      </c>
      <c r="I36" s="25">
        <v>14.86</v>
      </c>
      <c r="J36" s="25">
        <v>10.91</v>
      </c>
      <c r="K36" s="25">
        <v>0.16</v>
      </c>
      <c r="L36" s="25">
        <v>7.01</v>
      </c>
      <c r="M36" s="25">
        <v>11.58</v>
      </c>
      <c r="N36" s="25">
        <v>2.66</v>
      </c>
      <c r="O36" s="25">
        <v>0.56000000000000005</v>
      </c>
      <c r="P36" s="25"/>
      <c r="Q36" s="25">
        <v>0.28000000000000003</v>
      </c>
      <c r="R36" s="25">
        <v>0.08</v>
      </c>
      <c r="S36" s="2">
        <f t="shared" si="32"/>
        <v>97.72</v>
      </c>
      <c r="U36" s="25">
        <v>50.14</v>
      </c>
      <c r="V36" s="25">
        <v>0.08</v>
      </c>
      <c r="W36" s="25">
        <v>30.58</v>
      </c>
      <c r="X36" s="25">
        <v>0.35</v>
      </c>
      <c r="Y36" s="25">
        <v>0.01</v>
      </c>
      <c r="Z36" s="25">
        <v>0.25</v>
      </c>
      <c r="AA36" s="25">
        <v>14.7</v>
      </c>
      <c r="AB36" s="25">
        <v>3.05</v>
      </c>
      <c r="AC36" s="25">
        <v>0.11</v>
      </c>
      <c r="AD36" s="25"/>
      <c r="AF36" s="83">
        <f t="shared" si="33"/>
        <v>1212.2757636373126</v>
      </c>
      <c r="AG36" s="83">
        <f t="shared" si="0"/>
        <v>1209.5171777184141</v>
      </c>
      <c r="AH36" s="83">
        <f t="shared" si="34"/>
        <v>1192.6766028955935</v>
      </c>
      <c r="AI36" s="83">
        <f t="shared" si="35"/>
        <v>3.4918345492974527</v>
      </c>
      <c r="AJ36" s="83">
        <f t="shared" si="36"/>
        <v>4.9911465915275954</v>
      </c>
      <c r="AK36" s="83">
        <f t="shared" si="37"/>
        <v>-2.0863072531080458</v>
      </c>
      <c r="AL36" s="83">
        <f t="shared" si="38"/>
        <v>1187.8429060358053</v>
      </c>
      <c r="AM36" s="83">
        <f t="shared" si="1"/>
        <v>0.60023971028780299</v>
      </c>
      <c r="AN36" s="83">
        <f t="shared" si="39"/>
        <v>0.35464186633227668</v>
      </c>
      <c r="AO36" s="83">
        <f t="shared" si="2"/>
        <v>5.7965763339995182E-5</v>
      </c>
      <c r="AP36" s="83">
        <f t="shared" si="3"/>
        <v>0.9549395423834196</v>
      </c>
      <c r="AQ36" s="83">
        <f t="shared" si="40"/>
        <v>0.33087686969316782</v>
      </c>
      <c r="AR36" s="3">
        <f t="shared" si="41"/>
        <v>1.1071094878110934</v>
      </c>
      <c r="AS36" s="55">
        <f t="shared" si="4"/>
        <v>-211.87807344645995</v>
      </c>
      <c r="AT36" s="55">
        <f t="shared" si="5"/>
        <v>-217.04369955686178</v>
      </c>
      <c r="AU36" s="54">
        <f t="shared" si="42"/>
        <v>1.1071094878110934</v>
      </c>
      <c r="AV36" s="4">
        <f t="shared" si="43"/>
        <v>0.70638007715840589</v>
      </c>
      <c r="AW36" s="2">
        <f t="shared" si="6"/>
        <v>0.79571535326200027</v>
      </c>
      <c r="AX36" s="2">
        <f t="shared" si="6"/>
        <v>2.3660846181965678E-2</v>
      </c>
      <c r="AY36" s="2">
        <f t="shared" si="7"/>
        <v>0.29148399878384873</v>
      </c>
      <c r="AZ36" s="2">
        <f t="shared" si="8"/>
        <v>0.15185172813112416</v>
      </c>
      <c r="BA36" s="2">
        <f t="shared" si="8"/>
        <v>2.2555066079295153E-3</v>
      </c>
      <c r="BB36" s="2">
        <f t="shared" si="8"/>
        <v>0.17392641994422445</v>
      </c>
      <c r="BC36" s="2">
        <f t="shared" si="8"/>
        <v>0.20650030136917905</v>
      </c>
      <c r="BD36" s="2">
        <f t="shared" si="9"/>
        <v>8.5835663427392225E-2</v>
      </c>
      <c r="BE36" s="2">
        <f t="shared" si="9"/>
        <v>1.1890101490509153E-2</v>
      </c>
      <c r="BF36" s="2">
        <f t="shared" si="10"/>
        <v>3.9454124012766227E-3</v>
      </c>
      <c r="BG36" s="2">
        <f t="shared" si="58"/>
        <v>1.7470653315994498</v>
      </c>
      <c r="BH36" s="2">
        <f t="shared" si="72"/>
        <v>0.45545826985961518</v>
      </c>
      <c r="BI36" s="2">
        <f t="shared" si="72"/>
        <v>1.3543194838800916E-2</v>
      </c>
      <c r="BJ36" s="2">
        <f t="shared" si="72"/>
        <v>0.16684207139351406</v>
      </c>
      <c r="BK36" s="2">
        <f t="shared" si="72"/>
        <v>8.6918173799546986E-2</v>
      </c>
      <c r="BL36" s="2">
        <f t="shared" si="72"/>
        <v>1.2910259090680852E-3</v>
      </c>
      <c r="BM36" s="2">
        <f t="shared" si="72"/>
        <v>9.9553472213310804E-2</v>
      </c>
      <c r="BN36" s="2">
        <f t="shared" si="72"/>
        <v>0.11819838539187694</v>
      </c>
      <c r="BO36" s="2">
        <f t="shared" si="72"/>
        <v>4.9131341498722954E-2</v>
      </c>
      <c r="BP36" s="2">
        <f t="shared" si="72"/>
        <v>6.8057566454161654E-3</v>
      </c>
      <c r="BQ36" s="2">
        <f t="shared" si="72"/>
        <v>2.258308450127948E-3</v>
      </c>
      <c r="BR36" s="2">
        <f t="shared" si="59"/>
        <v>1</v>
      </c>
      <c r="BS36" s="2">
        <f t="shared" si="13"/>
        <v>0.83449420231241778</v>
      </c>
      <c r="BT36" s="2">
        <f t="shared" si="13"/>
        <v>1.0015172987075419E-3</v>
      </c>
      <c r="BU36" s="2">
        <f t="shared" si="14"/>
        <v>0.59983719265209245</v>
      </c>
      <c r="BV36" s="2">
        <f t="shared" si="15"/>
        <v>4.8715036522358809E-3</v>
      </c>
      <c r="BW36" s="2">
        <f t="shared" si="15"/>
        <v>1.4096916299559471E-4</v>
      </c>
      <c r="BX36" s="2">
        <f t="shared" si="15"/>
        <v>6.2027967169837536E-3</v>
      </c>
      <c r="BY36" s="2">
        <f t="shared" si="15"/>
        <v>0.26213768826657441</v>
      </c>
      <c r="BZ36" s="2">
        <f t="shared" si="16"/>
        <v>9.8420591523889572E-2</v>
      </c>
      <c r="CA36" s="2">
        <f t="shared" si="16"/>
        <v>2.3355556499214405E-3</v>
      </c>
      <c r="CB36" s="2">
        <f t="shared" si="60"/>
        <v>1.8094420172358185</v>
      </c>
      <c r="CC36" s="2">
        <f t="shared" si="73"/>
        <v>0.46118869483711172</v>
      </c>
      <c r="CD36" s="2">
        <f t="shared" si="73"/>
        <v>5.5349510466077428E-4</v>
      </c>
      <c r="CE36" s="2">
        <f t="shared" si="73"/>
        <v>0.33150395919755943</v>
      </c>
      <c r="CF36" s="2">
        <f t="shared" si="73"/>
        <v>2.6922684484125109E-3</v>
      </c>
      <c r="CG36" s="2">
        <f t="shared" si="73"/>
        <v>7.790753262762477E-5</v>
      </c>
      <c r="CH36" s="2">
        <f t="shared" si="73"/>
        <v>3.4280162933650743E-3</v>
      </c>
      <c r="CI36" s="2">
        <f t="shared" si="73"/>
        <v>0.14487211293292904</v>
      </c>
      <c r="CJ36" s="2">
        <f t="shared" si="73"/>
        <v>5.4392785503147044E-2</v>
      </c>
      <c r="CK36" s="2">
        <f t="shared" si="73"/>
        <v>1.2907601501867055E-3</v>
      </c>
      <c r="CL36" s="2">
        <f t="shared" si="61"/>
        <v>0.99999999999999989</v>
      </c>
      <c r="CN36" s="2">
        <f t="shared" si="62"/>
        <v>0.72235365461212753</v>
      </c>
      <c r="CO36" s="2">
        <f t="shared" si="63"/>
        <v>0.27121042550764868</v>
      </c>
      <c r="CP36" s="2">
        <f t="shared" si="64"/>
        <v>6.4359198802237949E-3</v>
      </c>
      <c r="CR36" s="2">
        <f t="shared" si="65"/>
        <v>0.26810538309772314</v>
      </c>
      <c r="CS36" s="2">
        <f t="shared" si="66"/>
        <v>6.9644679497481494</v>
      </c>
      <c r="CT36" s="2">
        <f t="shared" si="67"/>
        <v>-1.1060089676970244</v>
      </c>
      <c r="CU36" s="2">
        <f t="shared" si="68"/>
        <v>0.89954170485792861</v>
      </c>
      <c r="CV36" s="2">
        <f t="shared" si="69"/>
        <v>0.3059610573138028</v>
      </c>
      <c r="CW36" s="2">
        <f t="shared" si="70"/>
        <v>-0.734312409165359</v>
      </c>
      <c r="CY36" s="2">
        <f t="shared" si="46"/>
        <v>1273.1500000000001</v>
      </c>
      <c r="CZ36" s="59">
        <f t="shared" si="47"/>
        <v>1192.6766028955935</v>
      </c>
      <c r="DA36" s="2">
        <f t="shared" si="48"/>
        <v>2.8000000000000003</v>
      </c>
      <c r="DC36" s="2">
        <f t="shared" si="28"/>
        <v>1193.0614021732713</v>
      </c>
      <c r="DD36" s="2">
        <f t="shared" si="49"/>
        <v>0.53387994551432383</v>
      </c>
      <c r="DE36" s="2">
        <f t="shared" si="50"/>
        <v>1.0226132898849292</v>
      </c>
      <c r="DF36" s="2">
        <f t="shared" si="71"/>
        <v>0</v>
      </c>
      <c r="DG36" s="2">
        <f t="shared" si="30"/>
        <v>0.33087686969316782</v>
      </c>
      <c r="DI36" s="2">
        <f t="shared" si="51"/>
        <v>1.1347236258882951</v>
      </c>
      <c r="DJ36" s="2">
        <f t="shared" si="52"/>
        <v>-0.2195491545729471</v>
      </c>
      <c r="DK36" s="2">
        <f t="shared" si="31"/>
        <v>0.37545380130080031</v>
      </c>
      <c r="DL36">
        <f t="shared" si="53"/>
        <v>-1.034E-2</v>
      </c>
      <c r="DM36">
        <f t="shared" si="54"/>
        <v>18.346008967697024</v>
      </c>
      <c r="DN36">
        <f t="shared" si="55"/>
        <v>-2832.1840939910176</v>
      </c>
      <c r="DO36">
        <f t="shared" si="56"/>
        <v>1603.4531939668416</v>
      </c>
      <c r="DP36" s="2">
        <f t="shared" si="57"/>
        <v>1330.3031939668417</v>
      </c>
    </row>
    <row r="37" spans="1:120" x14ac:dyDescent="0.2">
      <c r="A37" s="2" t="s">
        <v>126</v>
      </c>
      <c r="B37" s="3" t="s">
        <v>109</v>
      </c>
      <c r="C37" s="69">
        <v>0.28000000000000003</v>
      </c>
      <c r="D37" s="68">
        <v>1160</v>
      </c>
      <c r="F37" s="3" t="s">
        <v>109</v>
      </c>
      <c r="G37" s="25">
        <v>47.79</v>
      </c>
      <c r="H37" s="25">
        <v>2.85</v>
      </c>
      <c r="I37" s="25">
        <v>13.95</v>
      </c>
      <c r="J37" s="25">
        <v>12.55</v>
      </c>
      <c r="K37" s="25">
        <v>0.17</v>
      </c>
      <c r="L37" s="25">
        <v>5.73</v>
      </c>
      <c r="M37" s="25">
        <v>10.72</v>
      </c>
      <c r="N37" s="25">
        <v>3.07</v>
      </c>
      <c r="O37" s="25">
        <v>0.88</v>
      </c>
      <c r="P37" s="25"/>
      <c r="Q37" s="25">
        <v>0.52</v>
      </c>
      <c r="R37" s="25">
        <v>0.11</v>
      </c>
      <c r="S37" s="2">
        <f t="shared" si="32"/>
        <v>98.22999999999999</v>
      </c>
      <c r="U37" s="25">
        <v>51.45</v>
      </c>
      <c r="V37" s="25">
        <v>0.11</v>
      </c>
      <c r="W37" s="25">
        <v>30.05</v>
      </c>
      <c r="X37" s="25">
        <v>0.51</v>
      </c>
      <c r="Y37" s="25">
        <v>0</v>
      </c>
      <c r="Z37" s="25">
        <v>0.23</v>
      </c>
      <c r="AA37" s="25">
        <v>13.83</v>
      </c>
      <c r="AB37" s="25">
        <v>3.53</v>
      </c>
      <c r="AC37" s="25">
        <v>0.17</v>
      </c>
      <c r="AD37" s="25"/>
      <c r="AF37" s="83">
        <f t="shared" si="33"/>
        <v>1183.8302879302978</v>
      </c>
      <c r="AG37" s="83">
        <f t="shared" si="0"/>
        <v>1179.7387913997331</v>
      </c>
      <c r="AH37" s="83">
        <f t="shared" si="34"/>
        <v>1171.6809683282513</v>
      </c>
      <c r="AI37" s="83">
        <f t="shared" si="35"/>
        <v>2.7506110637582806</v>
      </c>
      <c r="AJ37" s="83">
        <f t="shared" si="36"/>
        <v>4.4803100485039513</v>
      </c>
      <c r="AK37" s="83">
        <f t="shared" si="37"/>
        <v>-2.0022788943942285</v>
      </c>
      <c r="AL37" s="83">
        <f t="shared" si="38"/>
        <v>1162.2692094335894</v>
      </c>
      <c r="AM37" s="83">
        <f t="shared" si="1"/>
        <v>0.55829442926615958</v>
      </c>
      <c r="AN37" s="83">
        <f t="shared" si="39"/>
        <v>0.39645928817921616</v>
      </c>
      <c r="AO37" s="83">
        <f t="shared" si="2"/>
        <v>2.9621522828461968E-5</v>
      </c>
      <c r="AP37" s="83">
        <f t="shared" si="3"/>
        <v>0.95478333896820422</v>
      </c>
      <c r="AQ37" s="83">
        <f t="shared" si="40"/>
        <v>0.30662179911490928</v>
      </c>
      <c r="AR37" s="3">
        <f t="shared" si="41"/>
        <v>1.1219953701746226</v>
      </c>
      <c r="AS37" s="55">
        <f t="shared" si="4"/>
        <v>-201.78064969101735</v>
      </c>
      <c r="AT37" s="55">
        <f t="shared" si="5"/>
        <v>-208.69484155676088</v>
      </c>
      <c r="AU37" s="54">
        <f t="shared" si="42"/>
        <v>1.1219953701746226</v>
      </c>
      <c r="AV37" s="4">
        <f t="shared" si="43"/>
        <v>0.65866429835840046</v>
      </c>
      <c r="AW37" s="2">
        <f t="shared" si="6"/>
        <v>0.79538248760491514</v>
      </c>
      <c r="AX37" s="2">
        <f t="shared" si="6"/>
        <v>3.5679053766456185E-2</v>
      </c>
      <c r="AY37" s="2">
        <f t="shared" si="7"/>
        <v>0.27363403654338425</v>
      </c>
      <c r="AZ37" s="2">
        <f t="shared" si="8"/>
        <v>0.17467820238731516</v>
      </c>
      <c r="BA37" s="2">
        <f t="shared" si="8"/>
        <v>2.3964757709251101E-3</v>
      </c>
      <c r="BB37" s="2">
        <f t="shared" si="8"/>
        <v>0.14216810075326763</v>
      </c>
      <c r="BC37" s="2">
        <f t="shared" si="8"/>
        <v>0.19116435498079443</v>
      </c>
      <c r="BD37" s="2">
        <f t="shared" si="9"/>
        <v>9.9065972451915077E-2</v>
      </c>
      <c r="BE37" s="2">
        <f t="shared" si="9"/>
        <v>1.8684445199371524E-2</v>
      </c>
      <c r="BF37" s="2">
        <f t="shared" si="10"/>
        <v>7.3271944595137278E-3</v>
      </c>
      <c r="BG37" s="2">
        <f t="shared" si="58"/>
        <v>1.7401803239178584</v>
      </c>
      <c r="BH37" s="2">
        <f t="shared" si="72"/>
        <v>0.45706900409848533</v>
      </c>
      <c r="BI37" s="2">
        <f t="shared" si="72"/>
        <v>2.050307848908901E-2</v>
      </c>
      <c r="BJ37" s="2">
        <f t="shared" si="72"/>
        <v>0.1572446445821902</v>
      </c>
      <c r="BK37" s="2">
        <f t="shared" si="72"/>
        <v>0.1003793687277437</v>
      </c>
      <c r="BL37" s="2">
        <f t="shared" si="72"/>
        <v>1.3771422064637888E-3</v>
      </c>
      <c r="BM37" s="2">
        <f t="shared" si="72"/>
        <v>8.1697338373065295E-2</v>
      </c>
      <c r="BN37" s="2">
        <f t="shared" si="72"/>
        <v>0.10985318725498815</v>
      </c>
      <c r="BO37" s="2">
        <f t="shared" si="72"/>
        <v>5.6928567166462961E-2</v>
      </c>
      <c r="BP37" s="2">
        <f t="shared" si="72"/>
        <v>1.0737074165569915E-2</v>
      </c>
      <c r="BQ37" s="2">
        <f t="shared" si="72"/>
        <v>4.2105949359415888E-3</v>
      </c>
      <c r="BR37" s="2">
        <f t="shared" si="59"/>
        <v>0.99999999999999989</v>
      </c>
      <c r="BS37" s="2">
        <f t="shared" si="13"/>
        <v>0.85629690285149374</v>
      </c>
      <c r="BT37" s="2">
        <f t="shared" si="13"/>
        <v>1.3770862857228701E-3</v>
      </c>
      <c r="BU37" s="2">
        <f t="shared" si="14"/>
        <v>0.58944106079775604</v>
      </c>
      <c r="BV37" s="2">
        <f t="shared" si="15"/>
        <v>7.0984767504008554E-3</v>
      </c>
      <c r="BW37" s="2">
        <f t="shared" si="15"/>
        <v>0</v>
      </c>
      <c r="BX37" s="2">
        <f t="shared" si="15"/>
        <v>5.7065729796250539E-3</v>
      </c>
      <c r="BY37" s="2">
        <f t="shared" si="15"/>
        <v>0.24662341692018533</v>
      </c>
      <c r="BZ37" s="2">
        <f t="shared" si="16"/>
        <v>0.1139097337965017</v>
      </c>
      <c r="CA37" s="2">
        <f t="shared" si="16"/>
        <v>3.6094950953331354E-3</v>
      </c>
      <c r="CB37" s="2">
        <f t="shared" si="60"/>
        <v>1.8240627454770186</v>
      </c>
      <c r="CC37" s="2">
        <f t="shared" si="73"/>
        <v>0.46944487242820138</v>
      </c>
      <c r="CD37" s="2">
        <f t="shared" si="73"/>
        <v>7.5495554587555718E-4</v>
      </c>
      <c r="CE37" s="2">
        <f t="shared" si="73"/>
        <v>0.32314736006716083</v>
      </c>
      <c r="CF37" s="2">
        <f t="shared" si="73"/>
        <v>3.8915748748240028E-3</v>
      </c>
      <c r="CG37" s="2">
        <f t="shared" si="73"/>
        <v>0</v>
      </c>
      <c r="CH37" s="2">
        <f t="shared" si="73"/>
        <v>3.1284959871995537E-3</v>
      </c>
      <c r="CI37" s="2">
        <f t="shared" si="73"/>
        <v>0.1352055555828425</v>
      </c>
      <c r="CJ37" s="2">
        <f t="shared" si="73"/>
        <v>6.2448363730334654E-2</v>
      </c>
      <c r="CK37" s="2">
        <f t="shared" si="73"/>
        <v>1.9788217835616179E-3</v>
      </c>
      <c r="CL37" s="2">
        <f t="shared" si="61"/>
        <v>1.0000000000000002</v>
      </c>
      <c r="CN37" s="2">
        <f t="shared" si="62"/>
        <v>0.67727144775978443</v>
      </c>
      <c r="CO37" s="2">
        <f t="shared" si="63"/>
        <v>0.31281624140036823</v>
      </c>
      <c r="CP37" s="2">
        <f t="shared" si="64"/>
        <v>9.9123108398473381E-3</v>
      </c>
      <c r="CR37" s="2">
        <f t="shared" si="65"/>
        <v>0.25596801392887014</v>
      </c>
      <c r="CS37" s="2">
        <f t="shared" si="66"/>
        <v>7.0846740293951527</v>
      </c>
      <c r="CT37" s="2">
        <f t="shared" si="67"/>
        <v>-1.1821402155450997</v>
      </c>
      <c r="CU37" s="2">
        <f t="shared" si="68"/>
        <v>1.01240256365841</v>
      </c>
      <c r="CV37" s="2">
        <f t="shared" si="69"/>
        <v>0.29330703656226093</v>
      </c>
      <c r="CW37" s="2">
        <f t="shared" si="70"/>
        <v>-0.74378828733172664</v>
      </c>
      <c r="CY37" s="2">
        <f t="shared" si="46"/>
        <v>1273.1500000000001</v>
      </c>
      <c r="CZ37" s="59">
        <f t="shared" si="47"/>
        <v>1171.6809683282513</v>
      </c>
      <c r="DA37" s="2">
        <f t="shared" si="48"/>
        <v>2.8000000000000003</v>
      </c>
      <c r="DC37" s="2">
        <f t="shared" si="28"/>
        <v>1170.673621749766</v>
      </c>
      <c r="DD37" s="2">
        <f t="shared" si="49"/>
        <v>0.44869736318238979</v>
      </c>
      <c r="DE37" s="2">
        <f t="shared" si="50"/>
        <v>1.0282498223264247</v>
      </c>
      <c r="DF37" s="2">
        <f t="shared" si="71"/>
        <v>0</v>
      </c>
      <c r="DG37" s="2">
        <f t="shared" si="30"/>
        <v>0.30662179911490922</v>
      </c>
      <c r="DI37" s="2">
        <f t="shared" si="51"/>
        <v>1.5063417001088719</v>
      </c>
      <c r="DJ37" s="2">
        <f t="shared" si="52"/>
        <v>-0.24689973942776997</v>
      </c>
      <c r="DK37" s="2">
        <f t="shared" si="31"/>
        <v>0.46187720216919337</v>
      </c>
      <c r="DL37">
        <f t="shared" si="53"/>
        <v>-1.034E-2</v>
      </c>
      <c r="DM37">
        <f t="shared" si="54"/>
        <v>18.422140215545099</v>
      </c>
      <c r="DN37">
        <f t="shared" si="55"/>
        <v>-3185.0066386182325</v>
      </c>
      <c r="DO37">
        <f t="shared" si="56"/>
        <v>1587.6197429873719</v>
      </c>
      <c r="DP37" s="2">
        <f t="shared" si="57"/>
        <v>1314.4697429873718</v>
      </c>
    </row>
    <row r="38" spans="1:120" x14ac:dyDescent="0.2">
      <c r="A38" s="2" t="s">
        <v>126</v>
      </c>
      <c r="B38" s="3" t="s">
        <v>110</v>
      </c>
      <c r="C38" s="69">
        <v>0.28000000000000003</v>
      </c>
      <c r="D38" s="68">
        <v>1140</v>
      </c>
      <c r="F38" s="3" t="s">
        <v>110</v>
      </c>
      <c r="G38" s="25">
        <v>47.35</v>
      </c>
      <c r="H38" s="25">
        <v>3.42</v>
      </c>
      <c r="I38" s="25">
        <v>13.37</v>
      </c>
      <c r="J38" s="25">
        <v>13.41</v>
      </c>
      <c r="K38" s="25">
        <v>0.22</v>
      </c>
      <c r="L38" s="25">
        <v>5.18</v>
      </c>
      <c r="M38" s="25">
        <v>10.15</v>
      </c>
      <c r="N38" s="25">
        <v>3.12</v>
      </c>
      <c r="O38" s="25">
        <v>1.05</v>
      </c>
      <c r="P38" s="25"/>
      <c r="Q38" s="25">
        <v>0.74</v>
      </c>
      <c r="R38" s="25">
        <v>0.16</v>
      </c>
      <c r="S38" s="2">
        <f t="shared" si="32"/>
        <v>98.009999999999991</v>
      </c>
      <c r="U38" s="25">
        <v>52.17</v>
      </c>
      <c r="V38" s="25">
        <v>0.13</v>
      </c>
      <c r="W38" s="25">
        <v>29.58</v>
      </c>
      <c r="X38" s="25">
        <v>0.66</v>
      </c>
      <c r="Y38" s="25">
        <v>0.03</v>
      </c>
      <c r="Z38" s="25">
        <v>0.23</v>
      </c>
      <c r="AA38" s="25">
        <v>13.23</v>
      </c>
      <c r="AB38" s="25">
        <v>3.78</v>
      </c>
      <c r="AC38" s="25">
        <v>0.25</v>
      </c>
      <c r="AD38" s="25"/>
      <c r="AF38" s="83">
        <f t="shared" si="33"/>
        <v>1166.2889219138683</v>
      </c>
      <c r="AG38" s="83">
        <f t="shared" si="0"/>
        <v>1162.0759366590546</v>
      </c>
      <c r="AH38" s="83">
        <f t="shared" si="34"/>
        <v>1158.0253163928105</v>
      </c>
      <c r="AI38" s="83">
        <f t="shared" si="35"/>
        <v>2.3560920882300334</v>
      </c>
      <c r="AJ38" s="83">
        <f t="shared" si="36"/>
        <v>4.1454848448760204</v>
      </c>
      <c r="AK38" s="83">
        <f t="shared" si="37"/>
        <v>-1.7947083823405383</v>
      </c>
      <c r="AL38" s="83">
        <f t="shared" si="38"/>
        <v>1147.3462785928232</v>
      </c>
      <c r="AM38" s="83">
        <f t="shared" si="1"/>
        <v>0.53885228385095962</v>
      </c>
      <c r="AN38" s="83">
        <f t="shared" si="39"/>
        <v>0.4230228389400334</v>
      </c>
      <c r="AO38" s="83">
        <f t="shared" si="2"/>
        <v>2.3138184784069669E-5</v>
      </c>
      <c r="AP38" s="83">
        <f t="shared" si="3"/>
        <v>0.96189826097577702</v>
      </c>
      <c r="AQ38" s="83">
        <f t="shared" si="40"/>
        <v>0.30932266491451349</v>
      </c>
      <c r="AR38" s="3">
        <f t="shared" si="41"/>
        <v>1.0758620689655174</v>
      </c>
      <c r="AS38" s="55">
        <f t="shared" si="4"/>
        <v>-194.4747059348071</v>
      </c>
      <c r="AT38" s="55">
        <f t="shared" si="5"/>
        <v>-202.79928674386159</v>
      </c>
      <c r="AU38" s="54">
        <f t="shared" si="42"/>
        <v>1.0758620689655174</v>
      </c>
      <c r="AV38" s="4">
        <f t="shared" si="43"/>
        <v>0.6425742321536676</v>
      </c>
      <c r="AW38" s="2">
        <f t="shared" si="6"/>
        <v>0.7880594431490423</v>
      </c>
      <c r="AX38" s="2">
        <f t="shared" si="6"/>
        <v>4.281486451974742E-2</v>
      </c>
      <c r="AY38" s="2">
        <f t="shared" si="7"/>
        <v>0.2622571375329783</v>
      </c>
      <c r="AZ38" s="2">
        <f t="shared" si="8"/>
        <v>0.18664818278995191</v>
      </c>
      <c r="BA38" s="2">
        <f t="shared" si="8"/>
        <v>3.1013215859030836E-3</v>
      </c>
      <c r="BB38" s="2">
        <f t="shared" si="8"/>
        <v>0.12852194797590336</v>
      </c>
      <c r="BC38" s="2">
        <f t="shared" si="8"/>
        <v>0.18099983237453948</v>
      </c>
      <c r="BD38" s="2">
        <f t="shared" si="9"/>
        <v>0.10067942477197885</v>
      </c>
      <c r="BE38" s="2">
        <f t="shared" si="9"/>
        <v>2.2293940294704658E-2</v>
      </c>
      <c r="BF38" s="2">
        <f t="shared" si="10"/>
        <v>1.0427161346231074E-2</v>
      </c>
      <c r="BG38" s="2">
        <f t="shared" si="58"/>
        <v>1.7258032563409804</v>
      </c>
      <c r="BH38" s="2">
        <f t="shared" si="72"/>
        <v>0.45663341997619877</v>
      </c>
      <c r="BI38" s="2">
        <f t="shared" si="72"/>
        <v>2.4808659018596819E-2</v>
      </c>
      <c r="BJ38" s="2">
        <f t="shared" si="72"/>
        <v>0.1519623610451469</v>
      </c>
      <c r="BK38" s="2">
        <f t="shared" si="72"/>
        <v>0.10815148372455867</v>
      </c>
      <c r="BL38" s="2">
        <f t="shared" si="72"/>
        <v>1.7970307881319302E-3</v>
      </c>
      <c r="BM38" s="2">
        <f t="shared" si="72"/>
        <v>7.4470799324132392E-2</v>
      </c>
      <c r="BN38" s="2">
        <f t="shared" si="72"/>
        <v>0.10487860172328817</v>
      </c>
      <c r="BO38" s="2">
        <f t="shared" si="72"/>
        <v>5.8337718625840175E-2</v>
      </c>
      <c r="BP38" s="2">
        <f t="shared" si="72"/>
        <v>1.2918008013249379E-2</v>
      </c>
      <c r="BQ38" s="2">
        <f t="shared" si="72"/>
        <v>6.041917760856802E-3</v>
      </c>
      <c r="BR38" s="2">
        <f t="shared" si="59"/>
        <v>0.99999999999999989</v>
      </c>
      <c r="BS38" s="2">
        <f t="shared" si="13"/>
        <v>0.86828006650655831</v>
      </c>
      <c r="BT38" s="2">
        <f t="shared" si="13"/>
        <v>1.6274656103997557E-3</v>
      </c>
      <c r="BU38" s="2">
        <f t="shared" si="14"/>
        <v>0.58022184953070288</v>
      </c>
      <c r="BV38" s="2">
        <f t="shared" si="15"/>
        <v>9.1862640299305177E-3</v>
      </c>
      <c r="BW38" s="2">
        <f t="shared" si="15"/>
        <v>4.2290748898678415E-4</v>
      </c>
      <c r="BX38" s="2">
        <f t="shared" si="15"/>
        <v>5.7065729796250539E-3</v>
      </c>
      <c r="BY38" s="2">
        <f t="shared" si="15"/>
        <v>0.235923919439917</v>
      </c>
      <c r="BZ38" s="2">
        <f t="shared" si="16"/>
        <v>0.12197699539682053</v>
      </c>
      <c r="CA38" s="2">
        <f t="shared" si="16"/>
        <v>5.3080810225487286E-3</v>
      </c>
      <c r="CB38" s="2">
        <f t="shared" si="60"/>
        <v>1.8286541220054897</v>
      </c>
      <c r="CC38" s="2">
        <f t="shared" si="73"/>
        <v>0.47481918863601902</v>
      </c>
      <c r="CD38" s="2">
        <f t="shared" si="73"/>
        <v>8.8998000814659794E-4</v>
      </c>
      <c r="CE38" s="2">
        <f t="shared" si="73"/>
        <v>0.31729447496302476</v>
      </c>
      <c r="CF38" s="2">
        <f t="shared" si="73"/>
        <v>5.0235109632738627E-3</v>
      </c>
      <c r="CG38" s="2">
        <f t="shared" si="73"/>
        <v>2.3126707445527228E-4</v>
      </c>
      <c r="CH38" s="2">
        <f t="shared" si="73"/>
        <v>3.1206409735738548E-3</v>
      </c>
      <c r="CI38" s="2">
        <f t="shared" si="73"/>
        <v>0.12901505899933588</v>
      </c>
      <c r="CJ38" s="2">
        <f t="shared" si="73"/>
        <v>6.6703152842839425E-2</v>
      </c>
      <c r="CK38" s="2">
        <f t="shared" si="73"/>
        <v>2.9027255393312664E-3</v>
      </c>
      <c r="CL38" s="2">
        <f t="shared" si="61"/>
        <v>1</v>
      </c>
      <c r="CN38" s="2">
        <f t="shared" si="62"/>
        <v>0.64955417439968421</v>
      </c>
      <c r="CO38" s="2">
        <f t="shared" si="63"/>
        <v>0.33583142704999691</v>
      </c>
      <c r="CP38" s="2">
        <f t="shared" si="64"/>
        <v>1.4614398550318874E-2</v>
      </c>
      <c r="CR38" s="2">
        <f t="shared" si="65"/>
        <v>0.24969341849548088</v>
      </c>
      <c r="CS38" s="2">
        <f t="shared" si="66"/>
        <v>7.1594762707210231</v>
      </c>
      <c r="CT38" s="2">
        <f t="shared" si="67"/>
        <v>-1.1733703238816946</v>
      </c>
      <c r="CU38" s="2">
        <f t="shared" si="68"/>
        <v>1.1084524851668121</v>
      </c>
      <c r="CV38" s="2">
        <f t="shared" si="69"/>
        <v>0.28929791556011114</v>
      </c>
      <c r="CW38" s="2">
        <f t="shared" si="70"/>
        <v>-0.75275696569828421</v>
      </c>
      <c r="CY38" s="2">
        <f t="shared" si="46"/>
        <v>1273.1500000000001</v>
      </c>
      <c r="CZ38" s="59">
        <f t="shared" si="47"/>
        <v>1158.0253163928105</v>
      </c>
      <c r="DA38" s="2">
        <f t="shared" si="48"/>
        <v>2.8000000000000003</v>
      </c>
      <c r="DC38" s="2">
        <f t="shared" si="28"/>
        <v>1156.080776766275</v>
      </c>
      <c r="DD38" s="2">
        <f t="shared" si="49"/>
        <v>0.40778593981478628</v>
      </c>
      <c r="DE38" s="2">
        <f t="shared" si="50"/>
        <v>1.0108624683293359</v>
      </c>
      <c r="DF38" s="2">
        <f t="shared" si="71"/>
        <v>0</v>
      </c>
      <c r="DG38" s="2">
        <f t="shared" si="30"/>
        <v>0.30932266491451343</v>
      </c>
      <c r="DI38" s="2">
        <f t="shared" si="51"/>
        <v>1.6714531716424221</v>
      </c>
      <c r="DJ38" s="2">
        <f t="shared" si="52"/>
        <v>-0.25813017583360393</v>
      </c>
      <c r="DK38" s="2">
        <f t="shared" si="31"/>
        <v>0.51701834933224955</v>
      </c>
      <c r="DL38">
        <f t="shared" si="53"/>
        <v>-1.034E-2</v>
      </c>
      <c r="DM38">
        <f t="shared" si="54"/>
        <v>18.413370323881693</v>
      </c>
      <c r="DN38">
        <f t="shared" si="55"/>
        <v>-3329.8792682534909</v>
      </c>
      <c r="DO38">
        <f t="shared" si="56"/>
        <v>1576.5180974909742</v>
      </c>
      <c r="DP38" s="2">
        <f t="shared" si="57"/>
        <v>1303.3680974909744</v>
      </c>
    </row>
    <row r="39" spans="1:120" x14ac:dyDescent="0.2">
      <c r="A39" s="2" t="s">
        <v>126</v>
      </c>
      <c r="B39" s="3" t="s">
        <v>111</v>
      </c>
      <c r="C39" s="69">
        <v>0.28000000000000003</v>
      </c>
      <c r="D39" s="68">
        <v>1120</v>
      </c>
      <c r="F39" s="3" t="s">
        <v>111</v>
      </c>
      <c r="G39" s="25">
        <v>48.01</v>
      </c>
      <c r="H39" s="25">
        <v>4.17</v>
      </c>
      <c r="I39" s="25">
        <v>13.25</v>
      </c>
      <c r="J39" s="25">
        <v>13.39</v>
      </c>
      <c r="K39" s="25">
        <v>0.23</v>
      </c>
      <c r="L39" s="25">
        <v>4.8099999999999996</v>
      </c>
      <c r="M39" s="25">
        <v>9.57</v>
      </c>
      <c r="N39" s="25">
        <v>3.47</v>
      </c>
      <c r="O39" s="25">
        <v>1.42</v>
      </c>
      <c r="P39" s="25"/>
      <c r="Q39" s="25">
        <v>0.86</v>
      </c>
      <c r="R39" s="25">
        <v>0.26</v>
      </c>
      <c r="S39" s="2">
        <f t="shared" si="32"/>
        <v>99.18</v>
      </c>
      <c r="U39" s="25">
        <v>53.35</v>
      </c>
      <c r="V39" s="25">
        <v>0.23</v>
      </c>
      <c r="W39" s="25">
        <v>28.83</v>
      </c>
      <c r="X39" s="25">
        <v>0.83</v>
      </c>
      <c r="Y39" s="25">
        <v>0.01</v>
      </c>
      <c r="Z39" s="25">
        <v>0.32</v>
      </c>
      <c r="AA39" s="25">
        <v>12.67</v>
      </c>
      <c r="AB39" s="25">
        <v>4.1100000000000003</v>
      </c>
      <c r="AC39" s="25">
        <v>0.32</v>
      </c>
      <c r="AD39" s="25"/>
      <c r="AF39" s="83">
        <f t="shared" si="33"/>
        <v>1146.9205159128633</v>
      </c>
      <c r="AG39" s="83">
        <f t="shared" si="0"/>
        <v>1143.3657361985274</v>
      </c>
      <c r="AH39" s="83">
        <f t="shared" si="34"/>
        <v>1140.7219813667657</v>
      </c>
      <c r="AI39" s="83">
        <f t="shared" si="35"/>
        <v>2.0685943435495542</v>
      </c>
      <c r="AJ39" s="83">
        <f t="shared" si="36"/>
        <v>3.8923289817554449</v>
      </c>
      <c r="AK39" s="83">
        <f t="shared" si="37"/>
        <v>-0.87692445430302257</v>
      </c>
      <c r="AL39" s="83">
        <f t="shared" si="38"/>
        <v>1130.8583823854278</v>
      </c>
      <c r="AM39" s="83">
        <f t="shared" si="1"/>
        <v>0.5082321934889158</v>
      </c>
      <c r="AN39" s="83">
        <f t="shared" si="39"/>
        <v>0.44898458828271748</v>
      </c>
      <c r="AO39" s="83">
        <f t="shared" si="2"/>
        <v>1.0936072548812749E-5</v>
      </c>
      <c r="AP39" s="83">
        <f t="shared" si="3"/>
        <v>0.95722771784418204</v>
      </c>
      <c r="AQ39" s="83">
        <f t="shared" si="40"/>
        <v>0.29099716475620807</v>
      </c>
      <c r="AR39" s="3">
        <f t="shared" si="41"/>
        <v>1.1177696929018346</v>
      </c>
      <c r="AS39" s="55">
        <f t="shared" si="4"/>
        <v>-182.16898509330341</v>
      </c>
      <c r="AT39" s="55">
        <f t="shared" si="5"/>
        <v>-192.25057784761168</v>
      </c>
      <c r="AU39" s="54">
        <f t="shared" si="42"/>
        <v>1.1177696929018348</v>
      </c>
      <c r="AV39" s="4">
        <f t="shared" si="43"/>
        <v>0.60381642825981263</v>
      </c>
      <c r="AW39" s="2">
        <f t="shared" si="6"/>
        <v>0.79904400983285151</v>
      </c>
      <c r="AX39" s="2">
        <f t="shared" si="6"/>
        <v>5.2204089195130622E-2</v>
      </c>
      <c r="AY39" s="2">
        <f t="shared" si="7"/>
        <v>0.25990329635841153</v>
      </c>
      <c r="AZ39" s="2">
        <f t="shared" si="8"/>
        <v>0.18636981115268128</v>
      </c>
      <c r="BA39" s="2">
        <f t="shared" si="8"/>
        <v>3.2422907488986784E-3</v>
      </c>
      <c r="BB39" s="2">
        <f t="shared" si="8"/>
        <v>0.1193418088347674</v>
      </c>
      <c r="BC39" s="2">
        <f t="shared" si="8"/>
        <v>0.17065698481028008</v>
      </c>
      <c r="BD39" s="2">
        <f t="shared" si="9"/>
        <v>0.1119735910124252</v>
      </c>
      <c r="BE39" s="2">
        <f t="shared" si="9"/>
        <v>3.0149900208076775E-2</v>
      </c>
      <c r="BF39" s="2">
        <f t="shared" si="10"/>
        <v>1.2118052375349625E-2</v>
      </c>
      <c r="BG39" s="2">
        <f t="shared" si="58"/>
        <v>1.7450038345288725</v>
      </c>
      <c r="BH39" s="2">
        <f t="shared" si="72"/>
        <v>0.45790387047979331</v>
      </c>
      <c r="BI39" s="2">
        <f t="shared" si="72"/>
        <v>2.9916317753665579E-2</v>
      </c>
      <c r="BJ39" s="2">
        <f t="shared" si="72"/>
        <v>0.14894138982140512</v>
      </c>
      <c r="BK39" s="2">
        <f t="shared" si="72"/>
        <v>0.10680194935101596</v>
      </c>
      <c r="BL39" s="2">
        <f t="shared" si="72"/>
        <v>1.858042191508452E-3</v>
      </c>
      <c r="BM39" s="2">
        <f t="shared" si="72"/>
        <v>6.8390571111259527E-2</v>
      </c>
      <c r="BN39" s="2">
        <f t="shared" si="72"/>
        <v>9.7797484127795722E-2</v>
      </c>
      <c r="BO39" s="2">
        <f t="shared" si="72"/>
        <v>6.4168105993106059E-2</v>
      </c>
      <c r="BP39" s="2">
        <f t="shared" si="72"/>
        <v>1.7277841808420347E-2</v>
      </c>
      <c r="BQ39" s="2">
        <f t="shared" si="72"/>
        <v>6.9444273620300296E-3</v>
      </c>
      <c r="BR39" s="2">
        <f t="shared" si="59"/>
        <v>1.0000000000000002</v>
      </c>
      <c r="BS39" s="2">
        <f t="shared" si="13"/>
        <v>0.88791914027458096</v>
      </c>
      <c r="BT39" s="2">
        <f t="shared" si="13"/>
        <v>2.8793622337841833E-3</v>
      </c>
      <c r="BU39" s="2">
        <f t="shared" si="14"/>
        <v>0.56551034218966068</v>
      </c>
      <c r="BV39" s="2">
        <f t="shared" si="15"/>
        <v>1.1552422946730803E-2</v>
      </c>
      <c r="BW39" s="2">
        <f t="shared" si="15"/>
        <v>1.4096916299559471E-4</v>
      </c>
      <c r="BX39" s="2">
        <f t="shared" si="15"/>
        <v>7.939579797739205E-3</v>
      </c>
      <c r="BY39" s="2">
        <f t="shared" si="15"/>
        <v>0.22593772179166652</v>
      </c>
      <c r="BZ39" s="2">
        <f t="shared" si="16"/>
        <v>0.13262578070924139</v>
      </c>
      <c r="CA39" s="2">
        <f t="shared" si="16"/>
        <v>6.794343708862372E-3</v>
      </c>
      <c r="CB39" s="2">
        <f t="shared" si="60"/>
        <v>1.8412996628152618</v>
      </c>
      <c r="CC39" s="2">
        <f t="shared" si="73"/>
        <v>0.48222413668234415</v>
      </c>
      <c r="CD39" s="2">
        <f t="shared" si="73"/>
        <v>1.5637662309576335E-3</v>
      </c>
      <c r="CE39" s="2">
        <f t="shared" si="73"/>
        <v>0.30712564261540221</v>
      </c>
      <c r="CF39" s="2">
        <f t="shared" si="73"/>
        <v>6.274059122493774E-3</v>
      </c>
      <c r="CG39" s="2">
        <f t="shared" si="73"/>
        <v>7.6559598550112913E-5</v>
      </c>
      <c r="CH39" s="2">
        <f t="shared" si="73"/>
        <v>4.3119433289853298E-3</v>
      </c>
      <c r="CI39" s="2">
        <f t="shared" si="73"/>
        <v>0.1227055684386637</v>
      </c>
      <c r="CJ39" s="2">
        <f t="shared" si="73"/>
        <v>7.2028352249010205E-2</v>
      </c>
      <c r="CK39" s="2">
        <f t="shared" si="73"/>
        <v>3.6899717335928555E-3</v>
      </c>
      <c r="CL39" s="2">
        <f t="shared" si="61"/>
        <v>0.99999999999999989</v>
      </c>
      <c r="CN39" s="2">
        <f t="shared" si="62"/>
        <v>0.61840117609502299</v>
      </c>
      <c r="CO39" s="2">
        <f t="shared" si="63"/>
        <v>0.36300241553617618</v>
      </c>
      <c r="CP39" s="2">
        <f t="shared" si="64"/>
        <v>1.8596408368800832E-2</v>
      </c>
      <c r="CR39" s="2">
        <f t="shared" si="65"/>
        <v>0.24543553285310379</v>
      </c>
      <c r="CS39" s="2">
        <f t="shared" si="66"/>
        <v>7.2148353750718526</v>
      </c>
      <c r="CT39" s="2">
        <f t="shared" si="67"/>
        <v>-1.2344417549639233</v>
      </c>
      <c r="CU39" s="2">
        <f t="shared" si="68"/>
        <v>0.93173543689320371</v>
      </c>
      <c r="CV39" s="2">
        <f t="shared" si="69"/>
        <v>0.27484804678157965</v>
      </c>
      <c r="CW39" s="2">
        <f t="shared" si="70"/>
        <v>-0.7770705682339335</v>
      </c>
      <c r="CY39" s="2">
        <f t="shared" si="46"/>
        <v>1273.1500000000001</v>
      </c>
      <c r="CZ39" s="59">
        <f t="shared" si="47"/>
        <v>1140.7219813667657</v>
      </c>
      <c r="DA39" s="2">
        <f t="shared" si="48"/>
        <v>2.8000000000000003</v>
      </c>
      <c r="DC39" s="2">
        <f t="shared" si="28"/>
        <v>1137.9342665817062</v>
      </c>
      <c r="DD39" s="2">
        <f t="shared" si="49"/>
        <v>0.39037380666023463</v>
      </c>
      <c r="DE39" s="2">
        <f t="shared" si="50"/>
        <v>1.0241542746315186</v>
      </c>
      <c r="DF39" s="2">
        <f t="shared" si="71"/>
        <v>0</v>
      </c>
      <c r="DG39" s="2">
        <f t="shared" si="30"/>
        <v>0.29099716475620802</v>
      </c>
      <c r="DI39" s="2">
        <f t="shared" si="51"/>
        <v>2.0172069255617906</v>
      </c>
      <c r="DJ39" s="2">
        <f t="shared" si="52"/>
        <v>-0.27533310252369853</v>
      </c>
      <c r="DK39" s="2">
        <f t="shared" si="31"/>
        <v>0.58700149606506824</v>
      </c>
      <c r="DL39">
        <f t="shared" si="53"/>
        <v>-1.034E-2</v>
      </c>
      <c r="DM39">
        <f t="shared" si="54"/>
        <v>18.474441754963923</v>
      </c>
      <c r="DN39">
        <f t="shared" si="55"/>
        <v>-3551.797022555711</v>
      </c>
      <c r="DO39">
        <f t="shared" si="56"/>
        <v>1567.5666183870364</v>
      </c>
      <c r="DP39" s="2">
        <f t="shared" si="57"/>
        <v>1294.4166183870366</v>
      </c>
    </row>
    <row r="40" spans="1:120" x14ac:dyDescent="0.2">
      <c r="A40" s="2" t="s">
        <v>112</v>
      </c>
      <c r="B40" s="3" t="s">
        <v>113</v>
      </c>
      <c r="C40" s="25">
        <v>0.22500000000000001</v>
      </c>
      <c r="D40" s="68">
        <v>875</v>
      </c>
      <c r="F40" s="3"/>
      <c r="G40" s="25">
        <v>64.3</v>
      </c>
      <c r="H40" s="25">
        <v>0.41</v>
      </c>
      <c r="I40" s="25">
        <v>16.5</v>
      </c>
      <c r="J40" s="25">
        <v>3.11</v>
      </c>
      <c r="K40" s="25">
        <v>0.03</v>
      </c>
      <c r="L40" s="25">
        <v>0.89</v>
      </c>
      <c r="M40" s="25">
        <v>3.64</v>
      </c>
      <c r="N40" s="25">
        <v>4.3600000000000003</v>
      </c>
      <c r="O40" s="25">
        <v>1.25</v>
      </c>
      <c r="P40" s="25"/>
      <c r="Q40" s="25"/>
      <c r="R40" s="25">
        <v>5.51</v>
      </c>
      <c r="S40" s="2">
        <f t="shared" si="32"/>
        <v>94.49</v>
      </c>
      <c r="U40" s="25">
        <v>54.4</v>
      </c>
      <c r="V40" s="25"/>
      <c r="W40" s="25">
        <v>28.8</v>
      </c>
      <c r="X40" s="25">
        <v>0.16</v>
      </c>
      <c r="Y40" s="25"/>
      <c r="Z40" s="25">
        <v>0.06</v>
      </c>
      <c r="AA40" s="25">
        <v>11.05</v>
      </c>
      <c r="AB40" s="25">
        <v>4.84</v>
      </c>
      <c r="AC40" s="25">
        <v>0.11</v>
      </c>
      <c r="AD40" s="25"/>
      <c r="AF40" s="83">
        <f t="shared" si="33"/>
        <v>914.71479557156056</v>
      </c>
      <c r="AG40" s="83">
        <f t="shared" si="0"/>
        <v>913.07033682634767</v>
      </c>
      <c r="AH40" s="83">
        <f t="shared" si="34"/>
        <v>937.83099513382319</v>
      </c>
      <c r="AI40" s="83">
        <f t="shared" si="35"/>
        <v>4.1862739459938405</v>
      </c>
      <c r="AJ40" s="83">
        <f t="shared" si="36"/>
        <v>8.3679946898811082</v>
      </c>
      <c r="AK40" s="83">
        <f t="shared" si="37"/>
        <v>2.2539792602084989</v>
      </c>
      <c r="AL40" s="83">
        <f t="shared" si="38"/>
        <v>938.72159666655273</v>
      </c>
      <c r="AM40" s="83">
        <f t="shared" si="1"/>
        <v>0.74187086619546971</v>
      </c>
      <c r="AN40" s="83">
        <f t="shared" si="39"/>
        <v>0.269772384539745</v>
      </c>
      <c r="AO40" s="83">
        <f t="shared" si="2"/>
        <v>2.0417801764300155E-3</v>
      </c>
      <c r="AP40" s="83">
        <f t="shared" si="3"/>
        <v>1.0136850309116447</v>
      </c>
      <c r="AQ40" s="83">
        <f t="shared" si="40"/>
        <v>0.11059305742178741</v>
      </c>
      <c r="AR40" s="3">
        <f t="shared" si="41"/>
        <v>2.7346517119244389</v>
      </c>
      <c r="AS40" s="55">
        <f t="shared" si="4"/>
        <v>223.99219024420523</v>
      </c>
      <c r="AT40" s="55">
        <f t="shared" si="5"/>
        <v>278.03308075711539</v>
      </c>
      <c r="AU40" s="54">
        <f t="shared" si="42"/>
        <v>2.7346517119244389</v>
      </c>
      <c r="AV40" s="4">
        <f t="shared" si="43"/>
        <v>0.31570639275845619</v>
      </c>
      <c r="AW40" s="2">
        <f t="shared" si="6"/>
        <v>1.0701630875286889</v>
      </c>
      <c r="AX40" s="2">
        <f t="shared" si="6"/>
        <v>5.1327761558761517E-3</v>
      </c>
      <c r="AY40" s="2">
        <f t="shared" si="7"/>
        <v>0.32365316150292761</v>
      </c>
      <c r="AZ40" s="2">
        <f t="shared" si="8"/>
        <v>4.328678959558168E-2</v>
      </c>
      <c r="BA40" s="2">
        <f t="shared" si="8"/>
        <v>4.2290748898678415E-4</v>
      </c>
      <c r="BB40" s="2">
        <f t="shared" si="8"/>
        <v>2.2081956312462164E-2</v>
      </c>
      <c r="BC40" s="2">
        <f t="shared" si="8"/>
        <v>6.4910284713627961E-2</v>
      </c>
      <c r="BD40" s="2">
        <f t="shared" si="9"/>
        <v>0.1406930423095602</v>
      </c>
      <c r="BE40" s="2">
        <f t="shared" si="9"/>
        <v>2.654040511274364E-2</v>
      </c>
      <c r="BF40" s="2">
        <f t="shared" si="10"/>
        <v>0</v>
      </c>
      <c r="BG40" s="2">
        <f t="shared" si="58"/>
        <v>1.6968844107204553</v>
      </c>
      <c r="BH40" s="2">
        <f t="shared" si="72"/>
        <v>0.63066351530351095</v>
      </c>
      <c r="BI40" s="2">
        <f t="shared" si="72"/>
        <v>3.0248236847770331E-3</v>
      </c>
      <c r="BJ40" s="2">
        <f t="shared" si="72"/>
        <v>0.19073377034886688</v>
      </c>
      <c r="BK40" s="2">
        <f t="shared" si="72"/>
        <v>2.5509568785067202E-2</v>
      </c>
      <c r="BL40" s="2">
        <f t="shared" si="72"/>
        <v>2.4922586731009457E-4</v>
      </c>
      <c r="BM40" s="2">
        <f t="shared" si="72"/>
        <v>1.3013235417188322E-2</v>
      </c>
      <c r="BN40" s="2">
        <f t="shared" si="72"/>
        <v>3.8252625991223914E-2</v>
      </c>
      <c r="BO40" s="2">
        <f t="shared" si="72"/>
        <v>8.2912566949581087E-2</v>
      </c>
      <c r="BP40" s="2">
        <f t="shared" si="72"/>
        <v>1.5640667652474478E-2</v>
      </c>
      <c r="BQ40" s="2">
        <f t="shared" si="72"/>
        <v>0</v>
      </c>
      <c r="BR40" s="2">
        <f t="shared" si="59"/>
        <v>1</v>
      </c>
      <c r="BS40" s="2">
        <f t="shared" si="13"/>
        <v>0.90539458727155009</v>
      </c>
      <c r="BT40" s="2">
        <f t="shared" si="13"/>
        <v>0</v>
      </c>
      <c r="BU40" s="2">
        <f t="shared" si="14"/>
        <v>0.56492188189601911</v>
      </c>
      <c r="BV40" s="2">
        <f t="shared" si="15"/>
        <v>2.2269730981649741E-3</v>
      </c>
      <c r="BW40" s="2">
        <f t="shared" si="15"/>
        <v>0</v>
      </c>
      <c r="BX40" s="2">
        <f t="shared" si="15"/>
        <v>1.4886712120761008E-3</v>
      </c>
      <c r="BY40" s="2">
        <f t="shared" si="15"/>
        <v>0.197049078594942</v>
      </c>
      <c r="BZ40" s="2">
        <f t="shared" si="16"/>
        <v>0.15618218458217231</v>
      </c>
      <c r="CA40" s="2">
        <f t="shared" si="16"/>
        <v>2.3355556499214405E-3</v>
      </c>
      <c r="CB40" s="2">
        <f t="shared" si="60"/>
        <v>1.8295989323048458</v>
      </c>
      <c r="CC40" s="2">
        <f t="shared" si="73"/>
        <v>0.4948595953381843</v>
      </c>
      <c r="CD40" s="2">
        <f t="shared" si="73"/>
        <v>0</v>
      </c>
      <c r="CE40" s="2">
        <f t="shared" si="73"/>
        <v>0.30876815236460381</v>
      </c>
      <c r="CF40" s="2">
        <f t="shared" si="73"/>
        <v>1.2171919532984938E-3</v>
      </c>
      <c r="CG40" s="2">
        <f t="shared" si="73"/>
        <v>0</v>
      </c>
      <c r="CH40" s="2">
        <f t="shared" si="73"/>
        <v>8.1365986052513726E-4</v>
      </c>
      <c r="CI40" s="2">
        <f t="shared" si="73"/>
        <v>0.10770069610103483</v>
      </c>
      <c r="CJ40" s="2">
        <f t="shared" si="73"/>
        <v>8.5364164694510983E-2</v>
      </c>
      <c r="CK40" s="2">
        <f t="shared" si="73"/>
        <v>1.2765396878425227E-3</v>
      </c>
      <c r="CL40" s="2">
        <f t="shared" si="61"/>
        <v>1.0000000000000002</v>
      </c>
      <c r="CN40" s="2">
        <f t="shared" si="62"/>
        <v>0.55418297816702589</v>
      </c>
      <c r="CO40" s="2">
        <f t="shared" si="63"/>
        <v>0.43924847964552788</v>
      </c>
      <c r="CP40" s="2">
        <f t="shared" si="64"/>
        <v>6.5685421874462357E-3</v>
      </c>
      <c r="CR40" s="2">
        <f t="shared" si="65"/>
        <v>0.23220647752369977</v>
      </c>
      <c r="CS40" s="2">
        <f t="shared" si="66"/>
        <v>6.9090017278845997</v>
      </c>
      <c r="CT40" s="2">
        <f t="shared" si="67"/>
        <v>-2.2018979638190501</v>
      </c>
      <c r="CU40" s="2">
        <f t="shared" si="68"/>
        <v>0.76312968917470525</v>
      </c>
      <c r="CV40" s="2">
        <f t="shared" si="69"/>
        <v>7.7024656060789523E-2</v>
      </c>
      <c r="CW40" s="2">
        <f t="shared" si="70"/>
        <v>-0.76190151317459132</v>
      </c>
      <c r="CY40" s="2">
        <f t="shared" si="46"/>
        <v>1273.1500000000001</v>
      </c>
      <c r="CZ40" s="59">
        <f t="shared" si="47"/>
        <v>937.83099513382319</v>
      </c>
      <c r="DA40" s="2">
        <f t="shared" si="48"/>
        <v>2.25</v>
      </c>
      <c r="DC40" s="2">
        <f t="shared" si="28"/>
        <v>934.74018786320028</v>
      </c>
      <c r="DD40" s="2">
        <f t="shared" si="49"/>
        <v>0.33780602649965941</v>
      </c>
      <c r="DE40" s="2">
        <f t="shared" si="50"/>
        <v>1.7553745849898759</v>
      </c>
      <c r="DF40" s="2">
        <f t="shared" si="71"/>
        <v>0</v>
      </c>
      <c r="DG40" s="2">
        <f t="shared" si="30"/>
        <v>0.11059305742178741</v>
      </c>
      <c r="DI40" s="2">
        <f t="shared" si="51"/>
        <v>7.1668649384586303</v>
      </c>
      <c r="DJ40" s="2">
        <f t="shared" si="52"/>
        <v>-0.48458968591300128</v>
      </c>
      <c r="DK40" s="2">
        <f t="shared" si="31"/>
        <v>0.79260550567315013</v>
      </c>
      <c r="DL40">
        <f t="shared" si="53"/>
        <v>-1.034E-2</v>
      </c>
      <c r="DM40">
        <f t="shared" si="54"/>
        <v>19.441897963819049</v>
      </c>
      <c r="DN40">
        <f t="shared" si="55"/>
        <v>-6251.206948277716</v>
      </c>
      <c r="DO40">
        <f t="shared" si="56"/>
        <v>1468.5997781069595</v>
      </c>
      <c r="DP40" s="2">
        <f t="shared" si="57"/>
        <v>1195.4497781069595</v>
      </c>
    </row>
    <row r="41" spans="1:120" x14ac:dyDescent="0.2">
      <c r="A41" s="2" t="s">
        <v>112</v>
      </c>
      <c r="B41" s="3" t="s">
        <v>114</v>
      </c>
      <c r="C41" s="25">
        <v>0.18</v>
      </c>
      <c r="D41" s="68">
        <v>916</v>
      </c>
      <c r="F41" s="3"/>
      <c r="G41" s="25">
        <v>64</v>
      </c>
      <c r="H41" s="25">
        <v>0.54</v>
      </c>
      <c r="I41" s="25">
        <v>15.9</v>
      </c>
      <c r="J41" s="25">
        <v>3.3</v>
      </c>
      <c r="K41" s="25">
        <v>0.1</v>
      </c>
      <c r="L41" s="25">
        <v>1.49</v>
      </c>
      <c r="M41" s="25">
        <v>3.97</v>
      </c>
      <c r="N41" s="25">
        <v>4.7</v>
      </c>
      <c r="O41" s="25">
        <v>1.1399999999999999</v>
      </c>
      <c r="P41" s="25"/>
      <c r="Q41" s="25"/>
      <c r="R41" s="25">
        <v>4.8600000000000003</v>
      </c>
      <c r="S41" s="2">
        <f t="shared" si="32"/>
        <v>95.14</v>
      </c>
      <c r="U41" s="25">
        <v>53</v>
      </c>
      <c r="V41" s="25"/>
      <c r="W41" s="25">
        <v>29.6</v>
      </c>
      <c r="X41" s="25">
        <v>0.28000000000000003</v>
      </c>
      <c r="Y41" s="25"/>
      <c r="Z41" s="25">
        <v>0.03</v>
      </c>
      <c r="AA41" s="25">
        <v>12.67</v>
      </c>
      <c r="AB41" s="25">
        <v>4.45</v>
      </c>
      <c r="AC41" s="25">
        <v>0.08</v>
      </c>
      <c r="AD41" s="25"/>
      <c r="AF41" s="83">
        <f t="shared" si="33"/>
        <v>934.40596142684342</v>
      </c>
      <c r="AG41" s="83">
        <f t="shared" si="0"/>
        <v>926.37150517368093</v>
      </c>
      <c r="AH41" s="83">
        <f t="shared" si="34"/>
        <v>961.37906681715447</v>
      </c>
      <c r="AI41" s="83">
        <f t="shared" si="35"/>
        <v>4.0719438841204916</v>
      </c>
      <c r="AJ41" s="83">
        <f t="shared" si="36"/>
        <v>7.0767682426029026</v>
      </c>
      <c r="AK41" s="83">
        <f t="shared" si="37"/>
        <v>0.89978374646299164</v>
      </c>
      <c r="AL41" s="83">
        <f t="shared" si="38"/>
        <v>960.21576081579144</v>
      </c>
      <c r="AM41" s="83">
        <f t="shared" si="1"/>
        <v>0.64484996846129861</v>
      </c>
      <c r="AN41" s="83">
        <f t="shared" si="39"/>
        <v>0.33652181309525886</v>
      </c>
      <c r="AO41" s="83">
        <f t="shared" si="2"/>
        <v>1.7928368851524742E-3</v>
      </c>
      <c r="AP41" s="83">
        <f t="shared" si="3"/>
        <v>0.98316461844170999</v>
      </c>
      <c r="AQ41" s="83">
        <f t="shared" si="40"/>
        <v>8.6866057396401908E-2</v>
      </c>
      <c r="AR41" s="3">
        <f t="shared" si="41"/>
        <v>3.370729912546345</v>
      </c>
      <c r="AS41" s="55">
        <f t="shared" si="4"/>
        <v>167.03015864294491</v>
      </c>
      <c r="AT41" s="55">
        <f t="shared" si="5"/>
        <v>198.19392391320724</v>
      </c>
      <c r="AU41" s="54">
        <f t="shared" si="42"/>
        <v>3.370729912546345</v>
      </c>
      <c r="AV41" s="4">
        <f t="shared" si="43"/>
        <v>0.31823770134302337</v>
      </c>
      <c r="AW41" s="2">
        <f t="shared" si="6"/>
        <v>1.0651701026724119</v>
      </c>
      <c r="AX41" s="2">
        <f t="shared" si="6"/>
        <v>6.7602417662759083E-3</v>
      </c>
      <c r="AY41" s="2">
        <f t="shared" si="7"/>
        <v>0.31188395563009386</v>
      </c>
      <c r="AZ41" s="2">
        <f t="shared" si="8"/>
        <v>4.5931320149652587E-2</v>
      </c>
      <c r="BA41" s="2">
        <f t="shared" si="8"/>
        <v>1.4096916299559472E-3</v>
      </c>
      <c r="BB41" s="2">
        <f t="shared" si="8"/>
        <v>3.6968668433223169E-2</v>
      </c>
      <c r="BC41" s="2">
        <f t="shared" si="8"/>
        <v>7.0795008327775549E-2</v>
      </c>
      <c r="BD41" s="2">
        <f t="shared" si="9"/>
        <v>0.15166451808599379</v>
      </c>
      <c r="BE41" s="2">
        <f t="shared" si="9"/>
        <v>2.4204849462822198E-2</v>
      </c>
      <c r="BF41" s="2">
        <f t="shared" si="10"/>
        <v>0</v>
      </c>
      <c r="BG41" s="2">
        <f t="shared" si="58"/>
        <v>1.7147883561582049</v>
      </c>
      <c r="BH41" s="2">
        <f t="shared" si="72"/>
        <v>0.62116709554688632</v>
      </c>
      <c r="BI41" s="2">
        <f t="shared" si="72"/>
        <v>3.94231844530452E-3</v>
      </c>
      <c r="BJ41" s="2">
        <f t="shared" si="72"/>
        <v>0.18187897912301879</v>
      </c>
      <c r="BK41" s="2">
        <f t="shared" si="72"/>
        <v>2.6785416395383434E-2</v>
      </c>
      <c r="BL41" s="2">
        <f t="shared" si="72"/>
        <v>8.220790775103037E-4</v>
      </c>
      <c r="BM41" s="2">
        <f t="shared" si="72"/>
        <v>2.1558735397555075E-2</v>
      </c>
      <c r="BN41" s="2">
        <f t="shared" si="72"/>
        <v>4.128498311382519E-2</v>
      </c>
      <c r="BO41" s="2">
        <f t="shared" si="72"/>
        <v>8.8445036112667283E-2</v>
      </c>
      <c r="BP41" s="2">
        <f t="shared" si="72"/>
        <v>1.411535678784903E-2</v>
      </c>
      <c r="BQ41" s="2">
        <f t="shared" si="72"/>
        <v>0</v>
      </c>
      <c r="BR41" s="2">
        <f t="shared" si="59"/>
        <v>1</v>
      </c>
      <c r="BS41" s="2">
        <f t="shared" si="13"/>
        <v>0.88209399127559118</v>
      </c>
      <c r="BT41" s="2">
        <f t="shared" si="13"/>
        <v>0</v>
      </c>
      <c r="BU41" s="2">
        <f t="shared" si="14"/>
        <v>0.58061415639313074</v>
      </c>
      <c r="BV41" s="2">
        <f t="shared" si="15"/>
        <v>3.897202921788705E-3</v>
      </c>
      <c r="BW41" s="2">
        <f t="shared" si="15"/>
        <v>0</v>
      </c>
      <c r="BX41" s="2">
        <f t="shared" si="15"/>
        <v>7.4433560603805041E-4</v>
      </c>
      <c r="BY41" s="2">
        <f t="shared" si="15"/>
        <v>0.22593772179166652</v>
      </c>
      <c r="BZ41" s="2">
        <f t="shared" si="16"/>
        <v>0.14359725648567495</v>
      </c>
      <c r="CA41" s="2">
        <f t="shared" si="16"/>
        <v>1.698585927215593E-3</v>
      </c>
      <c r="CB41" s="2">
        <f t="shared" si="60"/>
        <v>1.8385832504011057</v>
      </c>
      <c r="CC41" s="2">
        <f t="shared" si="73"/>
        <v>0.47976831676409182</v>
      </c>
      <c r="CD41" s="2">
        <f t="shared" si="73"/>
        <v>0</v>
      </c>
      <c r="CE41" s="2">
        <f t="shared" si="73"/>
        <v>0.31579432493277843</v>
      </c>
      <c r="CF41" s="2">
        <f t="shared" si="73"/>
        <v>2.1196771595403639E-3</v>
      </c>
      <c r="CG41" s="2">
        <f t="shared" si="73"/>
        <v>0</v>
      </c>
      <c r="CH41" s="2">
        <f t="shared" si="73"/>
        <v>4.0484193787562571E-4</v>
      </c>
      <c r="CI41" s="2">
        <f t="shared" si="73"/>
        <v>0.12288685961996874</v>
      </c>
      <c r="CJ41" s="2">
        <f t="shared" si="73"/>
        <v>7.8102123716371152E-2</v>
      </c>
      <c r="CK41" s="2">
        <f t="shared" si="73"/>
        <v>9.2385586937389385E-4</v>
      </c>
      <c r="CL41" s="2">
        <f t="shared" si="61"/>
        <v>0.99999999999999989</v>
      </c>
      <c r="CN41" s="2">
        <f t="shared" si="62"/>
        <v>0.60861340023438804</v>
      </c>
      <c r="CO41" s="2">
        <f t="shared" si="63"/>
        <v>0.38681108157168137</v>
      </c>
      <c r="CP41" s="2">
        <f t="shared" si="64"/>
        <v>4.5755181939305944E-3</v>
      </c>
      <c r="CR41" s="2">
        <f t="shared" si="65"/>
        <v>0.22648635596379796</v>
      </c>
      <c r="CS41" s="2">
        <f t="shared" si="66"/>
        <v>7.0518222689850862</v>
      </c>
      <c r="CT41" s="2">
        <f t="shared" si="67"/>
        <v>-2.4433879168397947</v>
      </c>
      <c r="CU41" s="2">
        <f t="shared" si="68"/>
        <v>4.2141414141414151</v>
      </c>
      <c r="CV41" s="2">
        <f t="shared" si="69"/>
        <v>9.0451213984273998E-2</v>
      </c>
      <c r="CW41" s="2">
        <f t="shared" si="70"/>
        <v>-0.73025829020890687</v>
      </c>
      <c r="CY41" s="2">
        <f t="shared" si="46"/>
        <v>1273.1500000000001</v>
      </c>
      <c r="CZ41" s="59">
        <f t="shared" si="47"/>
        <v>961.37906681715447</v>
      </c>
      <c r="DA41" s="2">
        <f t="shared" si="48"/>
        <v>1.7999999999999998</v>
      </c>
      <c r="DC41" s="2">
        <f t="shared" si="28"/>
        <v>958.3304342255866</v>
      </c>
      <c r="DD41" s="2">
        <f t="shared" si="49"/>
        <v>0.44594298582158798</v>
      </c>
      <c r="DE41" s="2">
        <f t="shared" si="50"/>
        <v>1.9124490833924586</v>
      </c>
      <c r="DF41" s="2">
        <f t="shared" si="71"/>
        <v>0</v>
      </c>
      <c r="DG41" s="2">
        <f t="shared" si="30"/>
        <v>8.6866057396401908E-2</v>
      </c>
      <c r="DI41" s="2">
        <f t="shared" si="51"/>
        <v>7.3165658668314748</v>
      </c>
      <c r="DJ41" s="2">
        <f t="shared" si="52"/>
        <v>-0.48644816942270963</v>
      </c>
      <c r="DK41" s="2">
        <f t="shared" si="31"/>
        <v>0.63556123053273794</v>
      </c>
      <c r="DL41">
        <f t="shared" si="53"/>
        <v>-1.034E-2</v>
      </c>
      <c r="DM41">
        <f t="shared" si="54"/>
        <v>19.683387916839791</v>
      </c>
      <c r="DN41">
        <f t="shared" si="55"/>
        <v>-6275.1813855529545</v>
      </c>
      <c r="DO41">
        <f t="shared" si="56"/>
        <v>1498.6664535859209</v>
      </c>
      <c r="DP41" s="2">
        <f t="shared" si="57"/>
        <v>1225.5164535859208</v>
      </c>
    </row>
    <row r="42" spans="1:120" x14ac:dyDescent="0.2">
      <c r="A42" s="2" t="s">
        <v>112</v>
      </c>
      <c r="B42" s="3" t="s">
        <v>115</v>
      </c>
      <c r="C42" s="25">
        <v>0.125</v>
      </c>
      <c r="D42" s="68">
        <v>890</v>
      </c>
      <c r="F42" s="3"/>
      <c r="G42" s="25">
        <v>66.2</v>
      </c>
      <c r="H42" s="25">
        <v>0.57999999999999996</v>
      </c>
      <c r="I42" s="25">
        <v>14.9</v>
      </c>
      <c r="J42" s="25">
        <v>3.19</v>
      </c>
      <c r="K42" s="25">
        <v>0.06</v>
      </c>
      <c r="L42" s="25">
        <v>0.89</v>
      </c>
      <c r="M42" s="25">
        <v>3.11</v>
      </c>
      <c r="N42" s="25">
        <v>5.05</v>
      </c>
      <c r="O42" s="25">
        <v>1.38</v>
      </c>
      <c r="P42" s="25"/>
      <c r="Q42" s="25"/>
      <c r="R42" s="25">
        <v>4.6399999999999997</v>
      </c>
      <c r="S42" s="2">
        <f t="shared" si="32"/>
        <v>95.36</v>
      </c>
      <c r="U42" s="25">
        <v>54.1</v>
      </c>
      <c r="V42" s="25"/>
      <c r="W42" s="25">
        <v>28.7</v>
      </c>
      <c r="X42" s="25">
        <v>0.24</v>
      </c>
      <c r="Y42" s="25"/>
      <c r="Z42" s="25">
        <v>0.02</v>
      </c>
      <c r="AA42" s="25">
        <v>11.46</v>
      </c>
      <c r="AB42" s="25">
        <v>4.97</v>
      </c>
      <c r="AC42" s="25">
        <v>0.11</v>
      </c>
      <c r="AD42" s="25"/>
      <c r="AF42" s="83">
        <f t="shared" si="33"/>
        <v>912.30471795613801</v>
      </c>
      <c r="AG42" s="83">
        <f t="shared" si="0"/>
        <v>906.08922500943902</v>
      </c>
      <c r="AH42" s="83">
        <f t="shared" si="34"/>
        <v>933.85356289909703</v>
      </c>
      <c r="AI42" s="83">
        <f t="shared" si="35"/>
        <v>3.1373752927842862</v>
      </c>
      <c r="AJ42" s="83">
        <f t="shared" si="36"/>
        <v>6.9870365154818659</v>
      </c>
      <c r="AK42" s="83">
        <f t="shared" si="37"/>
        <v>1.8579998693012372</v>
      </c>
      <c r="AL42" s="83">
        <f t="shared" si="38"/>
        <v>939.04841213690668</v>
      </c>
      <c r="AM42" s="83">
        <f t="shared" si="1"/>
        <v>0.59043489679115746</v>
      </c>
      <c r="AN42" s="83">
        <f t="shared" si="39"/>
        <v>0.34363272227168701</v>
      </c>
      <c r="AO42" s="83">
        <f t="shared" si="2"/>
        <v>3.0801008278582612E-3</v>
      </c>
      <c r="AP42" s="83">
        <f t="shared" si="3"/>
        <v>0.93714771989070278</v>
      </c>
      <c r="AQ42" s="83">
        <f t="shared" si="40"/>
        <v>7.0847735956778901E-2</v>
      </c>
      <c r="AR42" s="3">
        <f t="shared" si="41"/>
        <v>3.7442015436671481</v>
      </c>
      <c r="AS42" s="55">
        <f t="shared" si="4"/>
        <v>332.47784826219777</v>
      </c>
      <c r="AT42" s="55">
        <f t="shared" si="5"/>
        <v>363.36029662708097</v>
      </c>
      <c r="AU42" s="54">
        <f t="shared" si="42"/>
        <v>3.7442015436671467</v>
      </c>
      <c r="AV42" s="4">
        <f t="shared" si="43"/>
        <v>0.2539128019016047</v>
      </c>
      <c r="AW42" s="2">
        <f t="shared" si="6"/>
        <v>1.1017853249517762</v>
      </c>
      <c r="AX42" s="2">
        <f t="shared" si="6"/>
        <v>7.2610004156296783E-3</v>
      </c>
      <c r="AY42" s="2">
        <f t="shared" si="7"/>
        <v>0.29226861250870434</v>
      </c>
      <c r="AZ42" s="2">
        <f t="shared" si="8"/>
        <v>4.4400276144664172E-2</v>
      </c>
      <c r="BA42" s="2">
        <f t="shared" si="8"/>
        <v>8.458149779735683E-4</v>
      </c>
      <c r="BB42" s="2">
        <f t="shared" si="8"/>
        <v>2.2081956312462164E-2</v>
      </c>
      <c r="BC42" s="2">
        <f t="shared" si="8"/>
        <v>5.5459061939390916E-2</v>
      </c>
      <c r="BD42" s="2">
        <f t="shared" si="9"/>
        <v>0.16295868432644012</v>
      </c>
      <c r="BE42" s="2">
        <f t="shared" si="9"/>
        <v>2.9300607244468979E-2</v>
      </c>
      <c r="BF42" s="2">
        <f t="shared" si="10"/>
        <v>0</v>
      </c>
      <c r="BG42" s="2">
        <f t="shared" si="58"/>
        <v>1.7163613388215102</v>
      </c>
      <c r="BH42" s="2">
        <f t="shared" si="72"/>
        <v>0.64193086853627523</v>
      </c>
      <c r="BI42" s="2">
        <f t="shared" si="72"/>
        <v>4.2304614135711275E-3</v>
      </c>
      <c r="BJ42" s="2">
        <f t="shared" si="72"/>
        <v>0.1702838475197665</v>
      </c>
      <c r="BK42" s="2">
        <f t="shared" si="72"/>
        <v>2.5868839585463009E-2</v>
      </c>
      <c r="BL42" s="2">
        <f t="shared" si="72"/>
        <v>4.9279540318376239E-4</v>
      </c>
      <c r="BM42" s="2">
        <f t="shared" si="72"/>
        <v>1.2865563802330865E-2</v>
      </c>
      <c r="BN42" s="2">
        <f t="shared" si="72"/>
        <v>3.2311996713623413E-2</v>
      </c>
      <c r="BO42" s="2">
        <f t="shared" si="72"/>
        <v>9.4944275800532177E-2</v>
      </c>
      <c r="BP42" s="2">
        <f t="shared" si="72"/>
        <v>1.707135122525388E-2</v>
      </c>
      <c r="BQ42" s="2">
        <f t="shared" si="72"/>
        <v>0</v>
      </c>
      <c r="BR42" s="2">
        <f t="shared" si="59"/>
        <v>1</v>
      </c>
      <c r="BS42" s="2">
        <f t="shared" si="13"/>
        <v>0.90040160241527323</v>
      </c>
      <c r="BT42" s="2">
        <f t="shared" si="13"/>
        <v>0</v>
      </c>
      <c r="BU42" s="2">
        <f t="shared" si="14"/>
        <v>0.56296034758388014</v>
      </c>
      <c r="BV42" s="2">
        <f t="shared" si="15"/>
        <v>3.340459647247461E-3</v>
      </c>
      <c r="BW42" s="2">
        <f t="shared" si="15"/>
        <v>0</v>
      </c>
      <c r="BX42" s="2">
        <f t="shared" si="15"/>
        <v>4.9622373735870031E-4</v>
      </c>
      <c r="BY42" s="2">
        <f t="shared" si="15"/>
        <v>0.20436040187312537</v>
      </c>
      <c r="BZ42" s="2">
        <f t="shared" si="16"/>
        <v>0.1603771606143381</v>
      </c>
      <c r="CA42" s="2">
        <f t="shared" si="16"/>
        <v>2.3355556499214405E-3</v>
      </c>
      <c r="CB42" s="2">
        <f t="shared" si="60"/>
        <v>1.8342717515211444</v>
      </c>
      <c r="CC42" s="2">
        <f t="shared" si="73"/>
        <v>0.49087688433765531</v>
      </c>
      <c r="CD42" s="2">
        <f t="shared" si="73"/>
        <v>0</v>
      </c>
      <c r="CE42" s="2">
        <f t="shared" si="73"/>
        <v>0.3069121830595834</v>
      </c>
      <c r="CF42" s="2">
        <f t="shared" si="73"/>
        <v>1.8211367233220753E-3</v>
      </c>
      <c r="CG42" s="2">
        <f t="shared" si="73"/>
        <v>0</v>
      </c>
      <c r="CH42" s="2">
        <f t="shared" si="73"/>
        <v>2.7052901891292096E-4</v>
      </c>
      <c r="CI42" s="2">
        <f t="shared" si="73"/>
        <v>0.11141228212430966</v>
      </c>
      <c r="CJ42" s="2">
        <f t="shared" si="73"/>
        <v>8.7433697041530964E-2</v>
      </c>
      <c r="CK42" s="2">
        <f t="shared" si="73"/>
        <v>1.2732876946856897E-3</v>
      </c>
      <c r="CL42" s="2">
        <f t="shared" si="61"/>
        <v>1</v>
      </c>
      <c r="CN42" s="2">
        <f t="shared" si="62"/>
        <v>0.55672941377483043</v>
      </c>
      <c r="CO42" s="2">
        <f t="shared" si="63"/>
        <v>0.43690794201473926</v>
      </c>
      <c r="CP42" s="2">
        <f t="shared" si="64"/>
        <v>6.3626442104303127E-3</v>
      </c>
      <c r="CR42" s="2">
        <f t="shared" si="65"/>
        <v>0.20965373337069299</v>
      </c>
      <c r="CS42" s="2">
        <f t="shared" si="66"/>
        <v>7.2737671642365518</v>
      </c>
      <c r="CT42" s="2">
        <f t="shared" si="67"/>
        <v>-2.6472222688002272</v>
      </c>
      <c r="CU42" s="2">
        <f t="shared" si="68"/>
        <v>3.3479623824451399</v>
      </c>
      <c r="CV42" s="2">
        <f t="shared" si="69"/>
        <v>7.1539195504601055E-2</v>
      </c>
      <c r="CW42" s="2">
        <f t="shared" si="70"/>
        <v>-0.68302672168975398</v>
      </c>
      <c r="CY42" s="2">
        <f t="shared" si="46"/>
        <v>1273.1500000000001</v>
      </c>
      <c r="CZ42" s="59">
        <f t="shared" si="47"/>
        <v>933.85356289909703</v>
      </c>
      <c r="DA42" s="2">
        <f t="shared" si="48"/>
        <v>1.25</v>
      </c>
      <c r="DC42" s="2">
        <f t="shared" si="28"/>
        <v>931.02901137967422</v>
      </c>
      <c r="DD42" s="2">
        <f t="shared" si="49"/>
        <v>0.33214823715046837</v>
      </c>
      <c r="DE42" s="2">
        <f t="shared" si="50"/>
        <v>2.1926008047068537</v>
      </c>
      <c r="DF42" s="2">
        <f t="shared" si="71"/>
        <v>0</v>
      </c>
      <c r="DG42" s="2">
        <f t="shared" si="30"/>
        <v>7.0847735956778901E-2</v>
      </c>
      <c r="DI42" s="2">
        <f t="shared" si="51"/>
        <v>11.076939812373475</v>
      </c>
      <c r="DJ42" s="2">
        <f t="shared" si="52"/>
        <v>-0.53427930010341751</v>
      </c>
      <c r="DK42" s="2">
        <f t="shared" si="31"/>
        <v>0.78477610703616774</v>
      </c>
      <c r="DL42">
        <f t="shared" si="53"/>
        <v>-1.034E-2</v>
      </c>
      <c r="DM42">
        <f t="shared" si="54"/>
        <v>19.887222268800226</v>
      </c>
      <c r="DN42">
        <f t="shared" si="55"/>
        <v>-6892.2029713340862</v>
      </c>
      <c r="DO42">
        <f t="shared" si="56"/>
        <v>1469.8389989146333</v>
      </c>
      <c r="DP42" s="2">
        <f t="shared" si="57"/>
        <v>1196.6889989146334</v>
      </c>
    </row>
    <row r="43" spans="1:120" x14ac:dyDescent="0.2">
      <c r="A43" s="2" t="s">
        <v>112</v>
      </c>
      <c r="B43" s="3" t="s">
        <v>116</v>
      </c>
      <c r="C43" s="25">
        <v>0.16500000000000001</v>
      </c>
      <c r="D43" s="68">
        <v>923</v>
      </c>
      <c r="F43" s="3"/>
      <c r="G43" s="25">
        <v>65.5</v>
      </c>
      <c r="H43" s="25">
        <v>0.62</v>
      </c>
      <c r="I43" s="25">
        <v>16.100000000000001</v>
      </c>
      <c r="J43" s="25">
        <v>3.33</v>
      </c>
      <c r="K43" s="25">
        <v>0.03</v>
      </c>
      <c r="L43" s="25">
        <v>1.25</v>
      </c>
      <c r="M43" s="25">
        <v>3.81</v>
      </c>
      <c r="N43" s="25">
        <v>4.49</v>
      </c>
      <c r="O43" s="25">
        <v>1.3</v>
      </c>
      <c r="P43" s="25"/>
      <c r="Q43" s="25"/>
      <c r="R43" s="25">
        <v>3.57</v>
      </c>
      <c r="S43" s="2">
        <f t="shared" si="32"/>
        <v>96.429999999999993</v>
      </c>
      <c r="U43" s="25">
        <v>54.5</v>
      </c>
      <c r="V43" s="25"/>
      <c r="W43" s="25">
        <v>28.6</v>
      </c>
      <c r="X43" s="25">
        <v>0.26</v>
      </c>
      <c r="Y43" s="25"/>
      <c r="Z43" s="25">
        <v>0.03</v>
      </c>
      <c r="AA43" s="25">
        <v>11.38</v>
      </c>
      <c r="AB43" s="25">
        <v>4.95</v>
      </c>
      <c r="AC43" s="25">
        <v>0.12</v>
      </c>
      <c r="AD43" s="25"/>
      <c r="AF43" s="83">
        <f t="shared" si="33"/>
        <v>969.06637101142667</v>
      </c>
      <c r="AG43" s="83">
        <f t="shared" si="0"/>
        <v>963.9276183705191</v>
      </c>
      <c r="AH43" s="83">
        <f t="shared" si="34"/>
        <v>985.42894130651223</v>
      </c>
      <c r="AI43" s="83">
        <f t="shared" si="35"/>
        <v>3.9286444288456788</v>
      </c>
      <c r="AJ43" s="83">
        <f t="shared" si="36"/>
        <v>6.8487985418045412</v>
      </c>
      <c r="AK43" s="83">
        <f t="shared" si="37"/>
        <v>1.8059341354445468</v>
      </c>
      <c r="AL43" s="83">
        <f t="shared" si="38"/>
        <v>985.68503208099321</v>
      </c>
      <c r="AM43" s="83">
        <f t="shared" si="1"/>
        <v>0.60746661039839045</v>
      </c>
      <c r="AN43" s="83">
        <f t="shared" si="39"/>
        <v>0.38745657245892795</v>
      </c>
      <c r="AO43" s="83">
        <f t="shared" si="2"/>
        <v>1.7368014068079233E-3</v>
      </c>
      <c r="AP43" s="83">
        <f t="shared" si="3"/>
        <v>0.99665998426412628</v>
      </c>
      <c r="AQ43" s="83">
        <f t="shared" si="40"/>
        <v>0.10692593655490952</v>
      </c>
      <c r="AR43" s="3">
        <f t="shared" si="41"/>
        <v>2.7093083061586998</v>
      </c>
      <c r="AS43" s="55">
        <f t="shared" si="4"/>
        <v>207.34008461291722</v>
      </c>
      <c r="AT43" s="55">
        <f t="shared" si="5"/>
        <v>239.55062506873128</v>
      </c>
      <c r="AU43" s="54">
        <f t="shared" si="42"/>
        <v>2.7093083061587002</v>
      </c>
      <c r="AV43" s="4">
        <f t="shared" si="43"/>
        <v>0.31923067292024376</v>
      </c>
      <c r="AW43" s="2">
        <f t="shared" si="6"/>
        <v>1.0901350269537966</v>
      </c>
      <c r="AX43" s="2">
        <f t="shared" si="6"/>
        <v>7.7617590649834501E-3</v>
      </c>
      <c r="AY43" s="2">
        <f t="shared" si="7"/>
        <v>0.31580702425437179</v>
      </c>
      <c r="AZ43" s="2">
        <f t="shared" si="8"/>
        <v>4.6348877605558524E-2</v>
      </c>
      <c r="BA43" s="2">
        <f t="shared" si="8"/>
        <v>4.2290748898678415E-4</v>
      </c>
      <c r="BB43" s="2">
        <f t="shared" si="8"/>
        <v>3.1013983584918768E-2</v>
      </c>
      <c r="BC43" s="2">
        <f t="shared" si="8"/>
        <v>6.7941808999703979E-2</v>
      </c>
      <c r="BD43" s="2">
        <f t="shared" si="9"/>
        <v>0.14488801834172599</v>
      </c>
      <c r="BE43" s="2">
        <f t="shared" si="9"/>
        <v>2.7602021317253388E-2</v>
      </c>
      <c r="BF43" s="2">
        <f t="shared" si="10"/>
        <v>0</v>
      </c>
      <c r="BG43" s="2">
        <f t="shared" si="58"/>
        <v>1.7319214276112993</v>
      </c>
      <c r="BH43" s="2">
        <f t="shared" si="72"/>
        <v>0.62943676865141196</v>
      </c>
      <c r="BI43" s="2">
        <f t="shared" si="72"/>
        <v>4.4815884492454281E-3</v>
      </c>
      <c r="BJ43" s="2">
        <f t="shared" si="72"/>
        <v>0.18234489118247077</v>
      </c>
      <c r="BK43" s="2">
        <f t="shared" si="72"/>
        <v>2.6761535983467692E-2</v>
      </c>
      <c r="BL43" s="2">
        <f t="shared" si="72"/>
        <v>2.4418399255563607E-4</v>
      </c>
      <c r="BM43" s="2">
        <f t="shared" si="72"/>
        <v>1.7907269400606628E-2</v>
      </c>
      <c r="BN43" s="2">
        <f t="shared" si="72"/>
        <v>3.922915203688581E-2</v>
      </c>
      <c r="BO43" s="2">
        <f t="shared" si="72"/>
        <v>8.3657385393954301E-2</v>
      </c>
      <c r="BP43" s="2">
        <f t="shared" si="72"/>
        <v>1.593722490940172E-2</v>
      </c>
      <c r="BQ43" s="2">
        <f t="shared" si="72"/>
        <v>0</v>
      </c>
      <c r="BR43" s="2">
        <f t="shared" si="59"/>
        <v>0.99999999999999989</v>
      </c>
      <c r="BS43" s="2">
        <f t="shared" si="13"/>
        <v>0.90705891555697582</v>
      </c>
      <c r="BT43" s="2">
        <f t="shared" si="13"/>
        <v>0</v>
      </c>
      <c r="BU43" s="2">
        <f t="shared" si="14"/>
        <v>0.56099881327174117</v>
      </c>
      <c r="BV43" s="2">
        <f t="shared" si="15"/>
        <v>3.618831284518083E-3</v>
      </c>
      <c r="BW43" s="2">
        <f t="shared" si="15"/>
        <v>0</v>
      </c>
      <c r="BX43" s="2">
        <f t="shared" si="15"/>
        <v>7.4433560603805041E-4</v>
      </c>
      <c r="BY43" s="2">
        <f t="shared" si="15"/>
        <v>0.2029338022090896</v>
      </c>
      <c r="BZ43" s="2">
        <f t="shared" si="16"/>
        <v>0.15973177968631261</v>
      </c>
      <c r="CA43" s="2">
        <f t="shared" si="16"/>
        <v>2.5478788908233894E-3</v>
      </c>
      <c r="CB43" s="2">
        <f t="shared" si="60"/>
        <v>1.8376343565054987</v>
      </c>
      <c r="CC43" s="2">
        <f t="shared" si="73"/>
        <v>0.49360141333114094</v>
      </c>
      <c r="CD43" s="2">
        <f t="shared" si="73"/>
        <v>0</v>
      </c>
      <c r="CE43" s="2">
        <f t="shared" si="73"/>
        <v>0.30528315455450755</v>
      </c>
      <c r="CF43" s="2">
        <f t="shared" si="73"/>
        <v>1.9692879988376811E-3</v>
      </c>
      <c r="CG43" s="2">
        <f t="shared" si="73"/>
        <v>0</v>
      </c>
      <c r="CH43" s="2">
        <f t="shared" si="73"/>
        <v>4.0505098492689352E-4</v>
      </c>
      <c r="CI43" s="2">
        <f t="shared" si="73"/>
        <v>0.11043208976294647</v>
      </c>
      <c r="CJ43" s="2">
        <f t="shared" si="73"/>
        <v>8.6922503990436606E-2</v>
      </c>
      <c r="CK43" s="2">
        <f t="shared" si="73"/>
        <v>1.3864993772039142E-3</v>
      </c>
      <c r="CL43" s="2">
        <f t="shared" si="61"/>
        <v>1</v>
      </c>
      <c r="CN43" s="2">
        <f t="shared" si="62"/>
        <v>0.55565805754316122</v>
      </c>
      <c r="CO43" s="2">
        <f t="shared" si="63"/>
        <v>0.43736553231757841</v>
      </c>
      <c r="CP43" s="2">
        <f t="shared" si="64"/>
        <v>6.9764101392603695E-3</v>
      </c>
      <c r="CR43" s="2">
        <f t="shared" si="65"/>
        <v>0.22462307317928881</v>
      </c>
      <c r="CS43" s="2">
        <f t="shared" si="66"/>
        <v>6.9803034681221767</v>
      </c>
      <c r="CT43" s="2">
        <f t="shared" si="67"/>
        <v>-2.2356188659184242</v>
      </c>
      <c r="CU43" s="2">
        <f t="shared" si="68"/>
        <v>3.2532532532532534</v>
      </c>
      <c r="CV43" s="2">
        <f t="shared" si="69"/>
        <v>8.4142141413515753E-2</v>
      </c>
      <c r="CW43" s="2">
        <f t="shared" si="70"/>
        <v>-0.73604293138233345</v>
      </c>
      <c r="CY43" s="2">
        <f t="shared" si="46"/>
        <v>1273.1500000000001</v>
      </c>
      <c r="CZ43" s="59">
        <f t="shared" si="47"/>
        <v>985.42894130651223</v>
      </c>
      <c r="DA43" s="2">
        <f t="shared" si="48"/>
        <v>1.6500000000000001</v>
      </c>
      <c r="DC43" s="2">
        <f t="shared" si="28"/>
        <v>981.73800560615405</v>
      </c>
      <c r="DD43" s="2">
        <f t="shared" si="49"/>
        <v>0.40088982113211091</v>
      </c>
      <c r="DE43" s="2">
        <f t="shared" si="50"/>
        <v>1.7406161270786977</v>
      </c>
      <c r="DF43" s="2">
        <f t="shared" si="71"/>
        <v>0</v>
      </c>
      <c r="DG43" s="2">
        <f t="shared" si="30"/>
        <v>0.10692593655490953</v>
      </c>
      <c r="DI43" s="2">
        <f t="shared" si="51"/>
        <v>7.3612891167162422</v>
      </c>
      <c r="DJ43" s="2">
        <f t="shared" si="52"/>
        <v>-0.49152011082600966</v>
      </c>
      <c r="DK43" s="2">
        <f t="shared" si="31"/>
        <v>0.78711273305634677</v>
      </c>
      <c r="DL43">
        <f t="shared" si="53"/>
        <v>-1.034E-2</v>
      </c>
      <c r="DM43">
        <f t="shared" si="54"/>
        <v>19.475618865918424</v>
      </c>
      <c r="DN43">
        <f t="shared" si="55"/>
        <v>-6340.6094296555248</v>
      </c>
      <c r="DO43">
        <f t="shared" si="56"/>
        <v>1464.9265892655067</v>
      </c>
      <c r="DP43" s="2">
        <f t="shared" si="57"/>
        <v>1191.7765892655066</v>
      </c>
    </row>
    <row r="44" spans="1:120" x14ac:dyDescent="0.2">
      <c r="DI44"/>
      <c r="DJ44"/>
      <c r="DL44"/>
      <c r="DM44"/>
      <c r="DN44"/>
      <c r="DO44"/>
    </row>
    <row r="45" spans="1:120" x14ac:dyDescent="0.2">
      <c r="DI45"/>
      <c r="DJ45"/>
      <c r="DK45"/>
      <c r="DL45"/>
      <c r="DM45"/>
      <c r="DN45"/>
      <c r="DO45"/>
    </row>
    <row r="46" spans="1:120" x14ac:dyDescent="0.2">
      <c r="DI46"/>
      <c r="DJ46"/>
      <c r="DK46"/>
    </row>
  </sheetData>
  <pageMargins left="0.75" right="0.75" top="1" bottom="1" header="0.5" footer="0.5"/>
  <pageSetup paperSize="0" orientation="portrait" horizontalDpi="4294967292" verticalDpi="4294967292"/>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zoomScale="150" zoomScaleNormal="150" workbookViewId="0"/>
  </sheetViews>
  <sheetFormatPr defaultColWidth="11" defaultRowHeight="12.6" x14ac:dyDescent="0.2"/>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46"/>
  <sheetViews>
    <sheetView topLeftCell="CG10" zoomScale="90" zoomScaleNormal="90" workbookViewId="0">
      <selection activeCell="CT16" sqref="CT16"/>
    </sheetView>
  </sheetViews>
  <sheetFormatPr defaultColWidth="10.6328125" defaultRowHeight="12.6" x14ac:dyDescent="0.2"/>
  <cols>
    <col min="1" max="1" width="23.81640625" style="2" customWidth="1"/>
    <col min="2" max="2" width="23" style="3" customWidth="1"/>
    <col min="3" max="3" width="15.1796875" style="4" customWidth="1"/>
    <col min="4" max="4" width="14.36328125" style="4" customWidth="1"/>
    <col min="5" max="5" width="11" customWidth="1"/>
    <col min="6" max="6" width="10.6328125" style="1"/>
    <col min="7" max="15" width="10.6328125" style="4"/>
    <col min="16" max="16" width="9.36328125" style="4" customWidth="1"/>
    <col min="17" max="18" width="10.6328125" style="4"/>
    <col min="19" max="20" width="10.6328125" style="2"/>
    <col min="21" max="31" width="10.6328125" style="4"/>
    <col min="32" max="32" width="15.36328125" style="3" customWidth="1"/>
    <col min="33" max="33" width="10.6328125" style="3"/>
    <col min="34" max="35" width="15.1796875" style="3" customWidth="1"/>
    <col min="36" max="36" width="10.6328125" style="4"/>
    <col min="37" max="37" width="13.1796875" style="3" customWidth="1"/>
    <col min="38" max="38" width="10.6328125" style="3"/>
    <col min="39" max="39" width="12" style="2" customWidth="1"/>
    <col min="40" max="42" width="10.6328125" style="2"/>
    <col min="43" max="43" width="22.1796875" style="4" customWidth="1"/>
    <col min="44" max="44" width="10.6328125" style="3"/>
    <col min="45" max="45" width="31.1796875" style="3" customWidth="1"/>
    <col min="46" max="46" width="29" style="3" customWidth="1"/>
    <col min="47" max="48" width="10.6328125" style="4"/>
    <col min="49" max="58" width="10.6328125" style="2"/>
    <col min="59" max="59" width="5" style="2" customWidth="1"/>
    <col min="60" max="69" width="10.6328125" style="2"/>
    <col min="70" max="70" width="4.81640625" style="2" customWidth="1"/>
    <col min="71" max="79" width="10.6328125" style="2"/>
    <col min="80" max="80" width="7.1796875" style="2" customWidth="1"/>
    <col min="81" max="89" width="10.6328125" style="2"/>
    <col min="90" max="91" width="5.6328125" style="2" customWidth="1"/>
    <col min="92" max="93" width="10.6328125" style="2"/>
    <col min="94" max="94" width="8" style="2" customWidth="1"/>
    <col min="95" max="95" width="2.36328125" style="2" customWidth="1"/>
    <col min="96" max="97" width="10.6328125" style="2"/>
    <col min="98" max="98" width="13.36328125" style="2" customWidth="1"/>
    <col min="99" max="101" width="10.6328125" style="2"/>
    <col min="102" max="102" width="3.6328125" style="2" customWidth="1"/>
    <col min="103" max="105" width="10.6328125" style="2"/>
    <col min="106" max="106" width="3.81640625" style="2" customWidth="1"/>
    <col min="107" max="117" width="10.6328125" style="2"/>
    <col min="118" max="118" width="12" style="2" bestFit="1" customWidth="1"/>
    <col min="119" max="119" width="12.6328125" style="2" bestFit="1" customWidth="1"/>
    <col min="120" max="16384" width="10.6328125" style="2"/>
  </cols>
  <sheetData>
    <row r="1" spans="1:125" ht="22.2" x14ac:dyDescent="0.35">
      <c r="A1" s="5" t="s">
        <v>35</v>
      </c>
    </row>
    <row r="2" spans="1:125" x14ac:dyDescent="0.2">
      <c r="A2" s="6"/>
    </row>
    <row r="3" spans="1:125" ht="22.2" x14ac:dyDescent="0.35">
      <c r="A3" s="7" t="s">
        <v>119</v>
      </c>
    </row>
    <row r="4" spans="1:125" ht="22.2" x14ac:dyDescent="0.35">
      <c r="A4" s="7" t="s">
        <v>120</v>
      </c>
    </row>
    <row r="5" spans="1:125" x14ac:dyDescent="0.2">
      <c r="A5" s="6"/>
      <c r="AG5" s="1"/>
      <c r="AH5" s="1"/>
      <c r="AI5" s="1"/>
      <c r="AK5" s="1"/>
      <c r="AL5" s="1"/>
      <c r="AO5"/>
      <c r="AP5"/>
      <c r="AQ5" s="53"/>
      <c r="AR5" s="64"/>
      <c r="AS5" s="64"/>
      <c r="AT5" s="64"/>
      <c r="CY5"/>
      <c r="CZ5"/>
      <c r="DA5"/>
      <c r="DE5"/>
    </row>
    <row r="6" spans="1:125" ht="17.399999999999999" x14ac:dyDescent="0.3">
      <c r="A6" s="8" t="s">
        <v>121</v>
      </c>
      <c r="AG6" s="1"/>
      <c r="AH6" s="1"/>
      <c r="AI6" s="1"/>
      <c r="AK6" s="1"/>
      <c r="AL6" s="1"/>
      <c r="AO6"/>
      <c r="AP6"/>
      <c r="AQ6" s="53"/>
      <c r="AR6" s="64"/>
      <c r="AS6" s="64"/>
      <c r="AT6" s="64"/>
      <c r="AW6"/>
      <c r="AX6"/>
      <c r="AY6"/>
      <c r="AZ6"/>
      <c r="BA6"/>
      <c r="BB6"/>
      <c r="BC6"/>
      <c r="BD6"/>
      <c r="BE6"/>
      <c r="BF6"/>
      <c r="CY6"/>
      <c r="CZ6"/>
      <c r="DA6"/>
      <c r="DE6"/>
    </row>
    <row r="7" spans="1:125" ht="17.399999999999999" x14ac:dyDescent="0.3">
      <c r="A7" s="8" t="s">
        <v>123</v>
      </c>
      <c r="AG7" s="1"/>
      <c r="AH7" s="1"/>
      <c r="AI7" s="1"/>
      <c r="AK7" s="1"/>
      <c r="AL7" s="1"/>
      <c r="AO7"/>
      <c r="AP7"/>
      <c r="AQ7" s="53"/>
      <c r="AR7" s="64"/>
      <c r="AS7" s="66" t="s">
        <v>32</v>
      </c>
      <c r="AT7" s="67"/>
      <c r="CY7"/>
      <c r="CZ7"/>
      <c r="DA7"/>
      <c r="DE7"/>
    </row>
    <row r="8" spans="1:125" ht="17.399999999999999" x14ac:dyDescent="0.3">
      <c r="A8" s="8" t="s">
        <v>125</v>
      </c>
      <c r="AG8" s="1"/>
      <c r="AH8" s="1"/>
      <c r="AI8" s="1"/>
      <c r="AK8" s="1"/>
      <c r="AL8" s="1"/>
      <c r="AO8"/>
      <c r="AP8"/>
      <c r="AR8" s="64"/>
      <c r="AS8" s="66" t="s">
        <v>33</v>
      </c>
      <c r="AT8" s="67"/>
      <c r="CY8"/>
      <c r="CZ8"/>
      <c r="DA8"/>
      <c r="DE8"/>
    </row>
    <row r="9" spans="1:125" ht="17.399999999999999" x14ac:dyDescent="0.3">
      <c r="A9" s="8" t="s">
        <v>124</v>
      </c>
      <c r="AG9" s="1"/>
      <c r="AH9" s="1"/>
      <c r="AI9" s="1"/>
      <c r="AL9" s="1"/>
      <c r="AO9"/>
      <c r="AP9"/>
      <c r="AR9" s="64"/>
      <c r="AS9" s="66" t="s">
        <v>34</v>
      </c>
      <c r="AT9" s="67"/>
      <c r="AW9" s="2" t="s">
        <v>91</v>
      </c>
      <c r="DE9"/>
    </row>
    <row r="10" spans="1:125" ht="17.399999999999999" x14ac:dyDescent="0.3">
      <c r="A10" s="8"/>
      <c r="AG10" s="1"/>
      <c r="AH10" s="1"/>
      <c r="AI10" s="1"/>
      <c r="AL10" s="1"/>
      <c r="AO10"/>
      <c r="AP10"/>
      <c r="AQ10" s="75" t="s">
        <v>75</v>
      </c>
      <c r="AR10" s="64"/>
      <c r="AW10" s="2">
        <v>60.08</v>
      </c>
      <c r="AX10" s="2">
        <v>79.900000000000006</v>
      </c>
      <c r="AY10" s="2">
        <v>101.96</v>
      </c>
      <c r="AZ10" s="2">
        <v>71.849999999999994</v>
      </c>
      <c r="BA10" s="2">
        <v>70.94</v>
      </c>
      <c r="BB10" s="2">
        <v>40.299999999999997</v>
      </c>
      <c r="BC10" s="2">
        <v>56.08</v>
      </c>
      <c r="BD10" s="2">
        <v>61.98</v>
      </c>
      <c r="BE10" s="2">
        <v>94.2</v>
      </c>
      <c r="BF10" s="2">
        <f>2*30.97+5*15.9994</f>
        <v>141.93700000000001</v>
      </c>
      <c r="DE10"/>
      <c r="DT10" s="2">
        <v>800</v>
      </c>
      <c r="DU10" s="2">
        <f>DT10</f>
        <v>800</v>
      </c>
    </row>
    <row r="11" spans="1:125" ht="17.399999999999999" x14ac:dyDescent="0.3">
      <c r="A11" s="8"/>
      <c r="B11" s="11"/>
      <c r="C11" s="9" t="s">
        <v>61</v>
      </c>
      <c r="D11" s="10"/>
      <c r="F11" s="11"/>
      <c r="G11" s="78" t="s">
        <v>90</v>
      </c>
      <c r="H11" s="26"/>
      <c r="I11" s="27"/>
      <c r="U11" s="78" t="s">
        <v>122</v>
      </c>
      <c r="V11" s="49"/>
      <c r="W11" s="50"/>
      <c r="X11" s="50"/>
      <c r="AF11" s="60" t="s">
        <v>38</v>
      </c>
      <c r="AG11" s="61"/>
      <c r="AH11" s="61"/>
      <c r="AI11" s="61"/>
      <c r="AJ11" s="61"/>
      <c r="AK11" s="61"/>
      <c r="AL11" s="61"/>
      <c r="AM11" s="61"/>
      <c r="AN11" s="61"/>
      <c r="AO11" s="61"/>
      <c r="AP11" s="61"/>
      <c r="AQ11" s="76" t="s">
        <v>76</v>
      </c>
      <c r="AR11" s="65"/>
      <c r="AS11" s="60" t="s">
        <v>31</v>
      </c>
      <c r="AT11" s="63"/>
      <c r="DE11"/>
      <c r="DT11" s="2">
        <v>1000</v>
      </c>
      <c r="DU11" s="2">
        <f>DT11</f>
        <v>1000</v>
      </c>
    </row>
    <row r="12" spans="1:125" ht="17.399999999999999" x14ac:dyDescent="0.3">
      <c r="A12" s="8"/>
      <c r="B12" s="11"/>
      <c r="C12" s="12" t="s">
        <v>62</v>
      </c>
      <c r="D12" s="13"/>
      <c r="F12" s="11"/>
      <c r="G12" s="3"/>
      <c r="U12" s="3"/>
      <c r="AF12" s="58" t="s">
        <v>40</v>
      </c>
      <c r="AG12" s="56"/>
      <c r="AH12" s="56"/>
      <c r="AI12" s="56"/>
      <c r="AJ12" s="57"/>
      <c r="AK12" s="56"/>
      <c r="AL12" s="56"/>
      <c r="AM12" s="56"/>
      <c r="AN12" s="56"/>
      <c r="AO12" s="56"/>
      <c r="AP12" s="56"/>
      <c r="AQ12" s="73" t="s">
        <v>134</v>
      </c>
      <c r="AS12" s="58" t="s">
        <v>40</v>
      </c>
      <c r="AT12" s="56"/>
      <c r="DL12"/>
      <c r="DM12"/>
      <c r="DN12"/>
      <c r="DO12"/>
      <c r="DT12" s="2">
        <v>1200</v>
      </c>
      <c r="DU12" s="2">
        <f>DT12</f>
        <v>1200</v>
      </c>
    </row>
    <row r="13" spans="1:125" ht="14.4" x14ac:dyDescent="0.25">
      <c r="A13" s="6" t="s">
        <v>63</v>
      </c>
      <c r="B13" s="16"/>
      <c r="C13" s="21" t="s">
        <v>21</v>
      </c>
      <c r="D13" s="14" t="s">
        <v>64</v>
      </c>
      <c r="F13" s="16"/>
      <c r="G13" s="3"/>
      <c r="U13" s="3"/>
      <c r="AF13" s="56" t="s">
        <v>117</v>
      </c>
      <c r="AG13" s="56"/>
      <c r="AH13" s="56"/>
      <c r="AI13" s="56"/>
      <c r="AJ13" s="70" t="s">
        <v>39</v>
      </c>
      <c r="AK13" s="56"/>
      <c r="AL13" s="56"/>
      <c r="AM13" s="56" t="s">
        <v>84</v>
      </c>
      <c r="AN13" s="56"/>
      <c r="AO13" s="56"/>
      <c r="AP13" s="56"/>
      <c r="AQ13" s="77" t="s">
        <v>133</v>
      </c>
      <c r="AS13" s="56"/>
      <c r="AT13" s="56"/>
      <c r="AU13" s="52"/>
      <c r="AW13" s="2" t="s">
        <v>129</v>
      </c>
      <c r="BH13" s="28" t="s">
        <v>129</v>
      </c>
      <c r="BI13" s="29"/>
      <c r="BJ13" s="29"/>
      <c r="BK13" s="29"/>
      <c r="BL13" s="29"/>
      <c r="BM13" s="29"/>
      <c r="BN13" s="29"/>
      <c r="BO13" s="29"/>
      <c r="BP13" s="29"/>
      <c r="BQ13" s="30"/>
      <c r="BS13" s="2" t="s">
        <v>41</v>
      </c>
      <c r="CC13" s="28" t="s">
        <v>41</v>
      </c>
      <c r="CD13" s="29"/>
      <c r="CE13" s="29"/>
      <c r="CF13" s="29"/>
      <c r="CG13" s="29"/>
      <c r="CH13" s="29"/>
      <c r="CI13" s="29"/>
      <c r="CJ13" s="29"/>
      <c r="CK13" s="30"/>
      <c r="CN13" s="40" t="s">
        <v>42</v>
      </c>
      <c r="CO13" s="41"/>
      <c r="CP13" s="42"/>
      <c r="DI13" s="79" t="s">
        <v>51</v>
      </c>
      <c r="DT13" s="2">
        <v>1400</v>
      </c>
      <c r="DU13" s="2">
        <f>DT13</f>
        <v>1400</v>
      </c>
    </row>
    <row r="14" spans="1:125" ht="13.8" x14ac:dyDescent="0.25">
      <c r="A14" s="17"/>
      <c r="B14" s="18"/>
      <c r="C14" s="18" t="s">
        <v>65</v>
      </c>
      <c r="D14" s="19"/>
      <c r="F14" s="18" t="s">
        <v>66</v>
      </c>
      <c r="G14" s="22" t="s">
        <v>69</v>
      </c>
      <c r="H14" s="23"/>
      <c r="I14" s="23"/>
      <c r="J14" s="23"/>
      <c r="K14" s="23"/>
      <c r="L14" s="23"/>
      <c r="M14" s="23"/>
      <c r="N14" s="23"/>
      <c r="O14" s="23"/>
      <c r="P14" s="23"/>
      <c r="Q14" s="23"/>
      <c r="R14" s="23"/>
      <c r="S14" s="24" t="s">
        <v>70</v>
      </c>
      <c r="U14" s="22" t="s">
        <v>43</v>
      </c>
      <c r="V14" s="51"/>
      <c r="W14" s="51"/>
      <c r="X14" s="51"/>
      <c r="Y14" s="51"/>
      <c r="Z14" s="51"/>
      <c r="AA14" s="51"/>
      <c r="AB14" s="51"/>
      <c r="AC14" s="51"/>
      <c r="AD14" s="51"/>
      <c r="AE14" s="15"/>
      <c r="AF14" s="56" t="s">
        <v>39</v>
      </c>
      <c r="AG14" s="56">
        <v>2005</v>
      </c>
      <c r="AH14" s="56" t="s">
        <v>99</v>
      </c>
      <c r="AI14" s="56" t="s">
        <v>18</v>
      </c>
      <c r="AJ14" s="71" t="s">
        <v>28</v>
      </c>
      <c r="AK14" s="56" t="s">
        <v>46</v>
      </c>
      <c r="AL14" s="56" t="s">
        <v>50</v>
      </c>
      <c r="AM14" s="57" t="s">
        <v>85</v>
      </c>
      <c r="AN14" s="57" t="s">
        <v>86</v>
      </c>
      <c r="AO14" s="57" t="s">
        <v>87</v>
      </c>
      <c r="AP14" s="80" t="s">
        <v>88</v>
      </c>
      <c r="AQ14" s="74" t="s">
        <v>48</v>
      </c>
      <c r="AS14" s="57" t="s">
        <v>29</v>
      </c>
      <c r="AT14" s="57" t="s">
        <v>30</v>
      </c>
      <c r="AU14" s="15"/>
      <c r="AV14" s="15"/>
      <c r="AW14" s="2" t="s">
        <v>130</v>
      </c>
      <c r="BH14" s="31" t="s">
        <v>98</v>
      </c>
      <c r="BI14" s="32"/>
      <c r="BJ14" s="32"/>
      <c r="BK14" s="32"/>
      <c r="BL14" s="32"/>
      <c r="BM14" s="32"/>
      <c r="BN14" s="32"/>
      <c r="BO14" s="32"/>
      <c r="BP14" s="32"/>
      <c r="BQ14" s="33"/>
      <c r="BS14" s="2" t="s">
        <v>130</v>
      </c>
      <c r="CC14" s="31" t="s">
        <v>131</v>
      </c>
      <c r="CD14" s="32"/>
      <c r="CE14" s="32"/>
      <c r="CF14" s="32"/>
      <c r="CG14" s="32"/>
      <c r="CH14" s="32"/>
      <c r="CI14" s="32"/>
      <c r="CJ14" s="32"/>
      <c r="CK14" s="33"/>
      <c r="CN14" s="43"/>
      <c r="CO14" s="44"/>
      <c r="CP14" s="45"/>
      <c r="CZ14" s="2" t="s">
        <v>47</v>
      </c>
      <c r="DI14" s="79" t="s">
        <v>53</v>
      </c>
    </row>
    <row r="15" spans="1:125" ht="15" x14ac:dyDescent="0.3">
      <c r="A15" s="17" t="s">
        <v>67</v>
      </c>
      <c r="B15" s="18" t="s">
        <v>68</v>
      </c>
      <c r="C15" s="20" t="s">
        <v>1</v>
      </c>
      <c r="D15" s="19" t="s">
        <v>0</v>
      </c>
      <c r="F15" s="18" t="s">
        <v>132</v>
      </c>
      <c r="G15" s="20" t="s">
        <v>71</v>
      </c>
      <c r="H15" s="20" t="s">
        <v>72</v>
      </c>
      <c r="I15" s="20" t="s">
        <v>73</v>
      </c>
      <c r="J15" s="20" t="s">
        <v>77</v>
      </c>
      <c r="K15" s="20" t="s">
        <v>78</v>
      </c>
      <c r="L15" s="20" t="s">
        <v>79</v>
      </c>
      <c r="M15" s="20" t="s">
        <v>80</v>
      </c>
      <c r="N15" s="20" t="s">
        <v>81</v>
      </c>
      <c r="O15" s="20" t="s">
        <v>82</v>
      </c>
      <c r="P15" s="20" t="s">
        <v>89</v>
      </c>
      <c r="Q15" s="20" t="s">
        <v>128</v>
      </c>
      <c r="R15" s="20" t="s">
        <v>17</v>
      </c>
      <c r="S15" s="24" t="s">
        <v>118</v>
      </c>
      <c r="U15" s="20" t="s">
        <v>71</v>
      </c>
      <c r="V15" s="20" t="s">
        <v>72</v>
      </c>
      <c r="W15" s="20" t="s">
        <v>73</v>
      </c>
      <c r="X15" s="20" t="s">
        <v>77</v>
      </c>
      <c r="Y15" s="20" t="s">
        <v>78</v>
      </c>
      <c r="Z15" s="20" t="s">
        <v>79</v>
      </c>
      <c r="AA15" s="20" t="s">
        <v>80</v>
      </c>
      <c r="AB15" s="20" t="s">
        <v>81</v>
      </c>
      <c r="AC15" s="20" t="s">
        <v>82</v>
      </c>
      <c r="AD15" s="20" t="s">
        <v>89</v>
      </c>
      <c r="AE15" s="52"/>
      <c r="AF15" s="61" t="s">
        <v>11</v>
      </c>
      <c r="AG15" s="61" t="s">
        <v>16</v>
      </c>
      <c r="AH15" s="61" t="s">
        <v>11</v>
      </c>
      <c r="AI15" s="61" t="s">
        <v>44</v>
      </c>
      <c r="AJ15" s="61" t="s">
        <v>44</v>
      </c>
      <c r="AK15" s="61" t="s">
        <v>45</v>
      </c>
      <c r="AL15" s="61" t="s">
        <v>16</v>
      </c>
      <c r="AM15" s="81" t="s">
        <v>2</v>
      </c>
      <c r="AN15" s="81" t="s">
        <v>3</v>
      </c>
      <c r="AO15" s="81" t="s">
        <v>4</v>
      </c>
      <c r="AP15" s="82" t="s">
        <v>83</v>
      </c>
      <c r="AQ15" s="72" t="s">
        <v>74</v>
      </c>
      <c r="AR15" s="65"/>
      <c r="AS15" s="62" t="s">
        <v>11</v>
      </c>
      <c r="AT15" s="62" t="s">
        <v>11</v>
      </c>
      <c r="AV15" s="52" t="s">
        <v>59</v>
      </c>
      <c r="AW15" s="2" t="s">
        <v>71</v>
      </c>
      <c r="AX15" s="2" t="s">
        <v>72</v>
      </c>
      <c r="AY15" s="2" t="s">
        <v>92</v>
      </c>
      <c r="AZ15" s="2" t="s">
        <v>93</v>
      </c>
      <c r="BA15" s="2" t="s">
        <v>78</v>
      </c>
      <c r="BB15" s="2" t="s">
        <v>79</v>
      </c>
      <c r="BC15" s="2" t="s">
        <v>80</v>
      </c>
      <c r="BD15" s="2" t="s">
        <v>94</v>
      </c>
      <c r="BE15" s="2" t="s">
        <v>95</v>
      </c>
      <c r="BF15" s="2" t="s">
        <v>96</v>
      </c>
      <c r="BG15" s="2" t="s">
        <v>97</v>
      </c>
      <c r="BH15" s="34" t="s">
        <v>71</v>
      </c>
      <c r="BI15" s="35" t="s">
        <v>72</v>
      </c>
      <c r="BJ15" s="35" t="s">
        <v>92</v>
      </c>
      <c r="BK15" s="35" t="s">
        <v>93</v>
      </c>
      <c r="BL15" s="35" t="s">
        <v>78</v>
      </c>
      <c r="BM15" s="35" t="s">
        <v>79</v>
      </c>
      <c r="BN15" s="35" t="s">
        <v>80</v>
      </c>
      <c r="BO15" s="35" t="s">
        <v>94</v>
      </c>
      <c r="BP15" s="35" t="s">
        <v>95</v>
      </c>
      <c r="BQ15" s="36" t="s">
        <v>96</v>
      </c>
      <c r="BS15" s="34" t="s">
        <v>71</v>
      </c>
      <c r="BT15" s="35" t="s">
        <v>72</v>
      </c>
      <c r="BU15" s="35" t="s">
        <v>92</v>
      </c>
      <c r="BV15" s="35" t="s">
        <v>93</v>
      </c>
      <c r="BW15" s="35" t="s">
        <v>78</v>
      </c>
      <c r="BX15" s="35" t="s">
        <v>79</v>
      </c>
      <c r="BY15" s="35" t="s">
        <v>80</v>
      </c>
      <c r="BZ15" s="35" t="s">
        <v>94</v>
      </c>
      <c r="CA15" s="35" t="s">
        <v>95</v>
      </c>
      <c r="CB15" s="32" t="s">
        <v>97</v>
      </c>
      <c r="CC15" s="37" t="s">
        <v>71</v>
      </c>
      <c r="CD15" s="38" t="s">
        <v>72</v>
      </c>
      <c r="CE15" s="38" t="s">
        <v>92</v>
      </c>
      <c r="CF15" s="38" t="s">
        <v>93</v>
      </c>
      <c r="CG15" s="38" t="s">
        <v>78</v>
      </c>
      <c r="CH15" s="38" t="s">
        <v>79</v>
      </c>
      <c r="CI15" s="38" t="s">
        <v>80</v>
      </c>
      <c r="CJ15" s="38" t="s">
        <v>94</v>
      </c>
      <c r="CK15" s="39" t="s">
        <v>95</v>
      </c>
      <c r="CN15" s="46" t="s">
        <v>2</v>
      </c>
      <c r="CO15" s="47" t="s">
        <v>3</v>
      </c>
      <c r="CP15" s="48" t="s">
        <v>4</v>
      </c>
      <c r="CR15" s="2" t="s">
        <v>5</v>
      </c>
      <c r="CS15" s="2" t="s">
        <v>6</v>
      </c>
      <c r="CT15" s="2" t="s">
        <v>7</v>
      </c>
      <c r="CU15" s="2" t="s">
        <v>8</v>
      </c>
      <c r="CV15" s="2" t="s">
        <v>9</v>
      </c>
      <c r="CW15" s="2" t="s">
        <v>10</v>
      </c>
      <c r="CY15" s="2" t="s">
        <v>12</v>
      </c>
      <c r="CZ15" s="2" t="s">
        <v>11</v>
      </c>
      <c r="DA15" s="2" t="s">
        <v>13</v>
      </c>
      <c r="DC15" s="2" t="s">
        <v>14</v>
      </c>
      <c r="DD15" s="2" t="s">
        <v>15</v>
      </c>
      <c r="DI15" s="2" t="s">
        <v>54</v>
      </c>
      <c r="DJ15" s="2" t="s">
        <v>55</v>
      </c>
      <c r="DK15" s="2" t="s">
        <v>58</v>
      </c>
      <c r="DL15" s="2" t="s">
        <v>52</v>
      </c>
      <c r="DM15" s="2" t="s">
        <v>56</v>
      </c>
      <c r="DN15" s="2" t="s">
        <v>57</v>
      </c>
      <c r="DO15" s="79" t="s">
        <v>60</v>
      </c>
      <c r="DP15" s="2" t="s">
        <v>37</v>
      </c>
    </row>
    <row r="16" spans="1:125" x14ac:dyDescent="0.2">
      <c r="A16" s="2" t="s">
        <v>19</v>
      </c>
      <c r="B16" s="3" t="s">
        <v>20</v>
      </c>
      <c r="C16" s="25">
        <v>1</v>
      </c>
      <c r="D16" s="68">
        <v>1100</v>
      </c>
      <c r="F16" s="3">
        <v>4068</v>
      </c>
      <c r="G16" s="25">
        <v>49.1</v>
      </c>
      <c r="H16" s="25">
        <v>3.22</v>
      </c>
      <c r="I16" s="25">
        <v>14.4</v>
      </c>
      <c r="J16" s="25">
        <v>14.8</v>
      </c>
      <c r="K16" s="25">
        <v>0.14000000000000001</v>
      </c>
      <c r="L16" s="25">
        <v>3.2</v>
      </c>
      <c r="M16" s="25">
        <v>6.72</v>
      </c>
      <c r="N16" s="25">
        <v>3.34</v>
      </c>
      <c r="O16" s="25">
        <v>1.7</v>
      </c>
      <c r="P16" s="25">
        <v>0</v>
      </c>
      <c r="Q16" s="25">
        <v>1.1299999999999999</v>
      </c>
      <c r="R16" s="25">
        <v>0</v>
      </c>
      <c r="S16" s="2">
        <f>SUM(G16:Q16)</f>
        <v>97.75</v>
      </c>
      <c r="U16" s="25">
        <v>57.3</v>
      </c>
      <c r="V16" s="25">
        <v>0.09</v>
      </c>
      <c r="W16" s="25">
        <v>26.6</v>
      </c>
      <c r="X16" s="25">
        <v>0.43</v>
      </c>
      <c r="Y16" s="25">
        <v>0</v>
      </c>
      <c r="Z16" s="25">
        <v>0.03</v>
      </c>
      <c r="AA16" s="25">
        <v>8.33</v>
      </c>
      <c r="AB16" s="25">
        <v>6.11</v>
      </c>
      <c r="AC16" s="25">
        <v>0.49</v>
      </c>
      <c r="AD16" s="25">
        <v>0</v>
      </c>
      <c r="AF16" s="83">
        <f>10^4/(6.12+0.257*LN(CN16/(BH16^2*BJ16^2*BN16))-3.166*BN16-3.137*CR16+1.216*CO16^2-2.475*10^-2*C16*10+0.2166*R16)-273.15</f>
        <v>1159.8258469502703</v>
      </c>
      <c r="AG16" s="83">
        <f t="shared" ref="AG16:AG43" si="0">-273.15+(10^4/(8.759-6.396*BN16+0.2147*R16+1.221*BH16^3-1.751*10^-2*DA16-8.043*BJ16))</f>
        <v>1168.1901185438751</v>
      </c>
      <c r="AH16" s="83">
        <f>-273.15+(10^4/(6.4706+0.3128*CS16-8.103*BH16+4.872*BP16+8.661*BH16^2+1.5346*CO16^2-3.341*10^-2*C16*10+0.18047*R16))</f>
        <v>1163.7619506266578</v>
      </c>
      <c r="AI16" s="83">
        <f>25.95-0.0032*1000*CS16-18.9*BP16+14.5*BM16-40.3*BN16+5.7*CN16^2+0.108*C16*10</f>
        <v>3.5379258191746774</v>
      </c>
      <c r="AJ16" s="83">
        <f>24.757-2.26*10^-3*(1000+273.15)*CS16-3.847*AN16+1.927*AM16/(BN16/(BN16+BO16))</f>
        <v>3.6862183079919997</v>
      </c>
      <c r="AK16" s="83">
        <f>-42.2+(4.94*(10^-2)*CY16)+(1.16*(10^-2)*CY16)*CT16-19.6*LN(CO16)-382.3*BH16^2+514.2*BH16^3-139.8*BN16+287.2*BO16+163.9*BP16</f>
        <v>2.9233279272169939</v>
      </c>
      <c r="AL16" s="83">
        <f t="shared" ref="AL16:AL43" si="1">-273.15+10^4/(10.86-9.7654*BH16+4.241*BN16-55.56*BN16*BJ16+37.5*BP16*BJ16+11.206*BH16^3-3.151*10^-2*C16*10+0.1709*R16)</f>
        <v>1179.7353593641546</v>
      </c>
      <c r="AM16" s="83">
        <f t="shared" ref="AM16:AM43" si="2">EXP(-3.485+22.93*BN16+0.0805*R16+1.0925*BN16/(BN16+BO16)+13.11*BJ16/(BJ16+BH16)+5.59258*BH16^3-38.786*DA16/(CY16)-125.04*BN16*BJ16+8.958*BH16*BP16-2589.27/(CY16))</f>
        <v>0.36085240795700629</v>
      </c>
      <c r="AN16" s="83">
        <f>EXP(-2.748-0.1553*R16+1.017*DD16-1.997*BH16^3+54.556*DA16/CY16-67.878*BP16*BJ16-99.03*BN16*BJ16+4175.307/CY16)</f>
        <v>0.69488730897677886</v>
      </c>
      <c r="AO16" s="83">
        <f t="shared" ref="AO16:AO43" si="3">EXP(19.42-12.5*BM16-161.4*BO16-16.65*BN16/(BN16+BO16)-528.1*BP16*BJ16-19.38*BH16^3+168.2*BH16*BO16-1951.2*BN16*BP16-10190/CY16)</f>
        <v>4.9780670063075983E-5</v>
      </c>
      <c r="AP16" s="83">
        <f t="shared" ref="AP16:AP43" si="4">SUM(AM16:AO16)</f>
        <v>1.0557894976038482</v>
      </c>
      <c r="AQ16" s="83">
        <f>CO16*BJ16*BN16/(CN16*BO16*BH16)</f>
        <v>0.51007038388953219</v>
      </c>
      <c r="AR16" s="3">
        <f>(CI16/CJ16)/(BN16/BO16)</f>
        <v>0.67761183851609397</v>
      </c>
      <c r="AS16" s="55">
        <f t="shared" ref="AS16:AS43" si="5">10^4/(17.3-1.03*LN(CO16/(BO16*BJ16*BH16^3))-200*BN16-2.42*BO16-29.8*BP16+13500*(BN16-0.0037)^2-550*(BP16-0.056)*(BO16-0.089)-0.078*C16/10)-273.15</f>
        <v>-92.340397012806847</v>
      </c>
      <c r="AT16" s="55">
        <f t="shared" ref="AT16:AT43" si="6">10^4/(14.6+0.055*R16-0.06*C16/10-99.6*BO16*BJ16-2313*BN16*BJ16+395*BP16*BJ16-151*BP16*BH16+15037*BN16^2)-273.15</f>
        <v>-108.24022095677489</v>
      </c>
      <c r="AU16" s="54">
        <f>CI16*BO16/(CJ16*BN16)</f>
        <v>0.67761183851609386</v>
      </c>
      <c r="AV16" s="4">
        <f>BC16/(BC16+BD16)</f>
        <v>0.52647588229345743</v>
      </c>
      <c r="AW16" s="2">
        <f t="shared" ref="AW16:AW43" si="7">G16/AW$10</f>
        <v>0.81724367509986684</v>
      </c>
      <c r="AX16" s="2">
        <f t="shared" ref="AX16:AX43" si="8">H16/AX$10</f>
        <v>4.0300375469336673E-2</v>
      </c>
      <c r="AY16" s="2">
        <f t="shared" ref="AY16:AY43" si="9">I16*2/AY$10</f>
        <v>0.28246371125931741</v>
      </c>
      <c r="AZ16" s="2">
        <f t="shared" ref="AZ16:AZ43" si="10">J16/AZ$10</f>
        <v>0.20598469032707031</v>
      </c>
      <c r="BA16" s="2">
        <f t="shared" ref="BA16:BA43" si="11">K16/BA$10</f>
        <v>1.9734987313222443E-3</v>
      </c>
      <c r="BB16" s="2">
        <f t="shared" ref="BB16:BB43" si="12">L16/BB$10</f>
        <v>7.9404466501240709E-2</v>
      </c>
      <c r="BC16" s="2">
        <f t="shared" ref="BC16:BC43" si="13">M16/BC$10</f>
        <v>0.11982881597717546</v>
      </c>
      <c r="BD16" s="2">
        <f t="shared" ref="BD16:BD43" si="14">N16*2/BD$10</f>
        <v>0.10777670216198774</v>
      </c>
      <c r="BE16" s="2">
        <f t="shared" ref="BE16:BE43" si="15">O16*2/BE$10</f>
        <v>3.6093418259023353E-2</v>
      </c>
      <c r="BF16" s="2">
        <f t="shared" ref="BF16:BF43" si="16">Q16*2/BF$10</f>
        <v>1.5922557190866368E-2</v>
      </c>
      <c r="BG16" s="2">
        <f t="shared" ref="BG16:BG24" si="17">SUM(AW16:BF16)</f>
        <v>1.7069919109772071</v>
      </c>
      <c r="BH16" s="2">
        <f t="shared" ref="BH16:BQ21" si="18">AW16/$BG16</f>
        <v>0.47876247675480588</v>
      </c>
      <c r="BI16" s="2">
        <f t="shared" si="18"/>
        <v>2.3609002017042826E-2</v>
      </c>
      <c r="BJ16" s="2">
        <f t="shared" si="18"/>
        <v>0.16547454586215027</v>
      </c>
      <c r="BK16" s="2">
        <f t="shared" si="18"/>
        <v>0.12067115784347776</v>
      </c>
      <c r="BL16" s="2">
        <f t="shared" si="18"/>
        <v>1.1561265865592E-3</v>
      </c>
      <c r="BM16" s="2">
        <f t="shared" si="18"/>
        <v>4.6517189677708418E-2</v>
      </c>
      <c r="BN16" s="2">
        <f t="shared" si="18"/>
        <v>7.0198818873474719E-2</v>
      </c>
      <c r="BO16" s="2">
        <f t="shared" si="18"/>
        <v>6.3138378962960914E-2</v>
      </c>
      <c r="BP16" s="2">
        <f t="shared" si="18"/>
        <v>2.1144457701829905E-2</v>
      </c>
      <c r="BQ16" s="2">
        <f t="shared" si="18"/>
        <v>9.3278457199900446E-3</v>
      </c>
      <c r="BR16" s="2">
        <f t="shared" ref="BR16:BR24" si="19">SUM(BH16:BQ16)</f>
        <v>1</v>
      </c>
      <c r="BS16" s="2">
        <f t="shared" ref="BS16:BS43" si="20">U16/AW$10</f>
        <v>0.95372836218375501</v>
      </c>
      <c r="BT16" s="2">
        <f t="shared" ref="BT16:BT43" si="21">V16/AX$10</f>
        <v>1.1264080100125155E-3</v>
      </c>
      <c r="BU16" s="2">
        <f t="shared" ref="BU16:BU43" si="22">W16*2/AY$10</f>
        <v>0.5217732444095724</v>
      </c>
      <c r="BV16" s="2">
        <f t="shared" ref="BV16:BV43" si="23">X16/AZ$10</f>
        <v>5.9846903270702858E-3</v>
      </c>
      <c r="BW16" s="2">
        <f t="shared" ref="BW16:BW43" si="24">Y16/BA$10</f>
        <v>0</v>
      </c>
      <c r="BX16" s="2">
        <f t="shared" ref="BX16:BX43" si="25">Z16/BB$10</f>
        <v>7.4441687344913151E-4</v>
      </c>
      <c r="BY16" s="2">
        <f t="shared" ref="BY16:BY43" si="26">AA16/BC$10</f>
        <v>0.14853780313837375</v>
      </c>
      <c r="BZ16" s="2">
        <f t="shared" ref="BZ16:BZ43" si="27">AB16*2/BD$10</f>
        <v>0.19716037431429495</v>
      </c>
      <c r="CA16" s="2">
        <f t="shared" ref="CA16:CA43" si="28">AC16*2/BE$10</f>
        <v>1.0403397027600849E-2</v>
      </c>
      <c r="CB16" s="2">
        <f t="shared" ref="CB16:CB24" si="29">SUM(BS16:CA16)</f>
        <v>1.8394586962841291</v>
      </c>
      <c r="CC16" s="2">
        <f t="shared" ref="CC16:CK24" si="30">BS16/$CB16</f>
        <v>0.51848316252513393</v>
      </c>
      <c r="CD16" s="2">
        <f t="shared" si="30"/>
        <v>6.1235841407472776E-4</v>
      </c>
      <c r="CE16" s="2">
        <f t="shared" si="30"/>
        <v>0.28365586325129288</v>
      </c>
      <c r="CF16" s="2">
        <f t="shared" si="30"/>
        <v>3.2535062293923178E-3</v>
      </c>
      <c r="CG16" s="2">
        <f t="shared" si="30"/>
        <v>0</v>
      </c>
      <c r="CH16" s="2">
        <f t="shared" si="30"/>
        <v>4.0469344321398469E-4</v>
      </c>
      <c r="CI16" s="2">
        <f t="shared" si="30"/>
        <v>8.0750822749341089E-2</v>
      </c>
      <c r="CJ16" s="2">
        <f t="shared" si="30"/>
        <v>0.10718390943627956</v>
      </c>
      <c r="CK16" s="2">
        <f t="shared" si="30"/>
        <v>5.6556839512714478E-3</v>
      </c>
      <c r="CL16" s="2">
        <f t="shared" ref="CL16:CL24" si="31">SUM(CC16:CK16)</f>
        <v>1</v>
      </c>
      <c r="CM16" s="2">
        <f>100*CN16</f>
        <v>41.712200614435574</v>
      </c>
      <c r="CN16" s="2">
        <f t="shared" ref="CN16:CN24" si="32">CI16/(CI16+CJ16+CK16)</f>
        <v>0.41712200614435574</v>
      </c>
      <c r="CO16" s="2">
        <f t="shared" ref="CO16:CO24" si="33">CJ16/(CI16+CJ16+CK16)</f>
        <v>0.55366330407847997</v>
      </c>
      <c r="CP16" s="2">
        <f t="shared" ref="CP16:CP24" si="34">1-CN16-CO16</f>
        <v>2.9214689777164349E-2</v>
      </c>
      <c r="CR16" s="2">
        <f t="shared" ref="CR16:CR24" si="35">BJ16/(BJ16+BH16)</f>
        <v>0.25685351827496017</v>
      </c>
      <c r="CS16" s="2">
        <f t="shared" ref="CS16:CS24" si="36">LN(CN16/(BH16^2*BJ16^2*BN16))</f>
        <v>6.8530244242633938</v>
      </c>
      <c r="CT16" s="2">
        <f>LN((CO16*BJ16*BN16)/(BO16*BH16*CN16))</f>
        <v>-0.6732065551594083</v>
      </c>
      <c r="CU16" s="2">
        <f t="shared" ref="CU16:CU24" si="37">(CF16/CH16)/(BK16/BM16)</f>
        <v>3.0990990990990994</v>
      </c>
      <c r="CV16" s="2">
        <f t="shared" ref="CV16:CV24" si="38">BM16+BK16+BN16+BL16</f>
        <v>0.2385432929812201</v>
      </c>
      <c r="CW16" s="2">
        <f t="shared" ref="CW16:CW24" si="39">(7/2)*LN(1-BJ16)+7*LN(1-BI16)</f>
        <v>-0.80036724002911019</v>
      </c>
      <c r="CY16" s="2">
        <f>273.15+1000</f>
        <v>1273.1500000000001</v>
      </c>
      <c r="CZ16" s="59">
        <f>AH16</f>
        <v>1163.7619506266578</v>
      </c>
      <c r="DA16" s="2">
        <f>10*C16</f>
        <v>10</v>
      </c>
      <c r="DC16" s="2">
        <f t="shared" ref="DC16:DC43" si="40">10^4/(8.588-0.0529*DA16+0.29484*R16+0.50575*CS16-15.9387*BH16+7.4446*BP16+16.46*BH16^2+2.58716*CO16^2)</f>
        <v>1160.4417566995785</v>
      </c>
      <c r="DD16" s="2">
        <f>BM16/(BM16+BK16)</f>
        <v>0.27823224744663344</v>
      </c>
      <c r="DE16" s="2">
        <f>CN16/(BN16/(BN16+BO16))</f>
        <v>0.79229081553986969</v>
      </c>
      <c r="DF16" s="2">
        <f t="shared" ref="DF16:DF24" si="41">E16</f>
        <v>0</v>
      </c>
      <c r="DG16" s="2">
        <f t="shared" ref="DG16:DG27" si="42">CO16*BJ16*BN16/(BO16*BH16*CN16)</f>
        <v>0.51007038388953219</v>
      </c>
      <c r="DI16" s="2">
        <f>BO16*BH16/(BN16*BJ16)</f>
        <v>2.6022710462436165</v>
      </c>
      <c r="DJ16" s="2">
        <f>BN16+BJ16-BH16-BO16</f>
        <v>-0.3062274909821418</v>
      </c>
      <c r="DK16" s="2">
        <f t="shared" ref="DK16:DK43" si="43">CO16/CN16</f>
        <v>1.3273413915420962</v>
      </c>
      <c r="DL16">
        <f>-10.34*10^-3</f>
        <v>-1.034E-2</v>
      </c>
      <c r="DM16">
        <f>17.24+LN(DI16/DK16)</f>
        <v>17.913206555159405</v>
      </c>
      <c r="DN16">
        <f>1.29*10^4*DJ16</f>
        <v>-3950.3346336696291</v>
      </c>
      <c r="DO16">
        <f>(-DM16-SQRT(DM16^2-4*DL16*DN16))/(2*DL16)</f>
        <v>1473.0654040085981</v>
      </c>
      <c r="DP16" s="2">
        <f>DO16-273.15</f>
        <v>1199.9154040085982</v>
      </c>
    </row>
    <row r="17" spans="1:120" x14ac:dyDescent="0.2">
      <c r="A17" s="2" t="s">
        <v>19</v>
      </c>
      <c r="B17" s="3" t="s">
        <v>22</v>
      </c>
      <c r="C17" s="25">
        <v>1</v>
      </c>
      <c r="D17" s="68">
        <v>1130</v>
      </c>
      <c r="F17" s="3">
        <v>4067</v>
      </c>
      <c r="G17" s="25">
        <v>49.2</v>
      </c>
      <c r="H17" s="25">
        <v>3.89</v>
      </c>
      <c r="I17" s="25">
        <v>15.3</v>
      </c>
      <c r="J17" s="25">
        <v>13.7</v>
      </c>
      <c r="K17" s="25">
        <v>0.12</v>
      </c>
      <c r="L17" s="25">
        <v>3.88</v>
      </c>
      <c r="M17" s="25">
        <v>6.76</v>
      </c>
      <c r="N17" s="25">
        <v>3.44</v>
      </c>
      <c r="O17" s="25">
        <v>1.22</v>
      </c>
      <c r="P17" s="25">
        <v>0</v>
      </c>
      <c r="Q17" s="25">
        <v>0.83</v>
      </c>
      <c r="R17" s="25">
        <v>0</v>
      </c>
      <c r="S17" s="2">
        <f t="shared" ref="S17:S43" si="44">SUM(G17:Q17)</f>
        <v>98.34</v>
      </c>
      <c r="U17" s="25">
        <v>56.5</v>
      </c>
      <c r="V17" s="25">
        <v>0.12</v>
      </c>
      <c r="W17" s="25">
        <v>26.9</v>
      </c>
      <c r="X17" s="25">
        <v>0.47</v>
      </c>
      <c r="Y17" s="25">
        <v>0</v>
      </c>
      <c r="Z17" s="25">
        <v>0.05</v>
      </c>
      <c r="AA17" s="25">
        <v>8.9499999999999993</v>
      </c>
      <c r="AB17" s="25">
        <v>5.66</v>
      </c>
      <c r="AC17" s="25">
        <v>0.47</v>
      </c>
      <c r="AD17" s="25">
        <v>0</v>
      </c>
      <c r="AF17" s="83">
        <f t="shared" ref="AF17:AF43" si="45">10^4/(6.12+0.257*LN(CN17/(BH17^2*BJ17^2*BN17))-3.166*BN17-3.137*CR17+1.216*CO17^2-2.475*10^-2*C17*10+0.2166*R17)-273.15</f>
        <v>1176.2099374850909</v>
      </c>
      <c r="AG17" s="83">
        <f t="shared" si="0"/>
        <v>1182.735105382757</v>
      </c>
      <c r="AH17" s="83">
        <f t="shared" ref="AH16:AH43" si="46">-273.15+(10^4/(6.4706+0.3128*CS17-8.103*BH17+4.872*BP17+8.661*BH17^2+1.5346*CO17^2-3.341*10^-2*C17*10+0.18047*R17))</f>
        <v>1181.8668346706545</v>
      </c>
      <c r="AI17" s="83">
        <f t="shared" ref="AI17:AI43" si="47">25.95-0.0032*1000*CS17-18.9*BP17+14.5*BM17-40.3*BN17+5.7*CN17^2+0.108*C17*10</f>
        <v>3.9632287332815244</v>
      </c>
      <c r="AJ17" s="83">
        <f t="shared" ref="AJ17:AJ43" si="48">24.757-2.26*10^-3*(1000+273.15)*CS17-3.847*AN17+1.927*AM17/(BN17/(BN17+BO17))</f>
        <v>3.5216594647321955</v>
      </c>
      <c r="AK17" s="83">
        <f t="shared" ref="AK17:AK43" si="49">-42.2+(4.94*(10^-2)*CY17)+(1.16*(10^-2)*CY17)*CT17-19.6*LN(CO17)-382.3*BH17^2+514.2*BH17^3-139.8*BN17+287.2*BO17+163.9*BP17</f>
        <v>1.9777648554399319</v>
      </c>
      <c r="AL17" s="83">
        <f t="shared" si="1"/>
        <v>1191.5604904940042</v>
      </c>
      <c r="AM17" s="83">
        <f t="shared" si="2"/>
        <v>0.36994306763422169</v>
      </c>
      <c r="AN17" s="83">
        <f t="shared" ref="AN16:AN43" si="50">EXP(-2.748-0.1553*R17+1.017*DD17-1.997*BH17^3+54.556*DA17/CY17-67.878*BP17*BJ17-99.03*BN17*BJ17+4175.307/CY17)</f>
        <v>0.74621831333243682</v>
      </c>
      <c r="AO17" s="83">
        <f t="shared" si="3"/>
        <v>1.6765235824761553E-4</v>
      </c>
      <c r="AP17" s="83">
        <f t="shared" si="4"/>
        <v>1.1163290333249063</v>
      </c>
      <c r="AQ17" s="83">
        <f t="shared" ref="AQ17:AQ43" si="51">CO17*BJ17*BN17/(CN17*BO17*BH17)</f>
        <v>0.45544723533454812</v>
      </c>
      <c r="AR17" s="3">
        <f t="shared" ref="AR17:AR43" si="52">(CI17/CJ17)/(BN17/BO17)</f>
        <v>0.80467100173542139</v>
      </c>
      <c r="AS17" s="55">
        <f t="shared" si="5"/>
        <v>-91.322442740165059</v>
      </c>
      <c r="AT17" s="55">
        <f t="shared" si="6"/>
        <v>-102.83826561809192</v>
      </c>
      <c r="AU17" s="54">
        <f t="shared" ref="AU17:AU43" si="53">CI17*BO17/(CJ17*BN17)</f>
        <v>0.8046710017354215</v>
      </c>
      <c r="AV17" s="4">
        <f t="shared" ref="AV17:AV43" si="54">BC17/(BC17+BD17)</f>
        <v>0.52059752350601729</v>
      </c>
      <c r="AW17" s="2">
        <f t="shared" si="7"/>
        <v>0.81890812250332901</v>
      </c>
      <c r="AX17" s="2">
        <f t="shared" si="8"/>
        <v>4.8685857321652065E-2</v>
      </c>
      <c r="AY17" s="2">
        <f t="shared" si="9"/>
        <v>0.30011769321302473</v>
      </c>
      <c r="AZ17" s="2">
        <f t="shared" si="10"/>
        <v>0.1906750173973556</v>
      </c>
      <c r="BA17" s="2">
        <f t="shared" si="11"/>
        <v>1.6915703411333521E-3</v>
      </c>
      <c r="BB17" s="2">
        <f t="shared" si="12"/>
        <v>9.6277915632754341E-2</v>
      </c>
      <c r="BC17" s="2">
        <f t="shared" si="13"/>
        <v>0.12054208273894436</v>
      </c>
      <c r="BD17" s="2">
        <f t="shared" si="14"/>
        <v>0.11100354953210713</v>
      </c>
      <c r="BE17" s="2">
        <f t="shared" si="15"/>
        <v>2.5902335456475582E-2</v>
      </c>
      <c r="BF17" s="2">
        <f t="shared" si="16"/>
        <v>1.1695329618069987E-2</v>
      </c>
      <c r="BG17" s="2">
        <f t="shared" si="17"/>
        <v>1.7254994737548464</v>
      </c>
      <c r="BH17" s="2">
        <f t="shared" si="18"/>
        <v>0.47459192828457331</v>
      </c>
      <c r="BI17" s="2">
        <f t="shared" si="18"/>
        <v>2.8215515601234663E-2</v>
      </c>
      <c r="BJ17" s="2">
        <f t="shared" si="18"/>
        <v>0.17393090973243874</v>
      </c>
      <c r="BK17" s="2">
        <f t="shared" si="18"/>
        <v>0.11050424546489668</v>
      </c>
      <c r="BL17" s="2">
        <f t="shared" si="18"/>
        <v>9.8033663113923685E-4</v>
      </c>
      <c r="BM17" s="2">
        <f t="shared" si="18"/>
        <v>5.5797128366109956E-2</v>
      </c>
      <c r="BN17" s="2">
        <f t="shared" si="18"/>
        <v>6.9859240511174217E-2</v>
      </c>
      <c r="BO17" s="2">
        <f t="shared" si="18"/>
        <v>6.4331256671178894E-2</v>
      </c>
      <c r="BP17" s="2">
        <f t="shared" si="18"/>
        <v>1.5011500061550123E-2</v>
      </c>
      <c r="BQ17" s="2">
        <f t="shared" si="18"/>
        <v>6.7779386757040663E-3</v>
      </c>
      <c r="BR17" s="2">
        <f t="shared" si="19"/>
        <v>1</v>
      </c>
      <c r="BS17" s="2">
        <f t="shared" si="20"/>
        <v>0.94041278295605857</v>
      </c>
      <c r="BT17" s="2">
        <f t="shared" si="21"/>
        <v>1.5018773466833541E-3</v>
      </c>
      <c r="BU17" s="2">
        <f t="shared" si="22"/>
        <v>0.52765790506080812</v>
      </c>
      <c r="BV17" s="2">
        <f t="shared" si="23"/>
        <v>6.5414057063326375E-3</v>
      </c>
      <c r="BW17" s="2">
        <f t="shared" si="24"/>
        <v>0</v>
      </c>
      <c r="BX17" s="2">
        <f t="shared" si="25"/>
        <v>1.2406947890818861E-3</v>
      </c>
      <c r="BY17" s="2">
        <f t="shared" si="26"/>
        <v>0.15959343794579173</v>
      </c>
      <c r="BZ17" s="2">
        <f t="shared" si="27"/>
        <v>0.18263956114875768</v>
      </c>
      <c r="CA17" s="2">
        <f t="shared" si="28"/>
        <v>9.9787685774946917E-3</v>
      </c>
      <c r="CB17" s="2">
        <f t="shared" si="29"/>
        <v>1.8295664335310089</v>
      </c>
      <c r="CC17" s="2">
        <f t="shared" si="30"/>
        <v>0.51400854635329629</v>
      </c>
      <c r="CD17" s="2">
        <f t="shared" si="30"/>
        <v>8.2089249078798159E-4</v>
      </c>
      <c r="CE17" s="2">
        <f t="shared" si="30"/>
        <v>0.288405982636249</v>
      </c>
      <c r="CF17" s="2">
        <f t="shared" si="30"/>
        <v>3.5753857233311384E-3</v>
      </c>
      <c r="CG17" s="2">
        <f t="shared" si="30"/>
        <v>0</v>
      </c>
      <c r="CH17" s="2">
        <f t="shared" si="30"/>
        <v>6.7813595961496839E-4</v>
      </c>
      <c r="CI17" s="2">
        <f t="shared" si="30"/>
        <v>8.7230195646834818E-2</v>
      </c>
      <c r="CJ17" s="2">
        <f t="shared" si="30"/>
        <v>9.9826689974995192E-2</v>
      </c>
      <c r="CK17" s="2">
        <f t="shared" si="30"/>
        <v>5.4541712148904941E-3</v>
      </c>
      <c r="CL17" s="2">
        <f t="shared" si="31"/>
        <v>0.99999999999999978</v>
      </c>
      <c r="CN17" s="2">
        <f t="shared" si="32"/>
        <v>0.45311784725601328</v>
      </c>
      <c r="CO17" s="2">
        <f t="shared" si="33"/>
        <v>0.51855042310460042</v>
      </c>
      <c r="CP17" s="2">
        <f t="shared" si="34"/>
        <v>2.8331729639386238E-2</v>
      </c>
      <c r="CR17" s="2">
        <f t="shared" si="35"/>
        <v>0.26819550451649043</v>
      </c>
      <c r="CS17" s="2">
        <f t="shared" si="36"/>
        <v>6.8584640156951302</v>
      </c>
      <c r="CT17" s="2">
        <f t="shared" ref="CT16:CT24" si="55">LN((CO17*BJ17*BN17)/(BO17*BH17*CN17))</f>
        <v>-0.78647540799406934</v>
      </c>
      <c r="CU17" s="2">
        <f t="shared" si="37"/>
        <v>2.662189781021898</v>
      </c>
      <c r="CV17" s="2">
        <f t="shared" si="38"/>
        <v>0.23714095097332008</v>
      </c>
      <c r="CW17" s="2">
        <f t="shared" si="39"/>
        <v>-0.86911758681558937</v>
      </c>
      <c r="CY17" s="2">
        <f t="shared" ref="CY17:CY43" si="56">273.15+1000</f>
        <v>1273.1500000000001</v>
      </c>
      <c r="CZ17" s="59">
        <f t="shared" ref="CZ17:CZ43" si="57">AH17</f>
        <v>1181.8668346706545</v>
      </c>
      <c r="DA17" s="2">
        <f t="shared" ref="DA17:DA43" si="58">10*C17</f>
        <v>10</v>
      </c>
      <c r="DC17" s="2">
        <f t="shared" si="40"/>
        <v>1179.5058248716969</v>
      </c>
      <c r="DD17" s="2">
        <f t="shared" ref="DD17:DD43" si="59">BM17/(BM17+BK17)</f>
        <v>0.33551814444305372</v>
      </c>
      <c r="DE17" s="2">
        <f t="shared" ref="DE17:DE27" si="60">CN17/(BN17/(BN17+BO17))</f>
        <v>0.87038033566591866</v>
      </c>
      <c r="DF17" s="2">
        <f t="shared" si="41"/>
        <v>0</v>
      </c>
      <c r="DG17" s="2">
        <f t="shared" si="42"/>
        <v>0.45544723533454806</v>
      </c>
      <c r="DI17" s="2">
        <f t="shared" ref="DI17:DI43" si="61">BO17*BH17/(BN17*BJ17)</f>
        <v>2.5127064492093818</v>
      </c>
      <c r="DJ17" s="2">
        <f t="shared" ref="DJ17:DJ43" si="62">BN17+BJ17-BH17-BO17</f>
        <v>-0.29513303471213925</v>
      </c>
      <c r="DK17" s="2">
        <f t="shared" si="43"/>
        <v>1.1444052054997018</v>
      </c>
      <c r="DL17">
        <f t="shared" ref="DL17:DL43" si="63">-10.34*10^-3</f>
        <v>-1.034E-2</v>
      </c>
      <c r="DM17">
        <f t="shared" ref="DM17:DM43" si="64">17.24+LN(DI17/DK17)</f>
        <v>18.026475407994067</v>
      </c>
      <c r="DN17">
        <f t="shared" ref="DN17:DN43" si="65">1.29*10^4*DJ17</f>
        <v>-3807.2161477865961</v>
      </c>
      <c r="DO17">
        <f t="shared" ref="DO17:DO43" si="66">(-DM17-SQRT(DM17^2-4*DL17*DN17))/(2*DL17)</f>
        <v>1497.4935210256538</v>
      </c>
      <c r="DP17" s="2">
        <f t="shared" ref="DP17:DP43" si="67">DO17-273.15</f>
        <v>1224.3435210256539</v>
      </c>
    </row>
    <row r="18" spans="1:120" x14ac:dyDescent="0.2">
      <c r="A18" s="2" t="s">
        <v>19</v>
      </c>
      <c r="B18" s="3" t="s">
        <v>23</v>
      </c>
      <c r="C18" s="25">
        <v>1</v>
      </c>
      <c r="D18" s="68">
        <v>1160</v>
      </c>
      <c r="F18" s="3">
        <v>4066</v>
      </c>
      <c r="G18" s="25">
        <v>49.6</v>
      </c>
      <c r="H18" s="25">
        <v>3.79</v>
      </c>
      <c r="I18" s="25">
        <v>15.8</v>
      </c>
      <c r="J18" s="25">
        <v>13</v>
      </c>
      <c r="K18" s="25">
        <v>0.14000000000000001</v>
      </c>
      <c r="L18" s="25">
        <v>4.26</v>
      </c>
      <c r="M18" s="25">
        <v>6.59</v>
      </c>
      <c r="N18" s="25">
        <v>3.65</v>
      </c>
      <c r="O18" s="25">
        <v>1.04</v>
      </c>
      <c r="P18" s="25">
        <v>0</v>
      </c>
      <c r="Q18" s="25">
        <v>0.63</v>
      </c>
      <c r="R18" s="25">
        <v>0</v>
      </c>
      <c r="S18" s="2">
        <f t="shared" si="44"/>
        <v>98.500000000000014</v>
      </c>
      <c r="U18" s="25">
        <v>57.6</v>
      </c>
      <c r="V18" s="25">
        <v>0.11</v>
      </c>
      <c r="W18" s="25">
        <v>26.3</v>
      </c>
      <c r="X18" s="25">
        <v>0.5</v>
      </c>
      <c r="Y18" s="25">
        <v>0</v>
      </c>
      <c r="Z18" s="25">
        <v>7.0000000000000007E-2</v>
      </c>
      <c r="AA18" s="25">
        <v>8.5</v>
      </c>
      <c r="AB18" s="25">
        <v>6.27</v>
      </c>
      <c r="AC18" s="25">
        <v>0.4</v>
      </c>
      <c r="AD18" s="25">
        <v>0</v>
      </c>
      <c r="AF18" s="83">
        <f t="shared" si="45"/>
        <v>1172.3022838919642</v>
      </c>
      <c r="AG18" s="83">
        <f t="shared" si="0"/>
        <v>1187.1556303756183</v>
      </c>
      <c r="AH18" s="83">
        <f t="shared" si="46"/>
        <v>1176.9359080305494</v>
      </c>
      <c r="AI18" s="83">
        <f t="shared" si="47"/>
        <v>4.315587863994863</v>
      </c>
      <c r="AJ18" s="83">
        <f t="shared" si="48"/>
        <v>3.6592429719232795</v>
      </c>
      <c r="AK18" s="83">
        <f t="shared" si="49"/>
        <v>2.8243979897328866</v>
      </c>
      <c r="AL18" s="83">
        <f t="shared" si="1"/>
        <v>1195.5224234354509</v>
      </c>
      <c r="AM18" s="83">
        <f t="shared" si="2"/>
        <v>0.36670511229789271</v>
      </c>
      <c r="AN18" s="83">
        <f t="shared" si="50"/>
        <v>0.79680515001850549</v>
      </c>
      <c r="AO18" s="83">
        <f t="shared" si="3"/>
        <v>2.9339949378121997E-4</v>
      </c>
      <c r="AP18" s="83">
        <f t="shared" si="4"/>
        <v>1.1638036618101795</v>
      </c>
      <c r="AQ18" s="83">
        <f t="shared" si="51"/>
        <v>0.49997313444101854</v>
      </c>
      <c r="AR18" s="3">
        <f t="shared" si="52"/>
        <v>0.7508597677114569</v>
      </c>
      <c r="AS18" s="55">
        <f t="shared" si="5"/>
        <v>-79.470626257991086</v>
      </c>
      <c r="AT18" s="55">
        <f t="shared" si="6"/>
        <v>-88.774817625619988</v>
      </c>
      <c r="AU18" s="54">
        <f t="shared" si="53"/>
        <v>0.7508597677114569</v>
      </c>
      <c r="AV18" s="4">
        <f t="shared" si="54"/>
        <v>0.49942787774802705</v>
      </c>
      <c r="AW18" s="2">
        <f t="shared" si="7"/>
        <v>0.82556591211717711</v>
      </c>
      <c r="AX18" s="2">
        <f t="shared" si="8"/>
        <v>4.7434292866082597E-2</v>
      </c>
      <c r="AY18" s="2">
        <f t="shared" si="9"/>
        <v>0.30992546096508439</v>
      </c>
      <c r="AZ18" s="2">
        <f t="shared" si="10"/>
        <v>0.18093249826026445</v>
      </c>
      <c r="BA18" s="2">
        <f t="shared" si="11"/>
        <v>1.9734987313222443E-3</v>
      </c>
      <c r="BB18" s="2">
        <f t="shared" si="12"/>
        <v>0.10570719602977667</v>
      </c>
      <c r="BC18" s="2">
        <f t="shared" si="13"/>
        <v>0.11751069900142654</v>
      </c>
      <c r="BD18" s="2">
        <f t="shared" si="14"/>
        <v>0.11777992900935787</v>
      </c>
      <c r="BE18" s="2">
        <f t="shared" si="15"/>
        <v>2.2080679405520168E-2</v>
      </c>
      <c r="BF18" s="2">
        <f t="shared" si="16"/>
        <v>8.8771779028724001E-3</v>
      </c>
      <c r="BG18" s="2">
        <f t="shared" si="17"/>
        <v>1.7377873442888845</v>
      </c>
      <c r="BH18" s="2">
        <f t="shared" si="18"/>
        <v>0.4750672830196061</v>
      </c>
      <c r="BI18" s="2">
        <f t="shared" si="18"/>
        <v>2.7295798316158797E-2</v>
      </c>
      <c r="BJ18" s="2">
        <f t="shared" si="18"/>
        <v>0.17834487170345242</v>
      </c>
      <c r="BK18" s="2">
        <f t="shared" si="18"/>
        <v>0.10411659335354602</v>
      </c>
      <c r="BL18" s="2">
        <f t="shared" si="18"/>
        <v>1.1356387982729926E-3</v>
      </c>
      <c r="BM18" s="2">
        <f t="shared" si="18"/>
        <v>6.0828614258917189E-2</v>
      </c>
      <c r="BN18" s="2">
        <f t="shared" si="18"/>
        <v>6.7620873973801898E-2</v>
      </c>
      <c r="BO18" s="2">
        <f t="shared" si="18"/>
        <v>6.7775800874850023E-2</v>
      </c>
      <c r="BP18" s="2">
        <f t="shared" si="18"/>
        <v>1.2706203367222557E-2</v>
      </c>
      <c r="BQ18" s="2">
        <f t="shared" si="18"/>
        <v>5.1083223341720253E-3</v>
      </c>
      <c r="BR18" s="2">
        <f t="shared" si="19"/>
        <v>0.99999999999999989</v>
      </c>
      <c r="BS18" s="2">
        <f t="shared" si="20"/>
        <v>0.95872170439414117</v>
      </c>
      <c r="BT18" s="2">
        <f t="shared" si="21"/>
        <v>1.376720901126408E-3</v>
      </c>
      <c r="BU18" s="2">
        <f t="shared" si="22"/>
        <v>0.51588858375833668</v>
      </c>
      <c r="BV18" s="2">
        <f t="shared" si="23"/>
        <v>6.9589422407794017E-3</v>
      </c>
      <c r="BW18" s="2">
        <f t="shared" si="24"/>
        <v>0</v>
      </c>
      <c r="BX18" s="2">
        <f t="shared" si="25"/>
        <v>1.7369727047146404E-3</v>
      </c>
      <c r="BY18" s="2">
        <f t="shared" si="26"/>
        <v>0.15156918687589158</v>
      </c>
      <c r="BZ18" s="2">
        <f t="shared" si="27"/>
        <v>0.20232333010648595</v>
      </c>
      <c r="CA18" s="2">
        <f t="shared" si="28"/>
        <v>8.4925690021231421E-3</v>
      </c>
      <c r="CB18" s="2">
        <f t="shared" si="29"/>
        <v>1.847068009983599</v>
      </c>
      <c r="CC18" s="2">
        <f t="shared" si="30"/>
        <v>0.51905057053240511</v>
      </c>
      <c r="CD18" s="2">
        <f t="shared" si="30"/>
        <v>7.4535474258938228E-4</v>
      </c>
      <c r="CE18" s="2">
        <f t="shared" si="30"/>
        <v>0.27930134730822254</v>
      </c>
      <c r="CF18" s="2">
        <f t="shared" si="30"/>
        <v>3.7675614558671249E-3</v>
      </c>
      <c r="CG18" s="2">
        <f t="shared" si="30"/>
        <v>0</v>
      </c>
      <c r="CH18" s="2">
        <f t="shared" si="30"/>
        <v>9.4039455792971252E-4</v>
      </c>
      <c r="CI18" s="2">
        <f t="shared" si="30"/>
        <v>8.2059342729473961E-2</v>
      </c>
      <c r="CJ18" s="2">
        <f t="shared" si="30"/>
        <v>0.10953756386495074</v>
      </c>
      <c r="CK18" s="2">
        <f t="shared" si="30"/>
        <v>4.597864808561408E-3</v>
      </c>
      <c r="CL18" s="2">
        <f t="shared" si="31"/>
        <v>1</v>
      </c>
      <c r="CN18" s="2">
        <f t="shared" si="32"/>
        <v>0.41825448324982734</v>
      </c>
      <c r="CO18" s="2">
        <f t="shared" si="33"/>
        <v>0.55831031113443608</v>
      </c>
      <c r="CP18" s="2">
        <f t="shared" si="34"/>
        <v>2.3435205615736532E-2</v>
      </c>
      <c r="CR18" s="2">
        <f t="shared" si="35"/>
        <v>0.27294391512971156</v>
      </c>
      <c r="CS18" s="2">
        <f t="shared" si="36"/>
        <v>6.7588432533433176</v>
      </c>
      <c r="CT18" s="2">
        <f t="shared" si="55"/>
        <v>-0.69320091312147658</v>
      </c>
      <c r="CU18" s="2">
        <f t="shared" si="37"/>
        <v>2.3406593406593399</v>
      </c>
      <c r="CV18" s="2">
        <f t="shared" si="38"/>
        <v>0.2337017203845381</v>
      </c>
      <c r="CW18" s="2">
        <f t="shared" si="39"/>
        <v>-0.88124758024440963</v>
      </c>
      <c r="CY18" s="2">
        <f t="shared" si="56"/>
        <v>1273.1500000000001</v>
      </c>
      <c r="CZ18" s="59">
        <f t="shared" si="57"/>
        <v>1176.9359080305494</v>
      </c>
      <c r="DA18" s="2">
        <f t="shared" si="58"/>
        <v>10</v>
      </c>
      <c r="DC18" s="2">
        <f t="shared" si="40"/>
        <v>1173.5426628337802</v>
      </c>
      <c r="DD18" s="2">
        <f t="shared" si="59"/>
        <v>0.36878073112517035</v>
      </c>
      <c r="DE18" s="2">
        <f t="shared" si="60"/>
        <v>0.83746723377914123</v>
      </c>
      <c r="DF18" s="2">
        <f t="shared" si="41"/>
        <v>0</v>
      </c>
      <c r="DG18" s="2">
        <f t="shared" si="42"/>
        <v>0.49997313444101849</v>
      </c>
      <c r="DI18" s="2">
        <f t="shared" si="61"/>
        <v>2.6698593021419863</v>
      </c>
      <c r="DJ18" s="2">
        <f t="shared" si="62"/>
        <v>-0.2968773382172018</v>
      </c>
      <c r="DK18" s="2">
        <f t="shared" si="43"/>
        <v>1.334857923808439</v>
      </c>
      <c r="DL18">
        <f t="shared" si="63"/>
        <v>-1.034E-2</v>
      </c>
      <c r="DM18">
        <f t="shared" si="64"/>
        <v>17.933200913121475</v>
      </c>
      <c r="DN18">
        <f t="shared" si="65"/>
        <v>-3829.7176630019035</v>
      </c>
      <c r="DO18">
        <f t="shared" si="66"/>
        <v>1484.9263604436746</v>
      </c>
      <c r="DP18" s="2">
        <f t="shared" si="67"/>
        <v>1211.7763604436745</v>
      </c>
    </row>
    <row r="19" spans="1:120" x14ac:dyDescent="0.2">
      <c r="A19" s="2" t="s">
        <v>19</v>
      </c>
      <c r="B19" s="3" t="s">
        <v>24</v>
      </c>
      <c r="C19" s="25">
        <v>0.7</v>
      </c>
      <c r="D19" s="68">
        <v>1095</v>
      </c>
      <c r="F19" s="3">
        <v>4062</v>
      </c>
      <c r="G19" s="25">
        <v>47.1</v>
      </c>
      <c r="H19" s="25">
        <v>4.21</v>
      </c>
      <c r="I19" s="25">
        <v>12</v>
      </c>
      <c r="J19" s="25">
        <v>17.8</v>
      </c>
      <c r="K19" s="25">
        <v>0.18</v>
      </c>
      <c r="L19" s="25">
        <v>3.4</v>
      </c>
      <c r="M19" s="25">
        <v>7.28</v>
      </c>
      <c r="N19" s="25">
        <v>2.93</v>
      </c>
      <c r="O19" s="25">
        <v>2.02</v>
      </c>
      <c r="P19" s="25">
        <v>0</v>
      </c>
      <c r="Q19" s="25">
        <v>2.3199999999999998</v>
      </c>
      <c r="R19" s="25">
        <v>0</v>
      </c>
      <c r="S19" s="2">
        <f t="shared" si="44"/>
        <v>99.240000000000009</v>
      </c>
      <c r="U19" s="25">
        <v>57.2</v>
      </c>
      <c r="V19" s="25">
        <v>0.16</v>
      </c>
      <c r="W19" s="25">
        <v>27</v>
      </c>
      <c r="X19" s="25">
        <v>0.62</v>
      </c>
      <c r="Y19" s="25">
        <v>0</v>
      </c>
      <c r="Z19" s="25">
        <v>0.06</v>
      </c>
      <c r="AA19" s="25">
        <v>9.0299999999999994</v>
      </c>
      <c r="AB19" s="25">
        <v>5.58</v>
      </c>
      <c r="AC19" s="25">
        <v>0.84</v>
      </c>
      <c r="AD19" s="25">
        <v>0</v>
      </c>
      <c r="AF19" s="83">
        <f t="shared" si="45"/>
        <v>1123.1569169073091</v>
      </c>
      <c r="AG19" s="83">
        <f t="shared" si="0"/>
        <v>1123.7067937675943</v>
      </c>
      <c r="AH19" s="83">
        <f t="shared" si="46"/>
        <v>1129.0071681508311</v>
      </c>
      <c r="AI19" s="83">
        <f t="shared" si="47"/>
        <v>1.6936067345448695</v>
      </c>
      <c r="AJ19" s="83">
        <f t="shared" si="48"/>
        <v>2.3697372155898297</v>
      </c>
      <c r="AK19" s="83">
        <f t="shared" si="49"/>
        <v>1.3450680172448486</v>
      </c>
      <c r="AL19" s="83">
        <f t="shared" si="1"/>
        <v>1133.4266878984981</v>
      </c>
      <c r="AM19" s="83">
        <f t="shared" si="2"/>
        <v>0.36984276880542594</v>
      </c>
      <c r="AN19" s="83">
        <f t="shared" si="50"/>
        <v>0.68523978772201344</v>
      </c>
      <c r="AO19" s="83">
        <f t="shared" si="3"/>
        <v>1.7819341302146498E-5</v>
      </c>
      <c r="AP19" s="83">
        <f t="shared" si="4"/>
        <v>1.0551003758687414</v>
      </c>
      <c r="AQ19" s="83">
        <f t="shared" si="51"/>
        <v>0.46099969638686955</v>
      </c>
      <c r="AR19" s="3">
        <f t="shared" si="52"/>
        <v>0.65131306865177829</v>
      </c>
      <c r="AS19" s="55">
        <f t="shared" si="5"/>
        <v>-118.37698188227091</v>
      </c>
      <c r="AT19" s="55">
        <f t="shared" si="6"/>
        <v>-141.91243346588823</v>
      </c>
      <c r="AU19" s="54">
        <f t="shared" si="53"/>
        <v>0.65131306865177829</v>
      </c>
      <c r="AV19" s="4">
        <f t="shared" si="54"/>
        <v>0.57859631269465439</v>
      </c>
      <c r="AW19" s="2">
        <f t="shared" si="7"/>
        <v>0.78395472703062585</v>
      </c>
      <c r="AX19" s="2">
        <f t="shared" si="8"/>
        <v>5.2690863579474341E-2</v>
      </c>
      <c r="AY19" s="2">
        <f t="shared" si="9"/>
        <v>0.23538642604943116</v>
      </c>
      <c r="AZ19" s="2">
        <f t="shared" si="10"/>
        <v>0.24773834377174672</v>
      </c>
      <c r="BA19" s="2">
        <f t="shared" si="11"/>
        <v>2.5373555117000281E-3</v>
      </c>
      <c r="BB19" s="2">
        <f t="shared" si="12"/>
        <v>8.4367245657568243E-2</v>
      </c>
      <c r="BC19" s="2">
        <f t="shared" si="13"/>
        <v>0.12981455064194009</v>
      </c>
      <c r="BD19" s="2">
        <f t="shared" si="14"/>
        <v>9.4546627944498238E-2</v>
      </c>
      <c r="BE19" s="2">
        <f t="shared" si="15"/>
        <v>4.2887473460721866E-2</v>
      </c>
      <c r="BF19" s="2">
        <f t="shared" si="16"/>
        <v>3.2690559896292014E-2</v>
      </c>
      <c r="BG19" s="2">
        <f t="shared" si="17"/>
        <v>1.7066141735439986</v>
      </c>
      <c r="BH19" s="2">
        <f t="shared" si="18"/>
        <v>0.45936260180158089</v>
      </c>
      <c r="BI19" s="2">
        <f t="shared" si="18"/>
        <v>3.0874502506946341E-2</v>
      </c>
      <c r="BJ19" s="2">
        <f t="shared" si="18"/>
        <v>0.13792597629763129</v>
      </c>
      <c r="BK19" s="2">
        <f t="shared" si="18"/>
        <v>0.14516365070218945</v>
      </c>
      <c r="BL19" s="2">
        <f t="shared" si="18"/>
        <v>1.486777474976017E-3</v>
      </c>
      <c r="BM19" s="2">
        <f t="shared" si="18"/>
        <v>4.9435453522789552E-2</v>
      </c>
      <c r="BN19" s="2">
        <f t="shared" si="18"/>
        <v>7.6065552867385297E-2</v>
      </c>
      <c r="BO19" s="2">
        <f t="shared" si="18"/>
        <v>5.5400118790857274E-2</v>
      </c>
      <c r="BP19" s="2">
        <f t="shared" si="18"/>
        <v>2.513015192629078E-2</v>
      </c>
      <c r="BQ19" s="2">
        <f t="shared" si="18"/>
        <v>1.9155214109353121E-2</v>
      </c>
      <c r="BR19" s="2">
        <f t="shared" si="19"/>
        <v>1</v>
      </c>
      <c r="BS19" s="2">
        <f t="shared" si="20"/>
        <v>0.95206391478029306</v>
      </c>
      <c r="BT19" s="2">
        <f t="shared" si="21"/>
        <v>2.0025031289111388E-3</v>
      </c>
      <c r="BU19" s="2">
        <f t="shared" si="22"/>
        <v>0.52961945861122017</v>
      </c>
      <c r="BV19" s="2">
        <f t="shared" si="23"/>
        <v>8.6290883785664577E-3</v>
      </c>
      <c r="BW19" s="2">
        <f t="shared" si="24"/>
        <v>0</v>
      </c>
      <c r="BX19" s="2">
        <f t="shared" si="25"/>
        <v>1.488833746898263E-3</v>
      </c>
      <c r="BY19" s="2">
        <f t="shared" si="26"/>
        <v>0.16101997146932953</v>
      </c>
      <c r="BZ19" s="2">
        <f t="shared" si="27"/>
        <v>0.18005808325266215</v>
      </c>
      <c r="CA19" s="2">
        <f t="shared" si="28"/>
        <v>1.7834394904458598E-2</v>
      </c>
      <c r="CB19" s="2">
        <f t="shared" si="29"/>
        <v>1.8527162482723394</v>
      </c>
      <c r="CC19" s="2">
        <f t="shared" si="30"/>
        <v>0.51387465062072735</v>
      </c>
      <c r="CD19" s="2">
        <f t="shared" si="30"/>
        <v>1.0808471781787825E-3</v>
      </c>
      <c r="CE19" s="2">
        <f t="shared" si="30"/>
        <v>0.28586107511341313</v>
      </c>
      <c r="CF19" s="2">
        <f t="shared" si="30"/>
        <v>4.6575337084742985E-3</v>
      </c>
      <c r="CG19" s="2">
        <f t="shared" si="30"/>
        <v>0</v>
      </c>
      <c r="CH19" s="2">
        <f t="shared" si="30"/>
        <v>8.0359512595984557E-4</v>
      </c>
      <c r="CI19" s="2">
        <f t="shared" si="30"/>
        <v>8.6910217157905797E-2</v>
      </c>
      <c r="CJ19" s="2">
        <f t="shared" si="30"/>
        <v>9.718600105146516E-2</v>
      </c>
      <c r="CK19" s="2">
        <f t="shared" si="30"/>
        <v>9.6260800438756865E-3</v>
      </c>
      <c r="CL19" s="2">
        <f t="shared" si="31"/>
        <v>1.0000000000000002</v>
      </c>
      <c r="CN19" s="2">
        <f t="shared" si="32"/>
        <v>0.44863300684307905</v>
      </c>
      <c r="CO19" s="2">
        <f t="shared" si="33"/>
        <v>0.50167689485294653</v>
      </c>
      <c r="CP19" s="2">
        <f t="shared" si="34"/>
        <v>4.9690098303974417E-2</v>
      </c>
      <c r="CR19" s="2">
        <f t="shared" si="35"/>
        <v>0.23092016381187383</v>
      </c>
      <c r="CS19" s="2">
        <f t="shared" si="36"/>
        <v>7.2925167706558467</v>
      </c>
      <c r="CT19" s="2">
        <f t="shared" si="55"/>
        <v>-0.77435789458251769</v>
      </c>
      <c r="CU19" s="2">
        <f t="shared" si="37"/>
        <v>1.9737827715355802</v>
      </c>
      <c r="CV19" s="2">
        <f t="shared" si="38"/>
        <v>0.27215143456734031</v>
      </c>
      <c r="CW19" s="2">
        <f t="shared" si="39"/>
        <v>-0.73897762344708307</v>
      </c>
      <c r="CY19" s="2">
        <f t="shared" si="56"/>
        <v>1273.1500000000001</v>
      </c>
      <c r="CZ19" s="59">
        <f t="shared" si="57"/>
        <v>1129.0071681508311</v>
      </c>
      <c r="DA19" s="2">
        <f t="shared" si="58"/>
        <v>7</v>
      </c>
      <c r="DC19" s="2">
        <f t="shared" si="40"/>
        <v>1124.1313381429002</v>
      </c>
      <c r="DD19" s="2">
        <f t="shared" si="59"/>
        <v>0.25403741563803123</v>
      </c>
      <c r="DE19" s="2">
        <f t="shared" si="60"/>
        <v>0.77538172470144717</v>
      </c>
      <c r="DF19" s="2">
        <f t="shared" si="41"/>
        <v>0</v>
      </c>
      <c r="DG19" s="2">
        <f t="shared" si="42"/>
        <v>0.46099969638686955</v>
      </c>
      <c r="DI19" s="2">
        <f t="shared" si="61"/>
        <v>2.4256729097990037</v>
      </c>
      <c r="DJ19" s="2">
        <f t="shared" si="62"/>
        <v>-0.30077119142742159</v>
      </c>
      <c r="DK19" s="2">
        <f t="shared" si="43"/>
        <v>1.1182344749511954</v>
      </c>
      <c r="DL19">
        <f t="shared" si="63"/>
        <v>-1.034E-2</v>
      </c>
      <c r="DM19">
        <f t="shared" si="64"/>
        <v>18.014357894582517</v>
      </c>
      <c r="DN19">
        <f t="shared" si="65"/>
        <v>-3879.9483694137384</v>
      </c>
      <c r="DO19">
        <f t="shared" si="66"/>
        <v>1490.4382355580944</v>
      </c>
      <c r="DP19" s="2">
        <f t="shared" si="67"/>
        <v>1217.2882355580946</v>
      </c>
    </row>
    <row r="20" spans="1:120" x14ac:dyDescent="0.2">
      <c r="A20" s="2" t="s">
        <v>19</v>
      </c>
      <c r="B20" s="3" t="s">
        <v>25</v>
      </c>
      <c r="C20" s="25">
        <v>0.7</v>
      </c>
      <c r="D20" s="68">
        <v>1120</v>
      </c>
      <c r="F20" s="3">
        <v>4061</v>
      </c>
      <c r="G20" s="25">
        <v>48.1</v>
      </c>
      <c r="H20" s="25">
        <v>3.88</v>
      </c>
      <c r="I20" s="25">
        <v>13.2</v>
      </c>
      <c r="J20" s="25">
        <v>16.399999999999999</v>
      </c>
      <c r="K20" s="25">
        <v>0.16</v>
      </c>
      <c r="L20" s="25">
        <v>4.0199999999999996</v>
      </c>
      <c r="M20" s="25">
        <v>6.51</v>
      </c>
      <c r="N20" s="25">
        <v>3.36</v>
      </c>
      <c r="O20" s="25">
        <v>1.36</v>
      </c>
      <c r="P20" s="25">
        <v>0</v>
      </c>
      <c r="Q20" s="25">
        <v>1.59</v>
      </c>
      <c r="R20" s="25">
        <v>0</v>
      </c>
      <c r="S20" s="2">
        <f t="shared" si="44"/>
        <v>98.580000000000013</v>
      </c>
      <c r="U20" s="25">
        <v>56.7</v>
      </c>
      <c r="V20" s="25">
        <v>0.14000000000000001</v>
      </c>
      <c r="W20" s="25">
        <v>27.6</v>
      </c>
      <c r="X20" s="25">
        <v>0.69</v>
      </c>
      <c r="Y20" s="25">
        <v>0</v>
      </c>
      <c r="Z20" s="25">
        <v>0.11</v>
      </c>
      <c r="AA20" s="25">
        <v>9.4600000000000009</v>
      </c>
      <c r="AB20" s="25">
        <v>5.58</v>
      </c>
      <c r="AC20" s="25">
        <v>0.48</v>
      </c>
      <c r="AD20" s="25">
        <v>0</v>
      </c>
      <c r="AF20" s="83">
        <f t="shared" si="45"/>
        <v>1128.8962236381371</v>
      </c>
      <c r="AG20" s="83">
        <f t="shared" si="0"/>
        <v>1132.7736203199388</v>
      </c>
      <c r="AH20" s="83">
        <f t="shared" si="46"/>
        <v>1140.3886987007418</v>
      </c>
      <c r="AI20" s="83">
        <f t="shared" si="47"/>
        <v>2.5928809968393267</v>
      </c>
      <c r="AJ20" s="83">
        <f t="shared" si="48"/>
        <v>2.2293916688683102</v>
      </c>
      <c r="AK20" s="83">
        <f t="shared" si="49"/>
        <v>-3.149580406158492E-2</v>
      </c>
      <c r="AL20" s="83">
        <f t="shared" si="1"/>
        <v>1148.431243394617</v>
      </c>
      <c r="AM20" s="83">
        <f t="shared" si="2"/>
        <v>0.35019264397974831</v>
      </c>
      <c r="AN20" s="83">
        <f t="shared" si="50"/>
        <v>0.77999607212844857</v>
      </c>
      <c r="AO20" s="83">
        <f t="shared" si="3"/>
        <v>1.6586264899433193E-4</v>
      </c>
      <c r="AP20" s="83">
        <f t="shared" si="4"/>
        <v>1.1303545787571914</v>
      </c>
      <c r="AQ20" s="83">
        <f t="shared" si="51"/>
        <v>0.36961000734299865</v>
      </c>
      <c r="AR20" s="3">
        <f t="shared" si="52"/>
        <v>0.87501445253786592</v>
      </c>
      <c r="AS20" s="55">
        <f t="shared" si="5"/>
        <v>-78.757466477543147</v>
      </c>
      <c r="AT20" s="55">
        <f t="shared" si="6"/>
        <v>-102.97675611284751</v>
      </c>
      <c r="AU20" s="54">
        <f t="shared" si="53"/>
        <v>0.87501445253786581</v>
      </c>
      <c r="AV20" s="4">
        <f t="shared" si="54"/>
        <v>0.5170643228900359</v>
      </c>
      <c r="AW20" s="2">
        <f t="shared" si="7"/>
        <v>0.8005992010652464</v>
      </c>
      <c r="AX20" s="2">
        <f t="shared" si="8"/>
        <v>4.8560700876095111E-2</v>
      </c>
      <c r="AY20" s="2">
        <f t="shared" si="9"/>
        <v>0.25892506865437426</v>
      </c>
      <c r="AZ20" s="2">
        <f t="shared" si="10"/>
        <v>0.22825330549756437</v>
      </c>
      <c r="BA20" s="2">
        <f t="shared" si="11"/>
        <v>2.2554271215111362E-3</v>
      </c>
      <c r="BB20" s="2">
        <f t="shared" si="12"/>
        <v>9.9751861042183615E-2</v>
      </c>
      <c r="BC20" s="2">
        <f t="shared" si="13"/>
        <v>0.11608416547788873</v>
      </c>
      <c r="BD20" s="2">
        <f t="shared" si="14"/>
        <v>0.10842207163601161</v>
      </c>
      <c r="BE20" s="2">
        <f t="shared" si="15"/>
        <v>2.8874734607218684E-2</v>
      </c>
      <c r="BF20" s="2">
        <f t="shared" si="16"/>
        <v>2.2404306135820822E-2</v>
      </c>
      <c r="BG20" s="2">
        <f t="shared" si="17"/>
        <v>1.7141308421139148</v>
      </c>
      <c r="BH20" s="2">
        <f t="shared" si="18"/>
        <v>0.46705839565778118</v>
      </c>
      <c r="BI20" s="2">
        <f t="shared" si="18"/>
        <v>2.8329634869767979E-2</v>
      </c>
      <c r="BJ20" s="2">
        <f t="shared" si="18"/>
        <v>0.15105326985136125</v>
      </c>
      <c r="BK20" s="2">
        <f t="shared" si="18"/>
        <v>0.13315979147547216</v>
      </c>
      <c r="BL20" s="2">
        <f t="shared" si="18"/>
        <v>1.315784691633971E-3</v>
      </c>
      <c r="BM20" s="2">
        <f t="shared" si="18"/>
        <v>5.8193842961933286E-2</v>
      </c>
      <c r="BN20" s="2">
        <f t="shared" si="18"/>
        <v>6.7721881332425266E-2</v>
      </c>
      <c r="BO20" s="2">
        <f t="shared" si="18"/>
        <v>6.3251922765885496E-2</v>
      </c>
      <c r="BP20" s="2">
        <f t="shared" si="18"/>
        <v>1.684511701079338E-2</v>
      </c>
      <c r="BQ20" s="2">
        <f t="shared" si="18"/>
        <v>1.3070359382946052E-2</v>
      </c>
      <c r="BR20" s="2">
        <f t="shared" si="19"/>
        <v>1.0000000000000002</v>
      </c>
      <c r="BS20" s="2">
        <f t="shared" si="20"/>
        <v>0.94374167776298279</v>
      </c>
      <c r="BT20" s="2">
        <f t="shared" si="21"/>
        <v>1.7521902377972466E-3</v>
      </c>
      <c r="BU20" s="2">
        <f t="shared" si="22"/>
        <v>0.54138877991369172</v>
      </c>
      <c r="BV20" s="2">
        <f t="shared" si="23"/>
        <v>9.6033402922755737E-3</v>
      </c>
      <c r="BW20" s="2">
        <f t="shared" si="24"/>
        <v>0</v>
      </c>
      <c r="BX20" s="2">
        <f t="shared" si="25"/>
        <v>2.7295285359801489E-3</v>
      </c>
      <c r="BY20" s="2">
        <f t="shared" si="26"/>
        <v>0.16868758915834525</v>
      </c>
      <c r="BZ20" s="2">
        <f t="shared" si="27"/>
        <v>0.18005808325266215</v>
      </c>
      <c r="CA20" s="2">
        <f t="shared" si="28"/>
        <v>1.019108280254777E-2</v>
      </c>
      <c r="CB20" s="2">
        <f t="shared" si="29"/>
        <v>1.8581522719562826</v>
      </c>
      <c r="CC20" s="2">
        <f t="shared" si="30"/>
        <v>0.50789254035106679</v>
      </c>
      <c r="CD20" s="2">
        <f t="shared" si="30"/>
        <v>9.4297451519003979E-4</v>
      </c>
      <c r="CE20" s="2">
        <f t="shared" si="30"/>
        <v>0.2913586728517743</v>
      </c>
      <c r="CF20" s="2">
        <f t="shared" si="30"/>
        <v>5.1682202999246522E-3</v>
      </c>
      <c r="CG20" s="2">
        <f t="shared" si="30"/>
        <v>0</v>
      </c>
      <c r="CH20" s="2">
        <f t="shared" si="30"/>
        <v>1.4689477160590677E-3</v>
      </c>
      <c r="CI20" s="2">
        <f t="shared" si="30"/>
        <v>9.0782435704663295E-2</v>
      </c>
      <c r="CJ20" s="2">
        <f t="shared" si="30"/>
        <v>9.6901683446585923E-2</v>
      </c>
      <c r="CK20" s="2">
        <f t="shared" si="30"/>
        <v>5.4845251147358819E-3</v>
      </c>
      <c r="CL20" s="2">
        <f t="shared" si="31"/>
        <v>0.99999999999999989</v>
      </c>
      <c r="CN20" s="2">
        <f t="shared" si="32"/>
        <v>0.46996465730566345</v>
      </c>
      <c r="CO20" s="2">
        <f t="shared" si="33"/>
        <v>0.50164292354382511</v>
      </c>
      <c r="CP20" s="2">
        <f t="shared" si="34"/>
        <v>2.8392419150511383E-2</v>
      </c>
      <c r="CR20" s="2">
        <f t="shared" si="35"/>
        <v>0.24437861033885799</v>
      </c>
      <c r="CS20" s="2">
        <f t="shared" si="36"/>
        <v>7.2400955743348812</v>
      </c>
      <c r="CT20" s="2">
        <f t="shared" si="55"/>
        <v>-0.99530686343668318</v>
      </c>
      <c r="CU20" s="2">
        <f t="shared" si="37"/>
        <v>1.5375831485587577</v>
      </c>
      <c r="CV20" s="2">
        <f t="shared" si="38"/>
        <v>0.26039130046146464</v>
      </c>
      <c r="CW20" s="2">
        <f t="shared" si="39"/>
        <v>-0.77432657399027538</v>
      </c>
      <c r="CY20" s="2">
        <f t="shared" si="56"/>
        <v>1273.1500000000001</v>
      </c>
      <c r="CZ20" s="59">
        <f t="shared" si="57"/>
        <v>1140.3886987007418</v>
      </c>
      <c r="DA20" s="2">
        <f t="shared" si="58"/>
        <v>7</v>
      </c>
      <c r="DC20" s="2">
        <f t="shared" si="40"/>
        <v>1136.0834777610717</v>
      </c>
      <c r="DD20" s="2">
        <f t="shared" si="59"/>
        <v>0.3041167372285753</v>
      </c>
      <c r="DE20" s="2">
        <f t="shared" si="60"/>
        <v>0.90890946541985818</v>
      </c>
      <c r="DF20" s="2">
        <f t="shared" si="41"/>
        <v>0</v>
      </c>
      <c r="DG20" s="2">
        <f t="shared" si="42"/>
        <v>0.3696100073429987</v>
      </c>
      <c r="DI20" s="2">
        <f t="shared" si="61"/>
        <v>2.8879240658387575</v>
      </c>
      <c r="DJ20" s="2">
        <f t="shared" si="62"/>
        <v>-0.31153516723988017</v>
      </c>
      <c r="DK20" s="2">
        <f t="shared" si="43"/>
        <v>1.067405635180686</v>
      </c>
      <c r="DL20">
        <f t="shared" si="63"/>
        <v>-1.034E-2</v>
      </c>
      <c r="DM20">
        <f t="shared" si="64"/>
        <v>18.23530686343668</v>
      </c>
      <c r="DN20">
        <f t="shared" si="65"/>
        <v>-4018.8036573944541</v>
      </c>
      <c r="DO20">
        <f t="shared" si="66"/>
        <v>1505.3858703100209</v>
      </c>
      <c r="DP20" s="2">
        <f t="shared" si="67"/>
        <v>1232.2358703100208</v>
      </c>
    </row>
    <row r="21" spans="1:120" x14ac:dyDescent="0.2">
      <c r="A21" s="2" t="s">
        <v>19</v>
      </c>
      <c r="B21" s="3" t="s">
        <v>26</v>
      </c>
      <c r="C21" s="25">
        <v>0.5</v>
      </c>
      <c r="D21" s="68">
        <v>1130</v>
      </c>
      <c r="F21" s="3">
        <v>4055</v>
      </c>
      <c r="G21" s="25">
        <v>48.2</v>
      </c>
      <c r="H21" s="25">
        <v>4.8899999999999997</v>
      </c>
      <c r="I21" s="25">
        <v>14.1</v>
      </c>
      <c r="J21" s="25">
        <v>14.2</v>
      </c>
      <c r="K21" s="25">
        <v>0.16</v>
      </c>
      <c r="L21" s="25">
        <v>4.67</v>
      </c>
      <c r="M21" s="25">
        <v>6.37</v>
      </c>
      <c r="N21" s="25">
        <v>3.46</v>
      </c>
      <c r="O21" s="25">
        <v>1.1599999999999999</v>
      </c>
      <c r="P21" s="25">
        <v>0</v>
      </c>
      <c r="Q21" s="25">
        <v>0.79</v>
      </c>
      <c r="R21" s="25">
        <v>0</v>
      </c>
      <c r="S21" s="2">
        <f t="shared" si="44"/>
        <v>98</v>
      </c>
      <c r="U21" s="25">
        <v>56</v>
      </c>
      <c r="V21" s="25">
        <v>0.21</v>
      </c>
      <c r="W21" s="25">
        <v>26.6</v>
      </c>
      <c r="X21" s="25">
        <v>0.56000000000000005</v>
      </c>
      <c r="Y21" s="25">
        <v>0</v>
      </c>
      <c r="Z21" s="25">
        <v>0.1</v>
      </c>
      <c r="AA21" s="25">
        <v>8.99</v>
      </c>
      <c r="AB21" s="25">
        <v>5.7</v>
      </c>
      <c r="AC21" s="25">
        <v>0.45</v>
      </c>
      <c r="AD21" s="25">
        <v>0</v>
      </c>
      <c r="AF21" s="83">
        <f t="shared" si="45"/>
        <v>1128.3596722771563</v>
      </c>
      <c r="AG21" s="83">
        <f t="shared" si="0"/>
        <v>1139.8498845162635</v>
      </c>
      <c r="AH21" s="83">
        <f t="shared" si="46"/>
        <v>1132.7392207816188</v>
      </c>
      <c r="AI21" s="83">
        <f t="shared" si="47"/>
        <v>2.9909363846475872</v>
      </c>
      <c r="AJ21" s="83">
        <f t="shared" si="48"/>
        <v>2.9574347103426755</v>
      </c>
      <c r="AK21" s="83">
        <f t="shared" si="49"/>
        <v>0.83941312086125963</v>
      </c>
      <c r="AL21" s="83">
        <f t="shared" si="1"/>
        <v>1143.7531838287518</v>
      </c>
      <c r="AM21" s="83">
        <f t="shared" si="2"/>
        <v>0.38903139443947143</v>
      </c>
      <c r="AN21" s="83">
        <f t="shared" si="50"/>
        <v>0.74489092913403199</v>
      </c>
      <c r="AO21" s="83">
        <f t="shared" si="3"/>
        <v>2.589475885985508E-4</v>
      </c>
      <c r="AP21" s="83">
        <f t="shared" si="4"/>
        <v>1.134181271162102</v>
      </c>
      <c r="AQ21" s="83">
        <f t="shared" si="51"/>
        <v>0.40242102671530661</v>
      </c>
      <c r="AR21" s="3">
        <f t="shared" si="52"/>
        <v>0.85668567021950492</v>
      </c>
      <c r="AS21" s="55">
        <f t="shared" si="5"/>
        <v>-70.012148352441727</v>
      </c>
      <c r="AT21" s="55">
        <f t="shared" si="6"/>
        <v>-90.079199078261809</v>
      </c>
      <c r="AU21" s="54">
        <f t="shared" si="53"/>
        <v>0.85668567021950492</v>
      </c>
      <c r="AV21" s="4">
        <f t="shared" si="54"/>
        <v>0.50430394609076012</v>
      </c>
      <c r="AW21" s="2">
        <f t="shared" si="7"/>
        <v>0.80226364846870846</v>
      </c>
      <c r="AX21" s="2">
        <f t="shared" si="8"/>
        <v>6.1201501877346673E-2</v>
      </c>
      <c r="AY21" s="2">
        <f t="shared" si="9"/>
        <v>0.27657905060808163</v>
      </c>
      <c r="AZ21" s="2">
        <f t="shared" si="10"/>
        <v>0.19763395963813501</v>
      </c>
      <c r="BA21" s="2">
        <f t="shared" si="11"/>
        <v>2.2554271215111362E-3</v>
      </c>
      <c r="BB21" s="2">
        <f t="shared" si="12"/>
        <v>0.11588089330024814</v>
      </c>
      <c r="BC21" s="2">
        <f t="shared" si="13"/>
        <v>0.11358773181169758</v>
      </c>
      <c r="BD21" s="2">
        <f t="shared" si="14"/>
        <v>0.11164891900613101</v>
      </c>
      <c r="BE21" s="2">
        <f t="shared" si="15"/>
        <v>2.4628450106157111E-2</v>
      </c>
      <c r="BF21" s="2">
        <f t="shared" si="16"/>
        <v>1.1131699275030471E-2</v>
      </c>
      <c r="BG21" s="2">
        <f t="shared" si="17"/>
        <v>1.7168112812130474</v>
      </c>
      <c r="BH21" s="2">
        <f t="shared" si="18"/>
        <v>0.46729868171756944</v>
      </c>
      <c r="BI21" s="2">
        <f t="shared" si="18"/>
        <v>3.5648357246408309E-2</v>
      </c>
      <c r="BJ21" s="2">
        <f t="shared" si="18"/>
        <v>0.16110043872303725</v>
      </c>
      <c r="BK21" s="2">
        <f t="shared" si="18"/>
        <v>0.1151168808131857</v>
      </c>
      <c r="BL21" s="2">
        <f t="shared" si="18"/>
        <v>1.3137303710618205E-3</v>
      </c>
      <c r="BM21" s="2">
        <f t="shared" si="18"/>
        <v>6.7497746880117296E-2</v>
      </c>
      <c r="BN21" s="2">
        <f t="shared" si="18"/>
        <v>6.6162037175943933E-2</v>
      </c>
      <c r="BO21" s="2">
        <f t="shared" si="18"/>
        <v>6.5032726792919979E-2</v>
      </c>
      <c r="BP21" s="2">
        <f t="shared" si="18"/>
        <v>1.4345461481797455E-2</v>
      </c>
      <c r="BQ21" s="2">
        <f t="shared" si="18"/>
        <v>6.483938797958705E-3</v>
      </c>
      <c r="BR21" s="2">
        <f t="shared" si="19"/>
        <v>1</v>
      </c>
      <c r="BS21" s="2">
        <f t="shared" si="20"/>
        <v>0.9320905459387484</v>
      </c>
      <c r="BT21" s="2">
        <f t="shared" si="21"/>
        <v>2.6282853566958696E-3</v>
      </c>
      <c r="BU21" s="2">
        <f t="shared" si="22"/>
        <v>0.5217732444095724</v>
      </c>
      <c r="BV21" s="2">
        <f t="shared" si="23"/>
        <v>7.794015309672931E-3</v>
      </c>
      <c r="BW21" s="2">
        <f t="shared" si="24"/>
        <v>0</v>
      </c>
      <c r="BX21" s="2">
        <f t="shared" si="25"/>
        <v>2.4813895781637721E-3</v>
      </c>
      <c r="BY21" s="2">
        <f t="shared" si="26"/>
        <v>0.16030670470756064</v>
      </c>
      <c r="BZ21" s="2">
        <f t="shared" si="27"/>
        <v>0.18393030009680544</v>
      </c>
      <c r="CA21" s="2">
        <f t="shared" si="28"/>
        <v>9.5541401273885346E-3</v>
      </c>
      <c r="CB21" s="2">
        <f t="shared" si="29"/>
        <v>1.820558625524608</v>
      </c>
      <c r="CC21" s="2">
        <f t="shared" si="30"/>
        <v>0.51198051678789491</v>
      </c>
      <c r="CD21" s="2">
        <f t="shared" si="30"/>
        <v>1.4436697175508474E-3</v>
      </c>
      <c r="CE21" s="2">
        <f t="shared" si="30"/>
        <v>0.28660062746357284</v>
      </c>
      <c r="CF21" s="2">
        <f t="shared" si="30"/>
        <v>4.2811119622291893E-3</v>
      </c>
      <c r="CG21" s="2">
        <f t="shared" si="30"/>
        <v>0</v>
      </c>
      <c r="CH21" s="2">
        <f t="shared" si="30"/>
        <v>1.3629825172198125E-3</v>
      </c>
      <c r="CI21" s="2">
        <f t="shared" si="30"/>
        <v>8.8053580071538226E-2</v>
      </c>
      <c r="CJ21" s="2">
        <f t="shared" si="30"/>
        <v>0.10102959471783256</v>
      </c>
      <c r="CK21" s="2">
        <f t="shared" si="30"/>
        <v>5.2479167621616333E-3</v>
      </c>
      <c r="CL21" s="2">
        <f t="shared" si="31"/>
        <v>0.99999999999999989</v>
      </c>
      <c r="CN21" s="2">
        <f t="shared" si="32"/>
        <v>0.45311112786184454</v>
      </c>
      <c r="CO21" s="2">
        <f t="shared" si="33"/>
        <v>0.51988384314221636</v>
      </c>
      <c r="CP21" s="2">
        <f t="shared" si="34"/>
        <v>2.7005028995939151E-2</v>
      </c>
      <c r="CR21" s="2">
        <f t="shared" si="35"/>
        <v>0.25636642936431941</v>
      </c>
      <c r="CS21" s="2">
        <f t="shared" si="36"/>
        <v>7.0970584005666639</v>
      </c>
      <c r="CT21" s="2">
        <f t="shared" si="55"/>
        <v>-0.9102564082931075</v>
      </c>
      <c r="CU21" s="2">
        <f t="shared" si="37"/>
        <v>1.8416901408450703</v>
      </c>
      <c r="CV21" s="2">
        <f t="shared" si="38"/>
        <v>0.25009039524030874</v>
      </c>
      <c r="CW21" s="2">
        <f t="shared" si="39"/>
        <v>-0.86891995607992323</v>
      </c>
      <c r="CY21" s="2">
        <f t="shared" si="56"/>
        <v>1273.1500000000001</v>
      </c>
      <c r="CZ21" s="59">
        <f t="shared" si="57"/>
        <v>1132.7392207816188</v>
      </c>
      <c r="DA21" s="2">
        <f t="shared" si="58"/>
        <v>5</v>
      </c>
      <c r="DC21" s="2">
        <f t="shared" si="40"/>
        <v>1128.0196486388261</v>
      </c>
      <c r="DD21" s="2">
        <f t="shared" si="59"/>
        <v>0.36961851157662018</v>
      </c>
      <c r="DE21" s="2">
        <f t="shared" si="60"/>
        <v>0.89848816646042606</v>
      </c>
      <c r="DF21" s="2">
        <f t="shared" si="41"/>
        <v>0</v>
      </c>
      <c r="DG21" s="2">
        <f t="shared" si="42"/>
        <v>0.40242102671530661</v>
      </c>
      <c r="DI21" s="2">
        <f t="shared" si="61"/>
        <v>2.8511556564364335</v>
      </c>
      <c r="DJ21" s="2">
        <f t="shared" si="62"/>
        <v>-0.30506893261150825</v>
      </c>
      <c r="DK21" s="2">
        <f t="shared" si="43"/>
        <v>1.1473649865883035</v>
      </c>
      <c r="DL21">
        <f t="shared" si="63"/>
        <v>-1.034E-2</v>
      </c>
      <c r="DM21">
        <f t="shared" si="64"/>
        <v>18.150256408293107</v>
      </c>
      <c r="DN21">
        <f t="shared" si="65"/>
        <v>-3935.3892306884563</v>
      </c>
      <c r="DO21">
        <f t="shared" si="66"/>
        <v>1501.939160607036</v>
      </c>
      <c r="DP21" s="2">
        <f t="shared" si="67"/>
        <v>1228.7891606070361</v>
      </c>
    </row>
    <row r="22" spans="1:120" x14ac:dyDescent="0.2">
      <c r="A22" s="2" t="s">
        <v>19</v>
      </c>
      <c r="B22" s="3" t="s">
        <v>27</v>
      </c>
      <c r="C22" s="25">
        <v>0.5</v>
      </c>
      <c r="D22" s="68">
        <v>1135</v>
      </c>
      <c r="F22" s="3">
        <v>4054</v>
      </c>
      <c r="G22" s="25">
        <v>49.5</v>
      </c>
      <c r="H22" s="25">
        <v>4.2300000000000004</v>
      </c>
      <c r="I22" s="25">
        <v>14.8</v>
      </c>
      <c r="J22" s="25">
        <v>14</v>
      </c>
      <c r="K22" s="25">
        <v>0.16</v>
      </c>
      <c r="L22" s="25">
        <v>4.63</v>
      </c>
      <c r="M22" s="25">
        <v>6.36</v>
      </c>
      <c r="N22" s="25">
        <v>3.76</v>
      </c>
      <c r="O22" s="25">
        <v>1.04</v>
      </c>
      <c r="P22" s="25">
        <v>0</v>
      </c>
      <c r="Q22" s="25">
        <v>0.69</v>
      </c>
      <c r="R22" s="25">
        <v>0</v>
      </c>
      <c r="S22" s="2">
        <f t="shared" si="44"/>
        <v>99.17</v>
      </c>
      <c r="U22" s="25">
        <v>56.1</v>
      </c>
      <c r="V22" s="25">
        <v>0.21</v>
      </c>
      <c r="W22" s="25">
        <v>27.8</v>
      </c>
      <c r="X22" s="25">
        <v>0.56000000000000005</v>
      </c>
      <c r="Y22" s="25">
        <v>0</v>
      </c>
      <c r="Z22" s="25">
        <v>0.09</v>
      </c>
      <c r="AA22" s="25">
        <v>9.94</v>
      </c>
      <c r="AB22" s="25">
        <v>5.53</v>
      </c>
      <c r="AC22" s="25">
        <v>0.38</v>
      </c>
      <c r="AD22" s="25">
        <v>0</v>
      </c>
      <c r="AF22" s="83">
        <f t="shared" si="45"/>
        <v>1136.9455920808659</v>
      </c>
      <c r="AG22" s="83">
        <f t="shared" si="0"/>
        <v>1145.9469289439194</v>
      </c>
      <c r="AH22" s="83">
        <f t="shared" si="46"/>
        <v>1142.9411210970138</v>
      </c>
      <c r="AI22" s="83">
        <f t="shared" si="47"/>
        <v>3.2058246008244922</v>
      </c>
      <c r="AJ22" s="83">
        <f t="shared" si="48"/>
        <v>3.0107201177120735</v>
      </c>
      <c r="AK22" s="83">
        <f t="shared" si="49"/>
        <v>0.20297716639043273</v>
      </c>
      <c r="AL22" s="83">
        <f t="shared" si="1"/>
        <v>1150.1836426467121</v>
      </c>
      <c r="AM22" s="83">
        <f t="shared" si="2"/>
        <v>0.38780676270105785</v>
      </c>
      <c r="AN22" s="83">
        <f t="shared" si="50"/>
        <v>0.74108792762702147</v>
      </c>
      <c r="AO22" s="83">
        <f t="shared" si="3"/>
        <v>3.6983612967823762E-4</v>
      </c>
      <c r="AP22" s="83">
        <f t="shared" si="4"/>
        <v>1.1292645264577577</v>
      </c>
      <c r="AQ22" s="83">
        <f t="shared" si="51"/>
        <v>0.33158480983162192</v>
      </c>
      <c r="AR22" s="3">
        <f t="shared" si="52"/>
        <v>1.0626542472733063</v>
      </c>
      <c r="AS22" s="55">
        <f t="shared" si="5"/>
        <v>-63.874423730094406</v>
      </c>
      <c r="AT22" s="55">
        <f t="shared" si="6"/>
        <v>-80.285072129137689</v>
      </c>
      <c r="AU22" s="54">
        <f t="shared" si="53"/>
        <v>1.0626542472733063</v>
      </c>
      <c r="AV22" s="4">
        <f t="shared" si="54"/>
        <v>0.48313009305878168</v>
      </c>
      <c r="AW22" s="2">
        <f t="shared" si="7"/>
        <v>0.82390146471371506</v>
      </c>
      <c r="AX22" s="2">
        <f t="shared" si="8"/>
        <v>5.2941176470588235E-2</v>
      </c>
      <c r="AY22" s="2">
        <f t="shared" si="9"/>
        <v>0.29030992546096512</v>
      </c>
      <c r="AZ22" s="2">
        <f t="shared" si="10"/>
        <v>0.19485038274182326</v>
      </c>
      <c r="BA22" s="2">
        <f t="shared" si="11"/>
        <v>2.2554271215111362E-3</v>
      </c>
      <c r="BB22" s="2">
        <f t="shared" si="12"/>
        <v>0.11488833746898264</v>
      </c>
      <c r="BC22" s="2">
        <f t="shared" si="13"/>
        <v>0.11340941512125535</v>
      </c>
      <c r="BD22" s="2">
        <f t="shared" si="14"/>
        <v>0.12132946111648919</v>
      </c>
      <c r="BE22" s="2">
        <f t="shared" si="15"/>
        <v>2.2080679405520168E-2</v>
      </c>
      <c r="BF22" s="2">
        <f t="shared" si="16"/>
        <v>9.7226234174316757E-3</v>
      </c>
      <c r="BG22" s="2">
        <f t="shared" si="17"/>
        <v>1.7456888930382821</v>
      </c>
      <c r="BH22" s="2">
        <f t="shared" ref="BH22:BQ24" si="68">AW22/$BG22</f>
        <v>0.47196351423176941</v>
      </c>
      <c r="BI22" s="2">
        <f t="shared" si="68"/>
        <v>3.0326810625716263E-2</v>
      </c>
      <c r="BJ22" s="2">
        <f t="shared" si="68"/>
        <v>0.16630106694194266</v>
      </c>
      <c r="BK22" s="2">
        <f t="shared" si="68"/>
        <v>0.11161804575768146</v>
      </c>
      <c r="BL22" s="2">
        <f t="shared" si="68"/>
        <v>1.2919983225565929E-3</v>
      </c>
      <c r="BM22" s="2">
        <f t="shared" si="68"/>
        <v>6.5812607233254133E-2</v>
      </c>
      <c r="BN22" s="2">
        <f t="shared" si="68"/>
        <v>6.496542171604934E-2</v>
      </c>
      <c r="BO22" s="2">
        <f t="shared" si="68"/>
        <v>6.9502338933555036E-2</v>
      </c>
      <c r="BP22" s="2">
        <f t="shared" si="68"/>
        <v>1.2648691008791306E-2</v>
      </c>
      <c r="BQ22" s="2">
        <f t="shared" si="68"/>
        <v>5.5695052286836447E-3</v>
      </c>
      <c r="BR22" s="2">
        <f t="shared" si="19"/>
        <v>0.99999999999999978</v>
      </c>
      <c r="BS22" s="2">
        <f t="shared" si="20"/>
        <v>0.93375499334221046</v>
      </c>
      <c r="BT22" s="2">
        <f t="shared" si="21"/>
        <v>2.6282853566958696E-3</v>
      </c>
      <c r="BU22" s="2">
        <f t="shared" si="22"/>
        <v>0.5453118870145155</v>
      </c>
      <c r="BV22" s="2">
        <f t="shared" si="23"/>
        <v>7.794015309672931E-3</v>
      </c>
      <c r="BW22" s="2">
        <f t="shared" si="24"/>
        <v>0</v>
      </c>
      <c r="BX22" s="2">
        <f t="shared" si="25"/>
        <v>2.2332506203473945E-3</v>
      </c>
      <c r="BY22" s="2">
        <f t="shared" si="26"/>
        <v>0.17724679029957205</v>
      </c>
      <c r="BZ22" s="2">
        <f t="shared" si="27"/>
        <v>0.17844465956760247</v>
      </c>
      <c r="CA22" s="2">
        <f t="shared" si="28"/>
        <v>8.0679405520169851E-3</v>
      </c>
      <c r="CB22" s="2">
        <f t="shared" si="29"/>
        <v>1.8554818220626335</v>
      </c>
      <c r="CC22" s="2">
        <f t="shared" si="30"/>
        <v>0.5032412509998121</v>
      </c>
      <c r="CD22" s="2">
        <f t="shared" si="30"/>
        <v>1.4164974970081649E-3</v>
      </c>
      <c r="CE22" s="2">
        <f t="shared" si="30"/>
        <v>0.29389233595849695</v>
      </c>
      <c r="CF22" s="2">
        <f t="shared" si="30"/>
        <v>4.2005344471705832E-3</v>
      </c>
      <c r="CG22" s="2">
        <f t="shared" si="30"/>
        <v>0</v>
      </c>
      <c r="CH22" s="2">
        <f t="shared" si="30"/>
        <v>1.203596065341571E-3</v>
      </c>
      <c r="CI22" s="2">
        <f t="shared" si="30"/>
        <v>9.5526018197546608E-2</v>
      </c>
      <c r="CJ22" s="2">
        <f t="shared" si="30"/>
        <v>9.6171602139025925E-2</v>
      </c>
      <c r="CK22" s="2">
        <f t="shared" si="30"/>
        <v>4.3481646955982117E-3</v>
      </c>
      <c r="CL22" s="2">
        <f t="shared" si="31"/>
        <v>1.0000000000000002</v>
      </c>
      <c r="CN22" s="2">
        <f t="shared" si="32"/>
        <v>0.48726382044822319</v>
      </c>
      <c r="CO22" s="2">
        <f t="shared" si="33"/>
        <v>0.49055684682659384</v>
      </c>
      <c r="CP22" s="2">
        <f t="shared" si="34"/>
        <v>2.2179332725183021E-2</v>
      </c>
      <c r="CR22" s="2">
        <f t="shared" si="35"/>
        <v>0.26055192759737617</v>
      </c>
      <c r="CS22" s="2">
        <f t="shared" si="36"/>
        <v>7.1045686949769369</v>
      </c>
      <c r="CT22" s="2">
        <f t="shared" si="55"/>
        <v>-1.1038716654806766</v>
      </c>
      <c r="CU22" s="2">
        <f t="shared" si="37"/>
        <v>2.0577777777777779</v>
      </c>
      <c r="CV22" s="2">
        <f t="shared" si="38"/>
        <v>0.24368807302954151</v>
      </c>
      <c r="CW22" s="2">
        <f t="shared" si="39"/>
        <v>-0.85216354364427627</v>
      </c>
      <c r="CY22" s="2">
        <f t="shared" si="56"/>
        <v>1273.1500000000001</v>
      </c>
      <c r="CZ22" s="59">
        <f t="shared" si="57"/>
        <v>1142.9411210970138</v>
      </c>
      <c r="DA22" s="2">
        <f t="shared" si="58"/>
        <v>5</v>
      </c>
      <c r="DC22" s="2">
        <f t="shared" si="40"/>
        <v>1139.2943814933276</v>
      </c>
      <c r="DD22" s="2">
        <f t="shared" si="59"/>
        <v>0.3709201658442654</v>
      </c>
      <c r="DE22" s="2">
        <f t="shared" si="60"/>
        <v>1.0085561372575038</v>
      </c>
      <c r="DF22" s="2">
        <f t="shared" si="41"/>
        <v>0</v>
      </c>
      <c r="DG22" s="2">
        <f t="shared" si="42"/>
        <v>0.33158480983162192</v>
      </c>
      <c r="DI22" s="2">
        <f t="shared" si="61"/>
        <v>3.0362012076689431</v>
      </c>
      <c r="DJ22" s="2">
        <f t="shared" si="62"/>
        <v>-0.31019936450733243</v>
      </c>
      <c r="DK22" s="2">
        <f t="shared" si="43"/>
        <v>1.0067582000554474</v>
      </c>
      <c r="DL22">
        <f t="shared" si="63"/>
        <v>-1.034E-2</v>
      </c>
      <c r="DM22">
        <f t="shared" si="64"/>
        <v>18.343871665480677</v>
      </c>
      <c r="DN22">
        <f t="shared" si="65"/>
        <v>-4001.5718021445882</v>
      </c>
      <c r="DO22">
        <f t="shared" si="66"/>
        <v>1519.3562008244412</v>
      </c>
      <c r="DP22" s="2">
        <f t="shared" si="67"/>
        <v>1246.2062008244411</v>
      </c>
    </row>
    <row r="23" spans="1:120" x14ac:dyDescent="0.2">
      <c r="A23" s="2" t="s">
        <v>19</v>
      </c>
      <c r="B23" s="3" t="s">
        <v>36</v>
      </c>
      <c r="C23" s="25">
        <v>0.5</v>
      </c>
      <c r="D23" s="68">
        <v>1150</v>
      </c>
      <c r="F23" s="3">
        <v>4053</v>
      </c>
      <c r="G23" s="25">
        <v>49.5</v>
      </c>
      <c r="H23" s="25">
        <v>4.04</v>
      </c>
      <c r="I23" s="25">
        <v>15.3</v>
      </c>
      <c r="J23" s="25">
        <v>13.5</v>
      </c>
      <c r="K23" s="25">
        <v>0.13</v>
      </c>
      <c r="L23" s="25">
        <v>4.6500000000000004</v>
      </c>
      <c r="M23" s="25">
        <v>6.39</v>
      </c>
      <c r="N23" s="25">
        <v>3.62</v>
      </c>
      <c r="O23" s="25">
        <v>0.9</v>
      </c>
      <c r="P23" s="25">
        <v>0</v>
      </c>
      <c r="Q23" s="25">
        <v>0.66</v>
      </c>
      <c r="R23" s="25">
        <v>0</v>
      </c>
      <c r="S23" s="2">
        <f t="shared" si="44"/>
        <v>98.690000000000012</v>
      </c>
      <c r="U23" s="25">
        <v>56.4</v>
      </c>
      <c r="V23" s="25">
        <v>0.2</v>
      </c>
      <c r="W23" s="25">
        <v>27.3</v>
      </c>
      <c r="X23" s="25">
        <v>0.53</v>
      </c>
      <c r="Y23" s="25">
        <v>0</v>
      </c>
      <c r="Z23" s="25">
        <v>0.08</v>
      </c>
      <c r="AA23" s="25">
        <v>9.61</v>
      </c>
      <c r="AB23" s="25">
        <v>5.48</v>
      </c>
      <c r="AC23" s="25">
        <v>0.36</v>
      </c>
      <c r="AD23" s="25">
        <v>0</v>
      </c>
      <c r="AF23" s="83">
        <f t="shared" si="45"/>
        <v>1145.0844605248121</v>
      </c>
      <c r="AG23" s="83">
        <f t="shared" si="0"/>
        <v>1156.6404669330282</v>
      </c>
      <c r="AH23" s="83">
        <f t="shared" si="46"/>
        <v>1149.0448619125414</v>
      </c>
      <c r="AI23" s="83">
        <f t="shared" si="47"/>
        <v>3.5190159466543296</v>
      </c>
      <c r="AJ23" s="83">
        <f t="shared" si="48"/>
        <v>3.424608182839596</v>
      </c>
      <c r="AK23" s="83">
        <f t="shared" si="49"/>
        <v>0.38524292983719532</v>
      </c>
      <c r="AL23" s="83">
        <f t="shared" si="1"/>
        <v>1157.8529762791381</v>
      </c>
      <c r="AM23" s="83">
        <f t="shared" si="2"/>
        <v>0.4060571603481376</v>
      </c>
      <c r="AN23" s="83">
        <f t="shared" si="50"/>
        <v>0.72000867727857321</v>
      </c>
      <c r="AO23" s="83">
        <f t="shared" si="3"/>
        <v>5.0466457964174014E-4</v>
      </c>
      <c r="AP23" s="83">
        <f t="shared" si="4"/>
        <v>1.1265705022063526</v>
      </c>
      <c r="AQ23" s="83">
        <f t="shared" si="51"/>
        <v>0.36666189883013883</v>
      </c>
      <c r="AR23" s="3">
        <f t="shared" si="52"/>
        <v>0.99346035662474408</v>
      </c>
      <c r="AS23" s="55">
        <f t="shared" si="5"/>
        <v>-67.34012765697085</v>
      </c>
      <c r="AT23" s="55">
        <f t="shared" si="6"/>
        <v>-80.151254487518742</v>
      </c>
      <c r="AU23" s="54">
        <f t="shared" si="53"/>
        <v>0.99346035662474397</v>
      </c>
      <c r="AV23" s="4">
        <f t="shared" si="54"/>
        <v>0.49378671275400171</v>
      </c>
      <c r="AW23" s="2">
        <f t="shared" si="7"/>
        <v>0.82390146471371506</v>
      </c>
      <c r="AX23" s="2">
        <f t="shared" si="8"/>
        <v>5.0563204005006253E-2</v>
      </c>
      <c r="AY23" s="2">
        <f t="shared" si="9"/>
        <v>0.30011769321302473</v>
      </c>
      <c r="AZ23" s="2">
        <f t="shared" si="10"/>
        <v>0.18789144050104387</v>
      </c>
      <c r="BA23" s="2">
        <f t="shared" si="11"/>
        <v>1.8325345362277983E-3</v>
      </c>
      <c r="BB23" s="2">
        <f t="shared" si="12"/>
        <v>0.1153846153846154</v>
      </c>
      <c r="BC23" s="2">
        <f t="shared" si="13"/>
        <v>0.11394436519258203</v>
      </c>
      <c r="BD23" s="2">
        <f t="shared" si="14"/>
        <v>0.11681187479832204</v>
      </c>
      <c r="BE23" s="2">
        <f t="shared" si="15"/>
        <v>1.9108280254777069E-2</v>
      </c>
      <c r="BF23" s="2">
        <f t="shared" si="16"/>
        <v>9.2999006601520388E-3</v>
      </c>
      <c r="BG23" s="2">
        <f t="shared" si="17"/>
        <v>1.738855373259466</v>
      </c>
      <c r="BH23" s="2">
        <f t="shared" si="68"/>
        <v>0.47381828148785049</v>
      </c>
      <c r="BI23" s="2">
        <f t="shared" si="68"/>
        <v>2.9078441360091991E-2</v>
      </c>
      <c r="BJ23" s="2">
        <f t="shared" si="68"/>
        <v>0.17259497128300974</v>
      </c>
      <c r="BK23" s="2">
        <f t="shared" si="68"/>
        <v>0.10805466825503915</v>
      </c>
      <c r="BL23" s="2">
        <f t="shared" si="68"/>
        <v>1.053874039445116E-3</v>
      </c>
      <c r="BM23" s="2">
        <f t="shared" si="68"/>
        <v>6.6356648838671484E-2</v>
      </c>
      <c r="BN23" s="2">
        <f t="shared" si="68"/>
        <v>6.5528373977989052E-2</v>
      </c>
      <c r="BO23" s="2">
        <f t="shared" si="68"/>
        <v>6.7177452820218975E-2</v>
      </c>
      <c r="BP23" s="2">
        <f t="shared" si="68"/>
        <v>1.0988999170735401E-2</v>
      </c>
      <c r="BQ23" s="2">
        <f t="shared" si="68"/>
        <v>5.3482887669487273E-3</v>
      </c>
      <c r="BR23" s="2">
        <f t="shared" si="19"/>
        <v>1.0000000000000002</v>
      </c>
      <c r="BS23" s="2">
        <f t="shared" si="20"/>
        <v>0.93874833555259651</v>
      </c>
      <c r="BT23" s="2">
        <f t="shared" si="21"/>
        <v>2.5031289111389237E-3</v>
      </c>
      <c r="BU23" s="2">
        <f t="shared" si="22"/>
        <v>0.53550411926245589</v>
      </c>
      <c r="BV23" s="2">
        <f t="shared" si="23"/>
        <v>7.3764787752261668E-3</v>
      </c>
      <c r="BW23" s="2">
        <f t="shared" si="24"/>
        <v>0</v>
      </c>
      <c r="BX23" s="2">
        <f t="shared" si="25"/>
        <v>1.9851116625310174E-3</v>
      </c>
      <c r="BY23" s="2">
        <f t="shared" si="26"/>
        <v>0.17136233951497859</v>
      </c>
      <c r="BZ23" s="2">
        <f t="shared" si="27"/>
        <v>0.17683123588254279</v>
      </c>
      <c r="CA23" s="2">
        <f t="shared" si="28"/>
        <v>7.6433121019108272E-3</v>
      </c>
      <c r="CB23" s="2">
        <f t="shared" si="29"/>
        <v>1.8419540616633807</v>
      </c>
      <c r="CC23" s="2">
        <f t="shared" si="30"/>
        <v>0.50964807162718151</v>
      </c>
      <c r="CD23" s="2">
        <f t="shared" si="30"/>
        <v>1.3589529528648871E-3</v>
      </c>
      <c r="CE23" s="2">
        <f t="shared" si="30"/>
        <v>0.29072609920513853</v>
      </c>
      <c r="CF23" s="2">
        <f t="shared" si="30"/>
        <v>4.0047029015288366E-3</v>
      </c>
      <c r="CG23" s="2">
        <f t="shared" si="30"/>
        <v>0</v>
      </c>
      <c r="CH23" s="2">
        <f t="shared" si="30"/>
        <v>1.0777205055474391E-3</v>
      </c>
      <c r="CI23" s="2">
        <f t="shared" si="30"/>
        <v>9.3032906238839336E-2</v>
      </c>
      <c r="CJ23" s="2">
        <f t="shared" si="30"/>
        <v>9.6001979399450904E-2</v>
      </c>
      <c r="CK23" s="2">
        <f t="shared" si="30"/>
        <v>4.1495671694485783E-3</v>
      </c>
      <c r="CL23" s="2">
        <f t="shared" si="31"/>
        <v>1</v>
      </c>
      <c r="CN23" s="2">
        <f t="shared" si="32"/>
        <v>0.48157553512563256</v>
      </c>
      <c r="CO23" s="2">
        <f t="shared" si="33"/>
        <v>0.49694464541095379</v>
      </c>
      <c r="CP23" s="2">
        <f t="shared" si="34"/>
        <v>2.1479819463413652E-2</v>
      </c>
      <c r="CR23" s="2">
        <f t="shared" si="35"/>
        <v>0.26700407292576189</v>
      </c>
      <c r="CS23" s="2">
        <f t="shared" si="36"/>
        <v>7.0020579322644751</v>
      </c>
      <c r="CT23" s="2">
        <f t="shared" si="55"/>
        <v>-1.0033151121388577</v>
      </c>
      <c r="CU23" s="2">
        <f t="shared" si="37"/>
        <v>2.2819444444444446</v>
      </c>
      <c r="CV23" s="2">
        <f t="shared" si="38"/>
        <v>0.24099356511114481</v>
      </c>
      <c r="CW23" s="2">
        <f t="shared" si="39"/>
        <v>-0.86968050170894218</v>
      </c>
      <c r="CY23" s="2">
        <f t="shared" si="56"/>
        <v>1273.1500000000001</v>
      </c>
      <c r="CZ23" s="59">
        <f t="shared" si="57"/>
        <v>1149.0448619125414</v>
      </c>
      <c r="DA23" s="2">
        <f t="shared" si="58"/>
        <v>5</v>
      </c>
      <c r="DC23" s="2">
        <f t="shared" si="40"/>
        <v>1145.6337042234672</v>
      </c>
      <c r="DD23" s="2">
        <f t="shared" si="59"/>
        <v>0.38046068308181097</v>
      </c>
      <c r="DE23" s="2">
        <f t="shared" si="60"/>
        <v>0.97527033977835564</v>
      </c>
      <c r="DF23" s="2">
        <f t="shared" si="41"/>
        <v>0</v>
      </c>
      <c r="DG23" s="2">
        <f t="shared" si="42"/>
        <v>0.36666189883013878</v>
      </c>
      <c r="DI23" s="2">
        <f t="shared" si="61"/>
        <v>2.8143481199470712</v>
      </c>
      <c r="DJ23" s="2">
        <f t="shared" si="62"/>
        <v>-0.3028723890470707</v>
      </c>
      <c r="DK23" s="2">
        <f t="shared" si="43"/>
        <v>1.0319142256288243</v>
      </c>
      <c r="DL23">
        <f t="shared" si="63"/>
        <v>-1.034E-2</v>
      </c>
      <c r="DM23">
        <f t="shared" si="64"/>
        <v>18.243315112138855</v>
      </c>
      <c r="DN23">
        <f t="shared" si="65"/>
        <v>-3907.053818707212</v>
      </c>
      <c r="DO23">
        <f t="shared" si="66"/>
        <v>1514.9191563611214</v>
      </c>
      <c r="DP23" s="2">
        <f t="shared" si="67"/>
        <v>1241.7691563611215</v>
      </c>
    </row>
    <row r="24" spans="1:120" x14ac:dyDescent="0.2">
      <c r="A24" s="2" t="s">
        <v>19</v>
      </c>
      <c r="B24" s="3" t="s">
        <v>49</v>
      </c>
      <c r="C24" s="25">
        <v>1E-4</v>
      </c>
      <c r="D24" s="68">
        <v>1090</v>
      </c>
      <c r="F24" s="3">
        <v>4049</v>
      </c>
      <c r="G24" s="25">
        <v>52</v>
      </c>
      <c r="H24" s="25">
        <v>4.04</v>
      </c>
      <c r="I24" s="25">
        <v>12.5</v>
      </c>
      <c r="J24" s="25">
        <v>14.3</v>
      </c>
      <c r="K24" s="25">
        <v>0.15</v>
      </c>
      <c r="L24" s="25">
        <v>3.3</v>
      </c>
      <c r="M24" s="25">
        <v>6.71</v>
      </c>
      <c r="N24" s="25">
        <v>2.8</v>
      </c>
      <c r="O24" s="25">
        <v>1.41</v>
      </c>
      <c r="P24" s="25">
        <v>0.02</v>
      </c>
      <c r="Q24" s="25">
        <v>1.17</v>
      </c>
      <c r="R24" s="25">
        <v>0</v>
      </c>
      <c r="S24" s="2">
        <f t="shared" si="44"/>
        <v>98.399999999999977</v>
      </c>
      <c r="U24" s="25">
        <v>56</v>
      </c>
      <c r="V24" s="25">
        <v>0.14000000000000001</v>
      </c>
      <c r="W24" s="25">
        <v>27</v>
      </c>
      <c r="X24" s="25">
        <v>0.64</v>
      </c>
      <c r="Y24" s="25">
        <v>0</v>
      </c>
      <c r="Z24" s="25">
        <v>0.09</v>
      </c>
      <c r="AA24" s="25">
        <v>9.68</v>
      </c>
      <c r="AB24" s="25">
        <v>5.26</v>
      </c>
      <c r="AC24" s="25">
        <v>0.5</v>
      </c>
      <c r="AD24" s="25">
        <v>0</v>
      </c>
      <c r="AF24" s="83">
        <f t="shared" si="45"/>
        <v>1091.6791847557165</v>
      </c>
      <c r="AG24" s="83">
        <f t="shared" si="0"/>
        <v>1094.7697261076455</v>
      </c>
      <c r="AH24" s="83">
        <f t="shared" si="46"/>
        <v>1102.1157588100764</v>
      </c>
      <c r="AI24" s="83">
        <f t="shared" si="47"/>
        <v>1.9206646880775942</v>
      </c>
      <c r="AJ24" s="83">
        <f t="shared" si="48"/>
        <v>3.5194945630580965</v>
      </c>
      <c r="AK24" s="83">
        <f t="shared" si="49"/>
        <v>-2.6157852782329867</v>
      </c>
      <c r="AL24" s="83">
        <f t="shared" si="1"/>
        <v>1116.2731428025745</v>
      </c>
      <c r="AM24" s="83">
        <f t="shared" si="2"/>
        <v>0.43173963164609863</v>
      </c>
      <c r="AN24" s="83">
        <f t="shared" si="50"/>
        <v>0.54232041710320655</v>
      </c>
      <c r="AO24" s="83">
        <f t="shared" si="3"/>
        <v>1.2219949927214582E-4</v>
      </c>
      <c r="AP24" s="83">
        <f t="shared" si="4"/>
        <v>0.97418224824857735</v>
      </c>
      <c r="AQ24" s="83">
        <f t="shared" si="51"/>
        <v>0.3689025335688243</v>
      </c>
      <c r="AR24" s="3">
        <f t="shared" si="52"/>
        <v>0.76793617153898874</v>
      </c>
      <c r="AS24" s="55">
        <f t="shared" si="5"/>
        <v>-92.78329664970218</v>
      </c>
      <c r="AT24" s="55">
        <f t="shared" si="6"/>
        <v>-117.99692634254004</v>
      </c>
      <c r="AU24" s="54">
        <f t="shared" si="53"/>
        <v>0.76793617153898874</v>
      </c>
      <c r="AV24" s="4">
        <f t="shared" si="54"/>
        <v>0.56975824382978291</v>
      </c>
      <c r="AW24" s="2">
        <f t="shared" si="7"/>
        <v>0.86551264980026632</v>
      </c>
      <c r="AX24" s="2">
        <f t="shared" si="8"/>
        <v>5.0563204005006253E-2</v>
      </c>
      <c r="AY24" s="2">
        <f t="shared" si="9"/>
        <v>0.2451941938014908</v>
      </c>
      <c r="AZ24" s="2">
        <f t="shared" si="10"/>
        <v>0.19902574808629092</v>
      </c>
      <c r="BA24" s="2">
        <f t="shared" si="11"/>
        <v>2.11446292641669E-3</v>
      </c>
      <c r="BB24" s="2">
        <f t="shared" si="12"/>
        <v>8.1885856079404462E-2</v>
      </c>
      <c r="BC24" s="2">
        <f t="shared" si="13"/>
        <v>0.11965049928673324</v>
      </c>
      <c r="BD24" s="2">
        <f t="shared" si="14"/>
        <v>9.0351726363343016E-2</v>
      </c>
      <c r="BE24" s="2">
        <f t="shared" si="15"/>
        <v>2.9936305732484073E-2</v>
      </c>
      <c r="BF24" s="2">
        <f t="shared" si="16"/>
        <v>1.6486187533905884E-2</v>
      </c>
      <c r="BG24" s="2">
        <f t="shared" si="17"/>
        <v>1.7007208336153421</v>
      </c>
      <c r="BH24" s="2">
        <f t="shared" si="68"/>
        <v>0.50890930051135153</v>
      </c>
      <c r="BI24" s="2">
        <f t="shared" si="68"/>
        <v>2.9730454878664884E-2</v>
      </c>
      <c r="BJ24" s="2">
        <f t="shared" si="68"/>
        <v>0.14417074745904312</v>
      </c>
      <c r="BK24" s="2">
        <f t="shared" si="68"/>
        <v>0.11702434882461449</v>
      </c>
      <c r="BL24" s="2">
        <f t="shared" si="68"/>
        <v>1.2432745484288726E-3</v>
      </c>
      <c r="BM24" s="2">
        <f t="shared" si="68"/>
        <v>4.8147735043225129E-2</v>
      </c>
      <c r="BN24" s="2">
        <f t="shared" si="68"/>
        <v>7.035281565427981E-2</v>
      </c>
      <c r="BO24" s="2">
        <f t="shared" si="68"/>
        <v>5.3125548048515395E-2</v>
      </c>
      <c r="BP24" s="2">
        <f t="shared" si="68"/>
        <v>1.7602127957030055E-2</v>
      </c>
      <c r="BQ24" s="2">
        <f t="shared" si="68"/>
        <v>9.6936470748465123E-3</v>
      </c>
      <c r="BR24" s="2">
        <f t="shared" si="19"/>
        <v>0.99999999999999978</v>
      </c>
      <c r="BS24" s="2">
        <f t="shared" si="20"/>
        <v>0.9320905459387484</v>
      </c>
      <c r="BT24" s="2">
        <f t="shared" si="21"/>
        <v>1.7521902377972466E-3</v>
      </c>
      <c r="BU24" s="2">
        <f t="shared" si="22"/>
        <v>0.52961945861122017</v>
      </c>
      <c r="BV24" s="2">
        <f t="shared" si="23"/>
        <v>8.9074460681976345E-3</v>
      </c>
      <c r="BW24" s="2">
        <f t="shared" si="24"/>
        <v>0</v>
      </c>
      <c r="BX24" s="2">
        <f t="shared" si="25"/>
        <v>2.2332506203473945E-3</v>
      </c>
      <c r="BY24" s="2">
        <f t="shared" si="26"/>
        <v>0.17261055634807418</v>
      </c>
      <c r="BZ24" s="2">
        <f t="shared" si="27"/>
        <v>0.16973217166828009</v>
      </c>
      <c r="CA24" s="2">
        <f t="shared" si="28"/>
        <v>1.0615711252653927E-2</v>
      </c>
      <c r="CB24" s="2">
        <f t="shared" si="29"/>
        <v>1.8275613307453189</v>
      </c>
      <c r="CC24" s="2">
        <f t="shared" si="30"/>
        <v>0.51001875026466104</v>
      </c>
      <c r="CD24" s="2">
        <f t="shared" si="30"/>
        <v>9.5875865193682211E-4</v>
      </c>
      <c r="CE24" s="2">
        <f t="shared" si="30"/>
        <v>0.28979572378850343</v>
      </c>
      <c r="CF24" s="2">
        <f t="shared" si="30"/>
        <v>4.8739519261796734E-3</v>
      </c>
      <c r="CG24" s="2">
        <f t="shared" si="30"/>
        <v>0</v>
      </c>
      <c r="CH24" s="2">
        <f t="shared" si="30"/>
        <v>1.221983953576336E-3</v>
      </c>
      <c r="CI24" s="2">
        <f t="shared" si="30"/>
        <v>9.4448571133686585E-2</v>
      </c>
      <c r="CJ24" s="2">
        <f t="shared" si="30"/>
        <v>9.287358449363757E-2</v>
      </c>
      <c r="CK24" s="2">
        <f t="shared" si="30"/>
        <v>5.808675787818629E-3</v>
      </c>
      <c r="CL24" s="2">
        <f t="shared" si="31"/>
        <v>1</v>
      </c>
      <c r="CN24" s="2">
        <f t="shared" si="32"/>
        <v>0.48903932345563944</v>
      </c>
      <c r="CO24" s="2">
        <f t="shared" si="33"/>
        <v>0.48088429906875885</v>
      </c>
      <c r="CP24" s="2">
        <f t="shared" si="34"/>
        <v>3.0076377475601768E-2</v>
      </c>
      <c r="CR24" s="2">
        <f t="shared" si="35"/>
        <v>0.22075509412221189</v>
      </c>
      <c r="CS24" s="2">
        <f t="shared" si="36"/>
        <v>7.1634049069199177</v>
      </c>
      <c r="CT24" s="2">
        <f t="shared" si="55"/>
        <v>-0.99722280650169692</v>
      </c>
      <c r="CU24" s="2">
        <f t="shared" si="37"/>
        <v>1.6410256410256407</v>
      </c>
      <c r="CV24" s="2">
        <f t="shared" si="38"/>
        <v>0.23676817407054829</v>
      </c>
      <c r="CW24" s="2">
        <f t="shared" si="39"/>
        <v>-0.75616493086614311</v>
      </c>
      <c r="CY24" s="2">
        <f t="shared" si="56"/>
        <v>1273.1500000000001</v>
      </c>
      <c r="CZ24" s="59">
        <f t="shared" si="57"/>
        <v>1102.1157588100764</v>
      </c>
      <c r="DA24" s="2">
        <f t="shared" si="58"/>
        <v>1E-3</v>
      </c>
      <c r="DC24" s="2">
        <f t="shared" si="40"/>
        <v>1099.896944125318</v>
      </c>
      <c r="DD24" s="2">
        <f t="shared" si="59"/>
        <v>0.29150043951585636</v>
      </c>
      <c r="DE24" s="2">
        <f t="shared" si="60"/>
        <v>0.85832777103571234</v>
      </c>
      <c r="DF24" s="2">
        <f t="shared" si="41"/>
        <v>0</v>
      </c>
      <c r="DG24" s="2">
        <f t="shared" si="42"/>
        <v>0.3689025335688243</v>
      </c>
      <c r="DI24" s="2">
        <f t="shared" si="61"/>
        <v>2.6655398378180331</v>
      </c>
      <c r="DJ24" s="2">
        <f t="shared" si="62"/>
        <v>-0.34751128544654397</v>
      </c>
      <c r="DK24" s="2">
        <f t="shared" si="43"/>
        <v>0.9833243994997054</v>
      </c>
      <c r="DL24">
        <f t="shared" si="63"/>
        <v>-1.034E-2</v>
      </c>
      <c r="DM24">
        <f t="shared" si="64"/>
        <v>18.237222806501695</v>
      </c>
      <c r="DN24">
        <f t="shared" si="65"/>
        <v>-4482.8955822604175</v>
      </c>
      <c r="DO24">
        <f t="shared" si="66"/>
        <v>1468.5277162842417</v>
      </c>
      <c r="DP24" s="2">
        <f t="shared" si="67"/>
        <v>1195.3777162842416</v>
      </c>
    </row>
    <row r="25" spans="1:120" x14ac:dyDescent="0.2">
      <c r="A25" s="2" t="s">
        <v>127</v>
      </c>
      <c r="B25" s="3">
        <v>130</v>
      </c>
      <c r="C25" s="25">
        <v>1E-4</v>
      </c>
      <c r="D25" s="68">
        <v>1109</v>
      </c>
      <c r="F25" s="3">
        <v>4727</v>
      </c>
      <c r="G25" s="25">
        <v>57.8</v>
      </c>
      <c r="H25" s="25">
        <v>1.87</v>
      </c>
      <c r="I25" s="25">
        <v>13.7</v>
      </c>
      <c r="J25" s="25">
        <v>9.35</v>
      </c>
      <c r="K25" s="25">
        <v>0.2</v>
      </c>
      <c r="L25" s="25">
        <v>3.41</v>
      </c>
      <c r="M25" s="25">
        <v>6.33</v>
      </c>
      <c r="N25" s="25">
        <v>3.82</v>
      </c>
      <c r="O25" s="25">
        <v>1.94</v>
      </c>
      <c r="P25" s="25">
        <v>0.04</v>
      </c>
      <c r="Q25" s="25">
        <v>0.3</v>
      </c>
      <c r="R25" s="25">
        <v>0</v>
      </c>
      <c r="S25" s="2">
        <f t="shared" si="44"/>
        <v>98.759999999999977</v>
      </c>
      <c r="U25" s="25">
        <v>54.5</v>
      </c>
      <c r="V25" s="25">
        <v>0</v>
      </c>
      <c r="W25" s="25">
        <v>27.5</v>
      </c>
      <c r="X25" s="25">
        <v>0.75</v>
      </c>
      <c r="Y25" s="25">
        <v>0</v>
      </c>
      <c r="Z25" s="25">
        <v>0.24</v>
      </c>
      <c r="AA25" s="25">
        <v>11.1</v>
      </c>
      <c r="AB25" s="25">
        <v>4.74</v>
      </c>
      <c r="AC25" s="25">
        <v>0.35</v>
      </c>
      <c r="AD25" s="25">
        <v>0</v>
      </c>
      <c r="AF25" s="83">
        <f t="shared" si="45"/>
        <v>1100.9038700213932</v>
      </c>
      <c r="AG25" s="83">
        <f t="shared" si="0"/>
        <v>1093.6853753912947</v>
      </c>
      <c r="AH25" s="83">
        <f t="shared" si="46"/>
        <v>1106.6737054802111</v>
      </c>
      <c r="AI25" s="83">
        <f t="shared" si="47"/>
        <v>2.6276543485401938</v>
      </c>
      <c r="AJ25" s="83">
        <f t="shared" si="48"/>
        <v>3.9731848963975489</v>
      </c>
      <c r="AK25" s="83">
        <f t="shared" si="49"/>
        <v>-1.6769544761558044</v>
      </c>
      <c r="AL25" s="83">
        <f t="shared" si="1"/>
        <v>1113.2878030188781</v>
      </c>
      <c r="AM25" s="83">
        <f t="shared" si="2"/>
        <v>0.42641764037984808</v>
      </c>
      <c r="AN25" s="83">
        <f t="shared" si="50"/>
        <v>0.53837346780035256</v>
      </c>
      <c r="AO25" s="83">
        <f t="shared" si="3"/>
        <v>4.2826146203147583E-5</v>
      </c>
      <c r="AP25" s="83">
        <f t="shared" si="4"/>
        <v>0.96483393432640374</v>
      </c>
      <c r="AQ25" s="83">
        <f t="shared" si="51"/>
        <v>0.19765988192270589</v>
      </c>
      <c r="AR25" s="3">
        <f t="shared" si="52"/>
        <v>1.4132021516987621</v>
      </c>
      <c r="AS25" s="55">
        <f t="shared" si="5"/>
        <v>-61.644972249830943</v>
      </c>
      <c r="AT25" s="55">
        <f t="shared" si="6"/>
        <v>-82.675826932254978</v>
      </c>
      <c r="AU25" s="54">
        <f t="shared" si="53"/>
        <v>1.4132021516987621</v>
      </c>
      <c r="AV25" s="4">
        <f t="shared" si="54"/>
        <v>0.47799800337384502</v>
      </c>
      <c r="AW25" s="2">
        <f t="shared" si="7"/>
        <v>0.96205059920106528</v>
      </c>
      <c r="AX25" s="2">
        <f t="shared" si="8"/>
        <v>2.3404255319148935E-2</v>
      </c>
      <c r="AY25" s="2">
        <f t="shared" si="9"/>
        <v>0.26873283640643392</v>
      </c>
      <c r="AZ25" s="2">
        <f t="shared" si="10"/>
        <v>0.13013221990257481</v>
      </c>
      <c r="BA25" s="2">
        <f t="shared" si="11"/>
        <v>2.8192839018889204E-3</v>
      </c>
      <c r="BB25" s="2">
        <f t="shared" si="12"/>
        <v>8.461538461538462E-2</v>
      </c>
      <c r="BC25" s="2">
        <f t="shared" si="13"/>
        <v>0.11287446504992868</v>
      </c>
      <c r="BD25" s="2">
        <f t="shared" si="14"/>
        <v>0.12326556953856083</v>
      </c>
      <c r="BE25" s="2">
        <f t="shared" si="15"/>
        <v>4.1188959660297238E-2</v>
      </c>
      <c r="BF25" s="2">
        <f t="shared" si="16"/>
        <v>4.2272275727963807E-3</v>
      </c>
      <c r="BG25" s="2">
        <f>SUM(AW25:BF25)</f>
        <v>1.7533108011680796</v>
      </c>
      <c r="BH25" s="2">
        <f t="shared" ref="BH25:BL27" si="69">AW25/$BG25</f>
        <v>0.5487051118148214</v>
      </c>
      <c r="BI25" s="2">
        <f t="shared" si="69"/>
        <v>1.3348606136206257E-2</v>
      </c>
      <c r="BJ25" s="2">
        <f t="shared" si="69"/>
        <v>0.15327164825962428</v>
      </c>
      <c r="BK25" s="2">
        <f t="shared" si="69"/>
        <v>7.4220851098321508E-2</v>
      </c>
      <c r="BL25" s="2">
        <f t="shared" si="69"/>
        <v>1.6079772622233748E-3</v>
      </c>
      <c r="BM25" s="2">
        <f t="shared" ref="BM25:BQ27" si="70">BB25/$BG25</f>
        <v>4.826034526166878E-2</v>
      </c>
      <c r="BN25" s="2">
        <f t="shared" si="70"/>
        <v>6.4377898644513099E-2</v>
      </c>
      <c r="BO25" s="2">
        <f t="shared" si="70"/>
        <v>7.030446025681221E-2</v>
      </c>
      <c r="BP25" s="2">
        <f t="shared" si="70"/>
        <v>2.3492103985703273E-2</v>
      </c>
      <c r="BQ25" s="2">
        <f t="shared" si="70"/>
        <v>2.4109972801058112E-3</v>
      </c>
      <c r="BR25" s="2">
        <f>SUM(BH25:BQ25)</f>
        <v>1</v>
      </c>
      <c r="BS25" s="2">
        <f t="shared" si="20"/>
        <v>0.90712383488681758</v>
      </c>
      <c r="BT25" s="2">
        <f t="shared" si="21"/>
        <v>0</v>
      </c>
      <c r="BU25" s="2">
        <f t="shared" si="22"/>
        <v>0.53942722636327978</v>
      </c>
      <c r="BV25" s="2">
        <f t="shared" si="23"/>
        <v>1.0438413361169104E-2</v>
      </c>
      <c r="BW25" s="2">
        <f t="shared" si="24"/>
        <v>0</v>
      </c>
      <c r="BX25" s="2">
        <f t="shared" si="25"/>
        <v>5.9553349875930521E-3</v>
      </c>
      <c r="BY25" s="2">
        <f t="shared" si="26"/>
        <v>0.19793152639087019</v>
      </c>
      <c r="BZ25" s="2">
        <f t="shared" si="27"/>
        <v>0.15295256534365925</v>
      </c>
      <c r="CA25" s="2">
        <f t="shared" si="28"/>
        <v>7.4309978768577487E-3</v>
      </c>
      <c r="CB25" s="2">
        <f>SUM(BS25:CA25)</f>
        <v>1.8212598992102469</v>
      </c>
      <c r="CC25" s="2">
        <f t="shared" ref="CC25:CH27" si="71">BS25/$CB25</f>
        <v>0.49807489599928806</v>
      </c>
      <c r="CD25" s="2">
        <f t="shared" si="71"/>
        <v>0</v>
      </c>
      <c r="CE25" s="2">
        <f t="shared" si="71"/>
        <v>0.29618355216473591</v>
      </c>
      <c r="CF25" s="2">
        <f t="shared" si="71"/>
        <v>5.7314243649110785E-3</v>
      </c>
      <c r="CG25" s="2">
        <f t="shared" si="71"/>
        <v>0</v>
      </c>
      <c r="CH25" s="2">
        <f t="shared" si="71"/>
        <v>3.2698984863036105E-3</v>
      </c>
      <c r="CI25" s="2">
        <f t="shared" ref="CI25:CK27" si="72">BY25/$CB25</f>
        <v>0.10867835308771651</v>
      </c>
      <c r="CJ25" s="2">
        <f t="shared" si="72"/>
        <v>8.3981734517947756E-2</v>
      </c>
      <c r="CK25" s="2">
        <f t="shared" si="72"/>
        <v>4.0801413790969941E-3</v>
      </c>
      <c r="CL25" s="2">
        <f>SUM(CC25:CK25)</f>
        <v>0.99999999999999989</v>
      </c>
      <c r="CN25" s="2">
        <f>CI25/(CI25+CJ25+CK25)</f>
        <v>0.55239517432977225</v>
      </c>
      <c r="CO25" s="2">
        <f>CJ25/(CI25+CJ25+CK25)</f>
        <v>0.42686610131196229</v>
      </c>
      <c r="CP25" s="2">
        <f>1-CN25-CO25</f>
        <v>2.0738724358265459E-2</v>
      </c>
      <c r="CR25" s="2">
        <f>BJ25/(BJ25+BH25)</f>
        <v>0.21834290959058189</v>
      </c>
      <c r="CS25" s="2">
        <f>LN(CN25/(BH25^2*BJ25^2*BN25))</f>
        <v>7.1009684438126257</v>
      </c>
      <c r="CT25" s="2">
        <f>LN((CO25*BJ25*BN25)/(BO25*BH25*CN25))</f>
        <v>-1.6212074934100447</v>
      </c>
      <c r="CU25" s="2">
        <f>(CF25/CH25)/(BK25/BM25)</f>
        <v>1.1397058823529413</v>
      </c>
      <c r="CV25" s="2">
        <f>BM25+BK25+BN25+BL25</f>
        <v>0.18846707226672674</v>
      </c>
      <c r="CW25" s="2">
        <f>(7/2)*LN(1-BJ25)+7*LN(1-BI25)</f>
        <v>-0.67638323617683915</v>
      </c>
      <c r="CY25" s="2">
        <f t="shared" si="56"/>
        <v>1273.1500000000001</v>
      </c>
      <c r="CZ25" s="59">
        <f t="shared" si="57"/>
        <v>1106.6737054802111</v>
      </c>
      <c r="DA25" s="2">
        <f t="shared" si="58"/>
        <v>1E-3</v>
      </c>
      <c r="DC25" s="2">
        <f t="shared" si="40"/>
        <v>1106.7265192081761</v>
      </c>
      <c r="DD25" s="2">
        <f t="shared" si="59"/>
        <v>0.39402248423361669</v>
      </c>
      <c r="DE25" s="2">
        <f t="shared" si="60"/>
        <v>1.155643267191099</v>
      </c>
      <c r="DF25" s="2">
        <f>E25</f>
        <v>0</v>
      </c>
      <c r="DG25" s="2">
        <f t="shared" si="42"/>
        <v>0.19765988192270589</v>
      </c>
      <c r="DI25" s="2">
        <f t="shared" si="61"/>
        <v>3.9095183869807477</v>
      </c>
      <c r="DJ25" s="2">
        <f t="shared" si="62"/>
        <v>-0.40136002516749619</v>
      </c>
      <c r="DK25" s="2">
        <f t="shared" si="43"/>
        <v>0.77275494274526224</v>
      </c>
      <c r="DL25">
        <f t="shared" si="63"/>
        <v>-1.034E-2</v>
      </c>
      <c r="DM25">
        <f t="shared" si="64"/>
        <v>18.861207493410042</v>
      </c>
      <c r="DN25">
        <f t="shared" si="65"/>
        <v>-5177.544324660701</v>
      </c>
      <c r="DO25">
        <f t="shared" si="66"/>
        <v>1487.4694282407629</v>
      </c>
      <c r="DP25" s="2">
        <f t="shared" si="67"/>
        <v>1214.319428240763</v>
      </c>
    </row>
    <row r="26" spans="1:120" x14ac:dyDescent="0.2">
      <c r="A26" s="2" t="s">
        <v>127</v>
      </c>
      <c r="B26" s="3">
        <v>129</v>
      </c>
      <c r="C26" s="25">
        <v>1E-4</v>
      </c>
      <c r="D26" s="68">
        <v>1116</v>
      </c>
      <c r="F26" s="3">
        <v>4726</v>
      </c>
      <c r="G26" s="25">
        <v>57.9</v>
      </c>
      <c r="H26" s="25">
        <v>1.77</v>
      </c>
      <c r="I26" s="25">
        <v>13.8</v>
      </c>
      <c r="J26" s="25">
        <v>9.4499999999999993</v>
      </c>
      <c r="K26" s="25">
        <v>0.19</v>
      </c>
      <c r="L26" s="25">
        <v>3.67</v>
      </c>
      <c r="M26" s="25">
        <v>6.78</v>
      </c>
      <c r="N26" s="25">
        <v>3.82</v>
      </c>
      <c r="O26" s="25">
        <v>1.81</v>
      </c>
      <c r="P26" s="25">
        <v>0.01</v>
      </c>
      <c r="Q26" s="25">
        <v>0.37</v>
      </c>
      <c r="R26" s="25">
        <v>0</v>
      </c>
      <c r="S26" s="2">
        <f t="shared" si="44"/>
        <v>99.570000000000007</v>
      </c>
      <c r="U26" s="25">
        <v>53.8</v>
      </c>
      <c r="V26" s="25">
        <v>0</v>
      </c>
      <c r="W26" s="25">
        <v>28.3</v>
      </c>
      <c r="X26" s="25">
        <v>0.67</v>
      </c>
      <c r="Y26" s="25">
        <v>0</v>
      </c>
      <c r="Z26" s="25">
        <v>0.2</v>
      </c>
      <c r="AA26" s="25">
        <v>11.9</v>
      </c>
      <c r="AB26" s="25">
        <v>4.45</v>
      </c>
      <c r="AC26" s="25">
        <v>0.28999999999999998</v>
      </c>
      <c r="AD26" s="25">
        <v>0</v>
      </c>
      <c r="AF26" s="83">
        <f t="shared" si="45"/>
        <v>1108.6324596680524</v>
      </c>
      <c r="AG26" s="83">
        <f t="shared" si="0"/>
        <v>1098.796512573535</v>
      </c>
      <c r="AH26" s="83">
        <f t="shared" si="46"/>
        <v>1115.561253937643</v>
      </c>
      <c r="AI26" s="83">
        <f t="shared" si="47"/>
        <v>2.7073013403138422</v>
      </c>
      <c r="AJ26" s="83">
        <f t="shared" si="48"/>
        <v>3.9223312264197308</v>
      </c>
      <c r="AK26" s="83">
        <f t="shared" si="49"/>
        <v>-2.3113869500869675</v>
      </c>
      <c r="AL26" s="83">
        <f t="shared" si="1"/>
        <v>1118.5551998686678</v>
      </c>
      <c r="AM26" s="83">
        <f t="shared" si="2"/>
        <v>0.43434224763650492</v>
      </c>
      <c r="AN26" s="83">
        <f t="shared" si="50"/>
        <v>0.52978929938043673</v>
      </c>
      <c r="AO26" s="83">
        <f t="shared" si="3"/>
        <v>4.0574331661707451E-5</v>
      </c>
      <c r="AP26" s="83">
        <f t="shared" si="4"/>
        <v>0.96417212134860331</v>
      </c>
      <c r="AQ26" s="83">
        <f t="shared" si="51"/>
        <v>0.18642750874535394</v>
      </c>
      <c r="AR26" s="3">
        <f t="shared" si="52"/>
        <v>1.506678598654337</v>
      </c>
      <c r="AS26" s="55">
        <f t="shared" si="5"/>
        <v>-85.2573024462055</v>
      </c>
      <c r="AT26" s="55">
        <f t="shared" si="6"/>
        <v>-103.8794081058266</v>
      </c>
      <c r="AU26" s="54">
        <f t="shared" si="53"/>
        <v>1.506678598654337</v>
      </c>
      <c r="AV26" s="4">
        <f t="shared" si="54"/>
        <v>0.49515315392595244</v>
      </c>
      <c r="AW26" s="2">
        <f t="shared" si="7"/>
        <v>0.96371504660452734</v>
      </c>
      <c r="AX26" s="2">
        <f t="shared" si="8"/>
        <v>2.2152690863579474E-2</v>
      </c>
      <c r="AY26" s="2">
        <f t="shared" si="9"/>
        <v>0.27069438995684586</v>
      </c>
      <c r="AZ26" s="2">
        <f t="shared" si="10"/>
        <v>0.13152400835073069</v>
      </c>
      <c r="BA26" s="2">
        <f t="shared" si="11"/>
        <v>2.6783197067944743E-3</v>
      </c>
      <c r="BB26" s="2">
        <f t="shared" si="12"/>
        <v>9.1066997518610429E-2</v>
      </c>
      <c r="BC26" s="2">
        <f t="shared" si="13"/>
        <v>0.12089871611982883</v>
      </c>
      <c r="BD26" s="2">
        <f t="shared" si="14"/>
        <v>0.12326556953856083</v>
      </c>
      <c r="BE26" s="2">
        <f t="shared" si="15"/>
        <v>3.8428874734607217E-2</v>
      </c>
      <c r="BF26" s="2">
        <f t="shared" si="16"/>
        <v>5.213580673115537E-3</v>
      </c>
      <c r="BG26" s="2">
        <f>SUM(AW26:BF26)</f>
        <v>1.769638194067201</v>
      </c>
      <c r="BH26" s="2">
        <f t="shared" si="69"/>
        <v>0.54458309604495958</v>
      </c>
      <c r="BI26" s="2">
        <f t="shared" si="69"/>
        <v>1.2518203403298742E-2</v>
      </c>
      <c r="BJ26" s="2">
        <f t="shared" si="69"/>
        <v>0.15296595138167909</v>
      </c>
      <c r="BK26" s="2">
        <f t="shared" si="69"/>
        <v>7.4322541631205399E-2</v>
      </c>
      <c r="BL26" s="2">
        <f t="shared" si="69"/>
        <v>1.5134843471245551E-3</v>
      </c>
      <c r="BM26" s="2">
        <f t="shared" si="70"/>
        <v>5.1460800192896498E-2</v>
      </c>
      <c r="BN26" s="2">
        <f t="shared" si="70"/>
        <v>6.8318324347399206E-2</v>
      </c>
      <c r="BO26" s="2">
        <f t="shared" si="70"/>
        <v>6.9655803062916868E-2</v>
      </c>
      <c r="BP26" s="2">
        <f t="shared" si="70"/>
        <v>2.171566756608323E-2</v>
      </c>
      <c r="BQ26" s="2">
        <f t="shared" si="70"/>
        <v>2.9461280224366325E-3</v>
      </c>
      <c r="BR26" s="2">
        <f>SUM(BH26:BQ26)</f>
        <v>0.99999999999999989</v>
      </c>
      <c r="BS26" s="2">
        <f t="shared" si="20"/>
        <v>0.8954727030625832</v>
      </c>
      <c r="BT26" s="2">
        <f t="shared" si="21"/>
        <v>0</v>
      </c>
      <c r="BU26" s="2">
        <f t="shared" si="22"/>
        <v>0.55511965476657521</v>
      </c>
      <c r="BV26" s="2">
        <f t="shared" si="23"/>
        <v>9.3249826026443987E-3</v>
      </c>
      <c r="BW26" s="2">
        <f t="shared" si="24"/>
        <v>0</v>
      </c>
      <c r="BX26" s="2">
        <f t="shared" si="25"/>
        <v>4.9627791563275443E-3</v>
      </c>
      <c r="BY26" s="2">
        <f t="shared" si="26"/>
        <v>0.21219686162624823</v>
      </c>
      <c r="BZ26" s="2">
        <f t="shared" si="27"/>
        <v>0.14359470797031301</v>
      </c>
      <c r="CA26" s="2">
        <f t="shared" si="28"/>
        <v>6.1571125265392776E-3</v>
      </c>
      <c r="CB26" s="2">
        <f>SUM(BS26:CA26)</f>
        <v>1.8268288017112311</v>
      </c>
      <c r="CC26" s="2">
        <f t="shared" si="71"/>
        <v>0.49017877440063023</v>
      </c>
      <c r="CD26" s="2">
        <f t="shared" si="71"/>
        <v>0</v>
      </c>
      <c r="CE26" s="2">
        <f t="shared" si="71"/>
        <v>0.3038706496452116</v>
      </c>
      <c r="CF26" s="2">
        <f t="shared" si="71"/>
        <v>5.1044644106275749E-3</v>
      </c>
      <c r="CG26" s="2">
        <f t="shared" si="71"/>
        <v>0</v>
      </c>
      <c r="CH26" s="2">
        <f t="shared" si="71"/>
        <v>2.7166087767385751E-3</v>
      </c>
      <c r="CI26" s="2">
        <f t="shared" si="72"/>
        <v>0.11615585512308473</v>
      </c>
      <c r="CJ26" s="2">
        <f t="shared" si="72"/>
        <v>7.8603264759021019E-2</v>
      </c>
      <c r="CK26" s="2">
        <f t="shared" si="72"/>
        <v>3.3703828846861697E-3</v>
      </c>
      <c r="CL26" s="2">
        <f>SUM(CC26:CK26)</f>
        <v>0.99999999999999989</v>
      </c>
      <c r="CN26" s="2">
        <f>CI26/(CI26+CJ26+CK26)</f>
        <v>0.58626228553051907</v>
      </c>
      <c r="CO26" s="2">
        <f>CJ26/(CI26+CJ26+CK26)</f>
        <v>0.39672670481357281</v>
      </c>
      <c r="CP26" s="2">
        <f>1-CN26-CO26</f>
        <v>1.7011009655908127E-2</v>
      </c>
      <c r="CR26" s="2">
        <f>BJ26/(BJ26+BH26)</f>
        <v>0.21929060321420127</v>
      </c>
      <c r="CS26" s="2">
        <f>LN(CN26/(BH26^2*BJ26^2*BN26))</f>
        <v>7.1201385745831756</v>
      </c>
      <c r="CT26" s="2">
        <f>LN((CO26*BJ26*BN26)/(BO26*BH26*CN26))</f>
        <v>-1.679712808513395</v>
      </c>
      <c r="CU26" s="2">
        <f>(CF26/CH26)/(BK26/BM26)</f>
        <v>1.3010052910052909</v>
      </c>
      <c r="CV26" s="2">
        <f>BM26+BK26+BN26+BL26</f>
        <v>0.19561515051862566</v>
      </c>
      <c r="CW26" s="2">
        <f>(7/2)*LN(1-BJ26)+7*LN(1-BI26)</f>
        <v>-0.66923086463346637</v>
      </c>
      <c r="CY26" s="2">
        <f t="shared" si="56"/>
        <v>1273.1500000000001</v>
      </c>
      <c r="CZ26" s="59">
        <f t="shared" si="57"/>
        <v>1115.561253937643</v>
      </c>
      <c r="DA26" s="2">
        <f t="shared" si="58"/>
        <v>1E-3</v>
      </c>
      <c r="DC26" s="2">
        <f t="shared" si="40"/>
        <v>1116.1426749071711</v>
      </c>
      <c r="DD26" s="2">
        <f t="shared" si="59"/>
        <v>0.40912253917422847</v>
      </c>
      <c r="DE26" s="2">
        <f t="shared" si="60"/>
        <v>1.1840019211877857</v>
      </c>
      <c r="DF26" s="2">
        <f>E26</f>
        <v>0</v>
      </c>
      <c r="DG26" s="2">
        <f t="shared" si="42"/>
        <v>0.18642750874535396</v>
      </c>
      <c r="DI26" s="2">
        <f t="shared" si="61"/>
        <v>3.6298567166509557</v>
      </c>
      <c r="DJ26" s="2">
        <f t="shared" si="62"/>
        <v>-0.39295462337879816</v>
      </c>
      <c r="DK26" s="2">
        <f t="shared" si="43"/>
        <v>0.67670514478782795</v>
      </c>
      <c r="DL26">
        <f t="shared" si="63"/>
        <v>-1.034E-2</v>
      </c>
      <c r="DM26">
        <f t="shared" si="64"/>
        <v>18.919712808513392</v>
      </c>
      <c r="DN26">
        <f t="shared" si="65"/>
        <v>-5069.114641586496</v>
      </c>
      <c r="DO26">
        <f t="shared" si="66"/>
        <v>1503.7445053998013</v>
      </c>
      <c r="DP26" s="2">
        <f t="shared" si="67"/>
        <v>1230.5945053998012</v>
      </c>
    </row>
    <row r="27" spans="1:120" x14ac:dyDescent="0.2">
      <c r="A27" s="2" t="s">
        <v>127</v>
      </c>
      <c r="B27" s="3">
        <v>128</v>
      </c>
      <c r="C27" s="25">
        <v>1E-4</v>
      </c>
      <c r="D27" s="68">
        <v>1121</v>
      </c>
      <c r="F27" s="3">
        <v>4725</v>
      </c>
      <c r="G27" s="25">
        <v>57.4</v>
      </c>
      <c r="H27" s="25">
        <v>1.74</v>
      </c>
      <c r="I27" s="25">
        <v>13.8</v>
      </c>
      <c r="J27" s="25">
        <v>9.3800000000000008</v>
      </c>
      <c r="K27" s="25">
        <v>0.21</v>
      </c>
      <c r="L27" s="25">
        <v>3.99</v>
      </c>
      <c r="M27" s="25">
        <v>6.8</v>
      </c>
      <c r="N27" s="25">
        <v>3.62</v>
      </c>
      <c r="O27" s="25">
        <v>1.69</v>
      </c>
      <c r="P27" s="25">
        <v>0.06</v>
      </c>
      <c r="Q27" s="25">
        <v>0.31</v>
      </c>
      <c r="R27" s="25">
        <v>0</v>
      </c>
      <c r="S27" s="2">
        <f t="shared" si="44"/>
        <v>98.999999999999986</v>
      </c>
      <c r="U27" s="25">
        <v>54.1</v>
      </c>
      <c r="V27" s="25">
        <v>0</v>
      </c>
      <c r="W27" s="25">
        <v>28.8</v>
      </c>
      <c r="X27" s="25">
        <v>0.75</v>
      </c>
      <c r="Y27" s="25">
        <v>0</v>
      </c>
      <c r="Z27" s="25">
        <v>0.22</v>
      </c>
      <c r="AA27" s="25">
        <v>11.9</v>
      </c>
      <c r="AB27" s="25">
        <v>4.34</v>
      </c>
      <c r="AC27" s="25">
        <v>0.25</v>
      </c>
      <c r="AD27" s="25">
        <v>0</v>
      </c>
      <c r="AF27" s="83">
        <f t="shared" si="45"/>
        <v>1111.0462400792235</v>
      </c>
      <c r="AG27" s="83">
        <f t="shared" si="0"/>
        <v>1101.271426391258</v>
      </c>
      <c r="AH27" s="83">
        <f t="shared" si="46"/>
        <v>1118.5855444228764</v>
      </c>
      <c r="AI27" s="83">
        <f t="shared" si="47"/>
        <v>2.8394473872336534</v>
      </c>
      <c r="AJ27" s="83">
        <f t="shared" si="48"/>
        <v>3.8703694953896912</v>
      </c>
      <c r="AK27" s="83">
        <f t="shared" si="49"/>
        <v>-2.7512841356246929</v>
      </c>
      <c r="AL27" s="83">
        <f t="shared" si="1"/>
        <v>1121.1489975218628</v>
      </c>
      <c r="AM27" s="83">
        <f t="shared" si="2"/>
        <v>0.44128656502913238</v>
      </c>
      <c r="AN27" s="83">
        <f t="shared" si="50"/>
        <v>0.54116788824000484</v>
      </c>
      <c r="AO27" s="83">
        <f t="shared" si="3"/>
        <v>4.8744459219459211E-5</v>
      </c>
      <c r="AP27" s="83">
        <f t="shared" si="4"/>
        <v>0.9825031977283567</v>
      </c>
      <c r="AQ27" s="83">
        <f t="shared" si="51"/>
        <v>0.19410664231113495</v>
      </c>
      <c r="AR27" s="3">
        <f t="shared" si="52"/>
        <v>1.4596774193548385</v>
      </c>
      <c r="AS27" s="55">
        <f t="shared" si="5"/>
        <v>-88.407656476686697</v>
      </c>
      <c r="AT27" s="55">
        <f t="shared" si="6"/>
        <v>-106.71174795669572</v>
      </c>
      <c r="AU27" s="54">
        <f t="shared" si="53"/>
        <v>1.4596774193548385</v>
      </c>
      <c r="AV27" s="4">
        <f t="shared" si="54"/>
        <v>0.50933239490541915</v>
      </c>
      <c r="AW27" s="2">
        <f t="shared" si="7"/>
        <v>0.95539280958721706</v>
      </c>
      <c r="AX27" s="2">
        <f t="shared" si="8"/>
        <v>2.1777221526908634E-2</v>
      </c>
      <c r="AY27" s="2">
        <f t="shared" si="9"/>
        <v>0.27069438995684586</v>
      </c>
      <c r="AZ27" s="2">
        <f t="shared" si="10"/>
        <v>0.1305497564370216</v>
      </c>
      <c r="BA27" s="2">
        <f t="shared" si="11"/>
        <v>2.9602480969833662E-3</v>
      </c>
      <c r="BB27" s="2">
        <f t="shared" si="12"/>
        <v>9.9007444168734499E-2</v>
      </c>
      <c r="BC27" s="2">
        <f t="shared" si="13"/>
        <v>0.12125534950071326</v>
      </c>
      <c r="BD27" s="2">
        <f t="shared" si="14"/>
        <v>0.11681187479832204</v>
      </c>
      <c r="BE27" s="2">
        <f t="shared" si="15"/>
        <v>3.5881104033970275E-2</v>
      </c>
      <c r="BF27" s="2">
        <f t="shared" si="16"/>
        <v>4.3681351585562606E-3</v>
      </c>
      <c r="BG27" s="2">
        <f>SUM(AW27:BF27)</f>
        <v>1.7586983332652728</v>
      </c>
      <c r="BH27" s="2">
        <f t="shared" si="69"/>
        <v>0.5432385938601505</v>
      </c>
      <c r="BI27" s="2">
        <f t="shared" si="69"/>
        <v>1.2382579271839153E-2</v>
      </c>
      <c r="BJ27" s="2">
        <f t="shared" si="69"/>
        <v>0.15391746545541063</v>
      </c>
      <c r="BK27" s="2">
        <f t="shared" si="69"/>
        <v>7.4230897913366109E-2</v>
      </c>
      <c r="BL27" s="2">
        <f t="shared" si="69"/>
        <v>1.6832040157149896E-3</v>
      </c>
      <c r="BM27" s="2">
        <f t="shared" si="70"/>
        <v>5.6295865127087001E-2</v>
      </c>
      <c r="BN27" s="2">
        <f t="shared" si="70"/>
        <v>6.8946076315194726E-2</v>
      </c>
      <c r="BO27" s="2">
        <f t="shared" si="70"/>
        <v>6.6419506170477927E-2</v>
      </c>
      <c r="BP27" s="2">
        <f t="shared" si="70"/>
        <v>2.0402079967490456E-2</v>
      </c>
      <c r="BQ27" s="2">
        <f t="shared" si="70"/>
        <v>2.4837319032685943E-3</v>
      </c>
      <c r="BR27" s="2">
        <f>SUM(BH27:BQ27)</f>
        <v>1.0000000000000002</v>
      </c>
      <c r="BS27" s="2">
        <f t="shared" si="20"/>
        <v>0.90046604527296947</v>
      </c>
      <c r="BT27" s="2">
        <f t="shared" si="21"/>
        <v>0</v>
      </c>
      <c r="BU27" s="2">
        <f t="shared" si="22"/>
        <v>0.56492742251863481</v>
      </c>
      <c r="BV27" s="2">
        <f t="shared" si="23"/>
        <v>1.0438413361169104E-2</v>
      </c>
      <c r="BW27" s="2">
        <f t="shared" si="24"/>
        <v>0</v>
      </c>
      <c r="BX27" s="2">
        <f t="shared" si="25"/>
        <v>5.4590570719602978E-3</v>
      </c>
      <c r="BY27" s="2">
        <f t="shared" si="26"/>
        <v>0.21219686162624823</v>
      </c>
      <c r="BZ27" s="2">
        <f t="shared" si="27"/>
        <v>0.14004517586318169</v>
      </c>
      <c r="CA27" s="2">
        <f t="shared" si="28"/>
        <v>5.3078556263269636E-3</v>
      </c>
      <c r="CB27" s="2">
        <f>SUM(BS27:CA27)</f>
        <v>1.8388408313404907</v>
      </c>
      <c r="CC27" s="2">
        <f t="shared" si="71"/>
        <v>0.48969221801353063</v>
      </c>
      <c r="CD27" s="2">
        <f t="shared" si="71"/>
        <v>0</v>
      </c>
      <c r="CE27" s="2">
        <f t="shared" si="71"/>
        <v>0.30721931604423325</v>
      </c>
      <c r="CF27" s="2">
        <f t="shared" si="71"/>
        <v>5.6766269180349004E-3</v>
      </c>
      <c r="CG27" s="2">
        <f t="shared" si="71"/>
        <v>0</v>
      </c>
      <c r="CH27" s="2">
        <f t="shared" si="71"/>
        <v>2.9687491048263908E-3</v>
      </c>
      <c r="CI27" s="2">
        <f t="shared" si="72"/>
        <v>0.11539707951316239</v>
      </c>
      <c r="CJ27" s="2">
        <f t="shared" si="72"/>
        <v>7.6159487801394213E-2</v>
      </c>
      <c r="CK27" s="2">
        <f t="shared" si="72"/>
        <v>2.8865226048181707E-3</v>
      </c>
      <c r="CL27" s="2">
        <f>SUM(CC27:CK27)</f>
        <v>1</v>
      </c>
      <c r="CN27" s="2">
        <f>CI27/(CI27+CJ27+CK27)</f>
        <v>0.59347482886129521</v>
      </c>
      <c r="CO27" s="2">
        <f>CJ27/(CI27+CJ27+CK27)</f>
        <v>0.39168009432977796</v>
      </c>
      <c r="CP27" s="2">
        <f>1-CN27-CO27</f>
        <v>1.4845076808926827E-2</v>
      </c>
      <c r="CR27" s="2">
        <f>BJ27/(BJ27+BH27)</f>
        <v>0.22077906861559865</v>
      </c>
      <c r="CS27" s="2">
        <f>LN(CN27/(BH27^2*BJ27^2*BN27))</f>
        <v>7.1157609354453957</v>
      </c>
      <c r="CT27" s="2">
        <f>LN((CO27*BJ27*BN27)/(BO27*BH27*CN27))</f>
        <v>-1.6393475683152403</v>
      </c>
      <c r="CU27" s="2">
        <f>(CF27/CH27)/(BK27/BM27)</f>
        <v>1.4501356852103122</v>
      </c>
      <c r="CV27" s="2">
        <f>BM27+BK27+BN27+BL27</f>
        <v>0.20115604337136281</v>
      </c>
      <c r="CW27" s="2">
        <f>(7/2)*LN(1-BJ27)+7*LN(1-BI27)</f>
        <v>-0.67220345496360889</v>
      </c>
      <c r="CY27" s="2">
        <f t="shared" si="56"/>
        <v>1273.1500000000001</v>
      </c>
      <c r="CZ27" s="59">
        <f t="shared" si="57"/>
        <v>1118.5855444228764</v>
      </c>
      <c r="DA27" s="2">
        <f t="shared" si="58"/>
        <v>1E-3</v>
      </c>
      <c r="DC27" s="2">
        <f t="shared" si="40"/>
        <v>1119.2572192132229</v>
      </c>
      <c r="DD27" s="2">
        <f t="shared" si="59"/>
        <v>0.43129748885015773</v>
      </c>
      <c r="DE27" s="2">
        <f t="shared" si="60"/>
        <v>1.1652014181652453</v>
      </c>
      <c r="DF27" s="2">
        <f>E27</f>
        <v>0</v>
      </c>
      <c r="DG27" s="2">
        <f t="shared" si="42"/>
        <v>0.19410664231113495</v>
      </c>
      <c r="DI27" s="2">
        <f t="shared" si="61"/>
        <v>3.4000773699700475</v>
      </c>
      <c r="DJ27" s="2">
        <f t="shared" si="62"/>
        <v>-0.38679455826002307</v>
      </c>
      <c r="DK27" s="2">
        <f t="shared" si="43"/>
        <v>0.6599776018829604</v>
      </c>
      <c r="DL27">
        <f t="shared" si="63"/>
        <v>-1.034E-2</v>
      </c>
      <c r="DM27">
        <f t="shared" si="64"/>
        <v>18.879347568315239</v>
      </c>
      <c r="DN27">
        <f t="shared" si="65"/>
        <v>-4989.6498015542975</v>
      </c>
      <c r="DO27">
        <f t="shared" si="66"/>
        <v>1505.278419848906</v>
      </c>
      <c r="DP27" s="2">
        <f t="shared" si="67"/>
        <v>1232.1284198489061</v>
      </c>
    </row>
    <row r="28" spans="1:120" x14ac:dyDescent="0.2">
      <c r="A28" s="2" t="s">
        <v>126</v>
      </c>
      <c r="B28" s="3" t="s">
        <v>100</v>
      </c>
      <c r="C28" s="69">
        <v>0.68</v>
      </c>
      <c r="D28" s="68">
        <v>1160</v>
      </c>
      <c r="F28" s="3" t="s">
        <v>100</v>
      </c>
      <c r="G28" s="25">
        <v>45.38</v>
      </c>
      <c r="H28" s="25">
        <v>3.24</v>
      </c>
      <c r="I28" s="25">
        <v>14.03</v>
      </c>
      <c r="J28" s="25">
        <v>13.85</v>
      </c>
      <c r="K28" s="25">
        <v>0.22</v>
      </c>
      <c r="L28" s="25">
        <v>5.35</v>
      </c>
      <c r="M28" s="25">
        <v>9.48</v>
      </c>
      <c r="N28" s="25">
        <v>3.2</v>
      </c>
      <c r="O28" s="25">
        <v>1.07</v>
      </c>
      <c r="P28" s="25"/>
      <c r="Q28" s="25">
        <v>0.59</v>
      </c>
      <c r="R28" s="25">
        <v>0.17</v>
      </c>
      <c r="S28" s="2">
        <f t="shared" si="44"/>
        <v>96.41</v>
      </c>
      <c r="U28" s="25">
        <v>51.98</v>
      </c>
      <c r="V28" s="25">
        <v>0.12</v>
      </c>
      <c r="W28" s="25">
        <v>29.3</v>
      </c>
      <c r="X28" s="25">
        <v>0.61</v>
      </c>
      <c r="Y28" s="25">
        <v>0.01</v>
      </c>
      <c r="Z28" s="25">
        <v>0.21</v>
      </c>
      <c r="AA28" s="25">
        <v>12.84</v>
      </c>
      <c r="AB28" s="25">
        <v>4.03</v>
      </c>
      <c r="AC28" s="25">
        <v>0.3</v>
      </c>
      <c r="AD28" s="25"/>
      <c r="AF28" s="83">
        <f t="shared" si="45"/>
        <v>1193.3727836525977</v>
      </c>
      <c r="AG28" s="83">
        <f t="shared" si="0"/>
        <v>1187.0540961440674</v>
      </c>
      <c r="AH28" s="83">
        <f t="shared" si="46"/>
        <v>1182.7517730660634</v>
      </c>
      <c r="AI28" s="83">
        <f t="shared" si="47"/>
        <v>3.0360050156750167</v>
      </c>
      <c r="AJ28" s="83">
        <f t="shared" si="48"/>
        <v>3.8815887606425901</v>
      </c>
      <c r="AK28" s="83">
        <f t="shared" si="49"/>
        <v>0.33854076921363641</v>
      </c>
      <c r="AL28" s="83">
        <f t="shared" si="1"/>
        <v>1169.4533618403366</v>
      </c>
      <c r="AM28" s="83">
        <f t="shared" si="2"/>
        <v>0.48594210928377995</v>
      </c>
      <c r="AN28" s="83">
        <f t="shared" si="50"/>
        <v>0.49770210868282677</v>
      </c>
      <c r="AO28" s="83">
        <f t="shared" si="3"/>
        <v>2.5674558465882644E-5</v>
      </c>
      <c r="AP28" s="83">
        <f t="shared" si="4"/>
        <v>0.98366989252507264</v>
      </c>
      <c r="AQ28" s="83">
        <f t="shared" si="51"/>
        <v>0.33878303455159647</v>
      </c>
      <c r="AR28" s="3">
        <f t="shared" si="52"/>
        <v>1.0754782171687027</v>
      </c>
      <c r="AS28" s="55">
        <f t="shared" si="5"/>
        <v>-184.88853463502301</v>
      </c>
      <c r="AT28" s="55">
        <f t="shared" si="6"/>
        <v>-192.91943646350057</v>
      </c>
      <c r="AU28" s="54">
        <f t="shared" si="53"/>
        <v>1.0754782171687027</v>
      </c>
      <c r="AV28" s="4">
        <f t="shared" si="54"/>
        <v>0.62079379394693446</v>
      </c>
      <c r="AW28" s="2">
        <f t="shared" si="7"/>
        <v>0.7553262316910786</v>
      </c>
      <c r="AX28" s="2">
        <f t="shared" si="8"/>
        <v>4.055068836045056E-2</v>
      </c>
      <c r="AY28" s="2">
        <f t="shared" si="9"/>
        <v>0.27520596312279327</v>
      </c>
      <c r="AZ28" s="2">
        <f t="shared" si="10"/>
        <v>0.19276270006958943</v>
      </c>
      <c r="BA28" s="2">
        <f t="shared" si="11"/>
        <v>3.1012122920778123E-3</v>
      </c>
      <c r="BB28" s="2">
        <f t="shared" si="12"/>
        <v>0.13275434243176179</v>
      </c>
      <c r="BC28" s="2">
        <f t="shared" si="13"/>
        <v>0.16904422253922968</v>
      </c>
      <c r="BD28" s="2">
        <f t="shared" si="14"/>
        <v>0.1032591158438206</v>
      </c>
      <c r="BE28" s="2">
        <f t="shared" si="15"/>
        <v>2.2717622080679407E-2</v>
      </c>
      <c r="BF28" s="2">
        <f t="shared" si="16"/>
        <v>8.3135475598328824E-3</v>
      </c>
      <c r="BG28" s="2">
        <f t="shared" ref="BG28:BG43" si="73">SUM(AW28:BF28)</f>
        <v>1.7030356459913141</v>
      </c>
      <c r="BH28" s="2">
        <f t="shared" ref="BH28:BL39" si="74">AW28/$BG28</f>
        <v>0.44351757020999605</v>
      </c>
      <c r="BI28" s="2">
        <f t="shared" si="74"/>
        <v>2.3810827715732605E-2</v>
      </c>
      <c r="BJ28" s="2">
        <f t="shared" si="74"/>
        <v>0.16159730054422883</v>
      </c>
      <c r="BK28" s="2">
        <f t="shared" si="74"/>
        <v>0.11318770721172125</v>
      </c>
      <c r="BL28" s="2">
        <f t="shared" si="74"/>
        <v>1.8209908285699084E-3</v>
      </c>
      <c r="BM28" s="2">
        <f t="shared" ref="BM28:BQ39" si="75">BB28/$BG28</f>
        <v>7.7951593523156865E-2</v>
      </c>
      <c r="BN28" s="2">
        <f t="shared" si="75"/>
        <v>9.9260531003642807E-2</v>
      </c>
      <c r="BO28" s="2">
        <f t="shared" si="75"/>
        <v>6.0632386695414618E-2</v>
      </c>
      <c r="BP28" s="2">
        <f t="shared" si="75"/>
        <v>1.3339487129440433E-2</v>
      </c>
      <c r="BQ28" s="2">
        <f t="shared" si="75"/>
        <v>4.8816051380966129E-3</v>
      </c>
      <c r="BR28" s="2">
        <f t="shared" ref="BR28:BR43" si="76">SUM(BH28:BQ28)</f>
        <v>1</v>
      </c>
      <c r="BS28" s="2">
        <f t="shared" si="20"/>
        <v>0.86517976031957389</v>
      </c>
      <c r="BT28" s="2">
        <f t="shared" si="21"/>
        <v>1.5018773466833541E-3</v>
      </c>
      <c r="BU28" s="2">
        <f t="shared" si="22"/>
        <v>0.57473519027069442</v>
      </c>
      <c r="BV28" s="2">
        <f t="shared" si="23"/>
        <v>8.4899095337508702E-3</v>
      </c>
      <c r="BW28" s="2">
        <f t="shared" si="24"/>
        <v>1.4096419509444601E-4</v>
      </c>
      <c r="BX28" s="2">
        <f t="shared" si="25"/>
        <v>5.210918114143921E-3</v>
      </c>
      <c r="BY28" s="2">
        <f t="shared" si="26"/>
        <v>0.2289586305278174</v>
      </c>
      <c r="BZ28" s="2">
        <f t="shared" si="27"/>
        <v>0.13004194901581156</v>
      </c>
      <c r="CA28" s="2">
        <f t="shared" si="28"/>
        <v>6.3694267515923561E-3</v>
      </c>
      <c r="CB28" s="2">
        <f t="shared" ref="CB28:CB43" si="77">SUM(BS28:CA28)</f>
        <v>1.8206286260751623</v>
      </c>
      <c r="CC28" s="2">
        <f t="shared" ref="CC28:CH30" si="78">BS28/$CB28</f>
        <v>0.47520935787145868</v>
      </c>
      <c r="CD28" s="2">
        <f t="shared" si="78"/>
        <v>8.2492240601590488E-4</v>
      </c>
      <c r="CE28" s="2">
        <f t="shared" si="78"/>
        <v>0.31567953070675669</v>
      </c>
      <c r="CF28" s="2">
        <f t="shared" si="78"/>
        <v>4.6631748024598928E-3</v>
      </c>
      <c r="CG28" s="2">
        <f t="shared" si="78"/>
        <v>7.742611155045438E-5</v>
      </c>
      <c r="CH28" s="2">
        <f t="shared" si="78"/>
        <v>2.8621532362574174E-3</v>
      </c>
      <c r="CI28" s="2">
        <f t="shared" ref="CI28:CK34" si="79">BY28/$CB28</f>
        <v>0.1257580086617649</v>
      </c>
      <c r="CJ28" s="2">
        <f t="shared" si="79"/>
        <v>7.142694954552635E-2</v>
      </c>
      <c r="CK28" s="2">
        <f t="shared" si="79"/>
        <v>3.4984766582097028E-3</v>
      </c>
      <c r="CL28" s="2">
        <f t="shared" ref="CL28:CL43" si="80">SUM(CC28:CK28)</f>
        <v>0.99999999999999989</v>
      </c>
      <c r="CN28" s="2">
        <f t="shared" ref="CN28:CN43" si="81">CI28/(CI28+CJ28+CK28)</f>
        <v>0.62664867554239612</v>
      </c>
      <c r="CO28" s="2">
        <f t="shared" ref="CO28:CO43" si="82">CJ28/(CI28+CJ28+CK28)</f>
        <v>0.35591851212531339</v>
      </c>
      <c r="CP28" s="2">
        <f t="shared" ref="CP28:CP43" si="83">1-CN28-CO28</f>
        <v>1.7432812332290493E-2</v>
      </c>
      <c r="CR28" s="2">
        <f t="shared" ref="CR28:CR43" si="84">BJ28/(BJ28+BH28)</f>
        <v>0.2670522711544196</v>
      </c>
      <c r="CS28" s="2">
        <f t="shared" ref="CS28:CS43" si="85">LN(CN28/(BH28^2*BJ28^2*BN28))</f>
        <v>7.1139694346262656</v>
      </c>
      <c r="CT28" s="2">
        <f t="shared" ref="CT28:CT43" si="86">LN((CO28*BJ28*BN28)/(BO28*BH28*CN28))</f>
        <v>-1.0823953925713898</v>
      </c>
      <c r="CU28" s="2">
        <f t="shared" ref="CU28:CU43" si="87">(CF28/CH28)/(BK28/BM28)</f>
        <v>1.1220560426336599</v>
      </c>
      <c r="CV28" s="2">
        <f t="shared" ref="CV28:CV43" si="88">BM28+BK28+BN28+BL28</f>
        <v>0.29222082256709081</v>
      </c>
      <c r="CW28" s="2">
        <f t="shared" ref="CW28:CW43" si="89">(7/2)*LN(1-BJ28)+7*LN(1-BI28)</f>
        <v>-0.78559082079564457</v>
      </c>
      <c r="CY28" s="2">
        <f t="shared" si="56"/>
        <v>1273.1500000000001</v>
      </c>
      <c r="CZ28" s="59">
        <f t="shared" si="57"/>
        <v>1182.7517730660634</v>
      </c>
      <c r="DA28" s="2">
        <f t="shared" si="58"/>
        <v>6.8000000000000007</v>
      </c>
      <c r="DC28" s="2">
        <f t="shared" si="40"/>
        <v>1180.3513504334401</v>
      </c>
      <c r="DD28" s="2">
        <f t="shared" si="59"/>
        <v>0.40782608926293229</v>
      </c>
      <c r="DE28" s="2">
        <f t="shared" ref="DE28:DE43" si="90">CN28/(BN28/(BN28+BO28))</f>
        <v>1.0094312824202656</v>
      </c>
      <c r="DF28" s="2">
        <f t="shared" ref="DF28:DF43" si="91">E28</f>
        <v>0</v>
      </c>
      <c r="DG28" s="2">
        <f t="shared" ref="DG28:DG43" si="92">CO28*BJ28*BN28/(BO28*BH28*CN28)</f>
        <v>0.33878303455159642</v>
      </c>
      <c r="DI28" s="2">
        <f t="shared" si="61"/>
        <v>1.6765047851916546</v>
      </c>
      <c r="DJ28" s="2">
        <f t="shared" si="62"/>
        <v>-0.24329212535753905</v>
      </c>
      <c r="DK28" s="2">
        <f t="shared" si="43"/>
        <v>0.56797137856750102</v>
      </c>
      <c r="DL28">
        <f t="shared" si="63"/>
        <v>-1.034E-2</v>
      </c>
      <c r="DM28">
        <f t="shared" si="64"/>
        <v>18.322395392571387</v>
      </c>
      <c r="DN28">
        <f t="shared" si="65"/>
        <v>-3138.468417112254</v>
      </c>
      <c r="DO28">
        <f t="shared" si="66"/>
        <v>1579.8704104029543</v>
      </c>
      <c r="DP28" s="2">
        <f t="shared" si="67"/>
        <v>1306.7204104029543</v>
      </c>
    </row>
    <row r="29" spans="1:120" x14ac:dyDescent="0.2">
      <c r="A29" s="2" t="s">
        <v>126</v>
      </c>
      <c r="B29" s="3" t="s">
        <v>101</v>
      </c>
      <c r="C29" s="69">
        <v>0.68</v>
      </c>
      <c r="D29" s="68">
        <v>1140</v>
      </c>
      <c r="F29" s="3" t="s">
        <v>101</v>
      </c>
      <c r="G29" s="25">
        <v>44.48</v>
      </c>
      <c r="H29" s="25">
        <v>5.66</v>
      </c>
      <c r="I29" s="25">
        <v>12.9</v>
      </c>
      <c r="J29" s="25">
        <v>14.96</v>
      </c>
      <c r="K29" s="25">
        <v>0.26</v>
      </c>
      <c r="L29" s="25">
        <v>4.95</v>
      </c>
      <c r="M29" s="25">
        <v>9.11</v>
      </c>
      <c r="N29" s="25">
        <v>2.82</v>
      </c>
      <c r="O29" s="25">
        <v>1.56</v>
      </c>
      <c r="P29" s="25"/>
      <c r="Q29" s="25">
        <v>1.19</v>
      </c>
      <c r="R29" s="25">
        <v>0.37</v>
      </c>
      <c r="S29" s="2">
        <f t="shared" si="44"/>
        <v>97.89</v>
      </c>
      <c r="U29" s="25">
        <v>52.89</v>
      </c>
      <c r="V29" s="25">
        <v>0.13</v>
      </c>
      <c r="W29" s="25">
        <v>28.38</v>
      </c>
      <c r="X29" s="25">
        <v>1.19</v>
      </c>
      <c r="Y29" s="25">
        <v>0.03</v>
      </c>
      <c r="Z29" s="25">
        <v>0.83</v>
      </c>
      <c r="AA29" s="25">
        <v>12</v>
      </c>
      <c r="AB29" s="25">
        <v>4.04</v>
      </c>
      <c r="AC29" s="25">
        <v>0.45</v>
      </c>
      <c r="AD29" s="25"/>
      <c r="AF29" s="83">
        <f t="shared" si="45"/>
        <v>1159.9563398597502</v>
      </c>
      <c r="AG29" s="83">
        <f t="shared" si="0"/>
        <v>1152.5978244257585</v>
      </c>
      <c r="AH29" s="83">
        <f t="shared" si="46"/>
        <v>1151.7152418068681</v>
      </c>
      <c r="AI29" s="83">
        <f t="shared" si="47"/>
        <v>2.16491568351198</v>
      </c>
      <c r="AJ29" s="83">
        <f t="shared" si="48"/>
        <v>3.1040255917085648</v>
      </c>
      <c r="AK29" s="83">
        <f t="shared" si="49"/>
        <v>0.84130436178044654</v>
      </c>
      <c r="AL29" s="83">
        <f t="shared" si="1"/>
        <v>1133.5733550708455</v>
      </c>
      <c r="AM29" s="83">
        <f t="shared" si="2"/>
        <v>0.49356202732389143</v>
      </c>
      <c r="AN29" s="83">
        <f t="shared" si="50"/>
        <v>0.53653505817119751</v>
      </c>
      <c r="AO29" s="83">
        <f t="shared" si="3"/>
        <v>8.9871553364747186E-6</v>
      </c>
      <c r="AP29" s="83">
        <f t="shared" si="4"/>
        <v>1.0301060726504252</v>
      </c>
      <c r="AQ29" s="83">
        <f t="shared" si="51"/>
        <v>0.37172726152191782</v>
      </c>
      <c r="AR29" s="3">
        <f t="shared" si="52"/>
        <v>0.91945528252056818</v>
      </c>
      <c r="AS29" s="55">
        <f t="shared" si="5"/>
        <v>-176.86155563794983</v>
      </c>
      <c r="AT29" s="55">
        <f t="shared" si="6"/>
        <v>-188.27309522869405</v>
      </c>
      <c r="AU29" s="54">
        <f t="shared" si="53"/>
        <v>0.91945528252056807</v>
      </c>
      <c r="AV29" s="4">
        <f t="shared" si="54"/>
        <v>0.64095721675640149</v>
      </c>
      <c r="AW29" s="2">
        <f t="shared" si="7"/>
        <v>0.7403462050599201</v>
      </c>
      <c r="AX29" s="2">
        <f t="shared" si="8"/>
        <v>7.083854818523154E-2</v>
      </c>
      <c r="AY29" s="2">
        <f t="shared" si="9"/>
        <v>0.25304040800313848</v>
      </c>
      <c r="AZ29" s="2">
        <f t="shared" si="10"/>
        <v>0.20821155184411971</v>
      </c>
      <c r="BA29" s="2">
        <f t="shared" si="11"/>
        <v>3.6650690724555966E-3</v>
      </c>
      <c r="BB29" s="2">
        <f t="shared" si="12"/>
        <v>0.12282878411910671</v>
      </c>
      <c r="BC29" s="2">
        <f t="shared" si="13"/>
        <v>0.16244650499286734</v>
      </c>
      <c r="BD29" s="2">
        <f t="shared" si="14"/>
        <v>9.0997095837366898E-2</v>
      </c>
      <c r="BE29" s="2">
        <f t="shared" si="15"/>
        <v>3.3121019108280254E-2</v>
      </c>
      <c r="BF29" s="2">
        <f t="shared" si="16"/>
        <v>1.6768002705425646E-2</v>
      </c>
      <c r="BG29" s="2">
        <f t="shared" si="73"/>
        <v>1.7022631889279121</v>
      </c>
      <c r="BH29" s="2">
        <f t="shared" si="74"/>
        <v>0.43491876572047078</v>
      </c>
      <c r="BI29" s="2">
        <f t="shared" si="74"/>
        <v>4.161433358013561E-2</v>
      </c>
      <c r="BJ29" s="2">
        <f t="shared" si="74"/>
        <v>0.14864940371676821</v>
      </c>
      <c r="BK29" s="2">
        <f t="shared" si="74"/>
        <v>0.1223145475966332</v>
      </c>
      <c r="BL29" s="2">
        <f t="shared" si="74"/>
        <v>2.1530566461722424E-3</v>
      </c>
      <c r="BM29" s="2">
        <f t="shared" si="75"/>
        <v>7.2156165343894005E-2</v>
      </c>
      <c r="BN29" s="2">
        <f t="shared" si="75"/>
        <v>9.542972323520453E-2</v>
      </c>
      <c r="BO29" s="2">
        <f t="shared" si="75"/>
        <v>5.3456537408106089E-2</v>
      </c>
      <c r="BP29" s="2">
        <f t="shared" si="75"/>
        <v>1.9457049487829153E-2</v>
      </c>
      <c r="BQ29" s="2">
        <f t="shared" si="75"/>
        <v>9.8504172647862747E-3</v>
      </c>
      <c r="BR29" s="2">
        <f t="shared" si="76"/>
        <v>1</v>
      </c>
      <c r="BS29" s="2">
        <f t="shared" si="20"/>
        <v>0.8803262316910786</v>
      </c>
      <c r="BT29" s="2">
        <f t="shared" si="21"/>
        <v>1.6270337922403002E-3</v>
      </c>
      <c r="BU29" s="2">
        <f t="shared" si="22"/>
        <v>0.55668889760690465</v>
      </c>
      <c r="BV29" s="2">
        <f t="shared" si="23"/>
        <v>1.6562282533054976E-2</v>
      </c>
      <c r="BW29" s="2">
        <f t="shared" si="24"/>
        <v>4.2289258528333803E-4</v>
      </c>
      <c r="BX29" s="2">
        <f t="shared" si="25"/>
        <v>2.0595533498759307E-2</v>
      </c>
      <c r="BY29" s="2">
        <f t="shared" si="26"/>
        <v>0.21398002853067047</v>
      </c>
      <c r="BZ29" s="2">
        <f t="shared" si="27"/>
        <v>0.13036463375282351</v>
      </c>
      <c r="CA29" s="2">
        <f t="shared" si="28"/>
        <v>9.5541401273885346E-3</v>
      </c>
      <c r="CB29" s="2">
        <f t="shared" si="77"/>
        <v>1.8301216741182038</v>
      </c>
      <c r="CC29" s="2">
        <f t="shared" si="78"/>
        <v>0.48102060324226298</v>
      </c>
      <c r="CD29" s="2">
        <f t="shared" si="78"/>
        <v>8.8903039357983882E-4</v>
      </c>
      <c r="CE29" s="2">
        <f t="shared" si="78"/>
        <v>0.30418135880234881</v>
      </c>
      <c r="CF29" s="2">
        <f t="shared" si="78"/>
        <v>9.049825903534571E-3</v>
      </c>
      <c r="CG29" s="2">
        <f t="shared" si="78"/>
        <v>2.3107348066739756E-4</v>
      </c>
      <c r="CH29" s="2">
        <f t="shared" si="78"/>
        <v>1.1253641651275851E-2</v>
      </c>
      <c r="CI29" s="2">
        <f t="shared" si="79"/>
        <v>0.11692120341330373</v>
      </c>
      <c r="CJ29" s="2">
        <f t="shared" si="79"/>
        <v>7.1232768616674783E-2</v>
      </c>
      <c r="CK29" s="2">
        <f t="shared" si="79"/>
        <v>5.2204944963519691E-3</v>
      </c>
      <c r="CL29" s="2">
        <f t="shared" si="80"/>
        <v>0.99999999999999989</v>
      </c>
      <c r="CN29" s="2">
        <f t="shared" si="81"/>
        <v>0.60463620411531094</v>
      </c>
      <c r="CO29" s="2">
        <f t="shared" si="82"/>
        <v>0.36836698193024103</v>
      </c>
      <c r="CP29" s="2">
        <f t="shared" si="83"/>
        <v>2.6996813954448029E-2</v>
      </c>
      <c r="CR29" s="2">
        <f t="shared" si="84"/>
        <v>0.25472500301056089</v>
      </c>
      <c r="CS29" s="2">
        <f t="shared" si="85"/>
        <v>7.3237583707623459</v>
      </c>
      <c r="CT29" s="2">
        <f t="shared" si="86"/>
        <v>-0.9895948615598873</v>
      </c>
      <c r="CU29" s="2">
        <f t="shared" si="87"/>
        <v>0.47439759036144574</v>
      </c>
      <c r="CV29" s="2">
        <f t="shared" si="88"/>
        <v>0.29205349282190401</v>
      </c>
      <c r="CW29" s="2">
        <f t="shared" si="89"/>
        <v>-0.86079444031618346</v>
      </c>
      <c r="CY29" s="2">
        <f t="shared" si="56"/>
        <v>1273.1500000000001</v>
      </c>
      <c r="CZ29" s="59">
        <f t="shared" si="57"/>
        <v>1151.7152418068681</v>
      </c>
      <c r="DA29" s="2">
        <f t="shared" si="58"/>
        <v>6.8000000000000007</v>
      </c>
      <c r="DC29" s="2">
        <f t="shared" si="40"/>
        <v>1146.9580322161733</v>
      </c>
      <c r="DD29" s="2">
        <f t="shared" si="59"/>
        <v>0.37103872481796635</v>
      </c>
      <c r="DE29" s="2">
        <f t="shared" si="90"/>
        <v>0.94333317155722962</v>
      </c>
      <c r="DF29" s="2">
        <f t="shared" si="91"/>
        <v>0</v>
      </c>
      <c r="DG29" s="2">
        <f t="shared" si="92"/>
        <v>0.37172726152191782</v>
      </c>
      <c r="DI29" s="2">
        <f t="shared" si="61"/>
        <v>1.6389365308063097</v>
      </c>
      <c r="DJ29" s="2">
        <f t="shared" si="62"/>
        <v>-0.2442961761766041</v>
      </c>
      <c r="DK29" s="2">
        <f t="shared" si="43"/>
        <v>0.60923738840486186</v>
      </c>
      <c r="DL29">
        <f t="shared" si="63"/>
        <v>-1.034E-2</v>
      </c>
      <c r="DM29">
        <f t="shared" si="64"/>
        <v>18.229594861559885</v>
      </c>
      <c r="DN29">
        <f t="shared" si="65"/>
        <v>-3151.4206726781927</v>
      </c>
      <c r="DO29">
        <f t="shared" si="66"/>
        <v>1568.7330150433384</v>
      </c>
      <c r="DP29" s="2">
        <f t="shared" si="67"/>
        <v>1295.5830150433385</v>
      </c>
    </row>
    <row r="30" spans="1:120" x14ac:dyDescent="0.2">
      <c r="A30" s="2" t="s">
        <v>126</v>
      </c>
      <c r="B30" s="3" t="s">
        <v>102</v>
      </c>
      <c r="C30" s="69">
        <v>0.43</v>
      </c>
      <c r="D30" s="68">
        <v>1200</v>
      </c>
      <c r="F30" s="3" t="s">
        <v>102</v>
      </c>
      <c r="G30" s="25">
        <v>47.7</v>
      </c>
      <c r="H30" s="25">
        <v>1.73</v>
      </c>
      <c r="I30" s="25">
        <v>15.88</v>
      </c>
      <c r="J30" s="25">
        <v>10.17</v>
      </c>
      <c r="K30" s="25">
        <v>0.19</v>
      </c>
      <c r="L30" s="25">
        <v>7</v>
      </c>
      <c r="M30" s="25">
        <v>11.48</v>
      </c>
      <c r="N30" s="25">
        <v>2.54</v>
      </c>
      <c r="O30" s="25">
        <v>0.52</v>
      </c>
      <c r="P30" s="25"/>
      <c r="Q30" s="25">
        <v>0.27</v>
      </c>
      <c r="R30" s="25">
        <v>0.08</v>
      </c>
      <c r="S30" s="2">
        <f t="shared" si="44"/>
        <v>97.48</v>
      </c>
      <c r="U30" s="25">
        <v>49.98</v>
      </c>
      <c r="V30" s="25">
        <v>0.09</v>
      </c>
      <c r="W30" s="25">
        <v>31.6</v>
      </c>
      <c r="X30" s="25">
        <v>0.2</v>
      </c>
      <c r="Y30" s="25">
        <v>0</v>
      </c>
      <c r="Z30" s="25">
        <v>0.22</v>
      </c>
      <c r="AA30" s="25">
        <v>14.4</v>
      </c>
      <c r="AB30" s="25">
        <v>3.1110000000000002</v>
      </c>
      <c r="AC30" s="25">
        <v>0.14000000000000001</v>
      </c>
      <c r="AD30" s="25"/>
      <c r="AF30" s="83">
        <f t="shared" si="45"/>
        <v>1236.1186653465502</v>
      </c>
      <c r="AG30" s="83">
        <f t="shared" si="0"/>
        <v>1234.8191395108252</v>
      </c>
      <c r="AH30" s="83">
        <f t="shared" si="46"/>
        <v>1211.8092458864239</v>
      </c>
      <c r="AI30" s="83">
        <f t="shared" si="47"/>
        <v>4.0543201604710131</v>
      </c>
      <c r="AJ30" s="83">
        <f t="shared" si="48"/>
        <v>5.3513843201142617</v>
      </c>
      <c r="AK30" s="83">
        <f t="shared" si="49"/>
        <v>-1.0081625432869443</v>
      </c>
      <c r="AL30" s="83">
        <f t="shared" si="1"/>
        <v>1212.8284851143317</v>
      </c>
      <c r="AM30" s="83">
        <f t="shared" si="2"/>
        <v>0.58033176463907854</v>
      </c>
      <c r="AN30" s="83">
        <f t="shared" si="50"/>
        <v>0.34281399027824416</v>
      </c>
      <c r="AO30" s="83">
        <f t="shared" si="3"/>
        <v>7.0199375930612225E-5</v>
      </c>
      <c r="AP30" s="83">
        <f t="shared" si="4"/>
        <v>0.92321595429325332</v>
      </c>
      <c r="AQ30" s="83">
        <f t="shared" si="51"/>
        <v>0.38309625134754877</v>
      </c>
      <c r="AR30" s="3">
        <f t="shared" si="52"/>
        <v>1.0241281638605062</v>
      </c>
      <c r="AS30" s="55">
        <f t="shared" si="5"/>
        <v>-210.76437625077511</v>
      </c>
      <c r="AT30" s="55">
        <f t="shared" si="6"/>
        <v>-215.01187228823832</v>
      </c>
      <c r="AU30" s="54">
        <f t="shared" si="53"/>
        <v>1.0241281638605062</v>
      </c>
      <c r="AV30" s="4">
        <f t="shared" si="54"/>
        <v>0.71408912414965298</v>
      </c>
      <c r="AW30" s="2">
        <f t="shared" si="7"/>
        <v>0.79394141145139818</v>
      </c>
      <c r="AX30" s="2">
        <f t="shared" si="8"/>
        <v>2.1652065081351687E-2</v>
      </c>
      <c r="AY30" s="2">
        <f t="shared" si="9"/>
        <v>0.31149470380541394</v>
      </c>
      <c r="AZ30" s="2">
        <f t="shared" si="10"/>
        <v>0.14154488517745303</v>
      </c>
      <c r="BA30" s="2">
        <f t="shared" si="11"/>
        <v>2.6783197067944743E-3</v>
      </c>
      <c r="BB30" s="2">
        <f t="shared" si="12"/>
        <v>0.17369727047146402</v>
      </c>
      <c r="BC30" s="2">
        <f t="shared" si="13"/>
        <v>0.20470756062767476</v>
      </c>
      <c r="BD30" s="2">
        <f t="shared" si="14"/>
        <v>8.1961923201032599E-2</v>
      </c>
      <c r="BE30" s="2">
        <f t="shared" si="15"/>
        <v>1.1040339702760084E-2</v>
      </c>
      <c r="BF30" s="2">
        <f t="shared" si="16"/>
        <v>3.8045048155167433E-3</v>
      </c>
      <c r="BG30" s="2">
        <f t="shared" si="73"/>
        <v>1.7465229840408596</v>
      </c>
      <c r="BH30" s="2">
        <f t="shared" si="74"/>
        <v>0.45458400416494266</v>
      </c>
      <c r="BI30" s="2">
        <f t="shared" si="74"/>
        <v>1.2397240276366808E-2</v>
      </c>
      <c r="BJ30" s="2">
        <f t="shared" si="74"/>
        <v>0.17835133385117052</v>
      </c>
      <c r="BK30" s="2">
        <f t="shared" si="74"/>
        <v>8.1043814751275908E-2</v>
      </c>
      <c r="BL30" s="2">
        <f t="shared" si="74"/>
        <v>1.5335152936823964E-3</v>
      </c>
      <c r="BM30" s="2">
        <f t="shared" si="75"/>
        <v>9.9453183301136797E-2</v>
      </c>
      <c r="BN30" s="2">
        <f t="shared" si="75"/>
        <v>0.11720862679633975</v>
      </c>
      <c r="BO30" s="2">
        <f t="shared" si="75"/>
        <v>4.692862558922678E-2</v>
      </c>
      <c r="BP30" s="2">
        <f t="shared" si="75"/>
        <v>6.321325172152328E-3</v>
      </c>
      <c r="BQ30" s="2">
        <f t="shared" si="75"/>
        <v>2.1783308037060093E-3</v>
      </c>
      <c r="BR30" s="2">
        <f t="shared" si="76"/>
        <v>0.99999999999999978</v>
      </c>
      <c r="BS30" s="2">
        <f t="shared" si="20"/>
        <v>0.8318908122503329</v>
      </c>
      <c r="BT30" s="2">
        <f t="shared" si="21"/>
        <v>1.1264080100125155E-3</v>
      </c>
      <c r="BU30" s="2">
        <f t="shared" si="22"/>
        <v>0.61985092193016877</v>
      </c>
      <c r="BV30" s="2">
        <f t="shared" si="23"/>
        <v>2.7835768963117612E-3</v>
      </c>
      <c r="BW30" s="2">
        <f t="shared" si="24"/>
        <v>0</v>
      </c>
      <c r="BX30" s="2">
        <f t="shared" si="25"/>
        <v>5.4590570719602978E-3</v>
      </c>
      <c r="BY30" s="2">
        <f t="shared" si="26"/>
        <v>0.25677603423680456</v>
      </c>
      <c r="BZ30" s="2">
        <f t="shared" si="27"/>
        <v>0.10038722168441434</v>
      </c>
      <c r="CA30" s="2">
        <f t="shared" si="28"/>
        <v>2.9723991507431E-3</v>
      </c>
      <c r="CB30" s="2">
        <f t="shared" si="77"/>
        <v>1.8212464312307484</v>
      </c>
      <c r="CC30" s="2">
        <f t="shared" si="78"/>
        <v>0.4567700438474786</v>
      </c>
      <c r="CD30" s="2">
        <f t="shared" si="78"/>
        <v>6.184819312185666E-4</v>
      </c>
      <c r="CE30" s="2">
        <f t="shared" si="78"/>
        <v>0.34034434401680091</v>
      </c>
      <c r="CF30" s="2">
        <f t="shared" ref="CF30:CK43" si="93">BV30/$CB30</f>
        <v>1.5283911328961102E-3</v>
      </c>
      <c r="CG30" s="2">
        <f t="shared" si="93"/>
        <v>0</v>
      </c>
      <c r="CH30" s="2">
        <f t="shared" si="93"/>
        <v>2.997429111375783E-3</v>
      </c>
      <c r="CI30" s="2">
        <f t="shared" si="79"/>
        <v>0.14098917633199279</v>
      </c>
      <c r="CJ30" s="2">
        <f t="shared" si="79"/>
        <v>5.5120065007663685E-2</v>
      </c>
      <c r="CK30" s="2">
        <f t="shared" si="79"/>
        <v>1.6320686205734576E-3</v>
      </c>
      <c r="CL30" s="2">
        <f t="shared" si="80"/>
        <v>0.99999999999999989</v>
      </c>
      <c r="CN30" s="2">
        <f t="shared" si="81"/>
        <v>0.71299809008218251</v>
      </c>
      <c r="CO30" s="2">
        <f t="shared" si="82"/>
        <v>0.27874835571155832</v>
      </c>
      <c r="CP30" s="2">
        <f t="shared" si="83"/>
        <v>8.2535542062591727E-3</v>
      </c>
      <c r="CR30" s="2">
        <f t="shared" si="84"/>
        <v>0.2817844464336578</v>
      </c>
      <c r="CS30" s="2">
        <f t="shared" si="85"/>
        <v>6.8302681461175272</v>
      </c>
      <c r="CT30" s="2">
        <f t="shared" si="86"/>
        <v>-0.95946901237287574</v>
      </c>
      <c r="CU30" s="2">
        <f t="shared" si="87"/>
        <v>0.6257262894431036</v>
      </c>
      <c r="CV30" s="2">
        <f t="shared" si="88"/>
        <v>0.29923914014243486</v>
      </c>
      <c r="CW30" s="2">
        <f t="shared" si="89"/>
        <v>-0.77487145056881124</v>
      </c>
      <c r="CY30" s="2">
        <f t="shared" si="56"/>
        <v>1273.1500000000001</v>
      </c>
      <c r="CZ30" s="59">
        <f t="shared" si="57"/>
        <v>1211.8092458864239</v>
      </c>
      <c r="DA30" s="2">
        <f t="shared" si="58"/>
        <v>4.3</v>
      </c>
      <c r="DC30" s="2">
        <f t="shared" si="40"/>
        <v>1213.2190943526521</v>
      </c>
      <c r="DD30" s="2">
        <f t="shared" si="59"/>
        <v>0.55099632888219885</v>
      </c>
      <c r="DE30" s="2">
        <f t="shared" si="90"/>
        <v>0.99847213179619587</v>
      </c>
      <c r="DF30" s="2">
        <f t="shared" si="91"/>
        <v>0</v>
      </c>
      <c r="DG30" s="2">
        <f t="shared" si="92"/>
        <v>0.38309625134754877</v>
      </c>
      <c r="DI30" s="2">
        <f t="shared" si="61"/>
        <v>1.0205071347132662</v>
      </c>
      <c r="DJ30" s="2">
        <f t="shared" si="62"/>
        <v>-0.20595266910665916</v>
      </c>
      <c r="DK30" s="2">
        <f t="shared" si="43"/>
        <v>0.39095245778208026</v>
      </c>
      <c r="DL30">
        <f t="shared" si="63"/>
        <v>-1.034E-2</v>
      </c>
      <c r="DM30">
        <f t="shared" si="64"/>
        <v>18.199469012372873</v>
      </c>
      <c r="DN30">
        <f t="shared" si="65"/>
        <v>-2656.7894314759033</v>
      </c>
      <c r="DO30">
        <f t="shared" si="66"/>
        <v>1599.4598507739508</v>
      </c>
      <c r="DP30" s="2">
        <f t="shared" si="67"/>
        <v>1326.309850773951</v>
      </c>
    </row>
    <row r="31" spans="1:120" x14ac:dyDescent="0.2">
      <c r="A31" s="2" t="s">
        <v>126</v>
      </c>
      <c r="B31" s="3" t="s">
        <v>103</v>
      </c>
      <c r="C31" s="69">
        <v>0.43</v>
      </c>
      <c r="D31" s="68">
        <v>1180</v>
      </c>
      <c r="F31" s="3" t="s">
        <v>103</v>
      </c>
      <c r="G31" s="25">
        <v>47.66</v>
      </c>
      <c r="H31" s="25">
        <v>2.75</v>
      </c>
      <c r="I31" s="25">
        <v>14.07</v>
      </c>
      <c r="J31" s="25">
        <v>12.56</v>
      </c>
      <c r="K31" s="25">
        <v>0.22</v>
      </c>
      <c r="L31" s="25">
        <v>6</v>
      </c>
      <c r="M31" s="25">
        <v>10.68</v>
      </c>
      <c r="N31" s="25">
        <v>2.89</v>
      </c>
      <c r="O31" s="25">
        <v>0.78</v>
      </c>
      <c r="P31" s="25"/>
      <c r="Q31" s="25">
        <v>0.46</v>
      </c>
      <c r="R31" s="25">
        <v>0.11</v>
      </c>
      <c r="S31" s="2">
        <f t="shared" si="44"/>
        <v>98.07</v>
      </c>
      <c r="U31" s="25">
        <v>51.58</v>
      </c>
      <c r="V31" s="25">
        <v>0.13</v>
      </c>
      <c r="W31" s="25">
        <v>30.48</v>
      </c>
      <c r="X31" s="25">
        <v>0.81</v>
      </c>
      <c r="Y31" s="25">
        <v>0</v>
      </c>
      <c r="Z31" s="25">
        <v>0.25</v>
      </c>
      <c r="AA31" s="25">
        <v>13.7</v>
      </c>
      <c r="AB31" s="25">
        <v>3.43</v>
      </c>
      <c r="AC31" s="25">
        <v>0.19</v>
      </c>
      <c r="AD31" s="25"/>
      <c r="AF31" s="83">
        <f t="shared" si="45"/>
        <v>1194.4345553557077</v>
      </c>
      <c r="AG31" s="83">
        <f t="shared" si="0"/>
        <v>1187.8479972201412</v>
      </c>
      <c r="AH31" s="83">
        <f t="shared" si="46"/>
        <v>1185.1494131645636</v>
      </c>
      <c r="AI31" s="83">
        <f t="shared" si="47"/>
        <v>3.0653719607358703</v>
      </c>
      <c r="AJ31" s="83">
        <f t="shared" si="48"/>
        <v>4.3141463773358781</v>
      </c>
      <c r="AK31" s="83">
        <f t="shared" si="49"/>
        <v>-2.0852363464991099</v>
      </c>
      <c r="AL31" s="83">
        <f t="shared" si="1"/>
        <v>1175.0459975323802</v>
      </c>
      <c r="AM31" s="83">
        <f t="shared" si="2"/>
        <v>0.54000871788437921</v>
      </c>
      <c r="AN31" s="83">
        <f t="shared" si="50"/>
        <v>0.42690472239804417</v>
      </c>
      <c r="AO31" s="83">
        <f t="shared" si="3"/>
        <v>4.2877126510916505E-5</v>
      </c>
      <c r="AP31" s="83">
        <f t="shared" si="4"/>
        <v>0.96695631740893428</v>
      </c>
      <c r="AQ31" s="83">
        <f t="shared" si="51"/>
        <v>0.32189713780425883</v>
      </c>
      <c r="AR31" s="3">
        <f t="shared" si="52"/>
        <v>1.0808191655474386</v>
      </c>
      <c r="AS31" s="55">
        <f t="shared" si="5"/>
        <v>-201.41839317340401</v>
      </c>
      <c r="AT31" s="55">
        <f t="shared" si="6"/>
        <v>-208.26567816873558</v>
      </c>
      <c r="AU31" s="54">
        <f t="shared" si="53"/>
        <v>1.0808191655474388</v>
      </c>
      <c r="AV31" s="4">
        <f t="shared" si="54"/>
        <v>0.67128477678683696</v>
      </c>
      <c r="AW31" s="2">
        <f t="shared" si="7"/>
        <v>0.79327563249001332</v>
      </c>
      <c r="AX31" s="2">
        <f t="shared" si="8"/>
        <v>3.4418022528160196E-2</v>
      </c>
      <c r="AY31" s="2">
        <f t="shared" si="9"/>
        <v>0.27599058454295805</v>
      </c>
      <c r="AZ31" s="2">
        <f t="shared" si="10"/>
        <v>0.17480862908837858</v>
      </c>
      <c r="BA31" s="2">
        <f t="shared" si="11"/>
        <v>3.1012122920778123E-3</v>
      </c>
      <c r="BB31" s="2">
        <f t="shared" si="12"/>
        <v>0.14888337468982632</v>
      </c>
      <c r="BC31" s="2">
        <f t="shared" si="13"/>
        <v>0.19044222539229672</v>
      </c>
      <c r="BD31" s="2">
        <f t="shared" si="14"/>
        <v>9.3255888996450473E-2</v>
      </c>
      <c r="BE31" s="2">
        <f t="shared" si="15"/>
        <v>1.6560509554140127E-2</v>
      </c>
      <c r="BF31" s="2">
        <f t="shared" si="16"/>
        <v>6.4817489449544513E-3</v>
      </c>
      <c r="BG31" s="2">
        <f t="shared" si="73"/>
        <v>1.7372178285192561</v>
      </c>
      <c r="BH31" s="2">
        <f t="shared" si="74"/>
        <v>0.45663567312463849</v>
      </c>
      <c r="BI31" s="2">
        <f t="shared" si="74"/>
        <v>1.9812151339418913E-2</v>
      </c>
      <c r="BJ31" s="2">
        <f t="shared" si="74"/>
        <v>0.15886930240533095</v>
      </c>
      <c r="BK31" s="2">
        <f t="shared" si="74"/>
        <v>0.10062562461575665</v>
      </c>
      <c r="BL31" s="2">
        <f t="shared" si="74"/>
        <v>1.7851602954830239E-3</v>
      </c>
      <c r="BM31" s="2">
        <f t="shared" si="75"/>
        <v>8.5702191311684453E-2</v>
      </c>
      <c r="BN31" s="2">
        <f t="shared" si="75"/>
        <v>0.10962483936434329</v>
      </c>
      <c r="BO31" s="2">
        <f t="shared" si="75"/>
        <v>5.3681171966752463E-2</v>
      </c>
      <c r="BP31" s="2">
        <f t="shared" si="75"/>
        <v>9.5327766514206966E-3</v>
      </c>
      <c r="BQ31" s="2">
        <f t="shared" si="75"/>
        <v>3.7311089251710408E-3</v>
      </c>
      <c r="BR31" s="2">
        <f t="shared" si="76"/>
        <v>1</v>
      </c>
      <c r="BS31" s="2">
        <f t="shared" si="20"/>
        <v>0.85852197070572567</v>
      </c>
      <c r="BT31" s="2">
        <f t="shared" si="21"/>
        <v>1.6270337922403002E-3</v>
      </c>
      <c r="BU31" s="2">
        <f t="shared" si="22"/>
        <v>0.59788152216555512</v>
      </c>
      <c r="BV31" s="2">
        <f t="shared" si="23"/>
        <v>1.1273486430062632E-2</v>
      </c>
      <c r="BW31" s="2">
        <f t="shared" si="24"/>
        <v>0</v>
      </c>
      <c r="BX31" s="2">
        <f t="shared" si="25"/>
        <v>6.2034739454094297E-3</v>
      </c>
      <c r="BY31" s="2">
        <f t="shared" si="26"/>
        <v>0.24429386590584878</v>
      </c>
      <c r="BZ31" s="2">
        <f t="shared" si="27"/>
        <v>0.1106808647950952</v>
      </c>
      <c r="CA31" s="2">
        <f t="shared" si="28"/>
        <v>4.0339702760084925E-3</v>
      </c>
      <c r="CB31" s="2">
        <f t="shared" si="77"/>
        <v>1.8345161880159455</v>
      </c>
      <c r="CC31" s="2">
        <f t="shared" ref="CC31:CE43" si="94">BS31/$CB31</f>
        <v>0.46798277186871212</v>
      </c>
      <c r="CD31" s="2">
        <f t="shared" si="94"/>
        <v>8.8690075501593674E-4</v>
      </c>
      <c r="CE31" s="2">
        <f t="shared" si="94"/>
        <v>0.32590692089349849</v>
      </c>
      <c r="CF31" s="2">
        <f t="shared" si="93"/>
        <v>6.1452095673546836E-3</v>
      </c>
      <c r="CG31" s="2">
        <f t="shared" si="93"/>
        <v>0</v>
      </c>
      <c r="CH31" s="2">
        <f t="shared" si="93"/>
        <v>3.381531319229498E-3</v>
      </c>
      <c r="CI31" s="2">
        <f t="shared" si="79"/>
        <v>0.13316528221539214</v>
      </c>
      <c r="CJ31" s="2">
        <f t="shared" si="79"/>
        <v>6.0332454691936016E-2</v>
      </c>
      <c r="CK31" s="2">
        <f t="shared" si="79"/>
        <v>2.1989286888611688E-3</v>
      </c>
      <c r="CL31" s="2">
        <f t="shared" si="80"/>
        <v>1</v>
      </c>
      <c r="CN31" s="2">
        <f t="shared" si="81"/>
        <v>0.68046781384702948</v>
      </c>
      <c r="CO31" s="2">
        <f t="shared" si="82"/>
        <v>0.30829577248101475</v>
      </c>
      <c r="CP31" s="2">
        <f t="shared" si="83"/>
        <v>1.1236413671955769E-2</v>
      </c>
      <c r="CR31" s="2">
        <f t="shared" si="84"/>
        <v>0.25811213348606876</v>
      </c>
      <c r="CS31" s="2">
        <f t="shared" si="85"/>
        <v>7.0728022026795854</v>
      </c>
      <c r="CT31" s="2">
        <f t="shared" si="86"/>
        <v>-1.1335232322849109</v>
      </c>
      <c r="CU31" s="2">
        <f t="shared" si="87"/>
        <v>1.5477707006369428</v>
      </c>
      <c r="CV31" s="2">
        <f t="shared" si="88"/>
        <v>0.29773781558726742</v>
      </c>
      <c r="CW31" s="2">
        <f t="shared" si="89"/>
        <v>-0.74560608666896067</v>
      </c>
      <c r="CY31" s="2">
        <f t="shared" si="56"/>
        <v>1273.1500000000001</v>
      </c>
      <c r="CZ31" s="59">
        <f t="shared" si="57"/>
        <v>1185.1494131645636</v>
      </c>
      <c r="DA31" s="2">
        <f t="shared" si="58"/>
        <v>4.3</v>
      </c>
      <c r="DC31" s="2">
        <f t="shared" si="40"/>
        <v>1184.7082980497746</v>
      </c>
      <c r="DD31" s="2">
        <f t="shared" si="59"/>
        <v>0.45995382323945766</v>
      </c>
      <c r="DE31" s="2">
        <f t="shared" si="90"/>
        <v>1.013679793401763</v>
      </c>
      <c r="DF31" s="2">
        <f t="shared" si="91"/>
        <v>0</v>
      </c>
      <c r="DG31" s="2">
        <f t="shared" si="92"/>
        <v>0.32189713780425883</v>
      </c>
      <c r="DI31" s="2">
        <f t="shared" si="61"/>
        <v>1.4074820552264307</v>
      </c>
      <c r="DJ31" s="2">
        <f t="shared" si="62"/>
        <v>-0.24182270332171671</v>
      </c>
      <c r="DK31" s="2">
        <f t="shared" si="43"/>
        <v>0.45306444508824373</v>
      </c>
      <c r="DL31">
        <f t="shared" si="63"/>
        <v>-1.034E-2</v>
      </c>
      <c r="DM31">
        <f t="shared" si="64"/>
        <v>18.37352323228491</v>
      </c>
      <c r="DN31">
        <f t="shared" si="65"/>
        <v>-3119.5128728501454</v>
      </c>
      <c r="DO31">
        <f t="shared" si="66"/>
        <v>1586.810646356638</v>
      </c>
      <c r="DP31" s="2">
        <f t="shared" si="67"/>
        <v>1313.6606463566382</v>
      </c>
    </row>
    <row r="32" spans="1:120" x14ac:dyDescent="0.2">
      <c r="A32" s="2" t="s">
        <v>126</v>
      </c>
      <c r="B32" s="3" t="s">
        <v>104</v>
      </c>
      <c r="C32" s="69">
        <v>0.43</v>
      </c>
      <c r="D32" s="68">
        <v>1160</v>
      </c>
      <c r="F32" s="3" t="s">
        <v>104</v>
      </c>
      <c r="G32" s="25">
        <v>46.18</v>
      </c>
      <c r="H32" s="25">
        <v>3.36</v>
      </c>
      <c r="I32" s="25">
        <v>13.8</v>
      </c>
      <c r="J32" s="25">
        <v>13.02</v>
      </c>
      <c r="K32" s="25">
        <v>0.2</v>
      </c>
      <c r="L32" s="25">
        <v>5.23</v>
      </c>
      <c r="M32" s="25">
        <v>9.91</v>
      </c>
      <c r="N32" s="25">
        <v>3.05</v>
      </c>
      <c r="O32" s="25">
        <v>1.04</v>
      </c>
      <c r="P32" s="25"/>
      <c r="Q32" s="25">
        <v>0.67</v>
      </c>
      <c r="R32" s="25">
        <v>0.16</v>
      </c>
      <c r="S32" s="2">
        <f t="shared" si="44"/>
        <v>96.460000000000008</v>
      </c>
      <c r="U32" s="25">
        <v>51.96</v>
      </c>
      <c r="V32" s="25">
        <v>0.15</v>
      </c>
      <c r="W32" s="25">
        <v>29.49</v>
      </c>
      <c r="X32" s="25">
        <v>0.74</v>
      </c>
      <c r="Y32" s="25">
        <v>0</v>
      </c>
      <c r="Z32" s="25">
        <v>0.41</v>
      </c>
      <c r="AA32" s="25">
        <v>12.91</v>
      </c>
      <c r="AB32" s="25">
        <v>3.77</v>
      </c>
      <c r="AC32" s="25">
        <v>0.26</v>
      </c>
      <c r="AD32" s="25"/>
      <c r="AF32" s="83">
        <f t="shared" si="45"/>
        <v>1183.3132491751621</v>
      </c>
      <c r="AG32" s="83">
        <f t="shared" si="0"/>
        <v>1178.8380271382798</v>
      </c>
      <c r="AH32" s="83">
        <f t="shared" si="46"/>
        <v>1171.484091413085</v>
      </c>
      <c r="AI32" s="83">
        <f t="shared" si="47"/>
        <v>2.7617627725011817</v>
      </c>
      <c r="AJ32" s="83">
        <f t="shared" si="48"/>
        <v>4.2845839015267506</v>
      </c>
      <c r="AK32" s="83">
        <f t="shared" si="49"/>
        <v>-0.76494189834094239</v>
      </c>
      <c r="AL32" s="83">
        <f t="shared" si="1"/>
        <v>1160.7774332935787</v>
      </c>
      <c r="AM32" s="83">
        <f t="shared" si="2"/>
        <v>0.52879921622256443</v>
      </c>
      <c r="AN32" s="83">
        <f t="shared" si="50"/>
        <v>0.42984862895426162</v>
      </c>
      <c r="AO32" s="83">
        <f t="shared" si="3"/>
        <v>2.3100947821763145E-5</v>
      </c>
      <c r="AP32" s="83">
        <f t="shared" si="4"/>
        <v>0.95867094612464787</v>
      </c>
      <c r="AQ32" s="83">
        <f t="shared" si="51"/>
        <v>0.33415208379721467</v>
      </c>
      <c r="AR32" s="3">
        <f t="shared" si="52"/>
        <v>1.0539283257540677</v>
      </c>
      <c r="AS32" s="55">
        <f t="shared" si="5"/>
        <v>-192.79994602466829</v>
      </c>
      <c r="AT32" s="55">
        <f t="shared" si="6"/>
        <v>-200.44619787459283</v>
      </c>
      <c r="AU32" s="54">
        <f t="shared" si="53"/>
        <v>1.0539283257540677</v>
      </c>
      <c r="AV32" s="4">
        <f t="shared" si="54"/>
        <v>0.64228328518645317</v>
      </c>
      <c r="AW32" s="2">
        <f t="shared" si="7"/>
        <v>0.76864181091877504</v>
      </c>
      <c r="AX32" s="2">
        <f t="shared" si="8"/>
        <v>4.2052565707133914E-2</v>
      </c>
      <c r="AY32" s="2">
        <f t="shared" si="9"/>
        <v>0.27069438995684586</v>
      </c>
      <c r="AZ32" s="2">
        <f t="shared" si="10"/>
        <v>0.18121085594989561</v>
      </c>
      <c r="BA32" s="2">
        <f t="shared" si="11"/>
        <v>2.8192839018889204E-3</v>
      </c>
      <c r="BB32" s="2">
        <f t="shared" si="12"/>
        <v>0.12977667493796527</v>
      </c>
      <c r="BC32" s="2">
        <f t="shared" si="13"/>
        <v>0.17671184022824538</v>
      </c>
      <c r="BD32" s="2">
        <f t="shared" si="14"/>
        <v>9.8418844788641491E-2</v>
      </c>
      <c r="BE32" s="2">
        <f t="shared" si="15"/>
        <v>2.2080679405520168E-2</v>
      </c>
      <c r="BF32" s="2">
        <f t="shared" si="16"/>
        <v>9.4408082459119178E-3</v>
      </c>
      <c r="BG32" s="2">
        <f t="shared" si="73"/>
        <v>1.7018477540408237</v>
      </c>
      <c r="BH32" s="2">
        <f t="shared" si="74"/>
        <v>0.45165133549327879</v>
      </c>
      <c r="BI32" s="2">
        <f t="shared" si="74"/>
        <v>2.4709945767643068E-2</v>
      </c>
      <c r="BJ32" s="2">
        <f t="shared" si="74"/>
        <v>0.15905911049570448</v>
      </c>
      <c r="BK32" s="2">
        <f t="shared" si="74"/>
        <v>0.10647888773812651</v>
      </c>
      <c r="BL32" s="2">
        <f t="shared" si="74"/>
        <v>1.6566017114015546E-3</v>
      </c>
      <c r="BM32" s="2">
        <f t="shared" si="75"/>
        <v>7.625633646125328E-2</v>
      </c>
      <c r="BN32" s="2">
        <f t="shared" si="75"/>
        <v>0.10383528127511131</v>
      </c>
      <c r="BO32" s="2">
        <f t="shared" si="75"/>
        <v>5.7830581234401435E-2</v>
      </c>
      <c r="BP32" s="2">
        <f t="shared" si="75"/>
        <v>1.297453274130566E-2</v>
      </c>
      <c r="BQ32" s="2">
        <f t="shared" si="75"/>
        <v>5.5473870817738568E-3</v>
      </c>
      <c r="BR32" s="2">
        <f t="shared" si="76"/>
        <v>1</v>
      </c>
      <c r="BS32" s="2">
        <f t="shared" si="20"/>
        <v>0.86484687083888157</v>
      </c>
      <c r="BT32" s="2">
        <f t="shared" si="21"/>
        <v>1.8773466833541925E-3</v>
      </c>
      <c r="BU32" s="2">
        <f t="shared" si="22"/>
        <v>0.57846214201647705</v>
      </c>
      <c r="BV32" s="2">
        <f t="shared" si="23"/>
        <v>1.0299234516353515E-2</v>
      </c>
      <c r="BW32" s="2">
        <f t="shared" si="24"/>
        <v>0</v>
      </c>
      <c r="BX32" s="2">
        <f t="shared" si="25"/>
        <v>1.0173697270471464E-2</v>
      </c>
      <c r="BY32" s="2">
        <f t="shared" si="26"/>
        <v>0.23020684736091299</v>
      </c>
      <c r="BZ32" s="2">
        <f t="shared" si="27"/>
        <v>0.12165214585350113</v>
      </c>
      <c r="CA32" s="2">
        <f t="shared" si="28"/>
        <v>5.5201698513800421E-3</v>
      </c>
      <c r="CB32" s="2">
        <f t="shared" si="77"/>
        <v>1.8230384543913318</v>
      </c>
      <c r="CC32" s="2">
        <f t="shared" si="94"/>
        <v>0.47439858921003009</v>
      </c>
      <c r="CD32" s="2">
        <f t="shared" si="94"/>
        <v>1.0297899525004769E-3</v>
      </c>
      <c r="CE32" s="2">
        <f t="shared" si="94"/>
        <v>0.31730660459908483</v>
      </c>
      <c r="CF32" s="2">
        <f t="shared" si="93"/>
        <v>5.6494883536574543E-3</v>
      </c>
      <c r="CG32" s="2">
        <f t="shared" si="93"/>
        <v>0</v>
      </c>
      <c r="CH32" s="2">
        <f t="shared" si="93"/>
        <v>5.580626807934347E-3</v>
      </c>
      <c r="CI32" s="2">
        <f t="shared" si="79"/>
        <v>0.12627646268590284</v>
      </c>
      <c r="CJ32" s="2">
        <f t="shared" si="79"/>
        <v>6.673043322836425E-2</v>
      </c>
      <c r="CK32" s="2">
        <f t="shared" si="79"/>
        <v>3.0280051625258186E-3</v>
      </c>
      <c r="CL32" s="2">
        <f t="shared" si="80"/>
        <v>1</v>
      </c>
      <c r="CN32" s="2">
        <f t="shared" si="81"/>
        <v>0.64415296456030779</v>
      </c>
      <c r="CO32" s="2">
        <f t="shared" si="82"/>
        <v>0.34040077997245949</v>
      </c>
      <c r="CP32" s="2">
        <f t="shared" si="83"/>
        <v>1.5446255467232717E-2</v>
      </c>
      <c r="CR32" s="2">
        <f t="shared" si="84"/>
        <v>0.26044930382372039</v>
      </c>
      <c r="CS32" s="2">
        <f t="shared" si="85"/>
        <v>7.0917787312421172</v>
      </c>
      <c r="CT32" s="2">
        <f t="shared" si="86"/>
        <v>-1.0961590489313355</v>
      </c>
      <c r="CU32" s="2">
        <f t="shared" si="87"/>
        <v>0.72500093664531129</v>
      </c>
      <c r="CV32" s="2">
        <f t="shared" si="88"/>
        <v>0.28822710718589262</v>
      </c>
      <c r="CW32" s="2">
        <f t="shared" si="89"/>
        <v>-0.78146120099195326</v>
      </c>
      <c r="CY32" s="2">
        <f t="shared" si="56"/>
        <v>1273.1500000000001</v>
      </c>
      <c r="CZ32" s="59">
        <f t="shared" si="57"/>
        <v>1171.484091413085</v>
      </c>
      <c r="DA32" s="2">
        <f t="shared" si="58"/>
        <v>4.3</v>
      </c>
      <c r="DC32" s="2">
        <f t="shared" si="40"/>
        <v>1169.6364001449851</v>
      </c>
      <c r="DD32" s="2">
        <f t="shared" si="59"/>
        <v>0.41730507511814513</v>
      </c>
      <c r="DE32" s="2">
        <f t="shared" si="90"/>
        <v>1.0029109886820609</v>
      </c>
      <c r="DF32" s="2">
        <f t="shared" si="91"/>
        <v>0</v>
      </c>
      <c r="DG32" s="2">
        <f t="shared" si="92"/>
        <v>0.33415208379721467</v>
      </c>
      <c r="DI32" s="2">
        <f t="shared" si="61"/>
        <v>1.5814569089754913</v>
      </c>
      <c r="DJ32" s="2">
        <f t="shared" si="62"/>
        <v>-0.24658752495686442</v>
      </c>
      <c r="DK32" s="2">
        <f t="shared" si="43"/>
        <v>0.52844712156966256</v>
      </c>
      <c r="DL32">
        <f t="shared" si="63"/>
        <v>-1.034E-2</v>
      </c>
      <c r="DM32">
        <f t="shared" si="64"/>
        <v>18.336159048931332</v>
      </c>
      <c r="DN32">
        <f t="shared" si="65"/>
        <v>-3180.9790719435509</v>
      </c>
      <c r="DO32">
        <f t="shared" si="66"/>
        <v>1578.4203378610307</v>
      </c>
      <c r="DP32" s="2">
        <f t="shared" si="67"/>
        <v>1305.2703378610308</v>
      </c>
    </row>
    <row r="33" spans="1:120" x14ac:dyDescent="0.2">
      <c r="A33" s="2" t="s">
        <v>126</v>
      </c>
      <c r="B33" s="3" t="s">
        <v>105</v>
      </c>
      <c r="C33" s="69">
        <v>0.43</v>
      </c>
      <c r="D33" s="68">
        <v>1140</v>
      </c>
      <c r="F33" s="3" t="s">
        <v>105</v>
      </c>
      <c r="G33" s="25">
        <v>45.99</v>
      </c>
      <c r="H33" s="25">
        <v>4.33</v>
      </c>
      <c r="I33" s="25">
        <v>13.34</v>
      </c>
      <c r="J33" s="25">
        <v>13.69</v>
      </c>
      <c r="K33" s="25">
        <v>0.2</v>
      </c>
      <c r="L33" s="25">
        <v>4.72</v>
      </c>
      <c r="M33" s="25">
        <v>9.25</v>
      </c>
      <c r="N33" s="25">
        <v>3.03</v>
      </c>
      <c r="O33" s="25">
        <v>1.37</v>
      </c>
      <c r="P33" s="25"/>
      <c r="Q33" s="25">
        <v>0.96</v>
      </c>
      <c r="R33" s="25">
        <v>0.24</v>
      </c>
      <c r="S33" s="2">
        <f t="shared" si="44"/>
        <v>96.88</v>
      </c>
      <c r="U33" s="25">
        <v>52.25</v>
      </c>
      <c r="V33" s="25">
        <v>0.18</v>
      </c>
      <c r="W33" s="25">
        <v>28.96</v>
      </c>
      <c r="X33" s="25">
        <v>0.8</v>
      </c>
      <c r="Y33" s="25">
        <v>0</v>
      </c>
      <c r="Z33" s="25">
        <v>0.56000000000000005</v>
      </c>
      <c r="AA33" s="25">
        <v>12.67</v>
      </c>
      <c r="AB33" s="25">
        <v>3.95</v>
      </c>
      <c r="AC33" s="25">
        <v>0.35</v>
      </c>
      <c r="AD33" s="25"/>
      <c r="AF33" s="83">
        <f t="shared" si="45"/>
        <v>1163.7457420005558</v>
      </c>
      <c r="AG33" s="83">
        <f t="shared" si="0"/>
        <v>1158.373732486345</v>
      </c>
      <c r="AH33" s="83">
        <f t="shared" si="46"/>
        <v>1154.8282185413682</v>
      </c>
      <c r="AI33" s="83">
        <f t="shared" si="47"/>
        <v>2.3865522412629718</v>
      </c>
      <c r="AJ33" s="83">
        <f t="shared" si="48"/>
        <v>3.868545631864186</v>
      </c>
      <c r="AK33" s="83">
        <f t="shared" si="49"/>
        <v>-0.31843607225199744</v>
      </c>
      <c r="AL33" s="83">
        <f t="shared" si="1"/>
        <v>1141.6967899164297</v>
      </c>
      <c r="AM33" s="83">
        <f t="shared" si="2"/>
        <v>0.51301698672819951</v>
      </c>
      <c r="AN33" s="83">
        <f t="shared" si="50"/>
        <v>0.45799961501711095</v>
      </c>
      <c r="AO33" s="83">
        <f t="shared" si="3"/>
        <v>1.298851423894901E-5</v>
      </c>
      <c r="AP33" s="83">
        <f t="shared" si="4"/>
        <v>0.97102959025954938</v>
      </c>
      <c r="AQ33" s="83">
        <f t="shared" si="51"/>
        <v>0.32534347259046825</v>
      </c>
      <c r="AR33" s="3">
        <f t="shared" si="52"/>
        <v>1.0507040711597671</v>
      </c>
      <c r="AS33" s="55">
        <f t="shared" si="5"/>
        <v>-180.7922014214306</v>
      </c>
      <c r="AT33" s="55">
        <f t="shared" si="6"/>
        <v>-190.48850222193587</v>
      </c>
      <c r="AU33" s="54">
        <f t="shared" si="53"/>
        <v>1.0507040711597671</v>
      </c>
      <c r="AV33" s="4">
        <f t="shared" si="54"/>
        <v>0.62783644220869117</v>
      </c>
      <c r="AW33" s="2">
        <f t="shared" si="7"/>
        <v>0.76547936085219714</v>
      </c>
      <c r="AX33" s="2">
        <f t="shared" si="8"/>
        <v>5.4192740926157695E-2</v>
      </c>
      <c r="AY33" s="2">
        <f t="shared" si="9"/>
        <v>0.26167124362495098</v>
      </c>
      <c r="AZ33" s="2">
        <f t="shared" si="10"/>
        <v>0.19053583855254003</v>
      </c>
      <c r="BA33" s="2">
        <f t="shared" si="11"/>
        <v>2.8192839018889204E-3</v>
      </c>
      <c r="BB33" s="2">
        <f t="shared" si="12"/>
        <v>0.11712158808933003</v>
      </c>
      <c r="BC33" s="2">
        <f t="shared" si="13"/>
        <v>0.16494293865905849</v>
      </c>
      <c r="BD33" s="2">
        <f t="shared" si="14"/>
        <v>9.7773475314617622E-2</v>
      </c>
      <c r="BE33" s="2">
        <f t="shared" si="15"/>
        <v>2.9087048832271763E-2</v>
      </c>
      <c r="BF33" s="2">
        <f t="shared" si="16"/>
        <v>1.3527128232948419E-2</v>
      </c>
      <c r="BG33" s="2">
        <f t="shared" si="73"/>
        <v>1.697150646985961</v>
      </c>
      <c r="BH33" s="2">
        <f t="shared" si="74"/>
        <v>0.45103795718526413</v>
      </c>
      <c r="BI33" s="2">
        <f t="shared" si="74"/>
        <v>3.1931603138708277E-2</v>
      </c>
      <c r="BJ33" s="2">
        <f t="shared" si="74"/>
        <v>0.15418268501365132</v>
      </c>
      <c r="BK33" s="2">
        <f t="shared" si="74"/>
        <v>0.11226807643206005</v>
      </c>
      <c r="BL33" s="2">
        <f t="shared" si="74"/>
        <v>1.661186593479961E-3</v>
      </c>
      <c r="BM33" s="2">
        <f t="shared" si="75"/>
        <v>6.9010719995500125E-2</v>
      </c>
      <c r="BN33" s="2">
        <f t="shared" si="75"/>
        <v>9.7188154128796625E-2</v>
      </c>
      <c r="BO33" s="2">
        <f t="shared" si="75"/>
        <v>5.7610369172741101E-2</v>
      </c>
      <c r="BP33" s="2">
        <f t="shared" si="75"/>
        <v>1.7138754820574496E-2</v>
      </c>
      <c r="BQ33" s="2">
        <f t="shared" si="75"/>
        <v>7.9704935192239992E-3</v>
      </c>
      <c r="BR33" s="2">
        <f t="shared" si="76"/>
        <v>1</v>
      </c>
      <c r="BS33" s="2">
        <f t="shared" si="20"/>
        <v>0.86967376830892151</v>
      </c>
      <c r="BT33" s="2">
        <f t="shared" si="21"/>
        <v>2.252816020025031E-3</v>
      </c>
      <c r="BU33" s="2">
        <f t="shared" si="22"/>
        <v>0.56806590819929392</v>
      </c>
      <c r="BV33" s="2">
        <f t="shared" si="23"/>
        <v>1.1134307585247045E-2</v>
      </c>
      <c r="BW33" s="2">
        <f t="shared" si="24"/>
        <v>0</v>
      </c>
      <c r="BX33" s="2">
        <f t="shared" si="25"/>
        <v>1.3895781637717123E-2</v>
      </c>
      <c r="BY33" s="2">
        <f t="shared" si="26"/>
        <v>0.22592724679029957</v>
      </c>
      <c r="BZ33" s="2">
        <f t="shared" si="27"/>
        <v>0.12746047111971606</v>
      </c>
      <c r="CA33" s="2">
        <f t="shared" si="28"/>
        <v>7.4309978768577487E-3</v>
      </c>
      <c r="CB33" s="2">
        <f t="shared" si="77"/>
        <v>1.8258412975380782</v>
      </c>
      <c r="CC33" s="2">
        <f t="shared" si="94"/>
        <v>0.47631399809039776</v>
      </c>
      <c r="CD33" s="2">
        <f t="shared" si="94"/>
        <v>1.2338509502784693E-3</v>
      </c>
      <c r="CE33" s="2">
        <f t="shared" si="94"/>
        <v>0.31112556658963775</v>
      </c>
      <c r="CF33" s="2">
        <f t="shared" si="93"/>
        <v>6.0981792887806214E-3</v>
      </c>
      <c r="CG33" s="2">
        <f t="shared" si="93"/>
        <v>0</v>
      </c>
      <c r="CH33" s="2">
        <f t="shared" si="93"/>
        <v>7.6106185441494126E-3</v>
      </c>
      <c r="CI33" s="2">
        <f t="shared" si="79"/>
        <v>0.12373870998258972</v>
      </c>
      <c r="CJ33" s="2">
        <f t="shared" si="79"/>
        <v>6.9809173059882476E-2</v>
      </c>
      <c r="CK33" s="2">
        <f t="shared" si="79"/>
        <v>4.0699034942837213E-3</v>
      </c>
      <c r="CL33" s="2">
        <f t="shared" si="80"/>
        <v>0.99999999999999989</v>
      </c>
      <c r="CN33" s="2">
        <f t="shared" si="81"/>
        <v>0.6261516847805344</v>
      </c>
      <c r="CO33" s="2">
        <f t="shared" si="82"/>
        <v>0.35325349141535051</v>
      </c>
      <c r="CP33" s="2">
        <f t="shared" si="83"/>
        <v>2.0594823804115092E-2</v>
      </c>
      <c r="CR33" s="2">
        <f t="shared" si="84"/>
        <v>0.25475450482565781</v>
      </c>
      <c r="CS33" s="2">
        <f t="shared" si="85"/>
        <v>7.1945856048710555</v>
      </c>
      <c r="CT33" s="2">
        <f t="shared" si="86"/>
        <v>-1.122873815973406</v>
      </c>
      <c r="CU33" s="2">
        <f t="shared" si="87"/>
        <v>0.49253887091724929</v>
      </c>
      <c r="CV33" s="2">
        <f t="shared" si="88"/>
        <v>0.28012813714983675</v>
      </c>
      <c r="CW33" s="2">
        <f t="shared" si="89"/>
        <v>-0.81324934250354786</v>
      </c>
      <c r="CY33" s="2">
        <f t="shared" si="56"/>
        <v>1273.1500000000001</v>
      </c>
      <c r="CZ33" s="59">
        <f t="shared" si="57"/>
        <v>1154.8282185413682</v>
      </c>
      <c r="DA33" s="2">
        <f t="shared" si="58"/>
        <v>4.3</v>
      </c>
      <c r="DC33" s="2">
        <f t="shared" si="40"/>
        <v>1152.0768671859169</v>
      </c>
      <c r="DD33" s="2">
        <f t="shared" si="59"/>
        <v>0.38068831741762538</v>
      </c>
      <c r="DE33" s="2">
        <f t="shared" si="90"/>
        <v>0.99731656636204502</v>
      </c>
      <c r="DF33" s="2">
        <f t="shared" si="91"/>
        <v>0</v>
      </c>
      <c r="DG33" s="2">
        <f t="shared" si="92"/>
        <v>0.32534347259046825</v>
      </c>
      <c r="DI33" s="2">
        <f t="shared" si="61"/>
        <v>1.7340627600087899</v>
      </c>
      <c r="DJ33" s="2">
        <f t="shared" si="62"/>
        <v>-0.25727748721555727</v>
      </c>
      <c r="DK33" s="2">
        <f t="shared" si="43"/>
        <v>0.56416600003107165</v>
      </c>
      <c r="DL33">
        <f t="shared" si="63"/>
        <v>-1.034E-2</v>
      </c>
      <c r="DM33">
        <f t="shared" si="64"/>
        <v>18.362873815973405</v>
      </c>
      <c r="DN33">
        <f t="shared" si="65"/>
        <v>-3318.8795850806887</v>
      </c>
      <c r="DO33">
        <f t="shared" si="66"/>
        <v>1571.682912577968</v>
      </c>
      <c r="DP33" s="2">
        <f t="shared" si="67"/>
        <v>1298.5329125779681</v>
      </c>
    </row>
    <row r="34" spans="1:120" x14ac:dyDescent="0.2">
      <c r="A34" s="2" t="s">
        <v>126</v>
      </c>
      <c r="B34" s="3" t="s">
        <v>106</v>
      </c>
      <c r="C34" s="69">
        <v>0.43</v>
      </c>
      <c r="D34" s="68">
        <v>1120</v>
      </c>
      <c r="F34" s="3" t="s">
        <v>106</v>
      </c>
      <c r="G34" s="25">
        <v>46.15</v>
      </c>
      <c r="H34" s="25">
        <v>5.21</v>
      </c>
      <c r="I34" s="25">
        <v>13.59</v>
      </c>
      <c r="J34" s="25">
        <v>13.57</v>
      </c>
      <c r="K34" s="25">
        <v>0.13</v>
      </c>
      <c r="L34" s="25">
        <v>4.37</v>
      </c>
      <c r="M34" s="25">
        <v>8.8800000000000008</v>
      </c>
      <c r="N34" s="25">
        <v>3.05</v>
      </c>
      <c r="O34" s="25">
        <v>1.8</v>
      </c>
      <c r="P34" s="25"/>
      <c r="Q34" s="25">
        <v>1.18</v>
      </c>
      <c r="R34" s="25">
        <v>0.42</v>
      </c>
      <c r="S34" s="2">
        <f t="shared" si="44"/>
        <v>97.93</v>
      </c>
      <c r="U34" s="25">
        <v>52.78</v>
      </c>
      <c r="V34" s="25">
        <v>0.14000000000000001</v>
      </c>
      <c r="W34" s="25">
        <v>28.29</v>
      </c>
      <c r="X34" s="25">
        <v>0.74</v>
      </c>
      <c r="Y34" s="25">
        <v>0.02</v>
      </c>
      <c r="Z34" s="25">
        <v>0.18</v>
      </c>
      <c r="AA34" s="25">
        <v>11.65</v>
      </c>
      <c r="AB34" s="25">
        <v>4.53</v>
      </c>
      <c r="AC34" s="25">
        <v>0.54</v>
      </c>
      <c r="AD34" s="25"/>
      <c r="AF34" s="83">
        <f t="shared" si="45"/>
        <v>1149.0230463322432</v>
      </c>
      <c r="AG34" s="83">
        <f t="shared" si="0"/>
        <v>1147.4978920694598</v>
      </c>
      <c r="AH34" s="83">
        <f t="shared" si="46"/>
        <v>1135.9611240164336</v>
      </c>
      <c r="AI34" s="83">
        <f t="shared" si="47"/>
        <v>2.193167095307901</v>
      </c>
      <c r="AJ34" s="83">
        <f t="shared" si="48"/>
        <v>4.1732241264818324</v>
      </c>
      <c r="AK34" s="83">
        <f t="shared" si="49"/>
        <v>1.5684860908979488</v>
      </c>
      <c r="AL34" s="83">
        <f t="shared" si="1"/>
        <v>1125.9249948355227</v>
      </c>
      <c r="AM34" s="83">
        <f t="shared" si="2"/>
        <v>0.52226031848862575</v>
      </c>
      <c r="AN34" s="83">
        <f t="shared" si="50"/>
        <v>0.43864595155199421</v>
      </c>
      <c r="AO34" s="83">
        <f t="shared" si="3"/>
        <v>4.96782436654236E-6</v>
      </c>
      <c r="AP34" s="83">
        <f t="shared" si="4"/>
        <v>0.96091123786498644</v>
      </c>
      <c r="AQ34" s="83">
        <f t="shared" si="51"/>
        <v>0.39288300901706946</v>
      </c>
      <c r="AR34" s="3">
        <f t="shared" si="52"/>
        <v>0.88331294871029942</v>
      </c>
      <c r="AS34" s="55">
        <f t="shared" si="5"/>
        <v>-170.70756588779523</v>
      </c>
      <c r="AT34" s="55">
        <f t="shared" si="6"/>
        <v>-181.45862392683728</v>
      </c>
      <c r="AU34" s="54">
        <f t="shared" si="53"/>
        <v>0.88331294871029931</v>
      </c>
      <c r="AV34" s="4">
        <f t="shared" si="54"/>
        <v>0.61669541085060076</v>
      </c>
      <c r="AW34" s="2">
        <f t="shared" si="7"/>
        <v>0.76814247669773639</v>
      </c>
      <c r="AX34" s="2">
        <f t="shared" si="8"/>
        <v>6.5206508135168956E-2</v>
      </c>
      <c r="AY34" s="2">
        <f t="shared" si="9"/>
        <v>0.26657512750098078</v>
      </c>
      <c r="AZ34" s="2">
        <f t="shared" si="10"/>
        <v>0.18886569241475298</v>
      </c>
      <c r="BA34" s="2">
        <f t="shared" si="11"/>
        <v>1.8325345362277983E-3</v>
      </c>
      <c r="BB34" s="2">
        <f t="shared" si="12"/>
        <v>0.10843672456575683</v>
      </c>
      <c r="BC34" s="2">
        <f t="shared" si="13"/>
        <v>0.15834522111269617</v>
      </c>
      <c r="BD34" s="2">
        <f t="shared" si="14"/>
        <v>9.8418844788641491E-2</v>
      </c>
      <c r="BE34" s="2">
        <f t="shared" si="15"/>
        <v>3.8216560509554139E-2</v>
      </c>
      <c r="BF34" s="2">
        <f t="shared" si="16"/>
        <v>1.6627095119665765E-2</v>
      </c>
      <c r="BG34" s="2">
        <f t="shared" si="73"/>
        <v>1.7106667853811814</v>
      </c>
      <c r="BH34" s="2">
        <f t="shared" si="74"/>
        <v>0.44903103471818101</v>
      </c>
      <c r="BI34" s="2">
        <f t="shared" si="74"/>
        <v>3.8117597589666909E-2</v>
      </c>
      <c r="BJ34" s="2">
        <f t="shared" si="74"/>
        <v>0.15583112373435185</v>
      </c>
      <c r="BK34" s="2">
        <f t="shared" si="74"/>
        <v>0.11040472290029806</v>
      </c>
      <c r="BL34" s="2">
        <f t="shared" si="74"/>
        <v>1.0712399117630974E-3</v>
      </c>
      <c r="BM34" s="2">
        <f t="shared" si="75"/>
        <v>6.3388571925533863E-2</v>
      </c>
      <c r="BN34" s="2">
        <f t="shared" si="75"/>
        <v>9.2563450968864577E-2</v>
      </c>
      <c r="BO34" s="2">
        <f t="shared" si="75"/>
        <v>5.7532446195657672E-2</v>
      </c>
      <c r="BP34" s="2">
        <f t="shared" si="75"/>
        <v>2.2340154632182495E-2</v>
      </c>
      <c r="BQ34" s="2">
        <f t="shared" si="75"/>
        <v>9.7196574235003993E-3</v>
      </c>
      <c r="BR34" s="2">
        <f t="shared" si="76"/>
        <v>0.99999999999999989</v>
      </c>
      <c r="BS34" s="2">
        <f t="shared" si="20"/>
        <v>0.87849533954727033</v>
      </c>
      <c r="BT34" s="2">
        <f t="shared" si="21"/>
        <v>1.7521902377972466E-3</v>
      </c>
      <c r="BU34" s="2">
        <f t="shared" si="22"/>
        <v>0.55492349941153396</v>
      </c>
      <c r="BV34" s="2">
        <f t="shared" si="23"/>
        <v>1.0299234516353515E-2</v>
      </c>
      <c r="BW34" s="2">
        <f t="shared" si="24"/>
        <v>2.8192839018889202E-4</v>
      </c>
      <c r="BX34" s="2">
        <f t="shared" si="25"/>
        <v>4.4665012406947891E-3</v>
      </c>
      <c r="BY34" s="2">
        <f t="shared" si="26"/>
        <v>0.20773894436519261</v>
      </c>
      <c r="BZ34" s="2">
        <f t="shared" si="27"/>
        <v>0.14617618586640854</v>
      </c>
      <c r="CA34" s="2">
        <f t="shared" si="28"/>
        <v>1.1464968152866243E-2</v>
      </c>
      <c r="CB34" s="2">
        <f t="shared" si="77"/>
        <v>1.8155987917283063</v>
      </c>
      <c r="CC34" s="2">
        <f t="shared" si="94"/>
        <v>0.48385983927154541</v>
      </c>
      <c r="CD34" s="2">
        <f t="shared" si="94"/>
        <v>9.6507567959400339E-4</v>
      </c>
      <c r="CE34" s="2">
        <f t="shared" si="94"/>
        <v>0.30564213962892689</v>
      </c>
      <c r="CF34" s="2">
        <f t="shared" si="93"/>
        <v>5.6726378995600995E-3</v>
      </c>
      <c r="CG34" s="2">
        <f t="shared" si="93"/>
        <v>1.5528121712425161E-4</v>
      </c>
      <c r="CH34" s="2">
        <f t="shared" si="93"/>
        <v>2.460070617497511E-3</v>
      </c>
      <c r="CI34" s="2">
        <f t="shared" si="79"/>
        <v>0.11441897037585136</v>
      </c>
      <c r="CJ34" s="2">
        <f t="shared" si="79"/>
        <v>8.05112817503367E-2</v>
      </c>
      <c r="CK34" s="2">
        <f t="shared" si="79"/>
        <v>6.3147035595636745E-3</v>
      </c>
      <c r="CL34" s="2">
        <f t="shared" si="80"/>
        <v>0.99999999999999989</v>
      </c>
      <c r="CN34" s="2">
        <f t="shared" si="81"/>
        <v>0.56855571850714615</v>
      </c>
      <c r="CO34" s="2">
        <f t="shared" si="82"/>
        <v>0.40006608600941418</v>
      </c>
      <c r="CP34" s="2">
        <f t="shared" si="83"/>
        <v>3.1378195483439675E-2</v>
      </c>
      <c r="CR34" s="2">
        <f t="shared" si="84"/>
        <v>0.2576308032445393</v>
      </c>
      <c r="CS34" s="2">
        <f t="shared" si="85"/>
        <v>7.134496296808674</v>
      </c>
      <c r="CT34" s="2">
        <f t="shared" si="86"/>
        <v>-0.93424339840990711</v>
      </c>
      <c r="CU34" s="2">
        <f t="shared" si="87"/>
        <v>1.3239171374764591</v>
      </c>
      <c r="CV34" s="2">
        <f t="shared" si="88"/>
        <v>0.26742798570645959</v>
      </c>
      <c r="CW34" s="2">
        <f t="shared" si="89"/>
        <v>-0.86495104937581413</v>
      </c>
      <c r="CY34" s="2">
        <f t="shared" si="56"/>
        <v>1273.1500000000001</v>
      </c>
      <c r="CZ34" s="59">
        <f t="shared" si="57"/>
        <v>1135.9611240164336</v>
      </c>
      <c r="DA34" s="2">
        <f t="shared" si="58"/>
        <v>4.3</v>
      </c>
      <c r="DC34" s="2">
        <f t="shared" si="40"/>
        <v>1131.8785088513564</v>
      </c>
      <c r="DD34" s="2">
        <f t="shared" si="59"/>
        <v>0.36473542888440624</v>
      </c>
      <c r="DE34" s="2">
        <f t="shared" si="90"/>
        <v>0.92193927261911013</v>
      </c>
      <c r="DF34" s="2">
        <f t="shared" si="91"/>
        <v>0</v>
      </c>
      <c r="DG34" s="2">
        <f t="shared" si="92"/>
        <v>0.39288300901706946</v>
      </c>
      <c r="DI34" s="2">
        <f t="shared" si="61"/>
        <v>1.7909994729826442</v>
      </c>
      <c r="DJ34" s="2">
        <f t="shared" si="62"/>
        <v>-0.25816890621062227</v>
      </c>
      <c r="DK34" s="2">
        <f t="shared" si="43"/>
        <v>0.70365326209340684</v>
      </c>
      <c r="DL34">
        <f t="shared" si="63"/>
        <v>-1.034E-2</v>
      </c>
      <c r="DM34">
        <f t="shared" si="64"/>
        <v>18.174243398409907</v>
      </c>
      <c r="DN34">
        <f t="shared" si="65"/>
        <v>-3330.3788901170274</v>
      </c>
      <c r="DO34">
        <f t="shared" si="66"/>
        <v>1549.8449633390942</v>
      </c>
      <c r="DP34" s="2">
        <f t="shared" si="67"/>
        <v>1276.6949633390941</v>
      </c>
    </row>
    <row r="35" spans="1:120" x14ac:dyDescent="0.2">
      <c r="A35" s="2" t="s">
        <v>126</v>
      </c>
      <c r="B35" s="3" t="s">
        <v>107</v>
      </c>
      <c r="C35" s="69">
        <v>0.28000000000000003</v>
      </c>
      <c r="D35" s="68">
        <v>1200</v>
      </c>
      <c r="F35" s="3" t="s">
        <v>107</v>
      </c>
      <c r="G35" s="25">
        <v>48.07</v>
      </c>
      <c r="H35" s="25">
        <v>1.63</v>
      </c>
      <c r="I35" s="25">
        <v>16.16</v>
      </c>
      <c r="J35" s="25">
        <v>10.16</v>
      </c>
      <c r="K35" s="25">
        <v>0.2</v>
      </c>
      <c r="L35" s="25">
        <v>7.72</v>
      </c>
      <c r="M35" s="25">
        <v>11.39</v>
      </c>
      <c r="N35" s="25">
        <v>2.57</v>
      </c>
      <c r="O35" s="25">
        <v>0.5</v>
      </c>
      <c r="P35" s="25"/>
      <c r="Q35" s="25">
        <v>0.28000000000000003</v>
      </c>
      <c r="R35" s="25">
        <v>0.06</v>
      </c>
      <c r="S35" s="2">
        <f t="shared" si="44"/>
        <v>98.679999999999993</v>
      </c>
      <c r="U35" s="25">
        <v>48.73</v>
      </c>
      <c r="V35" s="25">
        <v>0.06</v>
      </c>
      <c r="W35" s="25">
        <v>31.46</v>
      </c>
      <c r="X35" s="25">
        <v>0.35</v>
      </c>
      <c r="Y35" s="25">
        <v>0</v>
      </c>
      <c r="Z35" s="25">
        <v>0.22</v>
      </c>
      <c r="AA35" s="25">
        <v>15.41</v>
      </c>
      <c r="AB35" s="25">
        <v>2.6</v>
      </c>
      <c r="AC35" s="25">
        <v>0.09</v>
      </c>
      <c r="AD35" s="25"/>
      <c r="AF35" s="83">
        <f t="shared" si="45"/>
        <v>1228.7197570354601</v>
      </c>
      <c r="AG35" s="83">
        <f t="shared" si="0"/>
        <v>1227.156362535331</v>
      </c>
      <c r="AH35" s="83">
        <f t="shared" si="46"/>
        <v>1202.7330631371187</v>
      </c>
      <c r="AI35" s="83">
        <f t="shared" si="47"/>
        <v>4.2187661608146518</v>
      </c>
      <c r="AJ35" s="83">
        <f t="shared" si="48"/>
        <v>5.1196070520860104</v>
      </c>
      <c r="AK35" s="83">
        <f t="shared" si="49"/>
        <v>-0.884377073117663</v>
      </c>
      <c r="AL35" s="83">
        <f t="shared" si="1"/>
        <v>1198.6143611082016</v>
      </c>
      <c r="AM35" s="83">
        <f t="shared" si="2"/>
        <v>0.60718067805563369</v>
      </c>
      <c r="AN35" s="83">
        <f t="shared" si="50"/>
        <v>0.34827616582472082</v>
      </c>
      <c r="AO35" s="83">
        <f t="shared" si="3"/>
        <v>7.9864170388787084E-5</v>
      </c>
      <c r="AP35" s="83">
        <f t="shared" si="4"/>
        <v>0.95553670805074331</v>
      </c>
      <c r="AQ35" s="83">
        <f t="shared" si="51"/>
        <v>0.29625018974082701</v>
      </c>
      <c r="AR35" s="3">
        <f t="shared" si="52"/>
        <v>1.3373303167420811</v>
      </c>
      <c r="AS35" s="55">
        <f t="shared" si="5"/>
        <v>-207.6979151062356</v>
      </c>
      <c r="AT35" s="55">
        <f t="shared" si="6"/>
        <v>-212.02079413033107</v>
      </c>
      <c r="AU35" s="54">
        <f t="shared" si="53"/>
        <v>1.3373303167420814</v>
      </c>
      <c r="AV35" s="4">
        <f t="shared" si="54"/>
        <v>0.71006818121925563</v>
      </c>
      <c r="AW35" s="2">
        <f t="shared" si="7"/>
        <v>0.80009986684420775</v>
      </c>
      <c r="AX35" s="2">
        <f t="shared" si="8"/>
        <v>2.0400500625782227E-2</v>
      </c>
      <c r="AY35" s="2">
        <f t="shared" si="9"/>
        <v>0.31698705374656733</v>
      </c>
      <c r="AZ35" s="2">
        <f t="shared" si="10"/>
        <v>0.14140570633263747</v>
      </c>
      <c r="BA35" s="2">
        <f t="shared" si="11"/>
        <v>2.8192839018889204E-3</v>
      </c>
      <c r="BB35" s="2">
        <f t="shared" si="12"/>
        <v>0.19156327543424317</v>
      </c>
      <c r="BC35" s="2">
        <f t="shared" si="13"/>
        <v>0.20310271041369474</v>
      </c>
      <c r="BD35" s="2">
        <f t="shared" si="14"/>
        <v>8.2929977412068409E-2</v>
      </c>
      <c r="BE35" s="2">
        <f t="shared" si="15"/>
        <v>1.0615711252653927E-2</v>
      </c>
      <c r="BF35" s="2">
        <f t="shared" si="16"/>
        <v>3.9454124012766227E-3</v>
      </c>
      <c r="BG35" s="2">
        <f t="shared" si="73"/>
        <v>1.7738694983650205</v>
      </c>
      <c r="BH35" s="2">
        <f t="shared" si="74"/>
        <v>0.45104776173312727</v>
      </c>
      <c r="BI35" s="2">
        <f t="shared" si="74"/>
        <v>1.1500564525510706E-2</v>
      </c>
      <c r="BJ35" s="2">
        <f t="shared" si="74"/>
        <v>0.17869806884820727</v>
      </c>
      <c r="BK35" s="2">
        <f t="shared" si="74"/>
        <v>7.971595794559376E-2</v>
      </c>
      <c r="BL35" s="2">
        <f t="shared" si="74"/>
        <v>1.5893412139322881E-3</v>
      </c>
      <c r="BM35" s="2">
        <f t="shared" si="75"/>
        <v>0.10799175227422732</v>
      </c>
      <c r="BN35" s="2">
        <f t="shared" si="75"/>
        <v>0.11449698560175647</v>
      </c>
      <c r="BO35" s="2">
        <f t="shared" si="75"/>
        <v>4.6750889785581833E-2</v>
      </c>
      <c r="BP35" s="2">
        <f t="shared" si="75"/>
        <v>5.9844939339891981E-3</v>
      </c>
      <c r="BQ35" s="2">
        <f t="shared" si="75"/>
        <v>2.2241841380739214E-3</v>
      </c>
      <c r="BR35" s="2">
        <f t="shared" si="76"/>
        <v>0.99999999999999989</v>
      </c>
      <c r="BS35" s="2">
        <f t="shared" si="20"/>
        <v>0.81108521970705727</v>
      </c>
      <c r="BT35" s="2">
        <f t="shared" si="21"/>
        <v>7.5093867334167705E-4</v>
      </c>
      <c r="BU35" s="2">
        <f t="shared" si="22"/>
        <v>0.61710474695959205</v>
      </c>
      <c r="BV35" s="2">
        <f t="shared" si="23"/>
        <v>4.8712595685455815E-3</v>
      </c>
      <c r="BW35" s="2">
        <f t="shared" si="24"/>
        <v>0</v>
      </c>
      <c r="BX35" s="2">
        <f t="shared" si="25"/>
        <v>5.4590570719602978E-3</v>
      </c>
      <c r="BY35" s="2">
        <f t="shared" si="26"/>
        <v>0.27478601997146934</v>
      </c>
      <c r="BZ35" s="2">
        <f t="shared" si="27"/>
        <v>8.3898031623104233E-2</v>
      </c>
      <c r="CA35" s="2">
        <f t="shared" si="28"/>
        <v>1.9108280254777068E-3</v>
      </c>
      <c r="CB35" s="2">
        <f t="shared" si="77"/>
        <v>1.7998661016005482</v>
      </c>
      <c r="CC35" s="2">
        <f t="shared" si="94"/>
        <v>0.45063642177926011</v>
      </c>
      <c r="CD35" s="2">
        <f t="shared" si="94"/>
        <v>4.1721918795731397E-4</v>
      </c>
      <c r="CE35" s="2">
        <f t="shared" si="94"/>
        <v>0.34286147531242783</v>
      </c>
      <c r="CF35" s="2">
        <f t="shared" si="93"/>
        <v>2.7064566437546476E-3</v>
      </c>
      <c r="CG35" s="2">
        <f t="shared" si="93"/>
        <v>0</v>
      </c>
      <c r="CH35" s="2">
        <f t="shared" si="93"/>
        <v>3.0330351058369168E-3</v>
      </c>
      <c r="CI35" s="2">
        <f t="shared" si="93"/>
        <v>0.1526702568191674</v>
      </c>
      <c r="CJ35" s="2">
        <f t="shared" si="93"/>
        <v>4.6613485052303116E-2</v>
      </c>
      <c r="CK35" s="2">
        <f t="shared" si="93"/>
        <v>1.0616500992926556E-3</v>
      </c>
      <c r="CL35" s="2">
        <f t="shared" si="80"/>
        <v>1.0000000000000002</v>
      </c>
      <c r="CN35" s="2">
        <f t="shared" si="81"/>
        <v>0.76203527976049934</v>
      </c>
      <c r="CO35" s="2">
        <f t="shared" si="82"/>
        <v>0.23266562107455668</v>
      </c>
      <c r="CP35" s="2">
        <f t="shared" si="83"/>
        <v>5.2990991649439767E-3</v>
      </c>
      <c r="CR35" s="2">
        <f t="shared" si="84"/>
        <v>0.28376221035595661</v>
      </c>
      <c r="CS35" s="2">
        <f t="shared" si="85"/>
        <v>6.9319237710551684</v>
      </c>
      <c r="CT35" s="2">
        <f t="shared" si="86"/>
        <v>-1.2165509460576358</v>
      </c>
      <c r="CU35" s="2">
        <f t="shared" si="87"/>
        <v>1.2088403722261987</v>
      </c>
      <c r="CV35" s="2">
        <f t="shared" si="88"/>
        <v>0.30379403703550983</v>
      </c>
      <c r="CW35" s="2">
        <f t="shared" si="89"/>
        <v>-0.7699961214145874</v>
      </c>
      <c r="CY35" s="2">
        <f t="shared" si="56"/>
        <v>1273.1500000000001</v>
      </c>
      <c r="CZ35" s="59">
        <f t="shared" si="57"/>
        <v>1202.7330631371187</v>
      </c>
      <c r="DA35" s="2">
        <f t="shared" si="58"/>
        <v>2.8000000000000003</v>
      </c>
      <c r="DC35" s="2">
        <f t="shared" si="40"/>
        <v>1203.72154850181</v>
      </c>
      <c r="DD35" s="2">
        <f t="shared" si="59"/>
        <v>0.57531868109072426</v>
      </c>
      <c r="DE35" s="2">
        <f t="shared" si="90"/>
        <v>1.0731860684871293</v>
      </c>
      <c r="DF35" s="2">
        <f t="shared" si="91"/>
        <v>0</v>
      </c>
      <c r="DG35" s="2">
        <f t="shared" si="92"/>
        <v>0.29625018974082701</v>
      </c>
      <c r="DI35" s="2">
        <f t="shared" si="61"/>
        <v>1.0306198451852977</v>
      </c>
      <c r="DJ35" s="2">
        <f t="shared" si="62"/>
        <v>-0.20460359706874537</v>
      </c>
      <c r="DK35" s="2">
        <f t="shared" si="43"/>
        <v>0.30532132468680628</v>
      </c>
      <c r="DL35">
        <f t="shared" si="63"/>
        <v>-1.034E-2</v>
      </c>
      <c r="DM35">
        <f t="shared" si="64"/>
        <v>18.456550946057632</v>
      </c>
      <c r="DN35">
        <f t="shared" si="65"/>
        <v>-2639.3864021868153</v>
      </c>
      <c r="DO35">
        <f t="shared" si="66"/>
        <v>1628.1911575721535</v>
      </c>
      <c r="DP35" s="2">
        <f t="shared" si="67"/>
        <v>1355.0411575721537</v>
      </c>
    </row>
    <row r="36" spans="1:120" x14ac:dyDescent="0.2">
      <c r="A36" s="2" t="s">
        <v>126</v>
      </c>
      <c r="B36" s="3" t="s">
        <v>108</v>
      </c>
      <c r="C36" s="69">
        <v>0.28000000000000003</v>
      </c>
      <c r="D36" s="68">
        <v>1180</v>
      </c>
      <c r="F36" s="3" t="s">
        <v>108</v>
      </c>
      <c r="G36" s="25">
        <v>47.81</v>
      </c>
      <c r="H36" s="25">
        <v>1.89</v>
      </c>
      <c r="I36" s="25">
        <v>14.86</v>
      </c>
      <c r="J36" s="25">
        <v>10.91</v>
      </c>
      <c r="K36" s="25">
        <v>0.16</v>
      </c>
      <c r="L36" s="25">
        <v>7.01</v>
      </c>
      <c r="M36" s="25">
        <v>11.58</v>
      </c>
      <c r="N36" s="25">
        <v>2.66</v>
      </c>
      <c r="O36" s="25">
        <v>0.56000000000000005</v>
      </c>
      <c r="P36" s="25"/>
      <c r="Q36" s="25">
        <v>0.28000000000000003</v>
      </c>
      <c r="R36" s="25">
        <v>0.08</v>
      </c>
      <c r="S36" s="2">
        <f t="shared" si="44"/>
        <v>97.72</v>
      </c>
      <c r="U36" s="25">
        <v>50.14</v>
      </c>
      <c r="V36" s="25">
        <v>0.08</v>
      </c>
      <c r="W36" s="25">
        <v>30.58</v>
      </c>
      <c r="X36" s="25">
        <v>0.35</v>
      </c>
      <c r="Y36" s="25">
        <v>0.01</v>
      </c>
      <c r="Z36" s="25">
        <v>0.25</v>
      </c>
      <c r="AA36" s="25">
        <v>14.7</v>
      </c>
      <c r="AB36" s="25">
        <v>3.05</v>
      </c>
      <c r="AC36" s="25">
        <v>0.11</v>
      </c>
      <c r="AD36" s="25"/>
      <c r="AF36" s="83">
        <f t="shared" si="45"/>
        <v>1212.2586123425563</v>
      </c>
      <c r="AG36" s="83">
        <f t="shared" si="0"/>
        <v>1209.4951881062616</v>
      </c>
      <c r="AH36" s="83">
        <f t="shared" si="46"/>
        <v>1192.6750774087832</v>
      </c>
      <c r="AI36" s="83">
        <f t="shared" si="47"/>
        <v>3.4921870718348811</v>
      </c>
      <c r="AJ36" s="83">
        <f t="shared" si="48"/>
        <v>4.9906735733991034</v>
      </c>
      <c r="AK36" s="83">
        <f t="shared" si="49"/>
        <v>-2.0876483873530001</v>
      </c>
      <c r="AL36" s="83">
        <f t="shared" si="1"/>
        <v>1187.8403312695459</v>
      </c>
      <c r="AM36" s="83">
        <f t="shared" si="2"/>
        <v>0.60019833744119722</v>
      </c>
      <c r="AN36" s="83">
        <f t="shared" si="50"/>
        <v>0.35471799583232488</v>
      </c>
      <c r="AO36" s="83">
        <f t="shared" si="3"/>
        <v>5.7990219040115451E-5</v>
      </c>
      <c r="AP36" s="83">
        <f t="shared" si="4"/>
        <v>0.95497432349256217</v>
      </c>
      <c r="AQ36" s="83">
        <f t="shared" si="51"/>
        <v>0.33085643505188794</v>
      </c>
      <c r="AR36" s="3">
        <f t="shared" si="52"/>
        <v>1.1071094878110932</v>
      </c>
      <c r="AS36" s="55">
        <f t="shared" si="5"/>
        <v>-211.86820715651109</v>
      </c>
      <c r="AT36" s="55">
        <f t="shared" si="6"/>
        <v>-217.03494599071519</v>
      </c>
      <c r="AU36" s="54">
        <f t="shared" si="53"/>
        <v>1.1071094878110932</v>
      </c>
      <c r="AV36" s="4">
        <f t="shared" si="54"/>
        <v>0.7063741420408356</v>
      </c>
      <c r="AW36" s="2">
        <f t="shared" si="7"/>
        <v>0.79577230359520645</v>
      </c>
      <c r="AX36" s="2">
        <f t="shared" si="8"/>
        <v>2.3654568210262825E-2</v>
      </c>
      <c r="AY36" s="2">
        <f t="shared" si="9"/>
        <v>0.29148685759121223</v>
      </c>
      <c r="AZ36" s="2">
        <f t="shared" si="10"/>
        <v>0.15184411969380657</v>
      </c>
      <c r="BA36" s="2">
        <f t="shared" si="11"/>
        <v>2.2554271215111362E-3</v>
      </c>
      <c r="BB36" s="2">
        <f t="shared" si="12"/>
        <v>0.17394540942928041</v>
      </c>
      <c r="BC36" s="2">
        <f t="shared" si="13"/>
        <v>0.20649072753209702</v>
      </c>
      <c r="BD36" s="2">
        <f t="shared" si="14"/>
        <v>8.5834140045175866E-2</v>
      </c>
      <c r="BE36" s="2">
        <f t="shared" si="15"/>
        <v>1.18895966029724E-2</v>
      </c>
      <c r="BF36" s="2">
        <f t="shared" si="16"/>
        <v>3.9454124012766227E-3</v>
      </c>
      <c r="BG36" s="2">
        <f t="shared" si="73"/>
        <v>1.7471185622228016</v>
      </c>
      <c r="BH36" s="2">
        <f t="shared" si="74"/>
        <v>0.45547698982876783</v>
      </c>
      <c r="BI36" s="2">
        <f t="shared" si="74"/>
        <v>1.3539188880328703E-2</v>
      </c>
      <c r="BJ36" s="2">
        <f t="shared" si="74"/>
        <v>0.16683862440357972</v>
      </c>
      <c r="BK36" s="2">
        <f t="shared" si="74"/>
        <v>8.6911170756849079E-2</v>
      </c>
      <c r="BL36" s="2">
        <f t="shared" si="74"/>
        <v>1.2909410788021337E-3</v>
      </c>
      <c r="BM36" s="2">
        <f t="shared" si="75"/>
        <v>9.9561308082020128E-2</v>
      </c>
      <c r="BN36" s="2">
        <f t="shared" si="75"/>
        <v>0.11818930437633589</v>
      </c>
      <c r="BO36" s="2">
        <f t="shared" si="75"/>
        <v>4.9128972641657422E-2</v>
      </c>
      <c r="BP36" s="2">
        <f t="shared" si="75"/>
        <v>6.805260306916811E-3</v>
      </c>
      <c r="BQ36" s="2">
        <f t="shared" si="75"/>
        <v>2.2582396447422574E-3</v>
      </c>
      <c r="BR36" s="2">
        <f t="shared" si="76"/>
        <v>1</v>
      </c>
      <c r="BS36" s="2">
        <f t="shared" si="20"/>
        <v>0.83455392809587225</v>
      </c>
      <c r="BT36" s="2">
        <f t="shared" si="21"/>
        <v>1.0012515644555694E-3</v>
      </c>
      <c r="BU36" s="2">
        <f t="shared" si="22"/>
        <v>0.59984307571596707</v>
      </c>
      <c r="BV36" s="2">
        <f t="shared" si="23"/>
        <v>4.8712595685455815E-3</v>
      </c>
      <c r="BW36" s="2">
        <f t="shared" si="24"/>
        <v>1.4096419509444601E-4</v>
      </c>
      <c r="BX36" s="2">
        <f t="shared" si="25"/>
        <v>6.2034739454094297E-3</v>
      </c>
      <c r="BY36" s="2">
        <f t="shared" si="26"/>
        <v>0.26212553495007135</v>
      </c>
      <c r="BZ36" s="2">
        <f t="shared" si="27"/>
        <v>9.8418844788641491E-2</v>
      </c>
      <c r="CA36" s="2">
        <f t="shared" si="28"/>
        <v>2.335456475583864E-3</v>
      </c>
      <c r="CB36" s="2">
        <f t="shared" si="77"/>
        <v>1.809493789299641</v>
      </c>
      <c r="CC36" s="2">
        <f t="shared" si="94"/>
        <v>0.46120850650660911</v>
      </c>
      <c r="CD36" s="2">
        <f t="shared" si="94"/>
        <v>5.5333241284188147E-4</v>
      </c>
      <c r="CE36" s="2">
        <f t="shared" si="94"/>
        <v>0.33149772564189595</v>
      </c>
      <c r="CF36" s="2">
        <f t="shared" si="93"/>
        <v>2.692056528379126E-3</v>
      </c>
      <c r="CG36" s="2">
        <f t="shared" si="93"/>
        <v>7.7902558123178615E-5</v>
      </c>
      <c r="CH36" s="2">
        <f t="shared" si="93"/>
        <v>3.4282924772073768E-3</v>
      </c>
      <c r="CI36" s="2">
        <f t="shared" si="93"/>
        <v>0.14486125152799018</v>
      </c>
      <c r="CJ36" s="2">
        <f t="shared" si="93"/>
        <v>5.439026393493962E-2</v>
      </c>
      <c r="CK36" s="2">
        <f t="shared" si="93"/>
        <v>1.2906684120136136E-3</v>
      </c>
      <c r="CL36" s="2">
        <f t="shared" si="80"/>
        <v>1</v>
      </c>
      <c r="CN36" s="2">
        <f t="shared" si="81"/>
        <v>0.72234803036913453</v>
      </c>
      <c r="CO36" s="2">
        <f t="shared" si="82"/>
        <v>0.27121607476288867</v>
      </c>
      <c r="CP36" s="2">
        <f t="shared" si="83"/>
        <v>6.4358948679767991E-3</v>
      </c>
      <c r="CR36" s="2">
        <f t="shared" si="84"/>
        <v>0.26809326423439039</v>
      </c>
      <c r="CS36" s="2">
        <f t="shared" si="85"/>
        <v>6.9644961149884068</v>
      </c>
      <c r="CT36" s="2">
        <f t="shared" si="86"/>
        <v>-1.1060707286546181</v>
      </c>
      <c r="CU36" s="2">
        <f t="shared" si="87"/>
        <v>0.89954170485792839</v>
      </c>
      <c r="CV36" s="2">
        <f t="shared" si="88"/>
        <v>0.30595272429400722</v>
      </c>
      <c r="CW36" s="2">
        <f t="shared" si="89"/>
        <v>-0.73426950214978115</v>
      </c>
      <c r="CY36" s="2">
        <f t="shared" si="56"/>
        <v>1273.1500000000001</v>
      </c>
      <c r="CZ36" s="59">
        <f t="shared" si="57"/>
        <v>1192.6750774087832</v>
      </c>
      <c r="DA36" s="2">
        <f t="shared" si="58"/>
        <v>2.8000000000000003</v>
      </c>
      <c r="DC36" s="2">
        <f t="shared" si="40"/>
        <v>1193.0612893666596</v>
      </c>
      <c r="DD36" s="2">
        <f t="shared" si="59"/>
        <v>0.53391958267499096</v>
      </c>
      <c r="DE36" s="2">
        <f t="shared" si="90"/>
        <v>1.0226139199860114</v>
      </c>
      <c r="DF36" s="2">
        <f t="shared" si="91"/>
        <v>0</v>
      </c>
      <c r="DG36" s="2">
        <f t="shared" si="92"/>
        <v>0.33085643505188794</v>
      </c>
      <c r="DI36" s="2">
        <f t="shared" si="61"/>
        <v>1.1348261829334791</v>
      </c>
      <c r="DJ36" s="2">
        <f t="shared" si="62"/>
        <v>-0.21957803369050963</v>
      </c>
      <c r="DK36" s="2">
        <f t="shared" si="43"/>
        <v>0.37546454528891254</v>
      </c>
      <c r="DL36">
        <f t="shared" si="63"/>
        <v>-1.034E-2</v>
      </c>
      <c r="DM36">
        <f t="shared" si="64"/>
        <v>18.346070728654617</v>
      </c>
      <c r="DN36">
        <f t="shared" si="65"/>
        <v>-2832.5566346075743</v>
      </c>
      <c r="DO36">
        <f t="shared" si="66"/>
        <v>1603.4347299801561</v>
      </c>
      <c r="DP36" s="2">
        <f t="shared" si="67"/>
        <v>1330.284729980156</v>
      </c>
    </row>
    <row r="37" spans="1:120" x14ac:dyDescent="0.2">
      <c r="A37" s="2" t="s">
        <v>126</v>
      </c>
      <c r="B37" s="3" t="s">
        <v>109</v>
      </c>
      <c r="C37" s="69">
        <v>0.28000000000000003</v>
      </c>
      <c r="D37" s="68">
        <v>1160</v>
      </c>
      <c r="F37" s="3" t="s">
        <v>109</v>
      </c>
      <c r="G37" s="25">
        <v>47.79</v>
      </c>
      <c r="H37" s="25">
        <v>2.85</v>
      </c>
      <c r="I37" s="25">
        <v>13.95</v>
      </c>
      <c r="J37" s="25">
        <v>12.55</v>
      </c>
      <c r="K37" s="25">
        <v>0.17</v>
      </c>
      <c r="L37" s="25">
        <v>5.73</v>
      </c>
      <c r="M37" s="25">
        <v>10.72</v>
      </c>
      <c r="N37" s="25">
        <v>3.07</v>
      </c>
      <c r="O37" s="25">
        <v>0.88</v>
      </c>
      <c r="P37" s="25"/>
      <c r="Q37" s="25">
        <v>0.52</v>
      </c>
      <c r="R37" s="25">
        <v>0.11</v>
      </c>
      <c r="S37" s="2">
        <f t="shared" si="44"/>
        <v>98.22999999999999</v>
      </c>
      <c r="U37" s="25">
        <v>51.45</v>
      </c>
      <c r="V37" s="25">
        <v>0.11</v>
      </c>
      <c r="W37" s="25">
        <v>30.05</v>
      </c>
      <c r="X37" s="25">
        <v>0.51</v>
      </c>
      <c r="Y37" s="25">
        <v>0</v>
      </c>
      <c r="Z37" s="25">
        <v>0.23</v>
      </c>
      <c r="AA37" s="25">
        <v>13.83</v>
      </c>
      <c r="AB37" s="25">
        <v>3.53</v>
      </c>
      <c r="AC37" s="25">
        <v>0.17</v>
      </c>
      <c r="AD37" s="25"/>
      <c r="AF37" s="83">
        <f t="shared" si="45"/>
        <v>1183.8158358393725</v>
      </c>
      <c r="AG37" s="83">
        <f t="shared" si="0"/>
        <v>1179.7203387606237</v>
      </c>
      <c r="AH37" s="83">
        <f t="shared" si="46"/>
        <v>1171.6809577906015</v>
      </c>
      <c r="AI37" s="83">
        <f t="shared" si="47"/>
        <v>2.7509808213328091</v>
      </c>
      <c r="AJ37" s="83">
        <f t="shared" si="48"/>
        <v>4.4799124452172023</v>
      </c>
      <c r="AK37" s="83">
        <f t="shared" si="49"/>
        <v>-2.0038657316852388</v>
      </c>
      <c r="AL37" s="83">
        <f t="shared" si="1"/>
        <v>1162.2714642997867</v>
      </c>
      <c r="AM37" s="83">
        <f t="shared" si="2"/>
        <v>0.55824964237520702</v>
      </c>
      <c r="AN37" s="83">
        <f t="shared" si="50"/>
        <v>0.39652890943697905</v>
      </c>
      <c r="AO37" s="83">
        <f t="shared" si="3"/>
        <v>2.9638707344200692E-5</v>
      </c>
      <c r="AP37" s="83">
        <f t="shared" si="4"/>
        <v>0.95480819051953025</v>
      </c>
      <c r="AQ37" s="83">
        <f t="shared" si="51"/>
        <v>0.30660286244375617</v>
      </c>
      <c r="AR37" s="3">
        <f t="shared" si="52"/>
        <v>1.1219953701746228</v>
      </c>
      <c r="AS37" s="55">
        <f t="shared" si="5"/>
        <v>-201.76984471276705</v>
      </c>
      <c r="AT37" s="55">
        <f t="shared" si="6"/>
        <v>-208.68539460737563</v>
      </c>
      <c r="AU37" s="54">
        <f t="shared" si="53"/>
        <v>1.1219953701746228</v>
      </c>
      <c r="AV37" s="4">
        <f t="shared" si="54"/>
        <v>0.65865786480943678</v>
      </c>
      <c r="AW37" s="2">
        <f t="shared" si="7"/>
        <v>0.79543941411451402</v>
      </c>
      <c r="AX37" s="2">
        <f t="shared" si="8"/>
        <v>3.5669586983729663E-2</v>
      </c>
      <c r="AY37" s="2">
        <f t="shared" si="9"/>
        <v>0.27363672028246372</v>
      </c>
      <c r="AZ37" s="2">
        <f t="shared" si="10"/>
        <v>0.17466945024356301</v>
      </c>
      <c r="BA37" s="2">
        <f t="shared" si="11"/>
        <v>2.3963913166055823E-3</v>
      </c>
      <c r="BB37" s="2">
        <f t="shared" si="12"/>
        <v>0.14218362282878413</v>
      </c>
      <c r="BC37" s="2">
        <f t="shared" si="13"/>
        <v>0.19115549215406563</v>
      </c>
      <c r="BD37" s="2">
        <f t="shared" si="14"/>
        <v>9.9064214262665373E-2</v>
      </c>
      <c r="BE37" s="2">
        <f t="shared" si="15"/>
        <v>1.8683651804670912E-2</v>
      </c>
      <c r="BF37" s="2">
        <f t="shared" si="16"/>
        <v>7.3271944595137278E-3</v>
      </c>
      <c r="BG37" s="2">
        <f t="shared" si="73"/>
        <v>1.7402257384505759</v>
      </c>
      <c r="BH37" s="2">
        <f t="shared" si="74"/>
        <v>0.45708978814595624</v>
      </c>
      <c r="BI37" s="2">
        <f t="shared" si="74"/>
        <v>2.0497103447905771E-2</v>
      </c>
      <c r="BJ37" s="2">
        <f t="shared" si="74"/>
        <v>0.15724208315991142</v>
      </c>
      <c r="BK37" s="2">
        <f t="shared" si="74"/>
        <v>0.1003717198201432</v>
      </c>
      <c r="BL37" s="2">
        <f t="shared" si="74"/>
        <v>1.3770577366240019E-3</v>
      </c>
      <c r="BM37" s="2">
        <f t="shared" si="75"/>
        <v>8.1704125899998745E-2</v>
      </c>
      <c r="BN37" s="2">
        <f t="shared" si="75"/>
        <v>0.10984522750724425</v>
      </c>
      <c r="BO37" s="2">
        <f t="shared" si="75"/>
        <v>5.69260711836546E-2</v>
      </c>
      <c r="BP37" s="2">
        <f t="shared" si="75"/>
        <v>1.0736338046181326E-2</v>
      </c>
      <c r="BQ37" s="2">
        <f t="shared" si="75"/>
        <v>4.2104850523803621E-3</v>
      </c>
      <c r="BR37" s="2">
        <f t="shared" si="76"/>
        <v>0.99999999999999989</v>
      </c>
      <c r="BS37" s="2">
        <f t="shared" si="20"/>
        <v>0.85635818908122507</v>
      </c>
      <c r="BT37" s="2">
        <f t="shared" si="21"/>
        <v>1.376720901126408E-3</v>
      </c>
      <c r="BU37" s="2">
        <f t="shared" si="22"/>
        <v>0.58944684189878394</v>
      </c>
      <c r="BV37" s="2">
        <f t="shared" si="23"/>
        <v>7.0981210855949901E-3</v>
      </c>
      <c r="BW37" s="2">
        <f t="shared" si="24"/>
        <v>0</v>
      </c>
      <c r="BX37" s="2">
        <f t="shared" si="25"/>
        <v>5.7071960297766754E-3</v>
      </c>
      <c r="BY37" s="2">
        <f t="shared" si="26"/>
        <v>0.24661198288159772</v>
      </c>
      <c r="BZ37" s="2">
        <f t="shared" si="27"/>
        <v>0.11390771216521459</v>
      </c>
      <c r="CA37" s="2">
        <f t="shared" si="28"/>
        <v>3.6093418259023355E-3</v>
      </c>
      <c r="CB37" s="2">
        <f t="shared" si="77"/>
        <v>1.8241161058692219</v>
      </c>
      <c r="CC37" s="2">
        <f t="shared" si="94"/>
        <v>0.46946473764791197</v>
      </c>
      <c r="CD37" s="2">
        <f t="shared" si="94"/>
        <v>7.547331536061283E-4</v>
      </c>
      <c r="CE37" s="2">
        <f t="shared" si="94"/>
        <v>0.32314107638334932</v>
      </c>
      <c r="CF37" s="2">
        <f t="shared" si="93"/>
        <v>3.8912660563416362E-3</v>
      </c>
      <c r="CG37" s="2">
        <f t="shared" si="93"/>
        <v>0</v>
      </c>
      <c r="CH37" s="2">
        <f t="shared" si="93"/>
        <v>3.1287460328941622E-3</v>
      </c>
      <c r="CI37" s="2">
        <f t="shared" si="93"/>
        <v>0.13519533218752158</v>
      </c>
      <c r="CJ37" s="2">
        <f t="shared" si="93"/>
        <v>6.2445428664715204E-2</v>
      </c>
      <c r="CK37" s="2">
        <f t="shared" si="93"/>
        <v>1.9786798736599193E-3</v>
      </c>
      <c r="CL37" s="2">
        <f t="shared" si="80"/>
        <v>1</v>
      </c>
      <c r="CN37" s="2">
        <f t="shared" si="81"/>
        <v>0.67726535900459839</v>
      </c>
      <c r="CO37" s="2">
        <f t="shared" si="82"/>
        <v>0.31282238061402468</v>
      </c>
      <c r="CP37" s="2">
        <f t="shared" si="83"/>
        <v>9.9122603813769361E-3</v>
      </c>
      <c r="CR37" s="2">
        <f t="shared" si="84"/>
        <v>0.25595625183122345</v>
      </c>
      <c r="CS37" s="2">
        <f t="shared" si="85"/>
        <v>7.0846791361549615</v>
      </c>
      <c r="CT37" s="2">
        <f t="shared" si="86"/>
        <v>-1.1822019765026939</v>
      </c>
      <c r="CU37" s="2">
        <f t="shared" si="87"/>
        <v>1.0124025636584097</v>
      </c>
      <c r="CV37" s="2">
        <f t="shared" si="88"/>
        <v>0.2932981309640102</v>
      </c>
      <c r="CW37" s="2">
        <f t="shared" si="89"/>
        <v>-0.74373494899307813</v>
      </c>
      <c r="CY37" s="2">
        <f t="shared" si="56"/>
        <v>1273.1500000000001</v>
      </c>
      <c r="CZ37" s="59">
        <f t="shared" si="57"/>
        <v>1171.6809577906015</v>
      </c>
      <c r="DA37" s="2">
        <f t="shared" si="58"/>
        <v>2.8000000000000003</v>
      </c>
      <c r="DC37" s="2">
        <f t="shared" si="40"/>
        <v>1170.6751967436105</v>
      </c>
      <c r="DD37" s="2">
        <f t="shared" si="59"/>
        <v>0.44873676448869193</v>
      </c>
      <c r="DE37" s="2">
        <f t="shared" si="90"/>
        <v>1.0282506217405376</v>
      </c>
      <c r="DF37" s="2">
        <f t="shared" si="91"/>
        <v>0</v>
      </c>
      <c r="DG37" s="2">
        <f t="shared" si="92"/>
        <v>0.30660286244375617</v>
      </c>
      <c r="DI37" s="2">
        <f t="shared" si="61"/>
        <v>1.5064778442326709</v>
      </c>
      <c r="DJ37" s="2">
        <f t="shared" si="62"/>
        <v>-0.24692854866245517</v>
      </c>
      <c r="DK37" s="2">
        <f t="shared" si="43"/>
        <v>0.46189041924983604</v>
      </c>
      <c r="DL37">
        <f t="shared" si="63"/>
        <v>-1.034E-2</v>
      </c>
      <c r="DM37">
        <f t="shared" si="64"/>
        <v>18.422201976502691</v>
      </c>
      <c r="DN37">
        <f t="shared" si="65"/>
        <v>-3185.3782777456718</v>
      </c>
      <c r="DO37">
        <f t="shared" si="66"/>
        <v>1587.6007565734722</v>
      </c>
      <c r="DP37" s="2">
        <f t="shared" si="67"/>
        <v>1314.4507565734721</v>
      </c>
    </row>
    <row r="38" spans="1:120" x14ac:dyDescent="0.2">
      <c r="A38" s="2" t="s">
        <v>126</v>
      </c>
      <c r="B38" s="3" t="s">
        <v>110</v>
      </c>
      <c r="C38" s="69">
        <v>0.28000000000000003</v>
      </c>
      <c r="D38" s="68">
        <v>1140</v>
      </c>
      <c r="F38" s="3" t="s">
        <v>110</v>
      </c>
      <c r="G38" s="25">
        <v>47.35</v>
      </c>
      <c r="H38" s="25">
        <v>3.42</v>
      </c>
      <c r="I38" s="25">
        <v>13.37</v>
      </c>
      <c r="J38" s="25">
        <v>13.41</v>
      </c>
      <c r="K38" s="25">
        <v>0.22</v>
      </c>
      <c r="L38" s="25">
        <v>5.18</v>
      </c>
      <c r="M38" s="25">
        <v>10.15</v>
      </c>
      <c r="N38" s="25">
        <v>3.12</v>
      </c>
      <c r="O38" s="25">
        <v>1.05</v>
      </c>
      <c r="P38" s="25"/>
      <c r="Q38" s="25">
        <v>0.74</v>
      </c>
      <c r="R38" s="25">
        <v>0.16</v>
      </c>
      <c r="S38" s="2">
        <f t="shared" si="44"/>
        <v>98.009999999999991</v>
      </c>
      <c r="U38" s="25">
        <v>52.17</v>
      </c>
      <c r="V38" s="25">
        <v>0.13</v>
      </c>
      <c r="W38" s="25">
        <v>29.58</v>
      </c>
      <c r="X38" s="25">
        <v>0.66</v>
      </c>
      <c r="Y38" s="25">
        <v>0.03</v>
      </c>
      <c r="Z38" s="25">
        <v>0.23</v>
      </c>
      <c r="AA38" s="25">
        <v>13.23</v>
      </c>
      <c r="AB38" s="25">
        <v>3.78</v>
      </c>
      <c r="AC38" s="25">
        <v>0.25</v>
      </c>
      <c r="AD38" s="25"/>
      <c r="AF38" s="83">
        <f t="shared" si="45"/>
        <v>1166.2758760037304</v>
      </c>
      <c r="AG38" s="83">
        <f t="shared" si="0"/>
        <v>1162.059290053995</v>
      </c>
      <c r="AH38" s="83">
        <f t="shared" si="46"/>
        <v>1158.0261442194874</v>
      </c>
      <c r="AI38" s="83">
        <f t="shared" si="47"/>
        <v>2.3564731909065224</v>
      </c>
      <c r="AJ38" s="83">
        <f t="shared" si="48"/>
        <v>4.1451323327343754</v>
      </c>
      <c r="AK38" s="83">
        <f t="shared" si="49"/>
        <v>-1.7963991070892611</v>
      </c>
      <c r="AL38" s="83">
        <f t="shared" si="1"/>
        <v>1147.3508629725675</v>
      </c>
      <c r="AM38" s="83">
        <f t="shared" si="2"/>
        <v>0.53880672201739188</v>
      </c>
      <c r="AN38" s="83">
        <f t="shared" si="50"/>
        <v>0.42308855958662173</v>
      </c>
      <c r="AO38" s="83">
        <f t="shared" si="3"/>
        <v>2.3152726284533723E-5</v>
      </c>
      <c r="AP38" s="83">
        <f t="shared" si="4"/>
        <v>0.96191843433029811</v>
      </c>
      <c r="AQ38" s="83">
        <f t="shared" si="51"/>
        <v>0.3093035614404534</v>
      </c>
      <c r="AR38" s="3">
        <f t="shared" si="52"/>
        <v>1.0758620689655174</v>
      </c>
      <c r="AS38" s="55">
        <f t="shared" si="5"/>
        <v>-194.46319323018224</v>
      </c>
      <c r="AT38" s="55">
        <f t="shared" si="6"/>
        <v>-202.78933697818542</v>
      </c>
      <c r="AU38" s="54">
        <f t="shared" si="53"/>
        <v>1.0758620689655174</v>
      </c>
      <c r="AV38" s="4">
        <f t="shared" si="54"/>
        <v>0.64256765990879605</v>
      </c>
      <c r="AW38" s="2">
        <f t="shared" si="7"/>
        <v>0.78811584553928105</v>
      </c>
      <c r="AX38" s="2">
        <f t="shared" si="8"/>
        <v>4.2803504380475588E-2</v>
      </c>
      <c r="AY38" s="2">
        <f t="shared" si="9"/>
        <v>0.26225970969007456</v>
      </c>
      <c r="AZ38" s="2">
        <f t="shared" si="10"/>
        <v>0.18663883089770356</v>
      </c>
      <c r="BA38" s="2">
        <f t="shared" si="11"/>
        <v>3.1012122920778123E-3</v>
      </c>
      <c r="BB38" s="2">
        <f t="shared" si="12"/>
        <v>0.12853598014888337</v>
      </c>
      <c r="BC38" s="2">
        <f t="shared" si="13"/>
        <v>0.18099144079885879</v>
      </c>
      <c r="BD38" s="2">
        <f t="shared" si="14"/>
        <v>0.10067763794772508</v>
      </c>
      <c r="BE38" s="2">
        <f t="shared" si="15"/>
        <v>2.229299363057325E-2</v>
      </c>
      <c r="BF38" s="2">
        <f t="shared" si="16"/>
        <v>1.0427161346231074E-2</v>
      </c>
      <c r="BG38" s="2">
        <f t="shared" si="73"/>
        <v>1.7258443166718842</v>
      </c>
      <c r="BH38" s="2">
        <f t="shared" si="74"/>
        <v>0.45665523704889127</v>
      </c>
      <c r="BI38" s="2">
        <f t="shared" si="74"/>
        <v>2.4801486418553561E-2</v>
      </c>
      <c r="BJ38" s="2">
        <f t="shared" si="74"/>
        <v>0.15196023601700981</v>
      </c>
      <c r="BK38" s="2">
        <f t="shared" si="74"/>
        <v>0.10814349190987146</v>
      </c>
      <c r="BL38" s="2">
        <f t="shared" si="74"/>
        <v>1.7969247064290167E-3</v>
      </c>
      <c r="BM38" s="2">
        <f t="shared" si="75"/>
        <v>7.4477158169603611E-2</v>
      </c>
      <c r="BN38" s="2">
        <f t="shared" si="75"/>
        <v>0.10487124420810008</v>
      </c>
      <c r="BO38" s="2">
        <f t="shared" si="75"/>
        <v>5.8335295353796279E-2</v>
      </c>
      <c r="BP38" s="2">
        <f t="shared" si="75"/>
        <v>1.2917152152844833E-2</v>
      </c>
      <c r="BQ38" s="2">
        <f t="shared" si="75"/>
        <v>6.0417740149000219E-3</v>
      </c>
      <c r="BR38" s="2">
        <f t="shared" si="76"/>
        <v>1</v>
      </c>
      <c r="BS38" s="2">
        <f t="shared" si="20"/>
        <v>0.86834221038615189</v>
      </c>
      <c r="BT38" s="2">
        <f t="shared" si="21"/>
        <v>1.6270337922403002E-3</v>
      </c>
      <c r="BU38" s="2">
        <f t="shared" si="22"/>
        <v>0.58022754021184775</v>
      </c>
      <c r="BV38" s="2">
        <f t="shared" si="23"/>
        <v>9.1858037578288112E-3</v>
      </c>
      <c r="BW38" s="2">
        <f t="shared" si="24"/>
        <v>4.2289258528333803E-4</v>
      </c>
      <c r="BX38" s="2">
        <f t="shared" si="25"/>
        <v>5.7071960297766754E-3</v>
      </c>
      <c r="BY38" s="2">
        <f t="shared" si="26"/>
        <v>0.2359129814550642</v>
      </c>
      <c r="BZ38" s="2">
        <f t="shared" si="27"/>
        <v>0.12197483059051308</v>
      </c>
      <c r="CA38" s="2">
        <f t="shared" si="28"/>
        <v>5.3078556263269636E-3</v>
      </c>
      <c r="CB38" s="2">
        <f t="shared" si="77"/>
        <v>1.8287083444350332</v>
      </c>
      <c r="CC38" s="2">
        <f t="shared" si="94"/>
        <v>0.47483909231814669</v>
      </c>
      <c r="CD38" s="2">
        <f t="shared" si="94"/>
        <v>8.8971748676684747E-4</v>
      </c>
      <c r="CE38" s="2">
        <f t="shared" si="94"/>
        <v>0.31728817882717381</v>
      </c>
      <c r="CF38" s="2">
        <f t="shared" si="93"/>
        <v>5.0231103203429092E-3</v>
      </c>
      <c r="CG38" s="2">
        <f t="shared" si="93"/>
        <v>2.3125206737873108E-4</v>
      </c>
      <c r="CH38" s="2">
        <f t="shared" si="93"/>
        <v>3.1208891495160067E-3</v>
      </c>
      <c r="CI38" s="2">
        <f t="shared" si="93"/>
        <v>0.12900525235364849</v>
      </c>
      <c r="CJ38" s="2">
        <f t="shared" si="93"/>
        <v>6.6699991259785249E-2</v>
      </c>
      <c r="CK38" s="2">
        <f t="shared" si="93"/>
        <v>2.9025162172411855E-3</v>
      </c>
      <c r="CL38" s="2">
        <f t="shared" si="80"/>
        <v>0.99999999999999978</v>
      </c>
      <c r="CN38" s="2">
        <f t="shared" si="81"/>
        <v>0.64954789512571531</v>
      </c>
      <c r="CO38" s="2">
        <f t="shared" si="82"/>
        <v>0.33583779061125812</v>
      </c>
      <c r="CP38" s="2">
        <f t="shared" si="83"/>
        <v>1.4614314263026562E-2</v>
      </c>
      <c r="CR38" s="2">
        <f t="shared" si="84"/>
        <v>0.24968184796799525</v>
      </c>
      <c r="CS38" s="2">
        <f t="shared" si="85"/>
        <v>7.159469172885105</v>
      </c>
      <c r="CT38" s="2">
        <f t="shared" si="86"/>
        <v>-1.1734320848392883</v>
      </c>
      <c r="CU38" s="2">
        <f t="shared" si="87"/>
        <v>1.1084524851668125</v>
      </c>
      <c r="CV38" s="2">
        <f t="shared" si="88"/>
        <v>0.28928881899400416</v>
      </c>
      <c r="CW38" s="2">
        <f t="shared" si="89"/>
        <v>-0.75269671004879013</v>
      </c>
      <c r="CY38" s="2">
        <f t="shared" si="56"/>
        <v>1273.1500000000001</v>
      </c>
      <c r="CZ38" s="59">
        <f t="shared" si="57"/>
        <v>1158.0261442194874</v>
      </c>
      <c r="DA38" s="2">
        <f t="shared" si="58"/>
        <v>2.8000000000000003</v>
      </c>
      <c r="DC38" s="2">
        <f t="shared" si="40"/>
        <v>1156.0832718984013</v>
      </c>
      <c r="DD38" s="2">
        <f t="shared" si="59"/>
        <v>0.40782440615117582</v>
      </c>
      <c r="DE38" s="2">
        <f t="shared" si="90"/>
        <v>1.0108630353695516</v>
      </c>
      <c r="DF38" s="2">
        <f t="shared" si="91"/>
        <v>0</v>
      </c>
      <c r="DG38" s="2">
        <f t="shared" si="92"/>
        <v>0.3093035614404534</v>
      </c>
      <c r="DI38" s="2">
        <f t="shared" si="61"/>
        <v>1.6716042386463481</v>
      </c>
      <c r="DJ38" s="2">
        <f t="shared" si="62"/>
        <v>-0.25815905217757767</v>
      </c>
      <c r="DK38" s="2">
        <f t="shared" si="43"/>
        <v>0.5170331443322731</v>
      </c>
      <c r="DL38">
        <f t="shared" si="63"/>
        <v>-1.034E-2</v>
      </c>
      <c r="DM38">
        <f t="shared" si="64"/>
        <v>18.413432084839286</v>
      </c>
      <c r="DN38">
        <f t="shared" si="65"/>
        <v>-3330.2517730907521</v>
      </c>
      <c r="DO38">
        <f t="shared" si="66"/>
        <v>1576.4987062589291</v>
      </c>
      <c r="DP38" s="2">
        <f t="shared" si="67"/>
        <v>1303.3487062589293</v>
      </c>
    </row>
    <row r="39" spans="1:120" x14ac:dyDescent="0.2">
      <c r="A39" s="2" t="s">
        <v>126</v>
      </c>
      <c r="B39" s="3" t="s">
        <v>111</v>
      </c>
      <c r="C39" s="69">
        <v>0.28000000000000003</v>
      </c>
      <c r="D39" s="68">
        <v>1120</v>
      </c>
      <c r="F39" s="3" t="s">
        <v>111</v>
      </c>
      <c r="G39" s="25">
        <v>48.01</v>
      </c>
      <c r="H39" s="25">
        <v>4.17</v>
      </c>
      <c r="I39" s="25">
        <v>13.25</v>
      </c>
      <c r="J39" s="25">
        <v>13.39</v>
      </c>
      <c r="K39" s="25">
        <v>0.23</v>
      </c>
      <c r="L39" s="25">
        <v>4.8099999999999996</v>
      </c>
      <c r="M39" s="25">
        <v>9.57</v>
      </c>
      <c r="N39" s="25">
        <v>3.47</v>
      </c>
      <c r="O39" s="25">
        <v>1.42</v>
      </c>
      <c r="P39" s="25"/>
      <c r="Q39" s="25">
        <v>0.86</v>
      </c>
      <c r="R39" s="25">
        <v>0.26</v>
      </c>
      <c r="S39" s="2">
        <f t="shared" si="44"/>
        <v>99.18</v>
      </c>
      <c r="U39" s="25">
        <v>53.35</v>
      </c>
      <c r="V39" s="25">
        <v>0.23</v>
      </c>
      <c r="W39" s="25">
        <v>28.83</v>
      </c>
      <c r="X39" s="25">
        <v>0.83</v>
      </c>
      <c r="Y39" s="25">
        <v>0.01</v>
      </c>
      <c r="Z39" s="25">
        <v>0.32</v>
      </c>
      <c r="AA39" s="25">
        <v>12.67</v>
      </c>
      <c r="AB39" s="25">
        <v>4.1100000000000003</v>
      </c>
      <c r="AC39" s="25">
        <v>0.32</v>
      </c>
      <c r="AD39" s="25"/>
      <c r="AF39" s="83">
        <f t="shared" si="45"/>
        <v>1146.908731472703</v>
      </c>
      <c r="AG39" s="83">
        <f t="shared" si="0"/>
        <v>1143.3507455174563</v>
      </c>
      <c r="AH39" s="83">
        <f t="shared" si="46"/>
        <v>1140.7234466666832</v>
      </c>
      <c r="AI39" s="83">
        <f t="shared" si="47"/>
        <v>2.0689803643033082</v>
      </c>
      <c r="AJ39" s="83">
        <f t="shared" si="48"/>
        <v>3.8920177737745369</v>
      </c>
      <c r="AK39" s="83">
        <f t="shared" si="49"/>
        <v>-0.87877823988803927</v>
      </c>
      <c r="AL39" s="83">
        <f t="shared" si="1"/>
        <v>1130.8647592626726</v>
      </c>
      <c r="AM39" s="83">
        <f t="shared" si="2"/>
        <v>0.50818889712259818</v>
      </c>
      <c r="AN39" s="83">
        <f t="shared" si="50"/>
        <v>0.44904717653257897</v>
      </c>
      <c r="AO39" s="83">
        <f t="shared" si="3"/>
        <v>1.0944430955750133E-5</v>
      </c>
      <c r="AP39" s="83">
        <f t="shared" si="4"/>
        <v>0.95724701808613288</v>
      </c>
      <c r="AQ39" s="83">
        <f t="shared" si="51"/>
        <v>0.29097919304763631</v>
      </c>
      <c r="AR39" s="3">
        <f t="shared" si="52"/>
        <v>1.117769692901835</v>
      </c>
      <c r="AS39" s="55">
        <f t="shared" si="5"/>
        <v>-182.15608461921553</v>
      </c>
      <c r="AT39" s="55">
        <f t="shared" si="6"/>
        <v>-192.23948559604298</v>
      </c>
      <c r="AU39" s="54">
        <f t="shared" si="53"/>
        <v>1.1177696929018348</v>
      </c>
      <c r="AV39" s="4">
        <f t="shared" si="54"/>
        <v>0.60380958275503949</v>
      </c>
      <c r="AW39" s="2">
        <f t="shared" si="7"/>
        <v>0.79910119840213045</v>
      </c>
      <c r="AX39" s="2">
        <f t="shared" si="8"/>
        <v>5.2190237797246554E-2</v>
      </c>
      <c r="AY39" s="2">
        <f t="shared" si="9"/>
        <v>0.25990584542958023</v>
      </c>
      <c r="AZ39" s="2">
        <f t="shared" si="10"/>
        <v>0.18636047320807239</v>
      </c>
      <c r="BA39" s="2">
        <f t="shared" si="11"/>
        <v>3.2421764871722585E-3</v>
      </c>
      <c r="BB39" s="2">
        <f t="shared" si="12"/>
        <v>0.11935483870967742</v>
      </c>
      <c r="BC39" s="2">
        <f t="shared" si="13"/>
        <v>0.1706490727532097</v>
      </c>
      <c r="BD39" s="2">
        <f t="shared" si="14"/>
        <v>0.11197160374314297</v>
      </c>
      <c r="BE39" s="2">
        <f t="shared" si="15"/>
        <v>3.0148619957537152E-2</v>
      </c>
      <c r="BF39" s="2">
        <f t="shared" si="16"/>
        <v>1.2118052375349625E-2</v>
      </c>
      <c r="BG39" s="2">
        <f t="shared" si="73"/>
        <v>1.7450421188631187</v>
      </c>
      <c r="BH39" s="2">
        <f t="shared" si="74"/>
        <v>0.45792659659283103</v>
      </c>
      <c r="BI39" s="2">
        <f t="shared" si="74"/>
        <v>2.9907723849810622E-2</v>
      </c>
      <c r="BJ39" s="2">
        <f t="shared" si="74"/>
        <v>0.14893958295912471</v>
      </c>
      <c r="BK39" s="2">
        <f t="shared" si="74"/>
        <v>0.10679425510341538</v>
      </c>
      <c r="BL39" s="2">
        <f t="shared" si="74"/>
        <v>1.8579359501560404E-3</v>
      </c>
      <c r="BM39" s="2">
        <f t="shared" si="75"/>
        <v>6.8396537492995388E-2</v>
      </c>
      <c r="BN39" s="2">
        <f t="shared" si="75"/>
        <v>9.7790804536217288E-2</v>
      </c>
      <c r="BO39" s="2">
        <f t="shared" si="75"/>
        <v>6.4165559405575612E-2</v>
      </c>
      <c r="BP39" s="2">
        <f t="shared" si="75"/>
        <v>1.7276729101059603E-2</v>
      </c>
      <c r="BQ39" s="2">
        <f t="shared" si="75"/>
        <v>6.9442750088143674E-3</v>
      </c>
      <c r="BR39" s="2">
        <f t="shared" si="76"/>
        <v>0.99999999999999989</v>
      </c>
      <c r="BS39" s="2">
        <f t="shared" si="20"/>
        <v>0.88798268974700401</v>
      </c>
      <c r="BT39" s="2">
        <f t="shared" si="21"/>
        <v>2.8785982478097623E-3</v>
      </c>
      <c r="BU39" s="2">
        <f t="shared" si="22"/>
        <v>0.56551588858375834</v>
      </c>
      <c r="BV39" s="2">
        <f t="shared" si="23"/>
        <v>1.1551844119693807E-2</v>
      </c>
      <c r="BW39" s="2">
        <f t="shared" si="24"/>
        <v>1.4096419509444601E-4</v>
      </c>
      <c r="BX39" s="2">
        <f t="shared" si="25"/>
        <v>7.9404466501240695E-3</v>
      </c>
      <c r="BY39" s="2">
        <f t="shared" si="26"/>
        <v>0.22592724679029957</v>
      </c>
      <c r="BZ39" s="2">
        <f t="shared" si="27"/>
        <v>0.13262342691190709</v>
      </c>
      <c r="CA39" s="2">
        <f t="shared" si="28"/>
        <v>6.794055201698514E-3</v>
      </c>
      <c r="CB39" s="2">
        <f t="shared" si="77"/>
        <v>1.8413551604473894</v>
      </c>
      <c r="CC39" s="2">
        <f t="shared" si="94"/>
        <v>0.48224411499802844</v>
      </c>
      <c r="CD39" s="2">
        <f t="shared" si="94"/>
        <v>1.5633041955416991E-3</v>
      </c>
      <c r="CE39" s="2">
        <f t="shared" si="94"/>
        <v>0.30711939811022465</v>
      </c>
      <c r="CF39" s="2">
        <f t="shared" si="93"/>
        <v>6.2735556767262021E-3</v>
      </c>
      <c r="CG39" s="2">
        <f t="shared" si="93"/>
        <v>7.655459311836196E-5</v>
      </c>
      <c r="CH39" s="2">
        <f t="shared" si="93"/>
        <v>4.3122841376211198E-3</v>
      </c>
      <c r="CI39" s="2">
        <f t="shared" si="93"/>
        <v>0.12269618140120594</v>
      </c>
      <c r="CJ39" s="2">
        <f t="shared" si="93"/>
        <v>7.2024903050036213E-2</v>
      </c>
      <c r="CK39" s="2">
        <f t="shared" si="93"/>
        <v>3.6897038374974762E-3</v>
      </c>
      <c r="CL39" s="2">
        <f t="shared" si="80"/>
        <v>1</v>
      </c>
      <c r="CN39" s="2">
        <f t="shared" si="81"/>
        <v>0.61839470756323434</v>
      </c>
      <c r="CO39" s="2">
        <f t="shared" si="82"/>
        <v>0.36300900606886927</v>
      </c>
      <c r="CP39" s="2">
        <f t="shared" si="83"/>
        <v>1.8596286367896397E-2</v>
      </c>
      <c r="CR39" s="2">
        <f t="shared" si="84"/>
        <v>0.24542409509306576</v>
      </c>
      <c r="CS39" s="2">
        <f t="shared" si="85"/>
        <v>7.2148182213363077</v>
      </c>
      <c r="CT39" s="2">
        <f t="shared" si="86"/>
        <v>-1.234503515921517</v>
      </c>
      <c r="CU39" s="2">
        <f t="shared" si="87"/>
        <v>0.93173543689320371</v>
      </c>
      <c r="CV39" s="2">
        <f t="shared" si="88"/>
        <v>0.27483953308278408</v>
      </c>
      <c r="CW39" s="2">
        <f t="shared" si="89"/>
        <v>-0.77700112523677189</v>
      </c>
      <c r="CY39" s="2">
        <f t="shared" si="56"/>
        <v>1273.1500000000001</v>
      </c>
      <c r="CZ39" s="59">
        <f t="shared" si="57"/>
        <v>1140.7234466666832</v>
      </c>
      <c r="DA39" s="2">
        <f t="shared" si="58"/>
        <v>2.8000000000000003</v>
      </c>
      <c r="DC39" s="2">
        <f t="shared" si="40"/>
        <v>1137.9374026228677</v>
      </c>
      <c r="DD39" s="2">
        <f t="shared" si="59"/>
        <v>0.39041171330596897</v>
      </c>
      <c r="DE39" s="2">
        <f t="shared" si="90"/>
        <v>1.0241551727974347</v>
      </c>
      <c r="DF39" s="2">
        <f t="shared" si="91"/>
        <v>0</v>
      </c>
      <c r="DG39" s="2">
        <f t="shared" si="92"/>
        <v>0.29097919304763631</v>
      </c>
      <c r="DI39" s="2">
        <f t="shared" si="61"/>
        <v>2.0173892420105632</v>
      </c>
      <c r="DJ39" s="2">
        <f t="shared" si="62"/>
        <v>-0.27536176850306465</v>
      </c>
      <c r="DK39" s="2">
        <f t="shared" si="43"/>
        <v>0.58701829370321634</v>
      </c>
      <c r="DL39">
        <f t="shared" si="63"/>
        <v>-1.034E-2</v>
      </c>
      <c r="DM39">
        <f t="shared" si="64"/>
        <v>18.474503515921516</v>
      </c>
      <c r="DN39">
        <f t="shared" si="65"/>
        <v>-3552.1668136895341</v>
      </c>
      <c r="DO39">
        <f t="shared" si="66"/>
        <v>1567.5470397379838</v>
      </c>
      <c r="DP39" s="2">
        <f t="shared" si="67"/>
        <v>1294.397039737984</v>
      </c>
    </row>
    <row r="40" spans="1:120" x14ac:dyDescent="0.2">
      <c r="A40" s="2" t="s">
        <v>112</v>
      </c>
      <c r="B40" s="3" t="s">
        <v>113</v>
      </c>
      <c r="C40" s="25">
        <v>0.22500000000000001</v>
      </c>
      <c r="D40" s="68">
        <v>875</v>
      </c>
      <c r="F40" s="3"/>
      <c r="G40" s="25">
        <v>64.3</v>
      </c>
      <c r="H40" s="25">
        <v>0.41</v>
      </c>
      <c r="I40" s="25">
        <v>16.5</v>
      </c>
      <c r="J40" s="25">
        <v>3.11</v>
      </c>
      <c r="K40" s="25">
        <v>0.03</v>
      </c>
      <c r="L40" s="25">
        <v>0.89</v>
      </c>
      <c r="M40" s="25">
        <v>3.64</v>
      </c>
      <c r="N40" s="25">
        <v>4.3600000000000003</v>
      </c>
      <c r="O40" s="25">
        <v>1.25</v>
      </c>
      <c r="P40" s="25"/>
      <c r="Q40" s="25"/>
      <c r="R40" s="25">
        <v>5.51</v>
      </c>
      <c r="S40" s="2">
        <f t="shared" si="44"/>
        <v>94.49</v>
      </c>
      <c r="U40" s="25">
        <v>54.4</v>
      </c>
      <c r="V40" s="25"/>
      <c r="W40" s="25">
        <v>28.8</v>
      </c>
      <c r="X40" s="25">
        <v>0.16</v>
      </c>
      <c r="Y40" s="25"/>
      <c r="Z40" s="25">
        <v>0.06</v>
      </c>
      <c r="AA40" s="25">
        <v>11.05</v>
      </c>
      <c r="AB40" s="25">
        <v>4.84</v>
      </c>
      <c r="AC40" s="25">
        <v>0.11</v>
      </c>
      <c r="AD40" s="25"/>
      <c r="AF40" s="83">
        <f t="shared" si="45"/>
        <v>914.70432806451902</v>
      </c>
      <c r="AG40" s="83">
        <f t="shared" si="0"/>
        <v>913.05647104161028</v>
      </c>
      <c r="AH40" s="83">
        <f t="shared" si="46"/>
        <v>937.81913388680493</v>
      </c>
      <c r="AI40" s="83">
        <f t="shared" si="47"/>
        <v>4.1861382946159136</v>
      </c>
      <c r="AJ40" s="83">
        <f t="shared" si="48"/>
        <v>8.3677338445618279</v>
      </c>
      <c r="AK40" s="83">
        <f t="shared" si="49"/>
        <v>2.2539913600693833</v>
      </c>
      <c r="AL40" s="83">
        <f t="shared" si="1"/>
        <v>938.70868229666291</v>
      </c>
      <c r="AM40" s="83">
        <f t="shared" si="2"/>
        <v>0.74187048359073038</v>
      </c>
      <c r="AN40" s="83">
        <f t="shared" si="50"/>
        <v>0.26980043144807814</v>
      </c>
      <c r="AO40" s="83">
        <f t="shared" si="3"/>
        <v>2.0429795727182252E-3</v>
      </c>
      <c r="AP40" s="83">
        <f t="shared" si="4"/>
        <v>1.0137138946115267</v>
      </c>
      <c r="AQ40" s="83">
        <f t="shared" si="51"/>
        <v>0.11058622729957741</v>
      </c>
      <c r="AR40" s="3">
        <f t="shared" si="52"/>
        <v>2.7346517119244407</v>
      </c>
      <c r="AS40" s="55">
        <f t="shared" si="5"/>
        <v>224.05583322595322</v>
      </c>
      <c r="AT40" s="55">
        <f t="shared" si="6"/>
        <v>278.08678337995502</v>
      </c>
      <c r="AU40" s="54">
        <f t="shared" si="53"/>
        <v>2.7346517119244402</v>
      </c>
      <c r="AV40" s="4">
        <f t="shared" si="54"/>
        <v>0.31570021079593091</v>
      </c>
      <c r="AW40" s="2">
        <f t="shared" si="7"/>
        <v>1.0702396804260985</v>
      </c>
      <c r="AX40" s="2">
        <f t="shared" si="8"/>
        <v>5.1314142678347925E-3</v>
      </c>
      <c r="AY40" s="2">
        <f t="shared" si="9"/>
        <v>0.32365633581796788</v>
      </c>
      <c r="AZ40" s="2">
        <f t="shared" si="10"/>
        <v>4.3284620737647876E-2</v>
      </c>
      <c r="BA40" s="2">
        <f t="shared" si="11"/>
        <v>4.2289258528333803E-4</v>
      </c>
      <c r="BB40" s="2">
        <f t="shared" si="12"/>
        <v>2.2084367245657571E-2</v>
      </c>
      <c r="BC40" s="2">
        <f t="shared" si="13"/>
        <v>6.4907275320970043E-2</v>
      </c>
      <c r="BD40" s="2">
        <f t="shared" si="14"/>
        <v>0.14069054533720557</v>
      </c>
      <c r="BE40" s="2">
        <f t="shared" si="15"/>
        <v>2.6539278131634817E-2</v>
      </c>
      <c r="BF40" s="2">
        <f t="shared" si="16"/>
        <v>0</v>
      </c>
      <c r="BG40" s="2">
        <f t="shared" si="73"/>
        <v>1.6969564098703005</v>
      </c>
      <c r="BH40" s="2">
        <f t="shared" ref="BH40:BQ43" si="95">AW40/$BG40</f>
        <v>0.63068189271160924</v>
      </c>
      <c r="BI40" s="2">
        <f t="shared" si="95"/>
        <v>3.023892798888682E-3</v>
      </c>
      <c r="BJ40" s="2">
        <f t="shared" si="95"/>
        <v>0.19072754841281112</v>
      </c>
      <c r="BK40" s="2">
        <f t="shared" si="95"/>
        <v>2.550720836780725E-2</v>
      </c>
      <c r="BL40" s="2">
        <f t="shared" si="95"/>
        <v>2.4920651044634668E-4</v>
      </c>
      <c r="BM40" s="2">
        <f t="shared" si="95"/>
        <v>1.30141040260106E-2</v>
      </c>
      <c r="BN40" s="2">
        <f t="shared" si="95"/>
        <v>3.8249229587418186E-2</v>
      </c>
      <c r="BO40" s="2">
        <f t="shared" si="95"/>
        <v>8.2907577660146642E-2</v>
      </c>
      <c r="BP40" s="2">
        <f t="shared" si="95"/>
        <v>1.5639339924861849E-2</v>
      </c>
      <c r="BQ40" s="2">
        <f t="shared" si="95"/>
        <v>0</v>
      </c>
      <c r="BR40" s="2">
        <f t="shared" si="76"/>
        <v>1</v>
      </c>
      <c r="BS40" s="2">
        <f t="shared" si="20"/>
        <v>0.90545938748335553</v>
      </c>
      <c r="BT40" s="2">
        <f t="shared" si="21"/>
        <v>0</v>
      </c>
      <c r="BU40" s="2">
        <f t="shared" si="22"/>
        <v>0.56492742251863481</v>
      </c>
      <c r="BV40" s="2">
        <f t="shared" si="23"/>
        <v>2.2268615170494086E-3</v>
      </c>
      <c r="BW40" s="2">
        <f t="shared" si="24"/>
        <v>0</v>
      </c>
      <c r="BX40" s="2">
        <f t="shared" si="25"/>
        <v>1.488833746898263E-3</v>
      </c>
      <c r="BY40" s="2">
        <f t="shared" si="26"/>
        <v>0.19703994293865909</v>
      </c>
      <c r="BZ40" s="2">
        <f t="shared" si="27"/>
        <v>0.15617941271377864</v>
      </c>
      <c r="CA40" s="2">
        <f t="shared" si="28"/>
        <v>2.335456475583864E-3</v>
      </c>
      <c r="CB40" s="2">
        <f t="shared" si="77"/>
        <v>1.8296573173939596</v>
      </c>
      <c r="CC40" s="2">
        <f t="shared" si="94"/>
        <v>0.49487922075650248</v>
      </c>
      <c r="CD40" s="2">
        <f t="shared" si="94"/>
        <v>0</v>
      </c>
      <c r="CE40" s="2">
        <f t="shared" si="94"/>
        <v>0.30876132768035452</v>
      </c>
      <c r="CF40" s="2">
        <f t="shared" si="93"/>
        <v>1.217092127514457E-3</v>
      </c>
      <c r="CG40" s="2">
        <f t="shared" si="93"/>
        <v>0</v>
      </c>
      <c r="CH40" s="2">
        <f t="shared" si="93"/>
        <v>8.1372272979448267E-4</v>
      </c>
      <c r="CI40" s="2">
        <f t="shared" si="93"/>
        <v>0.10769226623229615</v>
      </c>
      <c r="CJ40" s="2">
        <f t="shared" si="93"/>
        <v>8.5359925724359159E-2</v>
      </c>
      <c r="CK40" s="2">
        <f t="shared" si="93"/>
        <v>1.2764447491786771E-3</v>
      </c>
      <c r="CL40" s="2">
        <f t="shared" si="80"/>
        <v>0.99999999999999978</v>
      </c>
      <c r="CN40" s="2">
        <f t="shared" si="81"/>
        <v>0.55417599823599806</v>
      </c>
      <c r="CO40" s="2">
        <f t="shared" si="82"/>
        <v>0.43925551669244306</v>
      </c>
      <c r="CP40" s="2">
        <f t="shared" si="83"/>
        <v>6.5684850715588827E-3</v>
      </c>
      <c r="CR40" s="2">
        <f t="shared" si="84"/>
        <v>0.23219546655286286</v>
      </c>
      <c r="CS40" s="2">
        <f t="shared" si="85"/>
        <v>6.9090848899460395</v>
      </c>
      <c r="CT40" s="2">
        <f t="shared" si="86"/>
        <v>-2.201959724776644</v>
      </c>
      <c r="CU40" s="2">
        <f t="shared" si="87"/>
        <v>0.76312968917470536</v>
      </c>
      <c r="CV40" s="2">
        <f t="shared" si="88"/>
        <v>7.7019748491682374E-2</v>
      </c>
      <c r="CW40" s="2">
        <f t="shared" si="89"/>
        <v>-0.76186806802398954</v>
      </c>
      <c r="CY40" s="2">
        <f t="shared" si="56"/>
        <v>1273.1500000000001</v>
      </c>
      <c r="CZ40" s="59">
        <f t="shared" si="57"/>
        <v>937.81913388680493</v>
      </c>
      <c r="DA40" s="2">
        <f t="shared" si="58"/>
        <v>2.25</v>
      </c>
      <c r="DC40" s="2">
        <f t="shared" si="40"/>
        <v>934.72823492281111</v>
      </c>
      <c r="DD40" s="2">
        <f t="shared" si="59"/>
        <v>0.33784165744309347</v>
      </c>
      <c r="DE40" s="2">
        <f t="shared" si="90"/>
        <v>1.7553868489312421</v>
      </c>
      <c r="DF40" s="2">
        <f t="shared" si="91"/>
        <v>0</v>
      </c>
      <c r="DG40" s="2">
        <f t="shared" si="92"/>
        <v>0.11058622729957741</v>
      </c>
      <c r="DI40" s="2">
        <f t="shared" si="61"/>
        <v>7.1675126842837393</v>
      </c>
      <c r="DJ40" s="2">
        <f t="shared" si="62"/>
        <v>-0.4846126923715266</v>
      </c>
      <c r="DK40" s="2">
        <f t="shared" si="43"/>
        <v>0.79262818687680581</v>
      </c>
      <c r="DL40">
        <f t="shared" si="63"/>
        <v>-1.034E-2</v>
      </c>
      <c r="DM40">
        <f t="shared" si="64"/>
        <v>19.441959724776641</v>
      </c>
      <c r="DN40">
        <f t="shared" si="65"/>
        <v>-6251.5037315926929</v>
      </c>
      <c r="DO40">
        <f t="shared" si="66"/>
        <v>1468.5809208621961</v>
      </c>
      <c r="DP40" s="2">
        <f t="shared" si="67"/>
        <v>1195.4309208621962</v>
      </c>
    </row>
    <row r="41" spans="1:120" x14ac:dyDescent="0.2">
      <c r="A41" s="2" t="s">
        <v>112</v>
      </c>
      <c r="B41" s="3" t="s">
        <v>114</v>
      </c>
      <c r="C41" s="25">
        <v>0.18</v>
      </c>
      <c r="D41" s="68">
        <v>916</v>
      </c>
      <c r="F41" s="3"/>
      <c r="G41" s="25">
        <v>64</v>
      </c>
      <c r="H41" s="25">
        <v>0.54</v>
      </c>
      <c r="I41" s="25">
        <v>15.9</v>
      </c>
      <c r="J41" s="25">
        <v>3.3</v>
      </c>
      <c r="K41" s="25">
        <v>0.1</v>
      </c>
      <c r="L41" s="25">
        <v>1.49</v>
      </c>
      <c r="M41" s="25">
        <v>3.97</v>
      </c>
      <c r="N41" s="25">
        <v>4.7</v>
      </c>
      <c r="O41" s="25">
        <v>1.1399999999999999</v>
      </c>
      <c r="P41" s="25"/>
      <c r="Q41" s="25"/>
      <c r="R41" s="25">
        <v>4.8600000000000003</v>
      </c>
      <c r="S41" s="2">
        <f t="shared" si="44"/>
        <v>95.14</v>
      </c>
      <c r="U41" s="25">
        <v>53</v>
      </c>
      <c r="V41" s="25"/>
      <c r="W41" s="25">
        <v>29.6</v>
      </c>
      <c r="X41" s="25">
        <v>0.28000000000000003</v>
      </c>
      <c r="Y41" s="25"/>
      <c r="Z41" s="25">
        <v>0.03</v>
      </c>
      <c r="AA41" s="25">
        <v>12.67</v>
      </c>
      <c r="AB41" s="25">
        <v>4.45</v>
      </c>
      <c r="AC41" s="25">
        <v>0.08</v>
      </c>
      <c r="AD41" s="25"/>
      <c r="AF41" s="83">
        <f t="shared" si="45"/>
        <v>934.39528589247732</v>
      </c>
      <c r="AG41" s="83">
        <f t="shared" si="0"/>
        <v>926.35762553242796</v>
      </c>
      <c r="AH41" s="83">
        <f t="shared" si="46"/>
        <v>961.36735563602508</v>
      </c>
      <c r="AI41" s="83">
        <f t="shared" si="47"/>
        <v>4.0718221802752756</v>
      </c>
      <c r="AJ41" s="83">
        <f t="shared" si="48"/>
        <v>7.0764472477489786</v>
      </c>
      <c r="AK41" s="83">
        <f t="shared" si="49"/>
        <v>0.89952505495233037</v>
      </c>
      <c r="AL41" s="83">
        <f t="shared" si="1"/>
        <v>960.20323530351504</v>
      </c>
      <c r="AM41" s="83">
        <f t="shared" si="2"/>
        <v>0.64484687173648703</v>
      </c>
      <c r="AN41" s="83">
        <f t="shared" si="50"/>
        <v>0.33655810578936507</v>
      </c>
      <c r="AO41" s="83">
        <f t="shared" si="3"/>
        <v>1.7939187957204908E-3</v>
      </c>
      <c r="AP41" s="83">
        <f t="shared" si="4"/>
        <v>0.98319889632157254</v>
      </c>
      <c r="AQ41" s="83">
        <f t="shared" si="51"/>
        <v>8.6860692631182929E-2</v>
      </c>
      <c r="AR41" s="3">
        <f t="shared" si="52"/>
        <v>3.3707299125463446</v>
      </c>
      <c r="AS41" s="55">
        <f t="shared" si="5"/>
        <v>167.08967155228015</v>
      </c>
      <c r="AT41" s="55">
        <f t="shared" si="6"/>
        <v>198.24580293736096</v>
      </c>
      <c r="AU41" s="54">
        <f t="shared" si="53"/>
        <v>3.3707299125463446</v>
      </c>
      <c r="AV41" s="4">
        <f t="shared" si="54"/>
        <v>0.31823149286496366</v>
      </c>
      <c r="AW41" s="2">
        <f t="shared" si="7"/>
        <v>1.0652463382157125</v>
      </c>
      <c r="AX41" s="2">
        <f t="shared" si="8"/>
        <v>6.7584480600750936E-3</v>
      </c>
      <c r="AY41" s="2">
        <f t="shared" si="9"/>
        <v>0.31188701451549627</v>
      </c>
      <c r="AZ41" s="2">
        <f t="shared" si="10"/>
        <v>4.5929018789144051E-2</v>
      </c>
      <c r="BA41" s="2">
        <f t="shared" si="11"/>
        <v>1.4096419509444602E-3</v>
      </c>
      <c r="BB41" s="2">
        <f t="shared" si="12"/>
        <v>3.6972704714640203E-2</v>
      </c>
      <c r="BC41" s="2">
        <f t="shared" si="13"/>
        <v>7.0791726105563488E-2</v>
      </c>
      <c r="BD41" s="2">
        <f t="shared" si="14"/>
        <v>0.15166182639561149</v>
      </c>
      <c r="BE41" s="2">
        <f t="shared" si="15"/>
        <v>2.4203821656050954E-2</v>
      </c>
      <c r="BF41" s="2">
        <f t="shared" si="16"/>
        <v>0</v>
      </c>
      <c r="BG41" s="2">
        <f t="shared" si="73"/>
        <v>1.7148605404032384</v>
      </c>
      <c r="BH41" s="2">
        <f t="shared" si="95"/>
        <v>0.62118540436251835</v>
      </c>
      <c r="BI41" s="2">
        <f t="shared" si="95"/>
        <v>3.9411065219833495E-3</v>
      </c>
      <c r="BJ41" s="2">
        <f t="shared" si="95"/>
        <v>0.18187310697705952</v>
      </c>
      <c r="BK41" s="2">
        <f t="shared" si="95"/>
        <v>2.6782946896862024E-2</v>
      </c>
      <c r="BL41" s="2">
        <f t="shared" si="95"/>
        <v>8.2201550372894576E-4</v>
      </c>
      <c r="BM41" s="2">
        <f t="shared" si="95"/>
        <v>2.1560181626166703E-2</v>
      </c>
      <c r="BN41" s="2">
        <f t="shared" si="95"/>
        <v>4.1281331302262789E-2</v>
      </c>
      <c r="BO41" s="2">
        <f t="shared" si="95"/>
        <v>8.8439743537366125E-2</v>
      </c>
      <c r="BP41" s="2">
        <f t="shared" si="95"/>
        <v>1.4114163272052187E-2</v>
      </c>
      <c r="BQ41" s="2">
        <f t="shared" si="95"/>
        <v>0</v>
      </c>
      <c r="BR41" s="2">
        <f t="shared" si="76"/>
        <v>0.99999999999999989</v>
      </c>
      <c r="BS41" s="2">
        <f t="shared" si="20"/>
        <v>0.88215712383488687</v>
      </c>
      <c r="BT41" s="2">
        <f t="shared" si="21"/>
        <v>0</v>
      </c>
      <c r="BU41" s="2">
        <f t="shared" si="22"/>
        <v>0.58061985092193025</v>
      </c>
      <c r="BV41" s="2">
        <f t="shared" si="23"/>
        <v>3.8970076548364655E-3</v>
      </c>
      <c r="BW41" s="2">
        <f t="shared" si="24"/>
        <v>0</v>
      </c>
      <c r="BX41" s="2">
        <f t="shared" si="25"/>
        <v>7.4441687344913151E-4</v>
      </c>
      <c r="BY41" s="2">
        <f t="shared" si="26"/>
        <v>0.22592724679029957</v>
      </c>
      <c r="BZ41" s="2">
        <f t="shared" si="27"/>
        <v>0.14359470797031301</v>
      </c>
      <c r="CA41" s="2">
        <f t="shared" si="28"/>
        <v>1.6985138004246285E-3</v>
      </c>
      <c r="CB41" s="2">
        <f t="shared" si="77"/>
        <v>1.8386388678461398</v>
      </c>
      <c r="CC41" s="2">
        <f t="shared" si="94"/>
        <v>0.47978814070665404</v>
      </c>
      <c r="CD41" s="2">
        <f t="shared" si="94"/>
        <v>0</v>
      </c>
      <c r="CE41" s="2">
        <f t="shared" si="94"/>
        <v>0.31578786953530097</v>
      </c>
      <c r="CF41" s="2">
        <f t="shared" si="93"/>
        <v>2.1195068389920349E-3</v>
      </c>
      <c r="CG41" s="2">
        <f t="shared" si="93"/>
        <v>0</v>
      </c>
      <c r="CH41" s="2">
        <f t="shared" si="93"/>
        <v>4.0487389147884884E-4</v>
      </c>
      <c r="CI41" s="2">
        <f t="shared" si="93"/>
        <v>0.12287744523477871</v>
      </c>
      <c r="CJ41" s="2">
        <f t="shared" si="93"/>
        <v>7.8098375097729766E-2</v>
      </c>
      <c r="CK41" s="2">
        <f t="shared" si="93"/>
        <v>9.2378869506568202E-4</v>
      </c>
      <c r="CL41" s="2">
        <f t="shared" si="80"/>
        <v>1</v>
      </c>
      <c r="CN41" s="2">
        <f t="shared" si="81"/>
        <v>0.60860665271519609</v>
      </c>
      <c r="CO41" s="2">
        <f t="shared" si="82"/>
        <v>0.38681786197547108</v>
      </c>
      <c r="CP41" s="2">
        <f t="shared" si="83"/>
        <v>4.5754853093328274E-3</v>
      </c>
      <c r="CR41" s="2">
        <f t="shared" si="84"/>
        <v>0.22647553622671643</v>
      </c>
      <c r="CS41" s="2">
        <f t="shared" si="85"/>
        <v>7.0519052640742421</v>
      </c>
      <c r="CT41" s="2">
        <f t="shared" si="86"/>
        <v>-2.4434496777973886</v>
      </c>
      <c r="CU41" s="2">
        <f t="shared" si="87"/>
        <v>4.2141414141414151</v>
      </c>
      <c r="CV41" s="2">
        <f t="shared" si="88"/>
        <v>9.0446475329020462E-2</v>
      </c>
      <c r="CW41" s="2">
        <f t="shared" si="89"/>
        <v>-0.73022465166188733</v>
      </c>
      <c r="CY41" s="2">
        <f t="shared" si="56"/>
        <v>1273.1500000000001</v>
      </c>
      <c r="CZ41" s="59">
        <f t="shared" si="57"/>
        <v>961.36735563602508</v>
      </c>
      <c r="DA41" s="2">
        <f t="shared" si="58"/>
        <v>1.7999999999999998</v>
      </c>
      <c r="DC41" s="2">
        <f t="shared" si="40"/>
        <v>958.31856491534768</v>
      </c>
      <c r="DD41" s="2">
        <f t="shared" si="59"/>
        <v>0.44598234092144651</v>
      </c>
      <c r="DE41" s="2">
        <f t="shared" si="90"/>
        <v>1.9124651907831398</v>
      </c>
      <c r="DF41" s="2">
        <f t="shared" si="91"/>
        <v>0</v>
      </c>
      <c r="DG41" s="2">
        <f t="shared" si="92"/>
        <v>8.6860692631182929E-2</v>
      </c>
      <c r="DI41" s="2">
        <f t="shared" si="61"/>
        <v>7.3172271427219888</v>
      </c>
      <c r="DJ41" s="2">
        <f t="shared" si="62"/>
        <v>-0.48647070962056216</v>
      </c>
      <c r="DK41" s="2">
        <f t="shared" si="43"/>
        <v>0.6355794177565236</v>
      </c>
      <c r="DL41">
        <f t="shared" si="63"/>
        <v>-1.034E-2</v>
      </c>
      <c r="DM41">
        <f t="shared" si="64"/>
        <v>19.683449677797388</v>
      </c>
      <c r="DN41">
        <f t="shared" si="65"/>
        <v>-6275.4721541052522</v>
      </c>
      <c r="DO41">
        <f t="shared" si="66"/>
        <v>1498.6489265601917</v>
      </c>
      <c r="DP41" s="2">
        <f t="shared" si="67"/>
        <v>1225.4989265601916</v>
      </c>
    </row>
    <row r="42" spans="1:120" x14ac:dyDescent="0.2">
      <c r="A42" s="2" t="s">
        <v>112</v>
      </c>
      <c r="B42" s="3" t="s">
        <v>115</v>
      </c>
      <c r="C42" s="25">
        <v>0.125</v>
      </c>
      <c r="D42" s="68">
        <v>890</v>
      </c>
      <c r="F42" s="3"/>
      <c r="G42" s="25">
        <v>66.2</v>
      </c>
      <c r="H42" s="25">
        <v>0.57999999999999996</v>
      </c>
      <c r="I42" s="25">
        <v>14.9</v>
      </c>
      <c r="J42" s="25">
        <v>3.19</v>
      </c>
      <c r="K42" s="25">
        <v>0.06</v>
      </c>
      <c r="L42" s="25">
        <v>0.89</v>
      </c>
      <c r="M42" s="25">
        <v>3.11</v>
      </c>
      <c r="N42" s="25">
        <v>5.05</v>
      </c>
      <c r="O42" s="25">
        <v>1.38</v>
      </c>
      <c r="P42" s="25"/>
      <c r="Q42" s="25"/>
      <c r="R42" s="25">
        <v>4.6399999999999997</v>
      </c>
      <c r="S42" s="2">
        <f t="shared" si="44"/>
        <v>95.36</v>
      </c>
      <c r="U42" s="25">
        <v>54.1</v>
      </c>
      <c r="V42" s="25"/>
      <c r="W42" s="25">
        <v>28.7</v>
      </c>
      <c r="X42" s="25">
        <v>0.24</v>
      </c>
      <c r="Y42" s="25"/>
      <c r="Z42" s="25">
        <v>0.02</v>
      </c>
      <c r="AA42" s="25">
        <v>11.46</v>
      </c>
      <c r="AB42" s="25">
        <v>4.97</v>
      </c>
      <c r="AC42" s="25">
        <v>0.11</v>
      </c>
      <c r="AD42" s="25"/>
      <c r="AF42" s="83">
        <f t="shared" si="45"/>
        <v>912.29482698725349</v>
      </c>
      <c r="AG42" s="83">
        <f t="shared" si="0"/>
        <v>906.0765134096531</v>
      </c>
      <c r="AH42" s="83">
        <f t="shared" si="46"/>
        <v>933.8412208516346</v>
      </c>
      <c r="AI42" s="83">
        <f t="shared" si="47"/>
        <v>3.1372165950670672</v>
      </c>
      <c r="AJ42" s="83">
        <f t="shared" si="48"/>
        <v>6.9867860451459709</v>
      </c>
      <c r="AK42" s="83">
        <f t="shared" si="49"/>
        <v>1.8579758287077253</v>
      </c>
      <c r="AL42" s="83">
        <f t="shared" si="1"/>
        <v>939.03547683319641</v>
      </c>
      <c r="AM42" s="83">
        <f t="shared" si="2"/>
        <v>0.59043521412483491</v>
      </c>
      <c r="AN42" s="83">
        <f t="shared" si="50"/>
        <v>0.34366015986365883</v>
      </c>
      <c r="AO42" s="83">
        <f t="shared" si="3"/>
        <v>3.0819692740752802E-3</v>
      </c>
      <c r="AP42" s="83">
        <f t="shared" si="4"/>
        <v>0.93717734326256896</v>
      </c>
      <c r="AQ42" s="83">
        <f t="shared" si="51"/>
        <v>7.0843360467881408E-2</v>
      </c>
      <c r="AR42" s="3">
        <f t="shared" si="52"/>
        <v>3.744201543667149</v>
      </c>
      <c r="AS42" s="55">
        <f t="shared" si="5"/>
        <v>332.54135283427308</v>
      </c>
      <c r="AT42" s="55">
        <f t="shared" si="6"/>
        <v>363.40633827185604</v>
      </c>
      <c r="AU42" s="54">
        <f t="shared" si="53"/>
        <v>3.744201543667149</v>
      </c>
      <c r="AV42" s="4">
        <f t="shared" si="54"/>
        <v>0.25390738097000681</v>
      </c>
      <c r="AW42" s="2">
        <f t="shared" si="7"/>
        <v>1.1018641810918777</v>
      </c>
      <c r="AX42" s="2">
        <f t="shared" si="8"/>
        <v>7.2590738423028772E-3</v>
      </c>
      <c r="AY42" s="2">
        <f t="shared" si="9"/>
        <v>0.29227147901137701</v>
      </c>
      <c r="AZ42" s="2">
        <f t="shared" si="10"/>
        <v>4.4398051496172583E-2</v>
      </c>
      <c r="BA42" s="2">
        <f t="shared" si="11"/>
        <v>8.4578517056667607E-4</v>
      </c>
      <c r="BB42" s="2">
        <f t="shared" si="12"/>
        <v>2.2084367245657571E-2</v>
      </c>
      <c r="BC42" s="2">
        <f t="shared" si="13"/>
        <v>5.5456490727532094E-2</v>
      </c>
      <c r="BD42" s="2">
        <f t="shared" si="14"/>
        <v>0.16295579219102937</v>
      </c>
      <c r="BE42" s="2">
        <f t="shared" si="15"/>
        <v>2.9299363057324838E-2</v>
      </c>
      <c r="BF42" s="2">
        <f t="shared" si="16"/>
        <v>0</v>
      </c>
      <c r="BG42" s="2">
        <f t="shared" si="73"/>
        <v>1.7164345838338408</v>
      </c>
      <c r="BH42" s="2">
        <f t="shared" si="95"/>
        <v>0.64194941739681433</v>
      </c>
      <c r="BI42" s="2">
        <f t="shared" si="95"/>
        <v>4.2291584606090589E-3</v>
      </c>
      <c r="BJ42" s="2">
        <f t="shared" si="95"/>
        <v>0.17027825107005085</v>
      </c>
      <c r="BK42" s="2">
        <f t="shared" si="95"/>
        <v>2.5866439603544209E-2</v>
      </c>
      <c r="BL42" s="2">
        <f t="shared" si="95"/>
        <v>4.92757008354798E-4</v>
      </c>
      <c r="BM42" s="2">
        <f t="shared" si="95"/>
        <v>1.286641941012967E-2</v>
      </c>
      <c r="BN42" s="2">
        <f t="shared" si="95"/>
        <v>3.2309119875494507E-2</v>
      </c>
      <c r="BO42" s="2">
        <f t="shared" si="95"/>
        <v>9.4938539298742242E-2</v>
      </c>
      <c r="BP42" s="2">
        <f t="shared" si="95"/>
        <v>1.70698978762602E-2</v>
      </c>
      <c r="BQ42" s="2">
        <f t="shared" si="95"/>
        <v>0</v>
      </c>
      <c r="BR42" s="2">
        <f t="shared" si="76"/>
        <v>0.99999999999999978</v>
      </c>
      <c r="BS42" s="2">
        <f t="shared" si="20"/>
        <v>0.90046604527296947</v>
      </c>
      <c r="BT42" s="2">
        <f t="shared" si="21"/>
        <v>0</v>
      </c>
      <c r="BU42" s="2">
        <f t="shared" si="22"/>
        <v>0.56296586896822287</v>
      </c>
      <c r="BV42" s="2">
        <f t="shared" si="23"/>
        <v>3.3402922755741129E-3</v>
      </c>
      <c r="BW42" s="2">
        <f t="shared" si="24"/>
        <v>0</v>
      </c>
      <c r="BX42" s="2">
        <f t="shared" si="25"/>
        <v>4.9627791563275434E-4</v>
      </c>
      <c r="BY42" s="2">
        <f t="shared" si="26"/>
        <v>0.20435092724679033</v>
      </c>
      <c r="BZ42" s="2">
        <f t="shared" si="27"/>
        <v>0.16037431429493385</v>
      </c>
      <c r="CA42" s="2">
        <f t="shared" si="28"/>
        <v>2.335456475583864E-3</v>
      </c>
      <c r="CB42" s="2">
        <f t="shared" si="77"/>
        <v>1.8343291824497074</v>
      </c>
      <c r="CC42" s="2">
        <f t="shared" si="94"/>
        <v>0.49089664706223357</v>
      </c>
      <c r="CD42" s="2">
        <f t="shared" si="94"/>
        <v>0</v>
      </c>
      <c r="CE42" s="2">
        <f t="shared" si="94"/>
        <v>0.30690558398923468</v>
      </c>
      <c r="CF42" s="2">
        <f t="shared" si="93"/>
        <v>1.8209884613585136E-3</v>
      </c>
      <c r="CG42" s="2">
        <f t="shared" si="93"/>
        <v>0</v>
      </c>
      <c r="CH42" s="2">
        <f t="shared" si="93"/>
        <v>2.7055008467454341E-4</v>
      </c>
      <c r="CI42" s="2">
        <f t="shared" si="93"/>
        <v>0.11140362874993028</v>
      </c>
      <c r="CJ42" s="2">
        <f t="shared" si="93"/>
        <v>8.7429407888914124E-2</v>
      </c>
      <c r="CK42" s="2">
        <f t="shared" si="93"/>
        <v>1.2731937636541941E-3</v>
      </c>
      <c r="CL42" s="2">
        <f t="shared" si="80"/>
        <v>0.99999999999999989</v>
      </c>
      <c r="CN42" s="2">
        <f t="shared" si="81"/>
        <v>0.55672243950550804</v>
      </c>
      <c r="CO42" s="2">
        <f t="shared" si="82"/>
        <v>0.43691497117834094</v>
      </c>
      <c r="CP42" s="2">
        <f t="shared" si="83"/>
        <v>6.3625893161510239E-3</v>
      </c>
      <c r="CR42" s="2">
        <f t="shared" si="84"/>
        <v>0.20964349982248523</v>
      </c>
      <c r="CS42" s="2">
        <f t="shared" si="85"/>
        <v>7.2738516159484874</v>
      </c>
      <c r="CT42" s="2">
        <f t="shared" si="86"/>
        <v>-2.6472840297578215</v>
      </c>
      <c r="CU42" s="2">
        <f t="shared" si="87"/>
        <v>3.3479623824451412</v>
      </c>
      <c r="CV42" s="2">
        <f t="shared" si="88"/>
        <v>7.1534735897523183E-2</v>
      </c>
      <c r="CW42" s="2">
        <f t="shared" si="89"/>
        <v>-0.68299395479587488</v>
      </c>
      <c r="CY42" s="2">
        <f t="shared" si="56"/>
        <v>1273.1500000000001</v>
      </c>
      <c r="CZ42" s="59">
        <f t="shared" si="57"/>
        <v>933.8412208516346</v>
      </c>
      <c r="DA42" s="2">
        <f t="shared" si="58"/>
        <v>1.25</v>
      </c>
      <c r="DC42" s="2">
        <f t="shared" si="40"/>
        <v>931.01651857271543</v>
      </c>
      <c r="DD42" s="2">
        <f t="shared" si="59"/>
        <v>0.33218357068832521</v>
      </c>
      <c r="DE42" s="2">
        <f t="shared" si="90"/>
        <v>2.1926201490427402</v>
      </c>
      <c r="DF42" s="2">
        <f t="shared" si="91"/>
        <v>0</v>
      </c>
      <c r="DG42" s="2">
        <f t="shared" si="92"/>
        <v>7.0843360467881408E-2</v>
      </c>
      <c r="DI42" s="2">
        <f t="shared" si="61"/>
        <v>11.077940953260052</v>
      </c>
      <c r="DJ42" s="2">
        <f t="shared" si="62"/>
        <v>-0.53430058575001116</v>
      </c>
      <c r="DK42" s="2">
        <f t="shared" si="43"/>
        <v>0.78479856419370764</v>
      </c>
      <c r="DL42">
        <f t="shared" si="63"/>
        <v>-1.034E-2</v>
      </c>
      <c r="DM42">
        <f t="shared" si="64"/>
        <v>19.887284029757819</v>
      </c>
      <c r="DN42">
        <f t="shared" si="65"/>
        <v>-6892.4775561751439</v>
      </c>
      <c r="DO42">
        <f t="shared" si="66"/>
        <v>1469.821508232654</v>
      </c>
      <c r="DP42" s="2">
        <f t="shared" si="67"/>
        <v>1196.6715082326541</v>
      </c>
    </row>
    <row r="43" spans="1:120" x14ac:dyDescent="0.2">
      <c r="A43" s="2" t="s">
        <v>112</v>
      </c>
      <c r="B43" s="3" t="s">
        <v>116</v>
      </c>
      <c r="C43" s="25">
        <v>0.16500000000000001</v>
      </c>
      <c r="D43" s="68">
        <v>923</v>
      </c>
      <c r="F43" s="3"/>
      <c r="G43" s="25">
        <v>65.5</v>
      </c>
      <c r="H43" s="25">
        <v>0.62</v>
      </c>
      <c r="I43" s="25">
        <v>16.100000000000001</v>
      </c>
      <c r="J43" s="25">
        <v>3.33</v>
      </c>
      <c r="K43" s="25">
        <v>0.03</v>
      </c>
      <c r="L43" s="25">
        <v>1.25</v>
      </c>
      <c r="M43" s="25">
        <v>3.81</v>
      </c>
      <c r="N43" s="25">
        <v>4.49</v>
      </c>
      <c r="O43" s="25">
        <v>1.3</v>
      </c>
      <c r="P43" s="25"/>
      <c r="Q43" s="25"/>
      <c r="R43" s="25">
        <v>3.57</v>
      </c>
      <c r="S43" s="2">
        <f t="shared" si="44"/>
        <v>96.429999999999993</v>
      </c>
      <c r="U43" s="25">
        <v>54.5</v>
      </c>
      <c r="V43" s="25"/>
      <c r="W43" s="25">
        <v>28.6</v>
      </c>
      <c r="X43" s="25">
        <v>0.26</v>
      </c>
      <c r="Y43" s="25"/>
      <c r="Z43" s="25">
        <v>0.03</v>
      </c>
      <c r="AA43" s="25">
        <v>11.38</v>
      </c>
      <c r="AB43" s="25">
        <v>4.95</v>
      </c>
      <c r="AC43" s="25">
        <v>0.12</v>
      </c>
      <c r="AD43" s="25"/>
      <c r="AF43" s="83">
        <f t="shared" si="45"/>
        <v>969.05504248048112</v>
      </c>
      <c r="AG43" s="83">
        <f t="shared" si="0"/>
        <v>963.9128331609478</v>
      </c>
      <c r="AH43" s="83">
        <f t="shared" si="46"/>
        <v>985.41622503956739</v>
      </c>
      <c r="AI43" s="83">
        <f t="shared" si="47"/>
        <v>3.9285195072214241</v>
      </c>
      <c r="AJ43" s="83">
        <f t="shared" si="48"/>
        <v>6.8484717155436918</v>
      </c>
      <c r="AK43" s="83">
        <f t="shared" si="49"/>
        <v>1.8059251499108573</v>
      </c>
      <c r="AL43" s="83">
        <f t="shared" si="1"/>
        <v>985.67138080991992</v>
      </c>
      <c r="AM43" s="83">
        <f t="shared" si="2"/>
        <v>0.60746561816191313</v>
      </c>
      <c r="AN43" s="83">
        <f t="shared" si="50"/>
        <v>0.38749688433155094</v>
      </c>
      <c r="AO43" s="83">
        <f t="shared" si="3"/>
        <v>1.7378323487696457E-3</v>
      </c>
      <c r="AP43" s="83">
        <f t="shared" si="4"/>
        <v>0.99670033484223375</v>
      </c>
      <c r="AQ43" s="83">
        <f t="shared" si="51"/>
        <v>0.10691933291060203</v>
      </c>
      <c r="AR43" s="3">
        <f t="shared" si="52"/>
        <v>2.7093083061586998</v>
      </c>
      <c r="AS43" s="55">
        <f t="shared" si="5"/>
        <v>207.40296776573462</v>
      </c>
      <c r="AT43" s="55">
        <f t="shared" si="6"/>
        <v>239.60342269155569</v>
      </c>
      <c r="AU43" s="54">
        <f t="shared" si="53"/>
        <v>2.7093083061587002</v>
      </c>
      <c r="AV43" s="4">
        <f t="shared" si="54"/>
        <v>0.3192244541409156</v>
      </c>
      <c r="AW43" s="2">
        <f t="shared" si="7"/>
        <v>1.0902130492676432</v>
      </c>
      <c r="AX43" s="2">
        <f t="shared" si="8"/>
        <v>7.7596996245306625E-3</v>
      </c>
      <c r="AY43" s="2">
        <f t="shared" si="9"/>
        <v>0.31581012161632016</v>
      </c>
      <c r="AZ43" s="2">
        <f t="shared" si="10"/>
        <v>4.6346555323590818E-2</v>
      </c>
      <c r="BA43" s="2">
        <f t="shared" si="11"/>
        <v>4.2289258528333803E-4</v>
      </c>
      <c r="BB43" s="2">
        <f t="shared" si="12"/>
        <v>3.1017369727047148E-2</v>
      </c>
      <c r="BC43" s="2">
        <f t="shared" si="13"/>
        <v>6.793865905848788E-2</v>
      </c>
      <c r="BD43" s="2">
        <f t="shared" si="14"/>
        <v>0.14488544691836078</v>
      </c>
      <c r="BE43" s="2">
        <f t="shared" si="15"/>
        <v>2.7600849256900213E-2</v>
      </c>
      <c r="BF43" s="2">
        <f t="shared" si="16"/>
        <v>0</v>
      </c>
      <c r="BG43" s="2">
        <f t="shared" si="73"/>
        <v>1.7319946433781641</v>
      </c>
      <c r="BH43" s="2">
        <f t="shared" si="95"/>
        <v>0.62945520844177683</v>
      </c>
      <c r="BI43" s="2">
        <f t="shared" si="95"/>
        <v>4.4802099441807611E-3</v>
      </c>
      <c r="BJ43" s="2">
        <f t="shared" si="95"/>
        <v>0.18233897132634844</v>
      </c>
      <c r="BK43" s="2">
        <f t="shared" si="95"/>
        <v>2.6759063892480815E-2</v>
      </c>
      <c r="BL43" s="2">
        <f t="shared" si="95"/>
        <v>2.4416506534830177E-4</v>
      </c>
      <c r="BM43" s="2">
        <f t="shared" si="95"/>
        <v>1.7908467468784665E-2</v>
      </c>
      <c r="BN43" s="2">
        <f t="shared" si="95"/>
        <v>3.9225675043646276E-2</v>
      </c>
      <c r="BO43" s="2">
        <f t="shared" si="95"/>
        <v>8.3652364325890391E-2</v>
      </c>
      <c r="BP43" s="2">
        <f t="shared" si="95"/>
        <v>1.5935874491543586E-2</v>
      </c>
      <c r="BQ43" s="2">
        <f t="shared" si="95"/>
        <v>0</v>
      </c>
      <c r="BR43" s="2">
        <f t="shared" si="76"/>
        <v>1.0000000000000002</v>
      </c>
      <c r="BS43" s="2">
        <f t="shared" si="20"/>
        <v>0.90712383488681758</v>
      </c>
      <c r="BT43" s="2">
        <f t="shared" si="21"/>
        <v>0</v>
      </c>
      <c r="BU43" s="2">
        <f t="shared" si="22"/>
        <v>0.56100431541781093</v>
      </c>
      <c r="BV43" s="2">
        <f t="shared" si="23"/>
        <v>3.6186499652052892E-3</v>
      </c>
      <c r="BW43" s="2">
        <f t="shared" si="24"/>
        <v>0</v>
      </c>
      <c r="BX43" s="2">
        <f t="shared" si="25"/>
        <v>7.4441687344913151E-4</v>
      </c>
      <c r="BY43" s="2">
        <f t="shared" si="26"/>
        <v>0.20292439372325252</v>
      </c>
      <c r="BZ43" s="2">
        <f t="shared" si="27"/>
        <v>0.15972894482090999</v>
      </c>
      <c r="CA43" s="2">
        <f t="shared" si="28"/>
        <v>2.5477707006369425E-3</v>
      </c>
      <c r="CB43" s="2">
        <f t="shared" si="77"/>
        <v>1.8376923263880824</v>
      </c>
      <c r="CC43" s="2">
        <f t="shared" si="94"/>
        <v>0.49362116925728072</v>
      </c>
      <c r="CD43" s="2">
        <f t="shared" si="94"/>
        <v>0</v>
      </c>
      <c r="CE43" s="2">
        <f t="shared" si="94"/>
        <v>0.30527651846946791</v>
      </c>
      <c r="CF43" s="2">
        <f t="shared" si="93"/>
        <v>1.9691272109285097E-3</v>
      </c>
      <c r="CG43" s="2">
        <f t="shared" si="93"/>
        <v>0</v>
      </c>
      <c r="CH43" s="2">
        <f t="shared" si="93"/>
        <v>4.0508243015426629E-4</v>
      </c>
      <c r="CI43" s="2">
        <f t="shared" si="93"/>
        <v>0.11042348646146499</v>
      </c>
      <c r="CJ43" s="2">
        <f t="shared" si="93"/>
        <v>8.6918219403381541E-2</v>
      </c>
      <c r="CK43" s="2">
        <f t="shared" si="93"/>
        <v>1.3863967673220323E-3</v>
      </c>
      <c r="CL43" s="2">
        <f t="shared" si="80"/>
        <v>0.99999999999999978</v>
      </c>
      <c r="CN43" s="2">
        <f t="shared" si="81"/>
        <v>0.55565108808919161</v>
      </c>
      <c r="CO43" s="2">
        <f t="shared" si="82"/>
        <v>0.43737256206919523</v>
      </c>
      <c r="CP43" s="2">
        <f t="shared" si="83"/>
        <v>6.9763498416131609E-3</v>
      </c>
      <c r="CR43" s="2">
        <f t="shared" si="84"/>
        <v>0.224612316607678</v>
      </c>
      <c r="CS43" s="2">
        <f t="shared" si="85"/>
        <v>6.980385902995824</v>
      </c>
      <c r="CT43" s="2">
        <f t="shared" si="86"/>
        <v>-2.2356806268760185</v>
      </c>
      <c r="CU43" s="2">
        <f t="shared" si="87"/>
        <v>3.2532532532532539</v>
      </c>
      <c r="CV43" s="2">
        <f t="shared" si="88"/>
        <v>8.4137371470260056E-2</v>
      </c>
      <c r="CW43" s="2">
        <f t="shared" si="89"/>
        <v>-0.73600789836356351</v>
      </c>
      <c r="CY43" s="2">
        <f t="shared" si="56"/>
        <v>1273.1500000000001</v>
      </c>
      <c r="CZ43" s="59">
        <f t="shared" si="57"/>
        <v>985.41622503956739</v>
      </c>
      <c r="DA43" s="2">
        <f t="shared" si="58"/>
        <v>1.6500000000000001</v>
      </c>
      <c r="DC43" s="2">
        <f t="shared" si="40"/>
        <v>981.72492318992602</v>
      </c>
      <c r="DD43" s="2">
        <f t="shared" si="59"/>
        <v>0.4009280773531716</v>
      </c>
      <c r="DE43" s="2">
        <f t="shared" si="90"/>
        <v>1.740628203389174</v>
      </c>
      <c r="DF43" s="2">
        <f t="shared" si="91"/>
        <v>0</v>
      </c>
      <c r="DG43" s="2">
        <f t="shared" si="92"/>
        <v>0.10691933291060204</v>
      </c>
      <c r="DI43" s="2">
        <f t="shared" si="61"/>
        <v>7.3619544347226107</v>
      </c>
      <c r="DJ43" s="2">
        <f t="shared" si="62"/>
        <v>-0.4915429263976725</v>
      </c>
      <c r="DK43" s="2">
        <f t="shared" si="43"/>
        <v>0.78713525707878995</v>
      </c>
      <c r="DL43">
        <f t="shared" si="63"/>
        <v>-1.034E-2</v>
      </c>
      <c r="DM43">
        <f t="shared" si="64"/>
        <v>19.475680626876017</v>
      </c>
      <c r="DN43">
        <f t="shared" si="65"/>
        <v>-6340.9037505299748</v>
      </c>
      <c r="DO43">
        <f t="shared" si="66"/>
        <v>1464.9077474822568</v>
      </c>
      <c r="DP43" s="2">
        <f t="shared" si="67"/>
        <v>1191.7577474822569</v>
      </c>
    </row>
    <row r="44" spans="1:120" x14ac:dyDescent="0.2">
      <c r="DI44"/>
      <c r="DJ44"/>
      <c r="DL44"/>
      <c r="DM44"/>
      <c r="DN44"/>
      <c r="DO44"/>
    </row>
    <row r="45" spans="1:120" x14ac:dyDescent="0.2">
      <c r="DI45"/>
      <c r="DJ45"/>
      <c r="DK45"/>
      <c r="DL45"/>
      <c r="DM45"/>
      <c r="DN45"/>
      <c r="DO45"/>
    </row>
    <row r="46" spans="1:120" x14ac:dyDescent="0.2">
      <c r="DI46"/>
      <c r="DJ46"/>
      <c r="DK46"/>
    </row>
  </sheetData>
  <phoneticPr fontId="3"/>
  <pageMargins left="0.75" right="0.75" top="1" bottom="1" header="0.5" footer="0.5"/>
  <pageSetup paperSize="0"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Feldspar Input &amp;  ModelsMM</vt:lpstr>
      <vt:lpstr>Instructions</vt:lpstr>
      <vt:lpstr>Feldspar Input &amp;  Models</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2008-10-10T23:25:17Z</dcterms:created>
  <dcterms:modified xsi:type="dcterms:W3CDTF">2021-05-27T23:57:33Z</dcterms:modified>
</cp:coreProperties>
</file>